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hidePivotFieldList="1" defaultThemeVersion="124226"/>
  <bookViews>
    <workbookView xWindow="-120" yWindow="-120" windowWidth="20730" windowHeight="11760" tabRatio="488" activeTab="11"/>
  </bookViews>
  <sheets>
    <sheet name="1." sheetId="64" r:id="rId1"/>
    <sheet name="2." sheetId="65" r:id="rId2"/>
    <sheet name="3." sheetId="63" r:id="rId3"/>
    <sheet name="4." sheetId="56" r:id="rId4"/>
    <sheet name="5." sheetId="57" r:id="rId5"/>
    <sheet name="6." sheetId="58" r:id="rId6"/>
    <sheet name="7." sheetId="53" r:id="rId7"/>
    <sheet name="3-1" sheetId="60" state="hidden" r:id="rId8"/>
    <sheet name="8." sheetId="59" r:id="rId9"/>
    <sheet name="9." sheetId="62" r:id="rId10"/>
    <sheet name="10." sheetId="55" r:id="rId11"/>
    <sheet name="11" sheetId="66" r:id="rId12"/>
    <sheet name="12" sheetId="51" r:id="rId13"/>
    <sheet name="13" sheetId="52" r:id="rId14"/>
  </sheets>
  <externalReferences>
    <externalReference r:id="rId15"/>
  </externalReferences>
  <definedNames>
    <definedName name="AgencyCode" localSheetId="10">#REF!</definedName>
    <definedName name="AgencyCode" localSheetId="12">#REF!</definedName>
    <definedName name="AgencyCode" localSheetId="13">#REF!</definedName>
    <definedName name="AgencyCode" localSheetId="7">#REF!</definedName>
    <definedName name="AgencyCode" localSheetId="6">#REF!</definedName>
    <definedName name="AgencyCode" localSheetId="8">#REF!</definedName>
    <definedName name="AgencyCode" localSheetId="9">#REF!</definedName>
    <definedName name="AgencyCode">#REF!</definedName>
    <definedName name="AgencyName" localSheetId="10">#REF!</definedName>
    <definedName name="AgencyName" localSheetId="12">#REF!</definedName>
    <definedName name="AgencyName" localSheetId="13">#REF!</definedName>
    <definedName name="AgencyName" localSheetId="9">#REF!</definedName>
    <definedName name="AgencyName">#REF!</definedName>
    <definedName name="åû" localSheetId="10">#REF!</definedName>
    <definedName name="åû" localSheetId="9">#REF!</definedName>
    <definedName name="åû">#REF!</definedName>
    <definedName name="davit" localSheetId="10">#REF!</definedName>
    <definedName name="davit" localSheetId="9">#REF!</definedName>
    <definedName name="davit">#REF!</definedName>
    <definedName name="Functional1" localSheetId="10">#REF!</definedName>
    <definedName name="Functional1" localSheetId="12">#REF!</definedName>
    <definedName name="Functional1" localSheetId="13">#REF!</definedName>
    <definedName name="Functional1" localSheetId="9">#REF!</definedName>
    <definedName name="Functional1">#REF!</definedName>
    <definedName name="ggg" localSheetId="10">#REF!</definedName>
    <definedName name="ggg" localSheetId="9">#REF!</definedName>
    <definedName name="ggg">#REF!</definedName>
    <definedName name="mas" localSheetId="10">#REF!</definedName>
    <definedName name="mas" localSheetId="9">#REF!</definedName>
    <definedName name="mas">#REF!</definedName>
    <definedName name="mass" localSheetId="10">#REF!</definedName>
    <definedName name="mass" localSheetId="9">#REF!</definedName>
    <definedName name="mass">#REF!</definedName>
    <definedName name="PANature" localSheetId="10">#REF!</definedName>
    <definedName name="PANature" localSheetId="12">#REF!</definedName>
    <definedName name="PANature" localSheetId="13">#REF!</definedName>
    <definedName name="PANature" localSheetId="9">#REF!</definedName>
    <definedName name="PANature">#REF!</definedName>
    <definedName name="PAType" localSheetId="10">#REF!</definedName>
    <definedName name="PAType" localSheetId="12">#REF!</definedName>
    <definedName name="PAType" localSheetId="13">#REF!</definedName>
    <definedName name="PAType" localSheetId="9">#REF!</definedName>
    <definedName name="PAType">#REF!</definedName>
    <definedName name="Performance2" localSheetId="10">#REF!</definedName>
    <definedName name="Performance2" localSheetId="12">#REF!</definedName>
    <definedName name="Performance2" localSheetId="13">#REF!</definedName>
    <definedName name="Performance2" localSheetId="9">#REF!</definedName>
    <definedName name="Performance2">#REF!</definedName>
    <definedName name="PerformanceType" localSheetId="10">#REF!</definedName>
    <definedName name="PerformanceType" localSheetId="12">#REF!</definedName>
    <definedName name="PerformanceType" localSheetId="13">#REF!</definedName>
    <definedName name="PerformanceType" localSheetId="9">#REF!</definedName>
    <definedName name="PerformanceType">#REF!</definedName>
    <definedName name="_xlnm.Print_Area" localSheetId="10">'10.'!$B$1:$G$92</definedName>
    <definedName name="_xlnm.Print_Area" localSheetId="1">'2.'!$A$1:$B$14</definedName>
    <definedName name="_xlnm.Print_Area" localSheetId="9">'9.'!$B$1:$G$90</definedName>
    <definedName name="_xlnm.Print_Titles" localSheetId="10">'10.'!$7:$7</definedName>
    <definedName name="_xlnm.Print_Titles" localSheetId="7">'3-1'!$8:$9</definedName>
    <definedName name="_xlnm.Print_Titles" localSheetId="8">'8.'!$8:$9</definedName>
    <definedName name="_xlnm.Print_Titles" localSheetId="9">'9.'!$7:$7</definedName>
    <definedName name="x" localSheetId="10">#REF!</definedName>
    <definedName name="x" localSheetId="8">#REF!</definedName>
    <definedName name="x" localSheetId="9">#REF!</definedName>
    <definedName name="x">#REF!</definedName>
    <definedName name="Հավելված" localSheetId="10">#REF!</definedName>
    <definedName name="Հավելված" localSheetId="9">#REF!</definedName>
    <definedName name="Հավելված">#REF!</definedName>
    <definedName name="Մաս" localSheetId="10">#REF!</definedName>
    <definedName name="Մաս" localSheetId="9">#REF!</definedName>
    <definedName name="Մաս">#REF!</definedName>
    <definedName name="շախմատիստ" localSheetId="10">#REF!</definedName>
    <definedName name="շախմատիստ" localSheetId="9">#REF!</definedName>
    <definedName name="շախմատիստ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19" i="62" l="1"/>
  <c r="D19" i="66" l="1"/>
  <c r="D17" i="66" s="1"/>
  <c r="D15" i="66" s="1"/>
  <c r="D13" i="66" s="1"/>
  <c r="D11" i="66" s="1"/>
  <c r="D9" i="66" s="1"/>
  <c r="G13" i="62" l="1"/>
  <c r="G119" i="62"/>
  <c r="G77" i="62"/>
  <c r="F77" i="62"/>
  <c r="B12" i="65" l="1"/>
  <c r="B16" i="63"/>
  <c r="C102" i="52" l="1"/>
  <c r="C167" i="51"/>
  <c r="C176" i="51"/>
  <c r="H115" i="59"/>
  <c r="H114" i="59" s="1"/>
  <c r="H113" i="59" s="1"/>
  <c r="H124" i="59"/>
  <c r="H123" i="59" s="1"/>
  <c r="H126" i="59"/>
  <c r="E131" i="53"/>
  <c r="E137" i="53"/>
  <c r="G89" i="62"/>
  <c r="E99" i="62"/>
  <c r="E98" i="62" s="1"/>
  <c r="G98" i="62"/>
  <c r="F98" i="62"/>
  <c r="F97" i="62" s="1"/>
  <c r="F96" i="62" s="1"/>
  <c r="F95" i="62" s="1"/>
  <c r="G97" i="62"/>
  <c r="G96" i="62" s="1"/>
  <c r="G95" i="62" s="1"/>
  <c r="G93" i="62"/>
  <c r="G91" i="62" s="1"/>
  <c r="F14" i="55"/>
  <c r="G13" i="55"/>
  <c r="F13" i="55"/>
  <c r="G89" i="55"/>
  <c r="G88" i="55" s="1"/>
  <c r="F88" i="55"/>
  <c r="E90" i="55"/>
  <c r="F89" i="55"/>
  <c r="F93" i="62" l="1"/>
  <c r="F91" i="62" s="1"/>
  <c r="E93" i="62"/>
  <c r="E91" i="62" s="1"/>
  <c r="E97" i="62"/>
  <c r="E96" i="62" s="1"/>
  <c r="E95" i="62" s="1"/>
  <c r="E89" i="55"/>
  <c r="E57" i="57"/>
  <c r="H85" i="59" l="1"/>
  <c r="H98" i="59"/>
  <c r="H97" i="59" s="1"/>
  <c r="G101" i="55"/>
  <c r="F101" i="55"/>
  <c r="F100" i="55" s="1"/>
  <c r="E103" i="55"/>
  <c r="E116" i="55"/>
  <c r="G115" i="55"/>
  <c r="F115" i="55"/>
  <c r="E114" i="55"/>
  <c r="H96" i="59" s="1"/>
  <c r="H95" i="59" s="1"/>
  <c r="G113" i="55"/>
  <c r="F113" i="55"/>
  <c r="E105" i="55"/>
  <c r="H87" i="59" s="1"/>
  <c r="E104" i="55"/>
  <c r="H86" i="59" s="1"/>
  <c r="E102" i="55"/>
  <c r="H84" i="59" s="1"/>
  <c r="H83" i="59" l="1"/>
  <c r="H82" i="59" s="1"/>
  <c r="H81" i="59" s="1"/>
  <c r="H94" i="59"/>
  <c r="H93" i="59" s="1"/>
  <c r="H92" i="59" s="1"/>
  <c r="H90" i="59" s="1"/>
  <c r="H88" i="59" s="1"/>
  <c r="E101" i="55"/>
  <c r="G100" i="55"/>
  <c r="G99" i="55" s="1"/>
  <c r="G97" i="55" s="1"/>
  <c r="G95" i="55" s="1"/>
  <c r="E113" i="55"/>
  <c r="F112" i="55"/>
  <c r="E115" i="55"/>
  <c r="F99" i="55"/>
  <c r="G112" i="55"/>
  <c r="G111" i="55" s="1"/>
  <c r="G110" i="55" s="1"/>
  <c r="G108" i="55" s="1"/>
  <c r="G106" i="55" s="1"/>
  <c r="H79" i="59" l="1"/>
  <c r="H77" i="59" s="1"/>
  <c r="H75" i="59"/>
  <c r="G93" i="55"/>
  <c r="E100" i="55"/>
  <c r="E112" i="55"/>
  <c r="F111" i="55"/>
  <c r="F110" i="55" s="1"/>
  <c r="E99" i="55"/>
  <c r="F97" i="55"/>
  <c r="H73" i="59" l="1"/>
  <c r="H71" i="59" s="1"/>
  <c r="H69" i="59" s="1"/>
  <c r="E111" i="55"/>
  <c r="F95" i="55"/>
  <c r="E97" i="55"/>
  <c r="F108" i="55"/>
  <c r="E110" i="55"/>
  <c r="E95" i="55" l="1"/>
  <c r="E108" i="55"/>
  <c r="F106" i="55"/>
  <c r="E106" i="55" s="1"/>
  <c r="C157" i="52" l="1"/>
  <c r="C235" i="51"/>
  <c r="E175" i="53"/>
  <c r="C147" i="52"/>
  <c r="C225" i="51"/>
  <c r="E169" i="53"/>
  <c r="F93" i="55"/>
  <c r="E93" i="55" s="1"/>
  <c r="E162" i="53" l="1"/>
  <c r="E119" i="62" l="1"/>
  <c r="H292" i="59" s="1"/>
  <c r="H291" i="59" s="1"/>
  <c r="H290" i="59" s="1"/>
  <c r="H289" i="59" s="1"/>
  <c r="H288" i="59" s="1"/>
  <c r="H286" i="59" s="1"/>
  <c r="H284" i="59" s="1"/>
  <c r="H282" i="59" s="1"/>
  <c r="H278" i="59" s="1"/>
  <c r="H276" i="59" s="1"/>
  <c r="H274" i="59" s="1"/>
  <c r="G118" i="62"/>
  <c r="G117" i="62" s="1"/>
  <c r="G116" i="62" s="1"/>
  <c r="G115" i="62" s="1"/>
  <c r="G113" i="62" s="1"/>
  <c r="G111" i="62" s="1"/>
  <c r="G109" i="62" s="1"/>
  <c r="F118" i="62"/>
  <c r="E88" i="62"/>
  <c r="H250" i="59" s="1"/>
  <c r="H249" i="59" s="1"/>
  <c r="H248" i="59" s="1"/>
  <c r="H247" i="59" s="1"/>
  <c r="H246" i="59" s="1"/>
  <c r="H244" i="59" s="1"/>
  <c r="H242" i="59" s="1"/>
  <c r="G87" i="62"/>
  <c r="G85" i="62" s="1"/>
  <c r="G84" i="62" s="1"/>
  <c r="F87" i="62"/>
  <c r="F86" i="62" s="1"/>
  <c r="E79" i="62"/>
  <c r="H241" i="59" s="1"/>
  <c r="H240" i="59" s="1"/>
  <c r="G78" i="62"/>
  <c r="F78" i="62"/>
  <c r="E77" i="62"/>
  <c r="H239" i="59" s="1"/>
  <c r="H238" i="59" s="1"/>
  <c r="G76" i="62"/>
  <c r="F76" i="62"/>
  <c r="E66" i="62"/>
  <c r="H178" i="59" s="1"/>
  <c r="H177" i="59" s="1"/>
  <c r="G65" i="62"/>
  <c r="F65" i="62"/>
  <c r="E64" i="62"/>
  <c r="H176" i="59" s="1"/>
  <c r="H175" i="59" s="1"/>
  <c r="G63" i="62"/>
  <c r="F63" i="62"/>
  <c r="E55" i="62"/>
  <c r="H167" i="59" s="1"/>
  <c r="H166" i="59" s="1"/>
  <c r="G54" i="62"/>
  <c r="F54" i="62"/>
  <c r="E53" i="62"/>
  <c r="H165" i="59" s="1"/>
  <c r="H164" i="59" s="1"/>
  <c r="G52" i="62"/>
  <c r="F52" i="62"/>
  <c r="E42" i="62"/>
  <c r="H68" i="59" s="1"/>
  <c r="H67" i="59" s="1"/>
  <c r="H66" i="59" s="1"/>
  <c r="H65" i="59" s="1"/>
  <c r="H62" i="59" s="1"/>
  <c r="H60" i="59" s="1"/>
  <c r="G41" i="62"/>
  <c r="F41" i="62"/>
  <c r="F40" i="62" s="1"/>
  <c r="F39" i="62" s="1"/>
  <c r="E33" i="62"/>
  <c r="H59" i="59" s="1"/>
  <c r="H58" i="59" s="1"/>
  <c r="H57" i="59" s="1"/>
  <c r="H56" i="59" s="1"/>
  <c r="H55" i="59" s="1"/>
  <c r="H53" i="59" s="1"/>
  <c r="H51" i="59" s="1"/>
  <c r="G32" i="62"/>
  <c r="G31" i="62" s="1"/>
  <c r="G30" i="62" s="1"/>
  <c r="F32" i="62"/>
  <c r="F31" i="62"/>
  <c r="F30" i="62" s="1"/>
  <c r="E24" i="62"/>
  <c r="H50" i="59" s="1"/>
  <c r="H49" i="59" s="1"/>
  <c r="H48" i="59" s="1"/>
  <c r="H47" i="59" s="1"/>
  <c r="G23" i="62"/>
  <c r="G22" i="62" s="1"/>
  <c r="F23" i="62"/>
  <c r="F22" i="62" s="1"/>
  <c r="F12" i="62" s="1"/>
  <c r="E19" i="56"/>
  <c r="H174" i="59" l="1"/>
  <c r="H173" i="59" s="1"/>
  <c r="H172" i="59" s="1"/>
  <c r="H170" i="59" s="1"/>
  <c r="H168" i="59" s="1"/>
  <c r="H64" i="59"/>
  <c r="E52" i="62"/>
  <c r="H45" i="59"/>
  <c r="H43" i="59" s="1"/>
  <c r="H280" i="59"/>
  <c r="G21" i="62"/>
  <c r="G17" i="62" s="1"/>
  <c r="G19" i="62" s="1"/>
  <c r="G12" i="62"/>
  <c r="E63" i="62"/>
  <c r="H163" i="59"/>
  <c r="H162" i="59" s="1"/>
  <c r="H161" i="59" s="1"/>
  <c r="H159" i="59" s="1"/>
  <c r="H157" i="59" s="1"/>
  <c r="H155" i="59" s="1"/>
  <c r="H153" i="59" s="1"/>
  <c r="H151" i="59" s="1"/>
  <c r="H149" i="59" s="1"/>
  <c r="H237" i="59"/>
  <c r="H236" i="59" s="1"/>
  <c r="H235" i="59" s="1"/>
  <c r="H233" i="59" s="1"/>
  <c r="H231" i="59" s="1"/>
  <c r="F75" i="62"/>
  <c r="F74" i="62" s="1"/>
  <c r="E118" i="62"/>
  <c r="E65" i="62"/>
  <c r="G51" i="62"/>
  <c r="G50" i="62" s="1"/>
  <c r="G62" i="62"/>
  <c r="G61" i="62" s="1"/>
  <c r="G60" i="62" s="1"/>
  <c r="G58" i="62" s="1"/>
  <c r="G56" i="62" s="1"/>
  <c r="F51" i="62"/>
  <c r="E76" i="62"/>
  <c r="G86" i="62"/>
  <c r="E86" i="62" s="1"/>
  <c r="G75" i="62"/>
  <c r="G74" i="62" s="1"/>
  <c r="H41" i="59"/>
  <c r="E87" i="62"/>
  <c r="E32" i="62"/>
  <c r="E31" i="62" s="1"/>
  <c r="E23" i="62"/>
  <c r="C21" i="51" s="1"/>
  <c r="E54" i="62"/>
  <c r="E78" i="62"/>
  <c r="G82" i="62"/>
  <c r="G80" i="62"/>
  <c r="E41" i="62"/>
  <c r="E40" i="62" s="1"/>
  <c r="F117" i="62"/>
  <c r="F62" i="62"/>
  <c r="F85" i="62"/>
  <c r="G25" i="62"/>
  <c r="G27" i="62" s="1"/>
  <c r="G29" i="62"/>
  <c r="E30" i="62"/>
  <c r="F25" i="62"/>
  <c r="F29" i="62"/>
  <c r="F38" i="62"/>
  <c r="F34" i="62"/>
  <c r="E22" i="62"/>
  <c r="F21" i="62"/>
  <c r="G40" i="62"/>
  <c r="G39" i="62" s="1"/>
  <c r="E39" i="62" s="1"/>
  <c r="G73" i="62" l="1"/>
  <c r="G71" i="62" s="1"/>
  <c r="G69" i="62" s="1"/>
  <c r="E51" i="62"/>
  <c r="G49" i="62"/>
  <c r="G47" i="62" s="1"/>
  <c r="G45" i="62" s="1"/>
  <c r="G43" i="62" s="1"/>
  <c r="F50" i="62"/>
  <c r="G67" i="62"/>
  <c r="E75" i="62"/>
  <c r="F73" i="62"/>
  <c r="E74" i="62"/>
  <c r="E85" i="62"/>
  <c r="F84" i="62"/>
  <c r="E62" i="62"/>
  <c r="F61" i="62"/>
  <c r="E29" i="62"/>
  <c r="E117" i="62"/>
  <c r="F116" i="62"/>
  <c r="F27" i="62"/>
  <c r="E27" i="62" s="1"/>
  <c r="E25" i="62"/>
  <c r="F17" i="62"/>
  <c r="F15" i="62" s="1"/>
  <c r="E21" i="62"/>
  <c r="F36" i="62"/>
  <c r="G38" i="62"/>
  <c r="E38" i="62" s="1"/>
  <c r="G34" i="62"/>
  <c r="G36" i="62" s="1"/>
  <c r="E25" i="53" l="1"/>
  <c r="C183" i="52"/>
  <c r="C30" i="51"/>
  <c r="F49" i="62"/>
  <c r="F47" i="62" s="1"/>
  <c r="E50" i="62"/>
  <c r="F60" i="62"/>
  <c r="E61" i="62"/>
  <c r="F115" i="62"/>
  <c r="E116" i="62"/>
  <c r="E84" i="62"/>
  <c r="F82" i="62"/>
  <c r="E82" i="62" s="1"/>
  <c r="F80" i="62"/>
  <c r="E80" i="62" s="1"/>
  <c r="E49" i="62"/>
  <c r="G15" i="62"/>
  <c r="E73" i="62"/>
  <c r="F71" i="62"/>
  <c r="E34" i="62"/>
  <c r="E36" i="62"/>
  <c r="E17" i="62"/>
  <c r="F19" i="62"/>
  <c r="E19" i="62" s="1"/>
  <c r="E100" i="53" l="1"/>
  <c r="C216" i="52"/>
  <c r="C116" i="51"/>
  <c r="C174" i="52"/>
  <c r="E19" i="53"/>
  <c r="E31" i="53"/>
  <c r="C193" i="52"/>
  <c r="C40" i="51"/>
  <c r="E47" i="62"/>
  <c r="F45" i="62"/>
  <c r="E60" i="62"/>
  <c r="F58" i="62"/>
  <c r="F69" i="62"/>
  <c r="E71" i="62"/>
  <c r="E115" i="62"/>
  <c r="F113" i="62"/>
  <c r="E12" i="53" l="1"/>
  <c r="F111" i="62"/>
  <c r="E113" i="62"/>
  <c r="E69" i="62"/>
  <c r="F67" i="62"/>
  <c r="E67" i="62" s="1"/>
  <c r="E58" i="62"/>
  <c r="F56" i="62"/>
  <c r="E56" i="62" s="1"/>
  <c r="E45" i="62"/>
  <c r="C61" i="51" l="1"/>
  <c r="E50" i="53"/>
  <c r="C29" i="52"/>
  <c r="E94" i="53"/>
  <c r="C207" i="52"/>
  <c r="C107" i="51"/>
  <c r="C52" i="51"/>
  <c r="E44" i="53"/>
  <c r="E37" i="53" s="1"/>
  <c r="C20" i="52"/>
  <c r="F43" i="62"/>
  <c r="E111" i="62"/>
  <c r="F109" i="62"/>
  <c r="E109" i="62" s="1"/>
  <c r="C134" i="52" l="1"/>
  <c r="C199" i="51"/>
  <c r="E156" i="53"/>
  <c r="E149" i="53" s="1"/>
  <c r="E43" i="62"/>
  <c r="F24" i="57" l="1"/>
  <c r="E24" i="57"/>
  <c r="F31" i="57" l="1"/>
  <c r="F30" i="57" s="1"/>
  <c r="F29" i="57" s="1"/>
  <c r="F27" i="57" s="1"/>
  <c r="F25" i="57" s="1"/>
  <c r="D32" i="57" l="1"/>
  <c r="D31" i="57" s="1"/>
  <c r="D30" i="57" s="1"/>
  <c r="D29" i="57" s="1"/>
  <c r="D27" i="57" s="1"/>
  <c r="D25" i="57" s="1"/>
  <c r="C32" i="58" s="1"/>
  <c r="E31" i="57"/>
  <c r="E30" i="57" s="1"/>
  <c r="E29" i="57" s="1"/>
  <c r="E27" i="57" s="1"/>
  <c r="E25" i="57" s="1"/>
  <c r="E64" i="55"/>
  <c r="H265" i="59" s="1"/>
  <c r="H264" i="59" s="1"/>
  <c r="H263" i="59" s="1"/>
  <c r="H262" i="59" s="1"/>
  <c r="H261" i="59" s="1"/>
  <c r="H259" i="59" s="1"/>
  <c r="H257" i="59" s="1"/>
  <c r="G63" i="55"/>
  <c r="G62" i="55" s="1"/>
  <c r="G61" i="55" s="1"/>
  <c r="G60" i="55" s="1"/>
  <c r="F63" i="55"/>
  <c r="F62" i="55" s="1"/>
  <c r="F61" i="55" s="1"/>
  <c r="F60" i="55" s="1"/>
  <c r="F58" i="55" l="1"/>
  <c r="F56" i="55" s="1"/>
  <c r="E23" i="56"/>
  <c r="G58" i="55"/>
  <c r="G56" i="55" s="1"/>
  <c r="E63" i="55"/>
  <c r="E58" i="55" l="1"/>
  <c r="E56" i="55" s="1"/>
  <c r="E62" i="55"/>
  <c r="E61" i="55" s="1"/>
  <c r="E60" i="55" s="1"/>
  <c r="C75" i="52" l="1"/>
  <c r="E113" i="53"/>
  <c r="C140" i="51"/>
  <c r="E15" i="62" l="1"/>
  <c r="B80" i="52" l="1"/>
  <c r="B79" i="52"/>
  <c r="G266" i="59"/>
  <c r="F71" i="55"/>
  <c r="F70" i="55" s="1"/>
  <c r="E72" i="55"/>
  <c r="H273" i="59" s="1"/>
  <c r="H272" i="59" s="1"/>
  <c r="H271" i="59" s="1"/>
  <c r="H270" i="59" s="1"/>
  <c r="H268" i="59" s="1"/>
  <c r="H266" i="59" s="1"/>
  <c r="H255" i="59" s="1"/>
  <c r="G71" i="55"/>
  <c r="F69" i="55" l="1"/>
  <c r="F67" i="55" s="1"/>
  <c r="F65" i="55" s="1"/>
  <c r="E12" i="62"/>
  <c r="E71" i="55"/>
  <c r="G70" i="55"/>
  <c r="B56" i="52"/>
  <c r="B47" i="52"/>
  <c r="B88" i="51"/>
  <c r="B79" i="51"/>
  <c r="D70" i="53"/>
  <c r="D76" i="53"/>
  <c r="G195" i="59"/>
  <c r="G203" i="59"/>
  <c r="E42" i="55"/>
  <c r="E41" i="55" s="1"/>
  <c r="G41" i="55"/>
  <c r="G40" i="55" s="1"/>
  <c r="G39" i="55" s="1"/>
  <c r="G38" i="55" s="1"/>
  <c r="G28" i="55"/>
  <c r="G26" i="55" s="1"/>
  <c r="F32" i="55"/>
  <c r="F31" i="55" s="1"/>
  <c r="F30" i="55" s="1"/>
  <c r="F22" i="57"/>
  <c r="F21" i="57" s="1"/>
  <c r="F20" i="57" s="1"/>
  <c r="F18" i="57" s="1"/>
  <c r="F16" i="57" s="1"/>
  <c r="F14" i="57" s="1"/>
  <c r="E22" i="57"/>
  <c r="E21" i="57" s="1"/>
  <c r="E20" i="57" s="1"/>
  <c r="E18" i="57" s="1"/>
  <c r="E16" i="57" s="1"/>
  <c r="E14" i="57" s="1"/>
  <c r="D40" i="57"/>
  <c r="D39" i="57" s="1"/>
  <c r="D38" i="57" s="1"/>
  <c r="D37" i="57" s="1"/>
  <c r="D35" i="57" s="1"/>
  <c r="D33" i="57" s="1"/>
  <c r="C41" i="58" s="1"/>
  <c r="F39" i="57"/>
  <c r="F38" i="57" s="1"/>
  <c r="F37" i="57" s="1"/>
  <c r="F35" i="57" s="1"/>
  <c r="F33" i="57" s="1"/>
  <c r="E39" i="57"/>
  <c r="E38" i="57" s="1"/>
  <c r="E37" i="57" s="1"/>
  <c r="E35" i="57" s="1"/>
  <c r="E33" i="57" s="1"/>
  <c r="D14" i="57" l="1"/>
  <c r="G36" i="55"/>
  <c r="G34" i="55" s="1"/>
  <c r="E27" i="56"/>
  <c r="E70" i="55"/>
  <c r="G69" i="55"/>
  <c r="H211" i="59"/>
  <c r="H210" i="59" s="1"/>
  <c r="H209" i="59" s="1"/>
  <c r="H208" i="59" s="1"/>
  <c r="H207" i="59" s="1"/>
  <c r="H205" i="59" s="1"/>
  <c r="H203" i="59" s="1"/>
  <c r="E40" i="55"/>
  <c r="E39" i="55" s="1"/>
  <c r="E38" i="55" s="1"/>
  <c r="E36" i="55"/>
  <c r="E34" i="55" s="1"/>
  <c r="F41" i="55"/>
  <c r="G32" i="55"/>
  <c r="G31" i="55" s="1"/>
  <c r="G30" i="55" s="1"/>
  <c r="E33" i="55"/>
  <c r="E28" i="55" s="1"/>
  <c r="E26" i="55" s="1"/>
  <c r="F28" i="55"/>
  <c r="F26" i="55" s="1"/>
  <c r="D23" i="57"/>
  <c r="D22" i="57" s="1"/>
  <c r="D21" i="57" s="1"/>
  <c r="D20" i="57" s="1"/>
  <c r="D18" i="57" s="1"/>
  <c r="D16" i="57" s="1"/>
  <c r="C17" i="58" s="1"/>
  <c r="E15" i="56" l="1"/>
  <c r="E11" i="56" s="1"/>
  <c r="G67" i="55"/>
  <c r="G65" i="55" s="1"/>
  <c r="E69" i="55"/>
  <c r="E67" i="55" s="1"/>
  <c r="E65" i="55" s="1"/>
  <c r="C149" i="51" s="1"/>
  <c r="C52" i="52"/>
  <c r="H202" i="59"/>
  <c r="H201" i="59" s="1"/>
  <c r="H200" i="59" s="1"/>
  <c r="H199" i="59" s="1"/>
  <c r="H197" i="59" s="1"/>
  <c r="H195" i="59" s="1"/>
  <c r="E69" i="53"/>
  <c r="C84" i="51"/>
  <c r="C61" i="52"/>
  <c r="E75" i="53"/>
  <c r="C93" i="51"/>
  <c r="F40" i="55"/>
  <c r="F39" i="55" s="1"/>
  <c r="F36" i="55"/>
  <c r="F34" i="55" s="1"/>
  <c r="E32" i="55"/>
  <c r="E31" i="55" s="1"/>
  <c r="E30" i="55" s="1"/>
  <c r="F38" i="55" l="1"/>
  <c r="C84" i="52"/>
  <c r="E119" i="53"/>
  <c r="E25" i="55"/>
  <c r="H194" i="59" s="1"/>
  <c r="H193" i="59" s="1"/>
  <c r="H192" i="59" s="1"/>
  <c r="H191" i="59" s="1"/>
  <c r="H189" i="59" s="1"/>
  <c r="H187" i="59" s="1"/>
  <c r="H185" i="59" s="1"/>
  <c r="G24" i="55"/>
  <c r="G23" i="55" s="1"/>
  <c r="F24" i="55"/>
  <c r="F23" i="55" s="1"/>
  <c r="G20" i="55"/>
  <c r="G18" i="55" s="1"/>
  <c r="G16" i="55" s="1"/>
  <c r="F20" i="55"/>
  <c r="F18" i="55" s="1"/>
  <c r="F16" i="55" s="1"/>
  <c r="F22" i="55" l="1"/>
  <c r="G22" i="55"/>
  <c r="E16" i="55"/>
  <c r="E20" i="55"/>
  <c r="E18" i="55" s="1"/>
  <c r="C43" i="52" s="1"/>
  <c r="E24" i="55"/>
  <c r="E23" i="55" s="1"/>
  <c r="E22" i="55" s="1"/>
  <c r="E108" i="62"/>
  <c r="G107" i="62"/>
  <c r="G106" i="62" s="1"/>
  <c r="G105" i="62" s="1"/>
  <c r="F107" i="62"/>
  <c r="F106" i="62" s="1"/>
  <c r="F105" i="62" s="1"/>
  <c r="F13" i="62" s="1"/>
  <c r="E63" i="53" l="1"/>
  <c r="E56" i="53" s="1"/>
  <c r="C75" i="51"/>
  <c r="E13" i="62"/>
  <c r="E107" i="62"/>
  <c r="E106" i="62" s="1"/>
  <c r="E105" i="62" s="1"/>
  <c r="E104" i="62" s="1"/>
  <c r="H135" i="59"/>
  <c r="H134" i="59" s="1"/>
  <c r="H133" i="59" s="1"/>
  <c r="H132" i="59" s="1"/>
  <c r="H131" i="59" s="1"/>
  <c r="H129" i="59" s="1"/>
  <c r="H127" i="59" s="1"/>
  <c r="H183" i="59"/>
  <c r="H181" i="59" s="1"/>
  <c r="H179" i="59" s="1"/>
  <c r="F104" i="62"/>
  <c r="G104" i="62"/>
  <c r="G11" i="62"/>
  <c r="G102" i="62"/>
  <c r="G100" i="62" s="1"/>
  <c r="G14" i="62" s="1"/>
  <c r="F102" i="62"/>
  <c r="F100" i="62" s="1"/>
  <c r="F89" i="62" l="1"/>
  <c r="F14" i="62" s="1"/>
  <c r="E14" i="62" s="1"/>
  <c r="C212" i="51"/>
  <c r="C243" i="52"/>
  <c r="E188" i="53"/>
  <c r="E181" i="53" s="1"/>
  <c r="H32" i="59"/>
  <c r="D24" i="57"/>
  <c r="E89" i="62"/>
  <c r="F11" i="62"/>
  <c r="E11" i="62" s="1"/>
  <c r="E102" i="62"/>
  <c r="E100" i="62" s="1"/>
  <c r="C120" i="52" s="1"/>
  <c r="H31" i="59" l="1"/>
  <c r="H29" i="59" s="1"/>
  <c r="H30" i="59"/>
  <c r="E143" i="53"/>
  <c r="C185" i="51"/>
  <c r="E81" i="55"/>
  <c r="F80" i="55"/>
  <c r="F79" i="55" s="1"/>
  <c r="F78" i="55" s="1"/>
  <c r="F77" i="55" s="1"/>
  <c r="F76" i="55" s="1"/>
  <c r="F75" i="55" s="1"/>
  <c r="F73" i="55" s="1"/>
  <c r="H28" i="59" l="1"/>
  <c r="H26" i="59"/>
  <c r="H24" i="59" s="1"/>
  <c r="H22" i="59" s="1"/>
  <c r="E80" i="55"/>
  <c r="E79" i="55" s="1"/>
  <c r="E78" i="55" s="1"/>
  <c r="E77" i="55" s="1"/>
  <c r="E76" i="55" s="1"/>
  <c r="E75" i="55" s="1"/>
  <c r="E73" i="55" s="1"/>
  <c r="C158" i="51"/>
  <c r="H148" i="59"/>
  <c r="H147" i="59" s="1"/>
  <c r="G80" i="55"/>
  <c r="G79" i="55" s="1"/>
  <c r="G78" i="55" s="1"/>
  <c r="G77" i="55" s="1"/>
  <c r="G76" i="55" s="1"/>
  <c r="G75" i="55" s="1"/>
  <c r="G73" i="55" s="1"/>
  <c r="C93" i="52" l="1"/>
  <c r="E125" i="53"/>
  <c r="E106" i="53" s="1"/>
  <c r="H145" i="59"/>
  <c r="H144" i="59"/>
  <c r="H142" i="59" s="1"/>
  <c r="H140" i="59" s="1"/>
  <c r="H138" i="59" s="1"/>
  <c r="H136" i="59" s="1"/>
  <c r="H146" i="59"/>
  <c r="A164" i="52"/>
  <c r="B196" i="52"/>
  <c r="A196" i="52"/>
  <c r="B11" i="51"/>
  <c r="B164" i="52" s="1"/>
  <c r="E53" i="55" l="1"/>
  <c r="H230" i="59" s="1"/>
  <c r="H229" i="59" s="1"/>
  <c r="H228" i="59" s="1"/>
  <c r="H227" i="59" s="1"/>
  <c r="H226" i="59" s="1"/>
  <c r="H224" i="59" s="1"/>
  <c r="H222" i="59" s="1"/>
  <c r="H220" i="59" s="1"/>
  <c r="G52" i="55"/>
  <c r="G51" i="55" s="1"/>
  <c r="F52" i="55"/>
  <c r="F51" i="55" s="1"/>
  <c r="H39" i="59" l="1"/>
  <c r="G50" i="55"/>
  <c r="G49" i="55" s="1"/>
  <c r="G47" i="55" s="1"/>
  <c r="G45" i="55" s="1"/>
  <c r="G43" i="55" s="1"/>
  <c r="E52" i="55"/>
  <c r="E92" i="55"/>
  <c r="G91" i="55"/>
  <c r="G87" i="55" s="1"/>
  <c r="G14" i="55" s="1"/>
  <c r="F91" i="55"/>
  <c r="H218" i="59" l="1"/>
  <c r="E13" i="55"/>
  <c r="H125" i="59"/>
  <c r="H37" i="59"/>
  <c r="H35" i="59" s="1"/>
  <c r="E91" i="55"/>
  <c r="F87" i="55"/>
  <c r="G86" i="55"/>
  <c r="G84" i="55" s="1"/>
  <c r="G82" i="55" s="1"/>
  <c r="G54" i="55" s="1"/>
  <c r="E51" i="55"/>
  <c r="F50" i="55"/>
  <c r="H122" i="59" l="1"/>
  <c r="H121" i="59" s="1"/>
  <c r="H120" i="59" s="1"/>
  <c r="H118" i="59" s="1"/>
  <c r="H116" i="59" s="1"/>
  <c r="E14" i="55"/>
  <c r="E87" i="55"/>
  <c r="H216" i="59"/>
  <c r="H214" i="59" s="1"/>
  <c r="F86" i="55"/>
  <c r="F84" i="55" s="1"/>
  <c r="F82" i="55" s="1"/>
  <c r="F54" i="55" s="1"/>
  <c r="E88" i="55"/>
  <c r="E50" i="55"/>
  <c r="F49" i="55"/>
  <c r="H112" i="59" l="1"/>
  <c r="H111" i="59" s="1"/>
  <c r="H109" i="59" s="1"/>
  <c r="H107" i="59" s="1"/>
  <c r="H105" i="59" s="1"/>
  <c r="H103" i="59" s="1"/>
  <c r="H101" i="59" s="1"/>
  <c r="H99" i="59" s="1"/>
  <c r="H33" i="59" s="1"/>
  <c r="G15" i="55"/>
  <c r="E86" i="55"/>
  <c r="E84" i="55" s="1"/>
  <c r="E49" i="55"/>
  <c r="E47" i="55" s="1"/>
  <c r="E45" i="55" s="1"/>
  <c r="F47" i="55"/>
  <c r="F45" i="55" s="1"/>
  <c r="H20" i="59" l="1"/>
  <c r="H18" i="59"/>
  <c r="H16" i="59" s="1"/>
  <c r="H14" i="59" s="1"/>
  <c r="E54" i="55"/>
  <c r="C126" i="51"/>
  <c r="C237" i="51" s="1"/>
  <c r="E88" i="53"/>
  <c r="E81" i="53" s="1"/>
  <c r="E11" i="53" s="1"/>
  <c r="E9" i="53" s="1"/>
  <c r="C226" i="52"/>
  <c r="F43" i="55"/>
  <c r="F15" i="55" s="1"/>
  <c r="E82" i="55"/>
  <c r="B10" i="64" l="1"/>
  <c r="E15" i="55"/>
  <c r="E43" i="55"/>
  <c r="C111" i="52"/>
  <c r="C245" i="52" s="1"/>
  <c r="I10" i="60" l="1"/>
  <c r="H10" i="60"/>
  <c r="E48" i="57" l="1"/>
  <c r="F48" i="57"/>
  <c r="F47" i="57" s="1"/>
  <c r="F46" i="57" s="1"/>
  <c r="F44" i="57" s="1"/>
  <c r="F42" i="57" s="1"/>
  <c r="D49" i="57"/>
  <c r="E56" i="57"/>
  <c r="F56" i="57"/>
  <c r="F55" i="57" s="1"/>
  <c r="F54" i="57" s="1"/>
  <c r="F52" i="57" s="1"/>
  <c r="F50" i="57" s="1"/>
  <c r="D57" i="57"/>
  <c r="F41" i="57" l="1"/>
  <c r="F13" i="57" s="1"/>
  <c r="F11" i="57" s="1"/>
  <c r="D56" i="57"/>
  <c r="D48" i="57"/>
  <c r="E55" i="57"/>
  <c r="E47" i="57"/>
  <c r="D55" i="57" l="1"/>
  <c r="E54" i="57"/>
  <c r="D47" i="57"/>
  <c r="E46" i="57"/>
  <c r="D46" i="57" l="1"/>
  <c r="E44" i="57"/>
  <c r="E42" i="57" s="1"/>
  <c r="D54" i="57"/>
  <c r="E52" i="57"/>
  <c r="E50" i="57" s="1"/>
  <c r="E41" i="57" l="1"/>
  <c r="D41" i="57" s="1"/>
  <c r="D44" i="57"/>
  <c r="D52" i="57"/>
  <c r="D50" i="57"/>
  <c r="E13" i="57" l="1"/>
  <c r="E39" i="56"/>
  <c r="C64" i="58"/>
  <c r="E11" i="57"/>
  <c r="D11" i="57" s="1"/>
  <c r="D13" i="57"/>
  <c r="H253" i="59"/>
  <c r="H251" i="59" s="1"/>
  <c r="H212" i="59" s="1"/>
  <c r="H12" i="59" s="1"/>
  <c r="H10" i="59" s="1"/>
  <c r="F9" i="53" s="1"/>
  <c r="D42" i="57"/>
  <c r="C55" i="58" s="1"/>
  <c r="B26" i="63" l="1"/>
  <c r="B24" i="63" s="1"/>
  <c r="B22" i="63" s="1"/>
  <c r="B20" i="63" s="1"/>
  <c r="B18" i="63"/>
  <c r="B17" i="63" s="1"/>
  <c r="B14" i="63" s="1"/>
  <c r="E35" i="56"/>
  <c r="E12" i="55"/>
  <c r="E31" i="56" l="1"/>
  <c r="E10" i="56" s="1"/>
  <c r="E9" i="56" s="1"/>
  <c r="G11" i="55" l="1"/>
  <c r="F11" i="55" l="1"/>
  <c r="B12" i="63" l="1"/>
  <c r="B10" i="63" s="1"/>
  <c r="E11" i="55"/>
  <c r="B14" i="65"/>
  <c r="B9" i="64" l="1"/>
  <c r="B11" i="64" s="1"/>
</calcChain>
</file>

<file path=xl/sharedStrings.xml><?xml version="1.0" encoding="utf-8"?>
<sst xmlns="http://schemas.openxmlformats.org/spreadsheetml/2006/main" count="1785" uniqueCount="423">
  <si>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</si>
  <si>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</si>
  <si>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</si>
  <si>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</si>
  <si>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</si>
  <si>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</si>
  <si>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>այդ թվում՝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</si>
  <si>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</si>
  <si>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</si>
  <si>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</si>
  <si>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</si>
  <si>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</si>
  <si>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</si>
  <si>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</si>
  <si>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</si>
  <si>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</si>
  <si>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</si>
  <si>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</si>
  <si>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Ծրագրային դասիչ</t>
  </si>
  <si>
    <t>Ծրագիր</t>
  </si>
  <si>
    <t>Միջոցառում</t>
  </si>
  <si>
    <t>ՀՀ ՏԱՐԱԾՔԱՅԻՆ ԿԱՌԱՎԱՐՄԱՆ ԵՎ ԵՆԹԱԿԱՌՈՒՑՎԱԾՔՆԵՐԻ ՆԱԽԱՐԱՐՈՒԹՅՈՒՆ</t>
  </si>
  <si>
    <t>Ցուցանիշների փոփոխությունը 
(ավելացումները նշված են դրական նշանով, իսկ նվազեցումները` փակագծերում)</t>
  </si>
  <si>
    <t xml:space="preserve"> ՄԱՍ 1. ՊԵՏԱԿԱՆ ՄԱՐՄՆԻ ԳԾՈՎ ԱՐԴՅՈՒՆՔԱՅԻՆ (ԿԱՏԱՐՈՂԱԿԱՆ) ՑՈՒՑԱՆԻՇՆԵՐԸ </t>
  </si>
  <si>
    <t>Հավելված N3</t>
  </si>
  <si>
    <t xml:space="preserve"> ՈՉ ՖԻՆԱՆՍԱԿԱՆ ԱԿՏԻՎՆԵՐԻ ԳԾՈՎ ԾԱԽՍԵՐ</t>
  </si>
  <si>
    <t xml:space="preserve"> Ինն ամիս</t>
  </si>
  <si>
    <t>հազ. դրամ</t>
  </si>
  <si>
    <t xml:space="preserve">ՀՀ կառավարության  2022 թվականի </t>
  </si>
  <si>
    <t>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</si>
  <si>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>Աղյուսակ 9.1.8</t>
  </si>
  <si>
    <t>Բաժին</t>
  </si>
  <si>
    <t>Խումբ</t>
  </si>
  <si>
    <t>Դաս</t>
  </si>
  <si>
    <t xml:space="preserve"> Միջոցառումն իրականացնողի անվանումը </t>
  </si>
  <si>
    <t>ՀՀ կառավարության 2022 թվականի</t>
  </si>
  <si>
    <t>Ցուցանիշների փոփոխությունը 
(նվազեցումները նշված են փակագծերում)</t>
  </si>
  <si>
    <t>Աղյուսակ 9.7</t>
  </si>
  <si>
    <t xml:space="preserve">Միջոցառման վրա կատարվող ծախսը (հազար դրամ) </t>
  </si>
  <si>
    <t xml:space="preserve"> ՄԱՍ 2. ՊԵՏԱԿԱՆ ՄԱՐՄՆԻ ԳԾՈՎ ԱՐԴՅՈՒՆՔԱՅԻՆ (ԿԱՏԱՐՈՂԱԿԱՆ) ՑՈՒՑԱՆԻՇՆԵՐԸ </t>
  </si>
  <si>
    <t xml:space="preserve"> Տարի </t>
  </si>
  <si>
    <t xml:space="preserve"> Միջոցառման վրա կատարված ծախսը (հազար դրամ) </t>
  </si>
  <si>
    <t>Ցուցանիշների փոփոխությունը (նվազեցումները նշված են փակագծերում)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</si>
  <si>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</si>
  <si>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</si>
  <si>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</si>
  <si>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 xml:space="preserve"> ԸՆԴԱՄԵՆԸ</t>
  </si>
  <si>
    <t>այդ թվում</t>
  </si>
  <si>
    <t xml:space="preserve">ՀՀ տարածքային կառավարման և ենթակառուցվածքների նախարարություն </t>
  </si>
  <si>
    <t xml:space="preserve"> Միջոցառումն իրականացնողի անվանումը՛ 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</si>
  <si>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</si>
  <si>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</si>
  <si>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Ծրագիր</t>
  </si>
  <si>
    <t xml:space="preserve"> Միջոց առում</t>
  </si>
  <si>
    <t xml:space="preserve"> Համաֆինան սավորում</t>
  </si>
  <si>
    <t xml:space="preserve"> այդ թվում՛</t>
  </si>
  <si>
    <t>Տարի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</si>
  <si>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</si>
  <si>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</si>
  <si>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</si>
  <si>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Դրամաշնորհային միջոցներ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</si>
  <si>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</si>
  <si>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</si>
  <si>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</si>
  <si>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</si>
  <si>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Գերմանիայի զարգացման վարկերի բանկի (KFW)) աջակցությամբ իրականացվող «Կովկասյան էլեկտրահաղորդման ցանց I» Հայաստան-Վրաստան հաղորդիչ գիծ/ենթակայանների դրամաշնորհային ծրագիր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</si>
  <si>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</si>
  <si>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</si>
  <si>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</si>
  <si>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Գերմանիայի զարգացման վարկերի բանկի (KFW) աջակցությամբ իրականացվող Կովկասյան էլեկտրահաղորդման ցանց I Հայաստան-Վրաստան հաղորդիչ գիծ/ենթակայանների դրամաշնորհային ծրագրի շրջանակներում իրականացվող ներդրումներ</t>
  </si>
  <si>
    <t>04</t>
  </si>
  <si>
    <t>03</t>
  </si>
  <si>
    <t>05</t>
  </si>
  <si>
    <t xml:space="preserve"> ԱՅԼ  ԾԱԽՍԵՐ</t>
  </si>
  <si>
    <t xml:space="preserve"> Այլ ծախսեր</t>
  </si>
  <si>
    <t xml:space="preserve"> ՀՀ տարածքային կառավարման և ենթակառուցվածքների նախարարություն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</si>
  <si>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</si>
  <si>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</si>
  <si>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</si>
  <si>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- Այլ մեքենաներ և սարքավորումներ</t>
  </si>
  <si>
    <t xml:space="preserve"> Ծառայությունների մատուցում </t>
  </si>
  <si>
    <t xml:space="preserve"> Այլ պետական կազմակերպությունների կողմից օգտագործվող ոչ ֆինանսական ակտիվների հետ գործառնություններ </t>
  </si>
  <si>
    <t>1167</t>
  </si>
  <si>
    <t>Ֆինանսական ակտիվների կառավարման միջոցառումներ</t>
  </si>
  <si>
    <t>42003</t>
  </si>
  <si>
    <t xml:space="preserve">Միջոցառման տեսակը՝ </t>
  </si>
  <si>
    <t>Վարկերի տրամադրում</t>
  </si>
  <si>
    <t>42005</t>
  </si>
  <si>
    <t>Բյուջետային գլխավոր կարգադրիչների, ծրագրերի և միջոցառումների անվանումները</t>
  </si>
  <si>
    <t>ԸՆԴԱՄԵՆԸ 
այդ թվում</t>
  </si>
  <si>
    <t xml:space="preserve"> ՀԱՅԱՍՏԱՆԻ ՀԱՆՐԱՊԵՏՈՒԹՅԱՆ ԿԱՌԱՎԱՐՈՒԹՅԱՆ 2021 ԹՎԱԿԱՆԻ ԴԵԿՏԵՄԲԵՐԻ 23-Ի N 2121-Ն ՈՐՈՇՄԱՆ N 1 ՀԱՎԵԼՎԱԾԻ N 2 ԱՂՅՈՒՍԱԿՈՒՄ ԿԱՏԱՐՎՈՂ ՓՈՓՈԽՈՒԹՅՈՒՆՆԵՐԸ</t>
  </si>
  <si>
    <t xml:space="preserve"> ՀԱՅԱՍՏԱՆԻ ՀԱՆՐԱՊԵՏՈՒԹՅԱՆ ԿԱՌԱՎԱՐՈՒԹՅԱՆ 2021 ԹՎԱԿԱՆԻ ԴԵԿՏԵՄԲԵՐԻ 23-Ի N 2121-Ն ՈՐՈՇՄԱՆ N 1 ՀԱՎԵԼՎԱԾԻ N 3 ԱՂՅՈՒՍԱԿՈՒՄ ԿԱՏԱՐՎՈՂ ՓՈՓՈԽՈՒԹՅՈՒՆՆԵՐԸ</t>
  </si>
  <si>
    <t>Էլեկտրաէներգետիկ համակարգի զարգացման ծրագիր</t>
  </si>
  <si>
    <t>այդ թվում՝ ըստ կատարողների</t>
  </si>
  <si>
    <t>այդ թվում՝ ըստ տնտեսագիտական դասակարգման հոդվածների՝</t>
  </si>
  <si>
    <t>ՀԻՄՆԱԿԱՆ ԳՈՒՄԱՐԻ ՄԱՐՄԱՆ ԵՎ ՖԻՆԱՆՍԱԿԱՆ  ԱԿՏԻՎՆԵՐԻ ՁԵՌՔԲԵՐՄԱՆ ԳԾՈՎ ԾԱԽՍԵՐ, այդ թվում`</t>
  </si>
  <si>
    <t>ՖԻՆԱՆՍԱԿԱՆ ԱԿՏԻՎՆԵՐԻ ՁԵՌՔԲԵՐՈՒՄ, այդ թվում</t>
  </si>
  <si>
    <t>ՆԵՐՔԻՆ ՖԻՆԱՆՍԱԿԱՆ ԱԿՏԻՎՆԵՐԻ ՁԵՌՔԲԵՐՈՒՄ, այդ թվում`</t>
  </si>
  <si>
    <t>Ներքին վարկեր և փոխատվություններ</t>
  </si>
  <si>
    <t>Վերակառուցման և զարգացման միջազգային բանկի աջակցությամբ իրականացվող «Աշնակ»_x000D_ և «Արարատ 2» ենթակայանների վերակառուցման ծրագրի շրջանակներում ենթավարկի տրամադրում «Բարձրավոլտ էլեկտրացանցեր» ՓԲԸ- ին</t>
  </si>
  <si>
    <t xml:space="preserve"> Ընդամենը </t>
  </si>
  <si>
    <t xml:space="preserve"> այդ թվում </t>
  </si>
  <si>
    <t xml:space="preserve"> Վարկային միջոցներ </t>
  </si>
  <si>
    <t xml:space="preserve"> ՀԱՅԱՍՏԱՆԻ ՀԱՆՐԱՊԵՏՈՒԹՅԱՆ ԿԱՌԱՎԱՐՈՒԹՅԱՆ 2021 ԹՎԱԿԱՆԻ ԴԵԿՏԵՄԲԵՐԻ 23-Ի N 2121-Ն ՈՐՈՇՄԱՆ N 1 ՀԱՎԵԼՎԱԾԻ N 5 ԱՂՅՈՒՍԱԿՈՒՄ ԿԱՏԱՐՎՈՂ ՓՈՓՈԽՈՒԹՅՈՒՆՆԵՐԸ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</si>
  <si>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</si>
  <si>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</si>
  <si>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</si>
  <si>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</si>
  <si>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</si>
  <si>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</si>
  <si>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 xml:space="preserve">Վերակառուցման և զարգացման  միջազգային բանկի աջակցությամբ իրականացվող էլեկտրամատակարարման հուսալիության ծրագրի լրացուցիչ ֆինանսավորման ծրագրի շրջանակներում ենթավարկի տրամադրում «Բարձրավոլտ էլեկտրացանցեր»  ՓԲԸ-ին </t>
  </si>
  <si>
    <t>Նկարագրությունը՝</t>
  </si>
  <si>
    <t>Էլեկտրամատակարարման հուսալիության ծրագրի լրացուցիչ ֆինանսավորման ծրագրի շրջանակներում նախատեսվում է փոխարինել 30 և ավելի տարիներ շահագործման մեջ գտնվող «Հաղթանակ» 220 կՎ, «Չարենցավան-3», «Վանաձոր-1» 110 կՎ ենթակայանների և 40 և ավելի և տարիներ շահագործման մեջ գտվող «Զովունի» 220 կՎ ենթակայանի ֆիզիկապես և բարոյապես մաշված սարքավորումները</t>
  </si>
  <si>
    <t>Միջոցառման տեսակը՝</t>
  </si>
  <si>
    <t>Միջոցառումն իրականացնողի անվանումը՝</t>
  </si>
  <si>
    <t>Մասնագիտացված միավոր</t>
  </si>
  <si>
    <t>Արդյունքի չափորոշիչներ</t>
  </si>
  <si>
    <t>Միջոցառման վրա կատարվող ծախսը (հազար դրամ)</t>
  </si>
  <si>
    <t xml:space="preserve">Վերակառուցման և զարգացման միջազգային բանկի աջակցությամբ իրականացվող «Աշնակ» և «Արարատ-2» ենթակայանների վերակառուցման ծրագրի շրջանակներում ենթավարկի տրամադրում «Բարձրավոլտ էլեկտրացանցեր» ՓԲԸ- ին </t>
  </si>
  <si>
    <t>Էլեկտրահաղորդման ցանցի բարելավման ծրագրի շրջանակներում նախատեսվում է վերակառուցել 30 և ավելի տարիներ շահագործման մեջ գտնվող 220 կՎ «Աշնակ» ենթակայանը և 40 և ավելի տարիներ շահագործման մեջ գտնվող 220 կՎ «Արարատ-2» ենթակայանը</t>
  </si>
  <si>
    <t>«Բարձրավոլտ էլեկտրացանցեր» ՓԲԸ</t>
  </si>
  <si>
    <t>Համաֆինանսավորում</t>
  </si>
  <si>
    <t>«ՀԱՅԱUՏԱՆԻ ՀԱՆՐԱՊԵՏՈՒԹՅԱՆ 2022 ԹՎԱԿԱՆԻ ՊԵՏԱԿԱՆ ԲՅՈՒՋԵԻ ՄԱUԻՆ»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</si>
  <si>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 xml:space="preserve"> Ծրագրի միջոցառումներ</t>
  </si>
  <si>
    <t xml:space="preserve"> 04</t>
  </si>
  <si>
    <t xml:space="preserve"> ՏՆՏԵՍԱԿԱՆ ՀԱՐԱԲԵՐՈՒԹՅՈՒՆՆԵՐ</t>
  </si>
  <si>
    <t xml:space="preserve"> 03</t>
  </si>
  <si>
    <t xml:space="preserve"> 05</t>
  </si>
  <si>
    <t xml:space="preserve"> 01</t>
  </si>
  <si>
    <t>Վերակառուցման և զարգացման միջազգային բանկի աջակցությամբ իրականացվող էլեկտրամատակարարման հուսալիության ծրագրի լրացուցիչ ֆինանսավորման ծրագրի շրջանակներում ենթավարկի տրամադրում «Բարձրավոլտ էլեկտրացանցեր»  ՓԲԸ-ին</t>
  </si>
  <si>
    <t xml:space="preserve">  ԸՆԴԱՄԵՆԸ</t>
  </si>
  <si>
    <t>Հավելված N 5</t>
  </si>
  <si>
    <t>Հավելված N 6</t>
  </si>
  <si>
    <t xml:space="preserve">  Ընտրությունը կատարվել է իրագործելիության ուսումնասիրությունների հիման վրա </t>
  </si>
  <si>
    <t xml:space="preserve"> Շահառուների ընտրության չափանիշները </t>
  </si>
  <si>
    <t xml:space="preserve"> Տրանսֆերտների տրամադրում </t>
  </si>
  <si>
    <t xml:space="preserve"> Գյումրու փողոցային լուսավորության արդիականացում՛ փողոցային լուսավորության այլ ավտոմատ կառավարման համակարգի տեղադրում </t>
  </si>
  <si>
    <t xml:space="preserve"> Վերակառուցման և զարգացման եվրոպական բանկի աջակցությամբ իրականացվող Գյումրու քաղաքային ճանապարհների դրամաշնորհային ծրագիր (Տրանշ Ա, Բ, Գ) </t>
  </si>
  <si>
    <t xml:space="preserve"> 12018 </t>
  </si>
  <si>
    <t xml:space="preserve"> 1157 </t>
  </si>
  <si>
    <t xml:space="preserve">  ՀՀ բնակչություն </t>
  </si>
  <si>
    <t xml:space="preserve"> Քաղաքային զարգացում </t>
  </si>
  <si>
    <t xml:space="preserve"> Քաղաքային զարգացում</t>
  </si>
  <si>
    <t xml:space="preserve"> Քաղաքային ենթակառուցվածքների զարգացում</t>
  </si>
  <si>
    <t xml:space="preserve"> Քաղաքային ենթակառուցվածքների արդիականացում և բարելավում</t>
  </si>
  <si>
    <t xml:space="preserve"> Տրանսպորտ</t>
  </si>
  <si>
    <t xml:space="preserve"> Ճանապարհային տրանսպորտ</t>
  </si>
  <si>
    <t>Քաղաքային զարգացում</t>
  </si>
  <si>
    <t>ԸՆԴԱՄԵՆԸ ԾԱԽՍԵՐ</t>
  </si>
  <si>
    <t xml:space="preserve"> 12018</t>
  </si>
  <si>
    <t xml:space="preserve"> Վերակառուցման և զարգացման եվրոպական բանկի աջակցությամբ իրականացվող Գյումրու քաղաքային ճանապարհների դրամաշնորհային ծրագիր (Տրանշ Ա, Բ, Գ)</t>
  </si>
  <si>
    <t xml:space="preserve"> - Շենքերի և շինությունների շինարարություն</t>
  </si>
  <si>
    <t xml:space="preserve"> 1157</t>
  </si>
  <si>
    <t xml:space="preserve"> 1004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</si>
  <si>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</si>
  <si>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</si>
  <si>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բարելավում, կորուստների կրճատում</t>
  </si>
  <si>
    <t xml:space="preserve"> 1072</t>
  </si>
  <si>
    <t xml:space="preserve"> Ջրամատակարարաման և ջրահեռացման բարելավում</t>
  </si>
  <si>
    <t xml:space="preserve"> Ջրամատակարարման ծառայությունների հասանելիության և մատչելիության ապահովում</t>
  </si>
  <si>
    <t xml:space="preserve"> Խմելու ջրի մատակարարման և ջրահեռացման համակարգի բարելավում, կորուստների կրճատում</t>
  </si>
  <si>
    <t xml:space="preserve"> 12001</t>
  </si>
  <si>
    <t xml:space="preserve"> 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</t>
  </si>
  <si>
    <t xml:space="preserve"> 579 գյուղական բնակավայրերից ընտրված որոշ համայնքների ջրամատակարարման և ջրահեռացման համակարգերի հատվածների հրատապ վերականգնման աշխատանքների իրականացում ինչպես նաև՛ Արմավիրի կեղտաջրերի մաքրման կայանի կառուցում</t>
  </si>
  <si>
    <t xml:space="preserve"> Տրանսֆերտների տրամադրում</t>
  </si>
  <si>
    <t xml:space="preserve"> Պետական մարմինների կողմից օգտագործվող ոչ ֆինանսական ակտիվների հետ գործառնություններ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</si>
  <si>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</si>
  <si>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</si>
  <si>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</si>
  <si>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ՀՀ  տարածքային կառավարման և ենթակառուցվածքների նախարարության ջրային կոմիտե</t>
  </si>
  <si>
    <t xml:space="preserve"> 06</t>
  </si>
  <si>
    <t xml:space="preserve"> ԲՆԱԿԱՐԱՆԱՅԻՆ ՇԻՆԱՐԱՐՈՒԹՅՈՒՆ ԵՎ ԿՈՄՈՒՆԱԼ ԾԱՌԱՅՈՒԹՅՈՒՆՆԵՐ</t>
  </si>
  <si>
    <t xml:space="preserve"> Ջրամատակարարում</t>
  </si>
  <si>
    <t xml:space="preserve"> ԱՅԼ ՀԻՄՆԱԿԱՆ ՄԻՋՈՑՆԵՐ</t>
  </si>
  <si>
    <t xml:space="preserve"> - Նախագծահետազոտական ծախսեր</t>
  </si>
  <si>
    <t>Գերմանիայի զարգացման և Եվրոպական միության հարևանության ներդրումային բանկի_x000D_ աջակցությամբ իրականացվող ջրամատակարարման և ջրահեռացման ենթակառուցվածքների_x000D_ դրամաշնորհային ծրագիր` երրորդ փուլ</t>
  </si>
  <si>
    <t>- Շենքերի և շինությունների շինարարություն</t>
  </si>
  <si>
    <t>- Նախագծահետազոտական ծախսեր</t>
  </si>
  <si>
    <t xml:space="preserve"> Ակտիվն օգտագործող կազմակերպության(ների) անվանում(ները)՛ </t>
  </si>
  <si>
    <t xml:space="preserve">  Մասնագիտացված միավոր </t>
  </si>
  <si>
    <t xml:space="preserve"> 1072 </t>
  </si>
  <si>
    <t xml:space="preserve"> Միջոցառումն իրականացնողի անվանումը`</t>
  </si>
  <si>
    <t xml:space="preserve"> Մասնագիտացված միավոր </t>
  </si>
  <si>
    <t xml:space="preserve"> 12001 </t>
  </si>
  <si>
    <t xml:space="preserve"> 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 </t>
  </si>
  <si>
    <t xml:space="preserve"> 579 գյուղական բնակավայրերից ընտրված որոշ համայնքների ջրամատակարարման և ջրահեռացման համակարգերի հատվածների հրատապ վերականգնման աշխատանքների իրականացում ինչպես նաև՛ Արմավիրի կեղտաջրերի մաքրման կայանի կառուցում </t>
  </si>
  <si>
    <t xml:space="preserve"> Պետական մարմինների կողմից օգտագործվող ոչ ֆինանսական ակտիվների հետ գործառնություններ </t>
  </si>
  <si>
    <t xml:space="preserve"> Աղյուսակ 9.1.26 </t>
  </si>
  <si>
    <t xml:space="preserve"> ՀՀ  տարածքային կառավարման և ենթակառուցվածքների նախարարության ջրային կոմիտե </t>
  </si>
  <si>
    <t>ՀԱՅԱՍՏԱՆԻ ՀԱՆՐԱՊԵՏՈՒԹՅԱՆ ԿԱՌԱՎԱՐՈՒԹՅԱՆ 2021 ԹՎԱԿԱՆԻ ԴԵԿՏԵՄԲԵՐԻ 23-Ի N 2121-Ն ՈՐՈՇՄԱՆ N 9.1 ՀԱՎԵԼՎԱԾԻ NN 9.1.8, 9.1.26 և 9.1.59 ԱՂՅՈՒՍԱԿՆԵՐՈՒՄ ԿԱՏԱՐՎՈՂ ՓՈՓՈԽՈՒԹՅՈՒՆՆԵՐԸ ԵՎ ԼՐԱՑՈՒՄՆԵՐԸ</t>
  </si>
  <si>
    <t xml:space="preserve"> Եվրոպական միության հարևանության ներդրումային բանկի աջակցությամբ իրականացվող Երևանի մետրոպոլիտենի վերակառուցման երկրորդ դրամաշնորհային ծրագիր</t>
  </si>
  <si>
    <t xml:space="preserve"> Խողովակաշարային և այլ տրանսպորտ</t>
  </si>
  <si>
    <t xml:space="preserve"> 12014</t>
  </si>
  <si>
    <t xml:space="preserve"> Երևանի մետրոպոլիտենի վերակառուցում</t>
  </si>
  <si>
    <t xml:space="preserve"> Եվրոպական միության հարևանության ներդրումային բանկի աջակցությամբ իրականացվող Երևանի մետրոպոլիտենի վերակառուցման երկրորդ դրամաշնորհային ծրագիր </t>
  </si>
  <si>
    <t xml:space="preserve"> Երևանի մետրոպոլիտենի վերակառուցում </t>
  </si>
  <si>
    <t xml:space="preserve"> Երևանի մետրոպոլիտեն</t>
  </si>
  <si>
    <t>1040</t>
  </si>
  <si>
    <t>Կոշտ թափոնների կառավարում</t>
  </si>
  <si>
    <t xml:space="preserve"> այդ թվում` </t>
  </si>
  <si>
    <t>1157</t>
  </si>
  <si>
    <t>Ծրագրի անվանումը՝ 
Կոշտ թափոնների կառավարում</t>
  </si>
  <si>
    <t>Ծրագրի նպատակը՝
Կենցաղային թափոնների արդյունավետ կառավարում սոցիալական և բնապահպանական խնդիրների լուծում</t>
  </si>
  <si>
    <t>Վերջնական արդյունքի նկարագրությունը՝
Կենցաղային թափոնների արդյունավետ կառավարում</t>
  </si>
  <si>
    <t>Ծրագրի անվանումը՝ 
Քաղաքային զարգացում</t>
  </si>
  <si>
    <t>Ծրագրի նպատակը՝
Քաղաքային ենթակառուցվածքների զարգացում</t>
  </si>
  <si>
    <t>Վերջնական արդյունքի նկարագրությունը՝
 Քաղաքային ենթակառուցվածքների արդիականացում և բարելավում</t>
  </si>
  <si>
    <t xml:space="preserve"> Կոշտ թափոննրի կառավարման համակարգի բարելավում և նոր աղբավայրի ստեղծում_x000D_
 </t>
  </si>
  <si>
    <t>«ՀԱՅԱUՏԱՆԻ ՀԱՆՐԱՊԵՏՈՒԹՅԱՆ 2022 ԹՎԱԿԱՆԻ ՊԵՏԱԿԱՆ ԲՅՈՒՋԵԻ ՄԱUԻՆ» OՐԵՆՔԻ N 1 ՀԱՎԵԼՎԱԾԻ N 4 ԱՂՅՈՒՍԱԿՈՒՄ  ԵՎ ՀԱՅԱՍՏԱՆԻ ՀԱՆՐԱՊԵՏՈՒԹՅԱՆ ԿԱՌԱՎԱՐՈՒԹՅԱՆ 2021 ԹՎԱԿԱՆԻ ԴԵԿՏԵՄԲԵՐԻ 23-Ի N 2121-Ն ՈՐՈՇՄԱՆ N 5 ՀԱՎԵԼՎԱԾԻ N 3 ԱՂՅՈՒՍԱԿՈՒՄ ԿԱՏԱՐՎՈՂ ՓՈՓՈԽՈՒԹՅՈՒՆՆԵՐԸ</t>
  </si>
  <si>
    <t xml:space="preserve"> Վարկային միջոցներ</t>
  </si>
  <si>
    <t>ԸՆԴԱՄԵՆԸ_x000D_
այդ թվում`</t>
  </si>
  <si>
    <t xml:space="preserve"> - ՈՉ ՖԻՆԱՆՍԱԿԱՆ ԱԿՏԻՎՆԵՐԻ ԳԾՈՎ ԾԱԽՍԵՐ </t>
  </si>
  <si>
    <t>ՀՀ ՏԱՐԱԾՔԱՅԻՆ ԿԱՌԱՎԱՐՄԱՆ ԵՎ ԵՆԹԱԿԱՌՈՒՑՎԱԾՔՆԵՐԻ ՆԱԽԱՐԱՐՈՒԹՅՈՒՆ_x000D_
այդ թվում`</t>
  </si>
  <si>
    <t>այդ թվում`</t>
  </si>
  <si>
    <t xml:space="preserve"> 12021</t>
  </si>
  <si>
    <t xml:space="preserve"> Ասիական զարգացման բանկի աջակցությամբ իրականացվող քաղաքային ենթակառուցվածքների և քաղաքի կայուն զարգացման ներդրումային երկրորդ ծրագրի շրջանակներում ճանապարհային շինարարություն</t>
  </si>
  <si>
    <t xml:space="preserve"> ՇՐՋԱԿԱ  ՄԻՋԱՎԱՅՐԻ ՊԱՇՏՊԱՆՈՒԹՅՈՒՆ</t>
  </si>
  <si>
    <t xml:space="preserve"> Աղբահանում</t>
  </si>
  <si>
    <t xml:space="preserve"> 1040</t>
  </si>
  <si>
    <t xml:space="preserve"> Կոշտ թափոնների կառավարում</t>
  </si>
  <si>
    <t xml:space="preserve"> Վերակառուցման և զարգացման եվրոպական բանկի աջակցությամբ իրականացվող «Երևանի կոշտ թափոնների կառավարման» դրամաշնորհային ծրագիր</t>
  </si>
  <si>
    <t xml:space="preserve"> ՀՀ համայնքներին տրանսպորտի և երթևեկության բարելավման համար տրամադրվող աջակցություն </t>
  </si>
  <si>
    <t xml:space="preserve"> Կենցաղային թափոնների արդյունավետ կառավարում սոցիալական և բնապահպանական խնդիրների լուծում</t>
  </si>
  <si>
    <t xml:space="preserve"> Կենցաղային թափոնների արդյունավետ կառավարում</t>
  </si>
  <si>
    <t xml:space="preserve"> Կոշտ թափոնների կառավարման համակարգի բարելավում և նոր աղբավայրի ստեղծում</t>
  </si>
  <si>
    <t xml:space="preserve"> Այլ պետական կազմակերպությունների կողմից օգտագործվող ոչ ֆինանսական ակտիվների հետ գործառնություններ</t>
  </si>
  <si>
    <t>12001</t>
  </si>
  <si>
    <t xml:space="preserve"> 1040 </t>
  </si>
  <si>
    <t xml:space="preserve"> Կոշտ թափոնների կառավարում </t>
  </si>
  <si>
    <t xml:space="preserve"> Վերակառուցման և զարգացման եվրոպական բանկի աջակցությամբ իրականացվող «Երևանի կոշտ թափոնների կառավարման» դրամաշնորհային ծրագիր </t>
  </si>
  <si>
    <t xml:space="preserve"> Կոշտ թափոնների կառավարման համակարգի բարելավում և նոր աղբավայրի ստեղծում </t>
  </si>
  <si>
    <t xml:space="preserve"> 12021 </t>
  </si>
  <si>
    <t xml:space="preserve"> Ասիական զարգացման բանկի աջակցությամբ իրականացվող քաղաքային ենթակառուցվածքների և քաղաքի կայուն զարգացման ներդրումային երկրորդ ծրագրի շրջանակներում ճանապարհային շինարարություն </t>
  </si>
  <si>
    <t xml:space="preserve"> ՀՀ համայնքներին տրանսպորտի և երթևեկության բարելավման համար տրամադրվող աջակցություն  </t>
  </si>
  <si>
    <t>Եվրոպական  ներդրումային բանկի աջակցությամբ իրականացվող Երևանի մետրոպոլիտենի վերակառուցման երկրորդ ծրագրի շրջանակներում ենթավարկի տրամադրում «Երևանի մետրոպոլիտեն» ՓԲԸ-ին</t>
  </si>
  <si>
    <t xml:space="preserve"> Եվրոպական ներդրումային բանկի աջակցությամբ իրականացվող Երևանի մետրոպոլիտենի վերակառուցման երկրորդ ծրագիր</t>
  </si>
  <si>
    <t>42001</t>
  </si>
  <si>
    <t>Վերակառուցման և զարգացման եվրոպական բանկի աջակցությամբ իրականացվող Կոտայքի և Գեղարքունիքի մարզերի կոշտ թափոնների կառավարման ծրագրի շրջանակներում ենթավարկի տրամադրում «Կոտայքի և Գեղարքունիքի Կոշտ կենցաղային թափոնների կառավարում» ՍՊԸ-ին</t>
  </si>
  <si>
    <t>Վերակառուցման և զարգացման եվրոպական բանկի աջակցությամբ իրականացվող «Կոտայքի և Գեղարքունիքի մարզերի կոշտ թափոնների կառավարման» ծրագիր</t>
  </si>
  <si>
    <t>Ա.Ներքին աղբյուրներ-ընդամենը</t>
  </si>
  <si>
    <t>2. Ֆինանսական զուտ ակտիվներ</t>
  </si>
  <si>
    <t>2.4. Վարկերի և փոխատվությունների տրամադրում</t>
  </si>
  <si>
    <t xml:space="preserve">- Արտաքին աղբյուրների աջակցությամբ իրականացվող նպատակային  ծրագրերի շրջանակներում ենթավարկերի տրամադրում այդ ծրագրերում ներգրաված տնտեսվարող սուբյեկտներին </t>
  </si>
  <si>
    <t xml:space="preserve">- Բյուջետային վարկերի տրամադրում տնտեսվարող սուբյեկտներին </t>
  </si>
  <si>
    <t>ՀԱՅԱՍՏԱՆԻ ՀԱՆՐԱՊԵՏՈՒԹՅԱՆ ԿԱՌԱՎԱՐՈՒԹՅԱՆ 2021 ԹՎԱԿԱՆԻ ԴԵԿՏԵՄԲԵՐԻ 23-Ի N 2121-Ն ՈՐՈՇՄԱՆ N 1 ՀԱՎԵԼՎԱԾԻ N 1 ԱՂՅՈՒՍԱԿՈՒՄ ԿԱՏԱՐՎՈՂ ՓՈՓՈԽՈՒԹՅՈՒՆՆԵՐԸ</t>
  </si>
  <si>
    <t xml:space="preserve"> Միջոցառման տեսակը`</t>
  </si>
  <si>
    <t>12002</t>
  </si>
  <si>
    <t xml:space="preserve"> Վերակառուցման և զարգացման եվրոպական բանկի աջակցությամբ իրականացվող «Կոտայքի և Գեղարքունիքի մարզի կոշտ թափոնների կառավարման խորհրդատվության համար» դրամաշնորհային ծրագիր</t>
  </si>
  <si>
    <t xml:space="preserve"> 32004</t>
  </si>
  <si>
    <t xml:space="preserve">  Վերակառուցման և զարգացման եվրոպական բանկի աջակցությամբ իրականացվող «Կոտայքի և Գեղարքունիքի մարզի կոշտ թափոնների կառավարման» դրամաշնորհային ծրագիր</t>
  </si>
  <si>
    <t xml:space="preserve">  ՀՀ տարածքային կառավարման և ենթակառուցվածքների նախարարություն</t>
  </si>
  <si>
    <t xml:space="preserve"> Վերակառուցման և զարգացման եվրոպական բանկի աջակցությամբ իրականացվող Երևանի քաղաքային լուսավորության դրամաշնորհային ծրագրի կատարման ապահովում</t>
  </si>
  <si>
    <t xml:space="preserve"> ՀՀ համայնքներին քաղաքային լուսավորության ենթակառուցվածքի բարելավման համար տրամադրվող աջակցություն և ծառայություն</t>
  </si>
  <si>
    <t xml:space="preserve"> Փողոցների լուսավորում</t>
  </si>
  <si>
    <t xml:space="preserve"> ՀՀ  տարածքային կառավարման և ենթակառուցվածքների նախարարություն</t>
  </si>
  <si>
    <t>ՀՀ բնակչություն</t>
  </si>
  <si>
    <t xml:space="preserve"> - ԸՆԹԱՑԻԿ ԾԱԽՍԵՐ </t>
  </si>
  <si>
    <t>հազար դրամներով</t>
  </si>
  <si>
    <t xml:space="preserve">                                                              Հավելված N 2</t>
  </si>
  <si>
    <t xml:space="preserve">Եկամտատեսակ
</t>
  </si>
  <si>
    <t>ՊԵՏԱԿԱՆ ԲՅՈՒՋԵԻ ԵԿԱՄՈՒՏՆԵՐ</t>
  </si>
  <si>
    <t xml:space="preserve">Պաշտոնական դրամաշնորհներ </t>
  </si>
  <si>
    <t xml:space="preserve">                                                              Հավելված N 1</t>
  </si>
  <si>
    <t>1. Եկամուտների գծով</t>
  </si>
  <si>
    <t>2. Ծախսերի գծով</t>
  </si>
  <si>
    <t>3. Դեֆիցիտը (պակասուրդը)</t>
  </si>
  <si>
    <t>Բ. Արտաքին աղբյուրներ - ընդամենը</t>
  </si>
  <si>
    <t xml:space="preserve"> այդ թվում</t>
  </si>
  <si>
    <t>1. Փոխառու զուտ միջոցներ</t>
  </si>
  <si>
    <t>1.1. Վարկերի և փոխատվությունների ստացում</t>
  </si>
  <si>
    <t>որից`</t>
  </si>
  <si>
    <t>նպատակային վարկերի գծով</t>
  </si>
  <si>
    <t>2.3. Ելքերի ֆինանսավորմանն ուղղվող միջոցներ</t>
  </si>
  <si>
    <t>1004</t>
  </si>
  <si>
    <t>Ոռոգման համակարգի առողջացում</t>
  </si>
  <si>
    <t>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t>
  </si>
  <si>
    <t xml:space="preserve"> ՄԵՔԵՆԱՆԵՐ ԵՎ ՍԱՐՔԱՎՈՐՈՒՄՆԵՐ</t>
  </si>
  <si>
    <t xml:space="preserve"> 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t>
  </si>
  <si>
    <t xml:space="preserve"> 6 քաղաքների և 37 գյուղական բնակավայրերի ջրամատակարարման և ջրահեռացման համակարգերի հատվածների հրատապ (մասնակի) վերականգնման աշխատանքներ</t>
  </si>
  <si>
    <t xml:space="preserve">«ՀԱՅԱՍՏԱՆԻ ՀԱՆՐԱՊԵՏՈՒԹՅԱՆ 2022 ԹՎԱԿԱՆԻ ՊԵՏԱԿԱՆ ԲՅՈՒՋԵԻ
ՄԱՍԻՆ» ՕՐԵՆՔԻ N 2 ՀՈԴՎԱԾԻ ԱՂՅՈՒՍԱԿՈՒՄ ԿԱՏԱՐՎՈՂ ՓՈՓՈԽՈՒԹՅՈՒՆՆԵՐԸ </t>
  </si>
  <si>
    <t xml:space="preserve">«ՀԱՅԱՍՏԱՆԻ ՀԱՆՐԱՊԵՏՈՒԹՅԱՆ 2022 ԹՎԱԿԱՆԻ ՊԵՏԱԿԱՆ ԲՅՈՒՋԵԻ
ՄԱՍԻՆ» ՕՐԵՆՔԻ N 6 ՀՈԴՎԱԾԻ ԱՂՅՈՒՍԱԿՈՒՄ ԵՎ ՀԱՅԱՍՏԱՆԻ ՀԱՆՐԱՊԵՏՈՒԹՅԱՆ ԿԱՌԱՎԱՐՈՒԹՅԱՆ 2021 ԹՎԱԿԱՆԻ ԴԵԿՏԵՄԲԵՐԻ 23-Ի N 2121-Ն ՈՐՈՇՄԱՆ N 2 ՀԱՎԵԼՎԱԾՈՒՄ ԿԱՏԱՐՎՈՂ ՓՈՓՈԽՈՒԹՅՈՒՆՆԵՐԸ </t>
  </si>
  <si>
    <t xml:space="preserve">
Ցուցանիշների փոփոխությունը 
(նվազեցումները նշված են փակագծերում)
</t>
  </si>
  <si>
    <t>Հավելված N 3</t>
  </si>
  <si>
    <t>Հավելված N 4</t>
  </si>
  <si>
    <t xml:space="preserve">ԸՆԴԱՄԵՆԸ </t>
  </si>
  <si>
    <t>Միջոցառման անվանումը՝ 
Վերակառուցման և զարգացման եվրոպական բանկի աջակցությամբ իրականացվող Կոտայքի և Գեղարքունիքի մարզերի կոշտ թափոնների կառավարման ծրագրի շրջանակներում ենթավարկի տրամադրում «Կոտայքի և Գեղարքունիքի Կոշտ կենցաղային թափոնների կառավարում» ՍՊԸ-ին</t>
  </si>
  <si>
    <t>Միջոցառման նկարագրությունը՝
Կոշտ թափոնների կառավարման համակարգի բարելավում և նոր աղբավայրի ստեղծում</t>
  </si>
  <si>
    <t>Միջոցառման նկարագրությունը՝
Երևանի մետրոպոլիտենի վերակառուցում</t>
  </si>
  <si>
    <t>Միջոցառման անվանումը՝ 
Եվրոպական  ներդրումային բանկի աջակցությամբ իրականացվող Երևանի մետրոպոլիտենի վերակառուցման երկրորդ ծրագրի շրջանակներում ենթավարկի տրամադրում «Երևանի մետրոպոլիտեն» ՓԲԸ-ին</t>
  </si>
  <si>
    <t>Հավելված N8</t>
  </si>
  <si>
    <t>Հավելված N9</t>
  </si>
  <si>
    <t>Հավելված N10</t>
  </si>
  <si>
    <t>«ՀԱՅԱUՏԱՆԻ ՀԱՆՐԱՊԵՏՈՒԹՅԱՆ 2022 ԹՎԱԿԱՆԻ ՊԵՏԱԿԱՆ ԲՅՈՒՋԵԻ ՄԱUԻՆ» OՐԵՆՔԻ N 1 ՀԱՎԵԼՎԱԾԻ N 5 ԱՂՅՈՒՍԱԿՈՒՄ  ԵՎ ՀԱՅԱՍՏԱՆԻ ՀԱՆՐԱՊԵՏՈՒԹՅԱՆ ԿԱՌԱՎԱՐՈՒԹՅԱՆ 2021 ԹՎԱԿԱՆԻ ԴԵԿՏԵՄԲԵՐԻ 23-Ի N 2121-Ն ՈՐՈՇՄԱՆ N 5 ՀԱՎԵԼՎԱԾԻ N 4 ԱՂՅՈՒՍԱԿՈՒՄ ԿԱՏԱՐՎՈՂ ՓՈՓՈԽՈՒԹՅՈՒՆՆԵՐԸ</t>
  </si>
  <si>
    <t>Հավելված N 12</t>
  </si>
  <si>
    <t>Պետական բյուջեի դեֆիցիտի ֆինանսավորման աղբյուրներն ու դրանց տարրերի անվանումները</t>
  </si>
  <si>
    <t>Ծրագրի անվանումը՝ 
Էլեկտրաէներգետիկ համակարգի զարգացման ծրագիր</t>
  </si>
  <si>
    <t>Ծրագրի նպատակը՝
Նպաստել էլեկտրաէներգետիկ համակարգի հուսալիության բարձրացմանը և էլեկտրաէներգիայի անխափան մատակարարման ապահովմանը</t>
  </si>
  <si>
    <t>Վերջնական արդյունքի նկարագրությունը՝
Հուսալի և անվտանգ էլեկտրամատակարարման ապահովում</t>
  </si>
  <si>
    <t xml:space="preserve">Միջոցառման անվանումը՝ 
Վերակառուցման և զարգացման միջազգային բանկի աջակցությամբ իրականացվող էլեկտրամատակարարման հուսալիության ծրագրի լրացուցիչ ֆինանսավորման ծրագրի շրջանակներում ենթավարկի տրամադրում «Բարձրավոլտ էլեկտրացանցեր»  ՓԲԸ-ին </t>
  </si>
  <si>
    <t>Միջոցառման նկարագրությունը՝
Էլեկտրամատակարարման հուսալիության ծրագրի լրացուցիչ ֆինանսավորման ծրագրի շրջանակներում «Հաղթանակ» 220կՎ, «Չարենցավան-3», «Վանաձոր-1» 110կՎ, «Զովունի» 220կՎ ենթակայանների ֆիզիկապես և բարոյապես մաշված սարքավորումների փոխարինում</t>
  </si>
  <si>
    <t>Միջոցառման անվանումը՝ 
Վերակառուցման և զարգացման միջազգային բանկի աջակցությամբ իրականացվող «Աշնակ»
 և «Արարատ» ենթակայանների վերակառուցման ծրագրի շրջանակներում ենթավարկի տրամադրում «Բարձրավոլտ էլեկտրացանցեր» ՓԲԸ- ին</t>
  </si>
  <si>
    <t>Միջոցառման նկարագրությունը՝
Էլեկտրահաղորդման ցանցի բարելավման ծրագրի շրջանակներում 30 և ավելի տարիներ շահագործման մեջ գտնվող 220 կՎ «Աշնակ» և 40 և ավելի տարիներ շահագործման մեջ գտնվող 220 կՎ «Արարատ-2» ենթակայանների վերակառուցում</t>
  </si>
  <si>
    <t xml:space="preserve"> 12003</t>
  </si>
  <si>
    <t xml:space="preserve"> Արևելյան եվրոպայի էներգախնայողության և բնապահպանական գործընկերության ֆոնդի աջակցությամբ իրականացվող Երևանի քաղաքային լուսավորության դրամաշնորհային ծրագրի կատարման ապահովում</t>
  </si>
  <si>
    <t xml:space="preserve"> Արևելյան եվրոպայի էներգախնայողության և բնապահպանական գործընկերության ֆոնդի աջակցությամբ իրականացվող Երևանի քաղաքային լուսավորության դրամաշնորհային ծրագրի կատարման ապահովում </t>
  </si>
  <si>
    <t>Ջրամատակարարման և ջրահեռացման բարելավում</t>
  </si>
  <si>
    <t>Վերակառուցման և զարգացման եվրոպական բանկի աջակցությամբ իրականացվող Երևանի քաղաքային լուսավորության ծրագրի շրջանակներում ենթավարկի տրամադրում «Երքաղլույս» ՓԲԸ-ին</t>
  </si>
  <si>
    <t>Միջոցառման անվանումը՝ 
Վերակառուցման և զարգացման եվրոպական բանկի աջակցությամբ իրականացվող Երևանի քաղաքային լուսավորության ծրագրի շրջանակներում ենթավարկի տրամադրում «Երքաղլույս» ՓԲԸ-ին</t>
  </si>
  <si>
    <t>Միջոցառման նկարագրությունը՝
 ՀՀ համայնքներին քաղաքային լուսավորության ենթակառուցվածքի բարելավման համար տրամադրվող աջակցություն և ծառայություն</t>
  </si>
  <si>
    <t xml:space="preserve"> Հարկեր, պարտադիր վճարներ և տույժեր, որոնք կառավարման տարբեր մակարդակների կողմից կիրառվում են միմյանց նկատմամբ</t>
  </si>
  <si>
    <t>Ցուցանիշների փոփոխությունը 
(ավելացումները նշված են դրական նշանով)</t>
  </si>
  <si>
    <t xml:space="preserve"> 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խորհրդատվություն և կառավարում </t>
  </si>
  <si>
    <t xml:space="preserve"> Գերմանիայի զարգացման վարկերի բանկի աջակցությամբ իրականացվող Ախուրյան գետի ջրային ռեսուրսների ինտեգրացված կառավարում  փուլ 1 ծրագրով Ջրաձոր գյուղի վերաբնակեցման գործողությունների  համակարգում և ղեկավարում </t>
  </si>
  <si>
    <t xml:space="preserve"> Միջոցառման տեսակը՝</t>
  </si>
  <si>
    <t>Ֆրանսիայի Հանրապետության կառավարության աջակցությամբ իրականացվող Վեդու ջրամբարի կառուցում</t>
  </si>
  <si>
    <t>այդ թվում` ըստ կատարողների</t>
  </si>
  <si>
    <t>ՀՀ տարածքային կառավարման և ենթակառուցվածքների նախարարության ջրային կոմիտե</t>
  </si>
  <si>
    <t>այդ թվում` բյուջետային ծախսերի տնտեսագիտական դասակարգման հոդվածներ</t>
  </si>
  <si>
    <t>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</t>
  </si>
  <si>
    <t>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խորհրդատվություն և կառավարում</t>
  </si>
  <si>
    <t>1019</t>
  </si>
  <si>
    <t xml:space="preserve"> Սոցիալական ներդրումների և տեղական զարգացման ծրագիր</t>
  </si>
  <si>
    <t xml:space="preserve"> Համաշխարհային բանկի աջակցությամբ իրականացվող  Տարածքային զարգացման հիմնադրամի ծրագրի շրջանակներում ՀՀ տարածքներում ջրագծերի, առողջապահության, կրթության, մշակույթի, հատուկ խնամքի և  ենթակառուցվածքների ոլորտի վերականգնման և  շինարարության աշխատանքներ</t>
  </si>
  <si>
    <t>ԱՅԼ ՀԻՄՆԱԿԱՆ ՄԻՋՈՑՆԵՐ</t>
  </si>
  <si>
    <t xml:space="preserve"> -  Նախագծահետազոտական ծախսեր</t>
  </si>
  <si>
    <t>12004</t>
  </si>
  <si>
    <t xml:space="preserve"> Համաշխարհային բանկի աջակցությամբ իրականացվող Սոցիալական ներդրումների և տեղական զարգացման ծրագրի լրացուցիչ ֆինանսավորման վարկի շրջանակներում ՀՀ համայնքային և միջհամայնքային ենթակառուցվածքների որակի, օգտագործման և հասանելիության բարելավում</t>
  </si>
  <si>
    <t>31005</t>
  </si>
  <si>
    <t>Գերմանիայի զարգացման վարկերի բանկի աջակցությամբ իրականացվող ՀՀ Լոռու  (Վանաձորի) մարզի ջրամատակարարման և ջրահեռացման համակարգերի վերականգնման ծրագիր՝ երկրորդ փուլ</t>
  </si>
  <si>
    <t>Դպրոցների սեյսմիկ անվտանգության մակարդակի բարձրացման ծրագիր</t>
  </si>
  <si>
    <t>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</t>
  </si>
  <si>
    <t xml:space="preserve">ՀՀ տարածքային կառավարման և ենթակառուցվածքների նախարարության ջրային կոմիտե </t>
  </si>
  <si>
    <t xml:space="preserve"> 09</t>
  </si>
  <si>
    <t xml:space="preserve"> Տնտեսական հարաբերություններ (այլ դասերին չպատկանող)</t>
  </si>
  <si>
    <t xml:space="preserve"> ԿՐԹՈՒԹՅՈՒՆ</t>
  </si>
  <si>
    <t xml:space="preserve"> Կրթությանը տրամադրվող օժանդակ ծառայություններ</t>
  </si>
  <si>
    <t xml:space="preserve"> 1189</t>
  </si>
  <si>
    <t xml:space="preserve"> Դպրոցների սեյսմիկ անվտանգության մակարդակի բարձրացման ծրագիր</t>
  </si>
  <si>
    <t xml:space="preserve"> 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</t>
  </si>
  <si>
    <t xml:space="preserve"> Ֆրանսիայի Հանրապետության կառավարության աջակցությամբ իրականացվող Վեդու ջրամբարի կառուցման ծրագիր </t>
  </si>
  <si>
    <t xml:space="preserve"> Եվրասիական զարգացման բանկի աջակցությամբ իրականացվող ոռոգման համակարգերի զարգացման ծրագիր</t>
  </si>
  <si>
    <t xml:space="preserve"> Նպաստել տարածքներում բնակչության նյութական և ոչ նյութական բարեկեցության աճին</t>
  </si>
  <si>
    <t xml:space="preserve"> Համայնքային և միջհամայնքային ենթակառուցվածքների և որակի հասանելիության բարելավում, ինստիտուցիոնալ և ֆինանասական կարողությունների հզորացում</t>
  </si>
  <si>
    <t xml:space="preserve"> Տարածքային զարգացման հիմնադրամի ծրագրով նախատեսված ՀՀ տարածքներում ջրագծերի, առողջապահության, կրթության օբյեկտների, մշակույթային տների, ծերանոցների, մանկատների, հատուկ դպրոցների, մանկապարտեզների և կոյուղու օբյեկտների հիմնանորոգում և շինարարություն</t>
  </si>
  <si>
    <t xml:space="preserve"> Ջրագծերի, առողջապահության, կրթության օբյեկտների, մշակույթային տների, ծերանոցների, մանկատների, հատուկ դպրոցների, մանկապարտզների և կոյուղու օբյեկտնրի հիմն. և շինարարություն., գույքի և սարքավորումների տրամադրում  շահառու ենթածրագրերի համար</t>
  </si>
  <si>
    <t xml:space="preserve"> Վանաձորի ջրամատակարարման և ջրահեռացման համակարգերի մասնակի վերականգնում</t>
  </si>
  <si>
    <t>Նպաստել երկրի սեյսմակայունության ապահովմանը, անհատական և հասարակական անվտանգության մակարդակի բարձրացմանը</t>
  </si>
  <si>
    <t>Դպրոցական շենքերի սեյսմակայունության մակարդակի բարձրացում</t>
  </si>
  <si>
    <t>Ծրագրի միջոցառումներ</t>
  </si>
  <si>
    <t>Դպրոցների շենքերի ամրացման շինարարական աշխատանքներ, շինարարական ստանդարտների արդիականացում, արտակարգ իրավիճակներին արձագանքման ծրագրի մշակում, սեյսմիկ մոնիտորինգի դիտակետերի սարքավորումների արդիականացում</t>
  </si>
  <si>
    <t>Տրանսֆերտների տրամադրում</t>
  </si>
  <si>
    <t xml:space="preserve"> 11010 </t>
  </si>
  <si>
    <t xml:space="preserve"> 31001 </t>
  </si>
  <si>
    <t xml:space="preserve"> Ֆրանսիայի Հանրապետության կառավարության աջակցությամբ իրականացվող Վեդու ջրամբարի կառուցում </t>
  </si>
  <si>
    <t>Ցուցանիշների փոփոխությունը (ավելացումները նշված են դրական նշանով)</t>
  </si>
  <si>
    <t xml:space="preserve">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 </t>
  </si>
  <si>
    <t xml:space="preserve"> Եվրասիական զարգացման բանկի աջակցությամբ իրականացվող ոռոգման համակարգերի զարգացման ծրագիր </t>
  </si>
  <si>
    <t xml:space="preserve"> Շահառուների ընտրության չափանիշները`</t>
  </si>
  <si>
    <t xml:space="preserve">  Համաձայն ՏԶՀ Ղեկավար ձեռնարկի, որը ֆինանսավորման համաձայնագրի մաս է կազմում</t>
  </si>
  <si>
    <t xml:space="preserve"> 6 քաղաքների և 37 գյուղական բնակավայրերի ջրամատակարարման և ջրահեռացման համակարգերի հատվածների հրատապ (մասնակի) վերականգնման աշխատանքներ </t>
  </si>
  <si>
    <t xml:space="preserve"> Դպրոցների սեյսմիկ անվտանգության մակարդակի բարձրացման ծրագիր </t>
  </si>
  <si>
    <t xml:space="preserve"> 1189 </t>
  </si>
  <si>
    <t xml:space="preserve"> 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 </t>
  </si>
  <si>
    <t xml:space="preserve"> Դպրոցների շենքերի ամրացման շինարարական աշխատանքներ, շինարարական ստանդարտների արդիականացում, արտակարգ իրավիճակներին արձագանքման ծրագրի մշակում, սեյսմիկ մոնիտորինգի դիտակետերի սարքավորումների արդիականացում</t>
  </si>
  <si>
    <t>Էներգաարդյունավետության ծրագիր</t>
  </si>
  <si>
    <t xml:space="preserve"> «Հանրային շենքերում էներգախնայողության բարելավման և «կանաչ էներգիայի» զարգացմանը նպաստող մեխանիզմներ» դրամաշնորհային ծրագրի կառավարում և համակարգում</t>
  </si>
  <si>
    <t xml:space="preserve"> - Աշխատողների աշխատավարձեր և հավելավճարներ</t>
  </si>
  <si>
    <t xml:space="preserve"> «Հանրային շենքերում էներգախնայողության բարելավման և «կանաչ էներգիայի» զարգացմանը նպաստող մեխանիզմներ» դրամաշնորհային ծրագրի շրջանակներում հիմնանորոգման աշխատանքներ</t>
  </si>
  <si>
    <t xml:space="preserve"> ՄԵՔԵՆԱՆԵՐ  ԵՎ  ՍԱՐՔԱՎՈՐՈՒՄՆԵՐ</t>
  </si>
  <si>
    <t xml:space="preserve"> - Կոմունալ ծառայություններ</t>
  </si>
  <si>
    <t xml:space="preserve"> - Ներքին գործուղումներ</t>
  </si>
  <si>
    <t xml:space="preserve"> - Համակարգչային ծառայություններ</t>
  </si>
  <si>
    <t>Էներգախնայողության և վերականգնվող էներգետիկայի ներուժի
առավելագույն իրացում</t>
  </si>
  <si>
    <t>Էներգախնայողության մակարդակի բարձրացում և վերականգնվող
էներգետիկայի մասնաբաժնի աճ</t>
  </si>
  <si>
    <t xml:space="preserve"> 11001</t>
  </si>
  <si>
    <t>Իրականացվում է միջոցառման մասնակից շահառուների հանրային շենքերի ընտրություն, էներգետիկ ուսումնասիրություն և շինարարության տեխնիկական հսկողության իրականացում</t>
  </si>
  <si>
    <t>Էներգախնայողությանն ուղղված միջոցառումների իրականացում հանրային շենքերում</t>
  </si>
  <si>
    <t>Այլ պետական կազմակերպությունների կողմից օգտագործվող ոչ ֆինանսական ակտիվների հետ գործառնություններ</t>
  </si>
  <si>
    <t xml:space="preserve"> Վառելիք և էներգետիկա</t>
  </si>
  <si>
    <t xml:space="preserve"> Էլեկտրաէներգիա</t>
  </si>
  <si>
    <t xml:space="preserve"> Էներգաարդյունավետության ծրագիր</t>
  </si>
  <si>
    <t xml:space="preserve">  «Հանրային շենքերում էներգախնայողության բարելավման և «կանաչ էներգիայի» զարգացմանը նպաստող մեխանիզմներ» դրամաշնորհային ծրագրի կառավարում և համակարգում</t>
  </si>
  <si>
    <t xml:space="preserve"> 11001 </t>
  </si>
  <si>
    <t>«Հանրային շենքերում էներգախնայողության բարելավման և «կանաչ էներգիայի» զարգացմանը նպաստող մեխանիզմներ» դրամաշնորհային ծրագրի կառավարում և համակարգում</t>
  </si>
  <si>
    <t xml:space="preserve"> Իրականացվում է միջոցառման մասնակից շահառուների հանրային շենքերի ընտրություն, էներգետիկ ուսումնասիրություն և շինարարության տեխնիկական հսկողության իրականացում</t>
  </si>
  <si>
    <t xml:space="preserve">  Հայաստանի վերականգնվող էներգետիկայի և
էներգախնայողության հիմնադրամ,
Մասնագիտացված կազմակերպություններ</t>
  </si>
  <si>
    <t xml:space="preserve">Այլ պետական կազմակերպությունների կողմից օգտագործվող ոչ ֆինանսական ակտիվների հետ գործառնություններ </t>
  </si>
  <si>
    <t>Ծրագրում ներգրավված հանրային շենքերի քանակ</t>
  </si>
  <si>
    <t xml:space="preserve"> 12017</t>
  </si>
  <si>
    <t xml:space="preserve"> Վերակառուցման և զարգացման եվրոպական բանկի աջակցությամբ իրականացվող Գյումրու քաղաքային ճանապարհների  ծրագիր</t>
  </si>
  <si>
    <t xml:space="preserve"> Վերակառուցման և զարգացման եվրոպական բանկի աջակցությամբ իրականացվող Գյումրու քաղաքային ճանապարհների ծրագիր</t>
  </si>
  <si>
    <t xml:space="preserve"> Գյումրու ընտրված փողոցների (ներառյալ հետիոտնային անցումների ցանցը և ջրահեռացման համակարգը) վերակառուցում</t>
  </si>
  <si>
    <t xml:space="preserve"> Գյումրու փողոցային լուսավորության արդիականացում՛ փողոցային լուսավորության այլ ավտոմատ կառավարման համակարգի տեղադրում</t>
  </si>
  <si>
    <t>Հավելված N7</t>
  </si>
  <si>
    <t>Հավելված N 11</t>
  </si>
  <si>
    <t xml:space="preserve">  Ընտրությունը կատարվել է իրագործելիության ուսումնասիրությունների հիման վրա</t>
  </si>
  <si>
    <t xml:space="preserve"> Տարածքային զարգացում</t>
  </si>
  <si>
    <t xml:space="preserve"> 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</si>
  <si>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</si>
  <si>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ՀՀ մարզերին սուբվենցիաների տրամադրում՛ ենթակառուցվածքների զարգացման նպատակով</t>
  </si>
  <si>
    <t xml:space="preserve"> 08</t>
  </si>
  <si>
    <t>Կառավարության տարբեր մակարդակների միջև իրականացվող ընդհանուր բնույթի տրանսֆերտներ</t>
  </si>
  <si>
    <t xml:space="preserve"> ԸՆԴՀԱՆՈՒՐ ԲՆՈՒՅԹԻ ՀԱՆՐԱՅԻՆ ԾԱՌԱՅՈՒԹՅՈՒՆՆԵՐ</t>
  </si>
  <si>
    <t xml:space="preserve"> Կառավարության տարբեր մակարդակների միջև իրականացվող ընդհանուր բնույթի տրանսֆերտներ</t>
  </si>
  <si>
    <t xml:space="preserve"> - Կապիտալ սուբվենցիաներ համայնքներին</t>
  </si>
  <si>
    <t xml:space="preserve"> Կապիտալ դրամաշնորհներ պետական հատվածի այլ մակարդակներին</t>
  </si>
  <si>
    <t xml:space="preserve"> ԴՐԱՄԱՇՆՈՐՀՆԵՐ</t>
  </si>
  <si>
    <t>Տարածքային զարգացում</t>
  </si>
  <si>
    <t>ՀՀ տարածքային կառավարման և ենթակառուցվածքների նախարարություն</t>
  </si>
  <si>
    <t xml:space="preserve"> </t>
  </si>
  <si>
    <t>-------------- ի N ---- -Ն որոշման</t>
  </si>
  <si>
    <t xml:space="preserve"> «ՀԱՅԱՍՏԱՆԻ ՀԱՆՐԱՊԵՏՈՒԹՅԱՆ 2022 ԹՎԱԿԱՆԻ ՊԵՏԱԿԱՆ ԲՅՈՒՋԵԻ ՄԱՍԻՆ» ՕՐԵՆՔԻ N 1 ՀԱՎԵԼՎԱԾԻ N 7 ԱՂՅՈՒՍԱԿՈՒՄ ԵՎ ՀԱՅԱՍՏԱՆԻ ՀԱՆՐԱՊԵՏՈՒԹՅԱՆ ԿԱՌԱՎԱՐՈՒԹՅԱՆ 2021 ԹՎԱԿԱՆԻ ԴԵԿՏԵՄԲԵՐԻ 23-Ի N 2121-Ն ՈՐՈՇՄԱՆ N 5 ՀԱՎԵԼՎԱԾԻ N 6 ԱՂՅՈՒՍԱԿՈՒՄ ԿԱՏԱՐՎՈՂ ՓՈՓՈԽՈՒԹՅՈՒՆՆԵՐԸ</t>
  </si>
  <si>
    <t>հազար դրամ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</si>
  <si>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</si>
  <si>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(Նվազեցումները նշված են փակագծերում)</t>
  </si>
  <si>
    <t xml:space="preserve"> ԸՆԴԱՄԵՆԸ </t>
  </si>
  <si>
    <t xml:space="preserve"> Կապիտալ սուբվենցիաներ համայնքներին</t>
  </si>
  <si>
    <t>ՀՀ մարզերին սուբվենցիաների տրամադրում՝ ենթակառուցվածքների զարգացման նպատակով</t>
  </si>
  <si>
    <t>ՀՀ կառավարություն</t>
  </si>
  <si>
    <t>Հավելված N 13</t>
  </si>
  <si>
    <t>ՀԱՅԱՍՏԱՆԻ ՀԱՆՐԱՊԵՏՈՒԹՅԱՆ ԿԱՌԱՎԱՐՈՒԹՅԱՆ 2021 ԹՎԱԿԱՆԻ ԴԵԿՏԵՄԲԵՐԻ 23-Ի N 2121-Ն ՈՐՈՇՄԱՆ N 9 ՀԱՎԵԼՎԱԾԻ N 9.7 ԱՂՅՈՒՍԱԿՈՒՄ ԿԱՏԱՐՎՈՂ ՓՈՓՈԽՈՒԹՅՈՒՆՆԵՐԸ ԵՎ ԼՐԱՑՈՒՄՆԵՐԸ</t>
  </si>
  <si>
    <t>Աղյուսակ 9.1.59</t>
  </si>
  <si>
    <t>ՀՀ ԿԱՌԱՎԱՐՈՒԹՅՈՒՆ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</si>
</sst>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3" formatCode="_(* #,##0.00_);_(* \(#,##0.00\);_(* &quot;-&quot;??_);_(@_)"/>
    <numFmt numFmtId="164" formatCode="_-* #,##0.00\ _₽_-;\-* #,##0.00\ _₽_-;_-* &quot;-&quot;??\ _₽_-;_-@_-"/>
    <numFmt numFmtId="165" formatCode="_ * #,##0.00_)_€_ ;_ * \(#,##0.00\)_€_ ;_ * &quot;-&quot;??_)_€_ ;_ @_ "/>
    <numFmt numFmtId="166" formatCode="##,##0.0;\(##,##0.0\);\-"/>
    <numFmt numFmtId="167" formatCode="#,##0.0_);\(#,##0.0\)"/>
    <numFmt numFmtId="168" formatCode="_(* #,##0.0_);_(* \(#,##0.0\);_(* &quot;-&quot;??_);_(@_)"/>
    <numFmt numFmtId="169" formatCode="_-* #,##0.00_р_._-;\-* #,##0.00_р_._-;_-* &quot;-&quot;??_р_._-;_-@_-"/>
    <numFmt numFmtId="170" formatCode="_ * #,##0.00_)\ _ _ ;_ * \(#,##0.00\)\ _ _ ;_ * &quot;-&quot;??_)\ _ _ ;_ @_ "/>
    <numFmt numFmtId="171" formatCode="#,##0.0"/>
    <numFmt numFmtId="172" formatCode="_-* #,##0.00\ _֏_-;\-* #,##0.00\ _֏_-;_-* &quot;-&quot;??\ _֏_-;_-@_-"/>
    <numFmt numFmtId="173" formatCode="_(* #,##0.0_);_(* \(#,##0.0\);_(* &quot;-&quot;?_);_(@_)"/>
    <numFmt numFmtId="174" formatCode="_(&quot; &quot;* #,##0.00_);_(&quot; &quot;* \(#,##0.00\);_(&quot; &quot;* &quot;-&quot;??_);_(@_)"/>
    <numFmt numFmtId="175" formatCode="_-* #,##0.0&quot; &quot;_ _-;\-* #,##0.0&quot; &quot;_ _-;_-* &quot;-&quot;??&quot; &quot;_ _-;_-@_-"/>
    <numFmt numFmtId="176" formatCode="##,##0.00;\(##,##0.00\);\-"/>
    <numFmt numFmtId="177" formatCode="0.000%"/>
    <numFmt numFmtId="178" formatCode="_-* #,##0.00_-;\-* #,##0.00_-;_-* &quot;-&quot;??_-;_-@_-"/>
  </numFmts>
  <fonts count="110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sz val="8"/>
      <name val="GHEA Grapalat"/>
      <family val="2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name val="Times Armenian"/>
      <family val="1"/>
    </font>
    <font>
      <i/>
      <sz val="8"/>
      <name val="GHEA Grapalat"/>
      <family val="2"/>
    </font>
    <font>
      <sz val="12"/>
      <color theme="1"/>
      <name val="Calibri"/>
      <family val="2"/>
      <charset val="1"/>
      <scheme val="minor"/>
    </font>
    <font>
      <sz val="12"/>
      <color rgb="FF000000"/>
      <name val="GHEA Grapalat"/>
      <family val="3"/>
    </font>
    <font>
      <sz val="12"/>
      <color rgb="FFFF0000"/>
      <name val="Arial Armenian"/>
      <family val="2"/>
    </font>
    <font>
      <sz val="12"/>
      <name val="GHEA Grapalat"/>
      <family val="2"/>
    </font>
    <font>
      <b/>
      <sz val="12"/>
      <color theme="1"/>
      <name val="GHEA Grapalat"/>
      <family val="3"/>
    </font>
    <font>
      <sz val="12"/>
      <color theme="1"/>
      <name val="GHEA Grapalat"/>
      <family val="2"/>
    </font>
    <font>
      <b/>
      <sz val="12"/>
      <color rgb="FFFA7D00"/>
      <name val="GHEA Grapalat"/>
      <family val="3"/>
    </font>
    <font>
      <sz val="10"/>
      <color theme="1"/>
      <name val="GHEA Grapalat"/>
      <family val="3"/>
    </font>
    <font>
      <b/>
      <sz val="12"/>
      <name val="GHEA Grapalat"/>
      <family val="3"/>
    </font>
    <font>
      <sz val="12"/>
      <color indexed="8"/>
      <name val="GHEA Grapalat"/>
      <family val="3"/>
    </font>
    <font>
      <sz val="12"/>
      <color rgb="FFFF0000"/>
      <name val="GHEA Grapalat"/>
      <family val="3"/>
    </font>
    <font>
      <b/>
      <sz val="12"/>
      <color indexed="8"/>
      <name val="GHEA Grapalat"/>
      <family val="3"/>
    </font>
    <font>
      <b/>
      <sz val="12"/>
      <color rgb="FF000000"/>
      <name val="GHEA Grapalat"/>
      <family val="3"/>
    </font>
    <font>
      <b/>
      <sz val="12"/>
      <name val="GHEA Grapalat"/>
      <family val="2"/>
    </font>
    <font>
      <b/>
      <i/>
      <sz val="12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012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166" fontId="9" fillId="0" borderId="0" applyFill="0" applyBorder="0" applyProtection="0">
      <alignment horizontal="right" vertical="top"/>
    </xf>
    <xf numFmtId="43" fontId="8" fillId="0" borderId="0" applyFont="0" applyFill="0" applyBorder="0" applyAlignment="0" applyProtection="0"/>
    <xf numFmtId="0" fontId="9" fillId="0" borderId="0">
      <alignment horizontal="left" vertical="top" wrapText="1"/>
    </xf>
    <xf numFmtId="0" fontId="11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2" fillId="0" borderId="0"/>
    <xf numFmtId="0" fontId="13" fillId="0" borderId="0"/>
    <xf numFmtId="165" fontId="12" fillId="0" borderId="0" applyFont="0" applyFill="0" applyBorder="0" applyAlignment="0" applyProtection="0"/>
    <xf numFmtId="0" fontId="8" fillId="0" borderId="0"/>
    <xf numFmtId="43" fontId="15" fillId="0" borderId="0" applyFont="0" applyFill="0" applyBorder="0" applyAlignment="0" applyProtection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8" fillId="3" borderId="0" applyNumberFormat="0" applyBorder="0" applyAlignment="0" applyProtection="0"/>
    <xf numFmtId="0" fontId="19" fillId="6" borderId="5" applyNumberFormat="0" applyAlignment="0" applyProtection="0"/>
    <xf numFmtId="0" fontId="20" fillId="7" borderId="8" applyNumberFormat="0" applyAlignment="0" applyProtection="0"/>
    <xf numFmtId="0" fontId="21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0" borderId="2" applyNumberFormat="0" applyFill="0" applyAlignment="0" applyProtection="0"/>
    <xf numFmtId="0" fontId="24" fillId="0" borderId="3" applyNumberFormat="0" applyFill="0" applyAlignment="0" applyProtection="0"/>
    <xf numFmtId="0" fontId="25" fillId="0" borderId="4" applyNumberFormat="0" applyFill="0" applyAlignment="0" applyProtection="0"/>
    <xf numFmtId="0" fontId="25" fillId="0" borderId="0" applyNumberFormat="0" applyFill="0" applyBorder="0" applyAlignment="0" applyProtection="0"/>
    <xf numFmtId="0" fontId="26" fillId="5" borderId="5" applyNumberFormat="0" applyAlignment="0" applyProtection="0"/>
    <xf numFmtId="0" fontId="27" fillId="0" borderId="7" applyNumberFormat="0" applyFill="0" applyAlignment="0" applyProtection="0"/>
    <xf numFmtId="0" fontId="28" fillId="4" borderId="0" applyNumberFormat="0" applyBorder="0" applyAlignment="0" applyProtection="0"/>
    <xf numFmtId="0" fontId="29" fillId="0" borderId="0"/>
    <xf numFmtId="0" fontId="9" fillId="0" borderId="0">
      <alignment horizontal="left" vertical="top" wrapText="1"/>
    </xf>
    <xf numFmtId="0" fontId="6" fillId="0" borderId="0"/>
    <xf numFmtId="0" fontId="16" fillId="8" borderId="9" applyNumberFormat="0" applyFont="0" applyAlignment="0" applyProtection="0"/>
    <xf numFmtId="0" fontId="12" fillId="8" borderId="9" applyNumberFormat="0" applyFont="0" applyAlignment="0" applyProtection="0"/>
    <xf numFmtId="0" fontId="31" fillId="6" borderId="6" applyNumberFormat="0" applyAlignment="0" applyProtection="0"/>
    <xf numFmtId="9" fontId="4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0" applyNumberFormat="0" applyFill="0" applyAlignment="0" applyProtection="0"/>
    <xf numFmtId="0" fontId="34" fillId="0" borderId="0" applyNumberFormat="0" applyFill="0" applyBorder="0" applyAlignment="0" applyProtection="0"/>
    <xf numFmtId="0" fontId="35" fillId="0" borderId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6" fillId="0" borderId="0"/>
    <xf numFmtId="0" fontId="11" fillId="0" borderId="0"/>
    <xf numFmtId="0" fontId="37" fillId="4" borderId="0" applyNumberFormat="0" applyBorder="0" applyAlignment="0" applyProtection="0"/>
    <xf numFmtId="0" fontId="14" fillId="0" borderId="0"/>
    <xf numFmtId="0" fontId="30" fillId="33" borderId="0" applyNumberFormat="0" applyBorder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40" borderId="0" applyNumberFormat="0" applyBorder="0" applyAlignment="0" applyProtection="0"/>
    <xf numFmtId="0" fontId="30" fillId="41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37" borderId="0" applyNumberFormat="0" applyBorder="0" applyAlignment="0" applyProtection="0"/>
    <xf numFmtId="0" fontId="30" fillId="36" borderId="0" applyNumberFormat="0" applyBorder="0" applyAlignment="0" applyProtection="0"/>
    <xf numFmtId="0" fontId="30" fillId="42" borderId="0" applyNumberFormat="0" applyBorder="0" applyAlignment="0" applyProtection="0"/>
    <xf numFmtId="0" fontId="30" fillId="44" borderId="0" applyNumberFormat="0" applyBorder="0" applyAlignment="0" applyProtection="0"/>
    <xf numFmtId="0" fontId="38" fillId="45" borderId="0" applyNumberFormat="0" applyBorder="0" applyAlignment="0" applyProtection="0"/>
    <xf numFmtId="0" fontId="38" fillId="43" borderId="0" applyNumberFormat="0" applyBorder="0" applyAlignment="0" applyProtection="0"/>
    <xf numFmtId="0" fontId="38" fillId="37" borderId="0" applyNumberFormat="0" applyBorder="0" applyAlignment="0" applyProtection="0"/>
    <xf numFmtId="0" fontId="38" fillId="38" borderId="0" applyNumberFormat="0" applyBorder="0" applyAlignment="0" applyProtection="0"/>
    <xf numFmtId="0" fontId="38" fillId="46" borderId="0" applyNumberFormat="0" applyBorder="0" applyAlignment="0" applyProtection="0"/>
    <xf numFmtId="0" fontId="38" fillId="39" borderId="0" applyNumberFormat="0" applyBorder="0" applyAlignment="0" applyProtection="0"/>
    <xf numFmtId="0" fontId="38" fillId="47" borderId="0" applyNumberFormat="0" applyBorder="0" applyAlignment="0" applyProtection="0"/>
    <xf numFmtId="0" fontId="38" fillId="48" borderId="0" applyNumberFormat="0" applyBorder="0" applyAlignment="0" applyProtection="0"/>
    <xf numFmtId="0" fontId="38" fillId="49" borderId="0" applyNumberFormat="0" applyBorder="0" applyAlignment="0" applyProtection="0"/>
    <xf numFmtId="0" fontId="38" fillId="38" borderId="0" applyNumberFormat="0" applyBorder="0" applyAlignment="0" applyProtection="0"/>
    <xf numFmtId="0" fontId="38" fillId="46" borderId="0" applyNumberFormat="0" applyBorder="0" applyAlignment="0" applyProtection="0"/>
    <xf numFmtId="0" fontId="38" fillId="50" borderId="0" applyNumberFormat="0" applyBorder="0" applyAlignment="0" applyProtection="0"/>
    <xf numFmtId="0" fontId="39" fillId="34" borderId="0" applyNumberFormat="0" applyBorder="0" applyAlignment="0" applyProtection="0"/>
    <xf numFmtId="0" fontId="40" fillId="51" borderId="11" applyNumberFormat="0" applyAlignment="0" applyProtection="0"/>
    <xf numFmtId="0" fontId="41" fillId="52" borderId="12" applyNumberFormat="0" applyAlignment="0" applyProtection="0"/>
    <xf numFmtId="43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35" borderId="0" applyNumberFormat="0" applyBorder="0" applyAlignment="0" applyProtection="0"/>
    <xf numFmtId="0" fontId="44" fillId="0" borderId="13" applyNumberFormat="0" applyFill="0" applyAlignment="0" applyProtection="0"/>
    <xf numFmtId="0" fontId="45" fillId="0" borderId="14" applyNumberFormat="0" applyFill="0" applyAlignment="0" applyProtection="0"/>
    <xf numFmtId="0" fontId="46" fillId="0" borderId="15" applyNumberFormat="0" applyFill="0" applyAlignment="0" applyProtection="0"/>
    <xf numFmtId="0" fontId="46" fillId="0" borderId="0" applyNumberFormat="0" applyFill="0" applyBorder="0" applyAlignment="0" applyProtection="0"/>
    <xf numFmtId="0" fontId="47" fillId="41" borderId="11" applyNumberFormat="0" applyAlignment="0" applyProtection="0"/>
    <xf numFmtId="0" fontId="48" fillId="0" borderId="16" applyNumberFormat="0" applyFill="0" applyAlignment="0" applyProtection="0"/>
    <xf numFmtId="0" fontId="49" fillId="53" borderId="0" applyNumberFormat="0" applyBorder="0" applyAlignment="0" applyProtection="0"/>
    <xf numFmtId="1" fontId="55" fillId="0" borderId="0"/>
    <xf numFmtId="1" fontId="55" fillId="0" borderId="0"/>
    <xf numFmtId="1" fontId="55" fillId="0" borderId="0"/>
    <xf numFmtId="0" fontId="12" fillId="0" borderId="0"/>
    <xf numFmtId="0" fontId="6" fillId="0" borderId="0"/>
    <xf numFmtId="0" fontId="6" fillId="0" borderId="0"/>
    <xf numFmtId="0" fontId="11" fillId="54" borderId="17" applyNumberFormat="0" applyFont="0" applyAlignment="0" applyProtection="0"/>
    <xf numFmtId="0" fontId="50" fillId="51" borderId="18" applyNumberFormat="0" applyAlignment="0" applyProtection="0"/>
    <xf numFmtId="0" fontId="54" fillId="0" borderId="0"/>
    <xf numFmtId="0" fontId="54" fillId="0" borderId="0"/>
    <xf numFmtId="0" fontId="54" fillId="0" borderId="0"/>
    <xf numFmtId="0" fontId="51" fillId="0" borderId="0" applyNumberFormat="0" applyFill="0" applyBorder="0" applyAlignment="0" applyProtection="0"/>
    <xf numFmtId="0" fontId="52" fillId="0" borderId="19" applyNumberFormat="0" applyFill="0" applyAlignment="0" applyProtection="0"/>
    <xf numFmtId="0" fontId="53" fillId="0" borderId="0" applyNumberFormat="0" applyFill="0" applyBorder="0" applyAlignment="0" applyProtection="0"/>
    <xf numFmtId="0" fontId="36" fillId="0" borderId="0"/>
    <xf numFmtId="1" fontId="55" fillId="0" borderId="0"/>
    <xf numFmtId="0" fontId="56" fillId="0" borderId="0"/>
    <xf numFmtId="0" fontId="6" fillId="0" borderId="0"/>
    <xf numFmtId="0" fontId="12" fillId="0" borderId="0"/>
    <xf numFmtId="0" fontId="9" fillId="0" borderId="0">
      <alignment horizontal="left" vertical="top" wrapText="1"/>
    </xf>
    <xf numFmtId="0" fontId="14" fillId="0" borderId="0"/>
    <xf numFmtId="0" fontId="57" fillId="0" borderId="0"/>
    <xf numFmtId="0" fontId="6" fillId="0" borderId="0"/>
    <xf numFmtId="0" fontId="6" fillId="0" borderId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43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9" fillId="0" borderId="0" applyFont="0" applyFill="0" applyBorder="0" applyAlignment="0" applyProtection="0">
      <alignment horizontal="left" vertical="top" wrapText="1"/>
    </xf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70" fontId="3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37" fillId="4" borderId="0" applyNumberFormat="0" applyBorder="0" applyAlignment="0" applyProtection="0"/>
    <xf numFmtId="0" fontId="37" fillId="4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/>
    <xf numFmtId="0" fontId="1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9" fontId="11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60" fillId="12" borderId="0" applyNumberFormat="0" applyBorder="0" applyAlignment="0" applyProtection="0"/>
    <xf numFmtId="0" fontId="60" fillId="16" borderId="0" applyNumberFormat="0" applyBorder="0" applyAlignment="0" applyProtection="0"/>
    <xf numFmtId="0" fontId="60" fillId="20" borderId="0" applyNumberFormat="0" applyBorder="0" applyAlignment="0" applyProtection="0"/>
    <xf numFmtId="0" fontId="60" fillId="24" borderId="0" applyNumberFormat="0" applyBorder="0" applyAlignment="0" applyProtection="0"/>
    <xf numFmtId="0" fontId="60" fillId="28" borderId="0" applyNumberFormat="0" applyBorder="0" applyAlignment="0" applyProtection="0"/>
    <xf numFmtId="0" fontId="60" fillId="32" borderId="0" applyNumberFormat="0" applyBorder="0" applyAlignment="0" applyProtection="0"/>
    <xf numFmtId="0" fontId="60" fillId="9" borderId="0" applyNumberFormat="0" applyBorder="0" applyAlignment="0" applyProtection="0"/>
    <xf numFmtId="0" fontId="60" fillId="13" borderId="0" applyNumberFormat="0" applyBorder="0" applyAlignment="0" applyProtection="0"/>
    <xf numFmtId="0" fontId="60" fillId="17" borderId="0" applyNumberFormat="0" applyBorder="0" applyAlignment="0" applyProtection="0"/>
    <xf numFmtId="0" fontId="60" fillId="21" borderId="0" applyNumberFormat="0" applyBorder="0" applyAlignment="0" applyProtection="0"/>
    <xf numFmtId="0" fontId="60" fillId="25" borderId="0" applyNumberFormat="0" applyBorder="0" applyAlignment="0" applyProtection="0"/>
    <xf numFmtId="0" fontId="60" fillId="29" borderId="0" applyNumberFormat="0" applyBorder="0" applyAlignment="0" applyProtection="0"/>
    <xf numFmtId="0" fontId="61" fillId="3" borderId="0" applyNumberFormat="0" applyBorder="0" applyAlignment="0" applyProtection="0"/>
    <xf numFmtId="0" fontId="62" fillId="6" borderId="5" applyNumberFormat="0" applyAlignment="0" applyProtection="0"/>
    <xf numFmtId="0" fontId="63" fillId="7" borderId="8" applyNumberFormat="0" applyAlignment="0" applyProtection="0"/>
    <xf numFmtId="0" fontId="64" fillId="0" borderId="0" applyNumberFormat="0" applyFill="0" applyBorder="0" applyAlignment="0" applyProtection="0"/>
    <xf numFmtId="0" fontId="65" fillId="2" borderId="0" applyNumberFormat="0" applyBorder="0" applyAlignment="0" applyProtection="0"/>
    <xf numFmtId="0" fontId="66" fillId="0" borderId="2" applyNumberFormat="0" applyFill="0" applyAlignment="0" applyProtection="0"/>
    <xf numFmtId="0" fontId="67" fillId="0" borderId="3" applyNumberFormat="0" applyFill="0" applyAlignment="0" applyProtection="0"/>
    <xf numFmtId="0" fontId="68" fillId="0" borderId="4" applyNumberFormat="0" applyFill="0" applyAlignment="0" applyProtection="0"/>
    <xf numFmtId="0" fontId="68" fillId="0" borderId="0" applyNumberFormat="0" applyFill="0" applyBorder="0" applyAlignment="0" applyProtection="0"/>
    <xf numFmtId="0" fontId="69" fillId="5" borderId="5" applyNumberFormat="0" applyAlignment="0" applyProtection="0"/>
    <xf numFmtId="0" fontId="70" fillId="0" borderId="7" applyNumberFormat="0" applyFill="0" applyAlignment="0" applyProtection="0"/>
    <xf numFmtId="0" fontId="37" fillId="4" borderId="0" applyNumberFormat="0" applyBorder="0" applyAlignment="0" applyProtection="0"/>
    <xf numFmtId="0" fontId="71" fillId="6" borderId="6" applyNumberFormat="0" applyAlignment="0" applyProtection="0"/>
    <xf numFmtId="0" fontId="59" fillId="0" borderId="0" applyNumberFormat="0" applyFill="0" applyBorder="0" applyAlignment="0" applyProtection="0"/>
    <xf numFmtId="0" fontId="72" fillId="0" borderId="10" applyNumberFormat="0" applyFill="0" applyAlignment="0" applyProtection="0"/>
    <xf numFmtId="0" fontId="73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8" borderId="9" applyNumberFormat="0" applyFont="0" applyAlignment="0" applyProtection="0"/>
    <xf numFmtId="43" fontId="3" fillId="0" borderId="0" applyFont="0" applyFill="0" applyBorder="0" applyAlignment="0" applyProtection="0"/>
    <xf numFmtId="0" fontId="40" fillId="51" borderId="21" applyNumberFormat="0" applyAlignment="0" applyProtection="0"/>
    <xf numFmtId="43" fontId="3" fillId="0" borderId="0" applyFont="0" applyFill="0" applyBorder="0" applyAlignment="0" applyProtection="0"/>
    <xf numFmtId="0" fontId="47" fillId="41" borderId="21" applyNumberFormat="0" applyAlignment="0" applyProtection="0"/>
    <xf numFmtId="0" fontId="3" fillId="0" borderId="0"/>
    <xf numFmtId="0" fontId="11" fillId="54" borderId="22" applyNumberFormat="0" applyFont="0" applyAlignment="0" applyProtection="0"/>
    <xf numFmtId="0" fontId="50" fillId="51" borderId="23" applyNumberFormat="0" applyAlignment="0" applyProtection="0"/>
    <xf numFmtId="0" fontId="52" fillId="0" borderId="24" applyNumberFormat="0" applyFill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8" borderId="9" applyNumberFormat="0" applyFont="0" applyAlignment="0" applyProtection="0"/>
    <xf numFmtId="43" fontId="2" fillId="0" borderId="0" applyFont="0" applyFill="0" applyBorder="0" applyAlignment="0" applyProtection="0"/>
    <xf numFmtId="0" fontId="47" fillId="41" borderId="25" applyNumberFormat="0" applyAlignment="0" applyProtection="0"/>
    <xf numFmtId="0" fontId="50" fillId="51" borderId="27" applyNumberFormat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40" fillId="51" borderId="25" applyNumberForma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52" fillId="0" borderId="28" applyNumberFormat="0" applyFill="0" applyAlignment="0" applyProtection="0"/>
    <xf numFmtId="0" fontId="11" fillId="54" borderId="26" applyNumberFormat="0" applyFont="0" applyAlignment="0" applyProtection="0"/>
    <xf numFmtId="166" fontId="76" fillId="0" borderId="0" applyFill="0" applyBorder="0" applyProtection="0">
      <alignment horizontal="right" vertical="top"/>
    </xf>
    <xf numFmtId="0" fontId="9" fillId="0" borderId="0">
      <alignment horizontal="left" vertical="top" wrapText="1"/>
    </xf>
    <xf numFmtId="172" fontId="8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0" borderId="0" applyNumberFormat="0" applyBorder="0" applyAlignment="0" applyProtection="0"/>
    <xf numFmtId="0" fontId="8" fillId="10" borderId="0" applyNumberFormat="0" applyBorder="0" applyAlignment="0" applyProtection="0"/>
    <xf numFmtId="0" fontId="2" fillId="14" borderId="0" applyNumberFormat="0" applyBorder="0" applyAlignment="0" applyProtection="0"/>
    <xf numFmtId="0" fontId="8" fillId="14" borderId="0" applyNumberFormat="0" applyBorder="0" applyAlignment="0" applyProtection="0"/>
    <xf numFmtId="0" fontId="2" fillId="18" borderId="0" applyNumberFormat="0" applyBorder="0" applyAlignment="0" applyProtection="0"/>
    <xf numFmtId="0" fontId="8" fillId="18" borderId="0" applyNumberFormat="0" applyBorder="0" applyAlignment="0" applyProtection="0"/>
    <xf numFmtId="0" fontId="2" fillId="22" borderId="0" applyNumberFormat="0" applyBorder="0" applyAlignment="0" applyProtection="0"/>
    <xf numFmtId="0" fontId="8" fillId="22" borderId="0" applyNumberFormat="0" applyBorder="0" applyAlignment="0" applyProtection="0"/>
    <xf numFmtId="0" fontId="2" fillId="26" borderId="0" applyNumberFormat="0" applyBorder="0" applyAlignment="0" applyProtection="0"/>
    <xf numFmtId="0" fontId="8" fillId="26" borderId="0" applyNumberFormat="0" applyBorder="0" applyAlignment="0" applyProtection="0"/>
    <xf numFmtId="0" fontId="2" fillId="30" borderId="0" applyNumberFormat="0" applyBorder="0" applyAlignment="0" applyProtection="0"/>
    <xf numFmtId="0" fontId="8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8" fillId="11" borderId="0" applyNumberFormat="0" applyBorder="0" applyAlignment="0" applyProtection="0"/>
    <xf numFmtId="0" fontId="2" fillId="15" borderId="0" applyNumberFormat="0" applyBorder="0" applyAlignment="0" applyProtection="0"/>
    <xf numFmtId="0" fontId="8" fillId="15" borderId="0" applyNumberFormat="0" applyBorder="0" applyAlignment="0" applyProtection="0"/>
    <xf numFmtId="0" fontId="2" fillId="19" borderId="0" applyNumberFormat="0" applyBorder="0" applyAlignment="0" applyProtection="0"/>
    <xf numFmtId="0" fontId="8" fillId="19" borderId="0" applyNumberFormat="0" applyBorder="0" applyAlignment="0" applyProtection="0"/>
    <xf numFmtId="0" fontId="2" fillId="23" borderId="0" applyNumberFormat="0" applyBorder="0" applyAlignment="0" applyProtection="0"/>
    <xf numFmtId="0" fontId="8" fillId="23" borderId="0" applyNumberFormat="0" applyBorder="0" applyAlignment="0" applyProtection="0"/>
    <xf numFmtId="0" fontId="2" fillId="27" borderId="0" applyNumberFormat="0" applyBorder="0" applyAlignment="0" applyProtection="0"/>
    <xf numFmtId="0" fontId="8" fillId="27" borderId="0" applyNumberFormat="0" applyBorder="0" applyAlignment="0" applyProtection="0"/>
    <xf numFmtId="0" fontId="2" fillId="31" borderId="0" applyNumberFormat="0" applyBorder="0" applyAlignment="0" applyProtection="0"/>
    <xf numFmtId="0" fontId="8" fillId="31" borderId="0" applyNumberFormat="0" applyBorder="0" applyAlignment="0" applyProtection="0"/>
    <xf numFmtId="0" fontId="60" fillId="12" borderId="0" applyNumberFormat="0" applyBorder="0" applyAlignment="0" applyProtection="0"/>
    <xf numFmtId="0" fontId="77" fillId="12" borderId="0" applyNumberFormat="0" applyBorder="0" applyAlignment="0" applyProtection="0"/>
    <xf numFmtId="0" fontId="60" fillId="16" borderId="0" applyNumberFormat="0" applyBorder="0" applyAlignment="0" applyProtection="0"/>
    <xf numFmtId="0" fontId="77" fillId="16" borderId="0" applyNumberFormat="0" applyBorder="0" applyAlignment="0" applyProtection="0"/>
    <xf numFmtId="0" fontId="60" fillId="20" borderId="0" applyNumberFormat="0" applyBorder="0" applyAlignment="0" applyProtection="0"/>
    <xf numFmtId="0" fontId="77" fillId="20" borderId="0" applyNumberFormat="0" applyBorder="0" applyAlignment="0" applyProtection="0"/>
    <xf numFmtId="0" fontId="60" fillId="24" borderId="0" applyNumberFormat="0" applyBorder="0" applyAlignment="0" applyProtection="0"/>
    <xf numFmtId="0" fontId="77" fillId="24" borderId="0" applyNumberFormat="0" applyBorder="0" applyAlignment="0" applyProtection="0"/>
    <xf numFmtId="0" fontId="60" fillId="28" borderId="0" applyNumberFormat="0" applyBorder="0" applyAlignment="0" applyProtection="0"/>
    <xf numFmtId="0" fontId="77" fillId="28" borderId="0" applyNumberFormat="0" applyBorder="0" applyAlignment="0" applyProtection="0"/>
    <xf numFmtId="0" fontId="60" fillId="32" borderId="0" applyNumberFormat="0" applyBorder="0" applyAlignment="0" applyProtection="0"/>
    <xf numFmtId="0" fontId="77" fillId="3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8" borderId="9" applyNumberFormat="0" applyFont="0" applyAlignment="0" applyProtection="0"/>
    <xf numFmtId="0" fontId="54" fillId="0" borderId="0"/>
    <xf numFmtId="0" fontId="60" fillId="9" borderId="0" applyNumberFormat="0" applyBorder="0" applyAlignment="0" applyProtection="0"/>
    <xf numFmtId="0" fontId="77" fillId="9" borderId="0" applyNumberFormat="0" applyBorder="0" applyAlignment="0" applyProtection="0"/>
    <xf numFmtId="0" fontId="60" fillId="13" borderId="0" applyNumberFormat="0" applyBorder="0" applyAlignment="0" applyProtection="0"/>
    <xf numFmtId="0" fontId="77" fillId="13" borderId="0" applyNumberFormat="0" applyBorder="0" applyAlignment="0" applyProtection="0"/>
    <xf numFmtId="0" fontId="60" fillId="17" borderId="0" applyNumberFormat="0" applyBorder="0" applyAlignment="0" applyProtection="0"/>
    <xf numFmtId="0" fontId="77" fillId="17" borderId="0" applyNumberFormat="0" applyBorder="0" applyAlignment="0" applyProtection="0"/>
    <xf numFmtId="0" fontId="60" fillId="21" borderId="0" applyNumberFormat="0" applyBorder="0" applyAlignment="0" applyProtection="0"/>
    <xf numFmtId="0" fontId="77" fillId="21" borderId="0" applyNumberFormat="0" applyBorder="0" applyAlignment="0" applyProtection="0"/>
    <xf numFmtId="0" fontId="60" fillId="25" borderId="0" applyNumberFormat="0" applyBorder="0" applyAlignment="0" applyProtection="0"/>
    <xf numFmtId="0" fontId="77" fillId="25" borderId="0" applyNumberFormat="0" applyBorder="0" applyAlignment="0" applyProtection="0"/>
    <xf numFmtId="0" fontId="60" fillId="29" borderId="0" applyNumberFormat="0" applyBorder="0" applyAlignment="0" applyProtection="0"/>
    <xf numFmtId="0" fontId="77" fillId="29" borderId="0" applyNumberFormat="0" applyBorder="0" applyAlignment="0" applyProtection="0"/>
    <xf numFmtId="0" fontId="69" fillId="5" borderId="5" applyNumberFormat="0" applyAlignment="0" applyProtection="0"/>
    <xf numFmtId="0" fontId="78" fillId="5" borderId="5" applyNumberFormat="0" applyAlignment="0" applyProtection="0"/>
    <xf numFmtId="0" fontId="71" fillId="6" borderId="6" applyNumberFormat="0" applyAlignment="0" applyProtection="0"/>
    <xf numFmtId="0" fontId="79" fillId="6" borderId="6" applyNumberFormat="0" applyAlignment="0" applyProtection="0"/>
    <xf numFmtId="0" fontId="62" fillId="6" borderId="5" applyNumberFormat="0" applyAlignment="0" applyProtection="0"/>
    <xf numFmtId="0" fontId="80" fillId="6" borderId="5" applyNumberFormat="0" applyAlignment="0" applyProtection="0"/>
    <xf numFmtId="0" fontId="66" fillId="0" borderId="2" applyNumberFormat="0" applyFill="0" applyAlignment="0" applyProtection="0"/>
    <xf numFmtId="0" fontId="81" fillId="0" borderId="2" applyNumberFormat="0" applyFill="0" applyAlignment="0" applyProtection="0"/>
    <xf numFmtId="0" fontId="67" fillId="0" borderId="3" applyNumberFormat="0" applyFill="0" applyAlignment="0" applyProtection="0"/>
    <xf numFmtId="0" fontId="82" fillId="0" borderId="3" applyNumberFormat="0" applyFill="0" applyAlignment="0" applyProtection="0"/>
    <xf numFmtId="0" fontId="68" fillId="0" borderId="4" applyNumberFormat="0" applyFill="0" applyAlignment="0" applyProtection="0"/>
    <xf numFmtId="0" fontId="83" fillId="0" borderId="4" applyNumberFormat="0" applyFill="0" applyAlignment="0" applyProtection="0"/>
    <xf numFmtId="0" fontId="68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72" fillId="0" borderId="10" applyNumberFormat="0" applyFill="0" applyAlignment="0" applyProtection="0"/>
    <xf numFmtId="0" fontId="84" fillId="0" borderId="10" applyNumberFormat="0" applyFill="0" applyAlignment="0" applyProtection="0"/>
    <xf numFmtId="0" fontId="63" fillId="7" borderId="8" applyNumberFormat="0" applyAlignment="0" applyProtection="0"/>
    <xf numFmtId="0" fontId="85" fillId="7" borderId="8" applyNumberFormat="0" applyAlignment="0" applyProtection="0"/>
    <xf numFmtId="0" fontId="86" fillId="4" borderId="0" applyNumberFormat="0" applyBorder="0" applyAlignment="0" applyProtection="0"/>
    <xf numFmtId="0" fontId="87" fillId="4" borderId="0" applyNumberFormat="0" applyBorder="0" applyAlignment="0" applyProtection="0"/>
    <xf numFmtId="0" fontId="11" fillId="0" borderId="0"/>
    <xf numFmtId="0" fontId="61" fillId="3" borderId="0" applyNumberFormat="0" applyBorder="0" applyAlignment="0" applyProtection="0"/>
    <xf numFmtId="0" fontId="88" fillId="3" borderId="0" applyNumberFormat="0" applyBorder="0" applyAlignment="0" applyProtection="0"/>
    <xf numFmtId="0" fontId="64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2" fillId="8" borderId="9" applyNumberFormat="0" applyFont="0" applyAlignment="0" applyProtection="0"/>
    <xf numFmtId="0" fontId="70" fillId="0" borderId="7" applyNumberFormat="0" applyFill="0" applyAlignment="0" applyProtection="0"/>
    <xf numFmtId="0" fontId="90" fillId="0" borderId="7" applyNumberFormat="0" applyFill="0" applyAlignment="0" applyProtection="0"/>
    <xf numFmtId="0" fontId="73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16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65" fillId="2" borderId="0" applyNumberFormat="0" applyBorder="0" applyAlignment="0" applyProtection="0"/>
    <xf numFmtId="0" fontId="92" fillId="2" borderId="0" applyNumberFormat="0" applyBorder="0" applyAlignment="0" applyProtection="0"/>
    <xf numFmtId="0" fontId="93" fillId="0" borderId="0"/>
    <xf numFmtId="166" fontId="94" fillId="0" borderId="0" applyFill="0" applyBorder="0" applyProtection="0">
      <alignment horizontal="right" vertical="top"/>
    </xf>
    <xf numFmtId="0" fontId="11" fillId="0" borderId="0"/>
    <xf numFmtId="43" fontId="11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62" fillId="6" borderId="5" applyNumberFormat="0" applyAlignment="0" applyProtection="0"/>
    <xf numFmtId="0" fontId="11" fillId="0" borderId="0"/>
    <xf numFmtId="43" fontId="9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6" fillId="0" borderId="0"/>
    <xf numFmtId="178" fontId="8" fillId="0" borderId="0" applyFont="0" applyFill="0" applyBorder="0" applyAlignment="0" applyProtection="0"/>
    <xf numFmtId="0" fontId="1" fillId="0" borderId="0"/>
    <xf numFmtId="0" fontId="6" fillId="0" borderId="0"/>
    <xf numFmtId="0" fontId="6" fillId="0" borderId="0"/>
    <xf numFmtId="0" fontId="9" fillId="0" borderId="0">
      <alignment horizontal="left" vertical="top" wrapText="1"/>
    </xf>
  </cellStyleXfs>
  <cellXfs count="451">
    <xf numFmtId="0" fontId="0" fillId="0" borderId="0" xfId="0"/>
    <xf numFmtId="0" fontId="10" fillId="55" borderId="0" xfId="8" applyFont="1" applyFill="1" applyAlignment="1">
      <alignment horizontal="left" vertical="center" wrapText="1"/>
    </xf>
    <xf numFmtId="0" fontId="10" fillId="55" borderId="20" xfId="8" applyFont="1" applyFill="1" applyBorder="1" applyAlignment="1">
      <alignment horizontal="left" vertical="center" wrapText="1"/>
    </xf>
    <xf numFmtId="0" fontId="10" fillId="55" borderId="20" xfId="8" applyFont="1" applyFill="1" applyBorder="1" applyAlignment="1">
      <alignment horizontal="left" vertical="center" wrapText="1" indent="2"/>
    </xf>
    <xf numFmtId="0" fontId="10" fillId="0" borderId="0" xfId="8" applyFont="1">
      <alignment horizontal="left" vertical="top" wrapText="1"/>
    </xf>
    <xf numFmtId="0" fontId="10" fillId="0" borderId="0" xfId="8" applyFont="1" applyAlignment="1">
      <alignment horizontal="right" vertical="center"/>
    </xf>
    <xf numFmtId="49" fontId="10" fillId="55" borderId="20" xfId="8" applyNumberFormat="1" applyFont="1" applyFill="1" applyBorder="1" applyAlignment="1">
      <alignment horizontal="center" vertical="center" wrapText="1"/>
    </xf>
    <xf numFmtId="43" fontId="10" fillId="55" borderId="0" xfId="8" applyNumberFormat="1" applyFont="1" applyFill="1" applyAlignment="1">
      <alignment horizontal="left" vertical="center" wrapText="1"/>
    </xf>
    <xf numFmtId="0" fontId="10" fillId="55" borderId="20" xfId="8" applyFont="1" applyFill="1" applyBorder="1" applyAlignment="1">
      <alignment horizontal="center" vertical="center" wrapText="1"/>
    </xf>
    <xf numFmtId="0" fontId="10" fillId="55" borderId="0" xfId="8" applyFont="1" applyFill="1" applyAlignment="1">
      <alignment horizontal="center" vertical="center" wrapText="1"/>
    </xf>
    <xf numFmtId="0" fontId="10" fillId="0" borderId="0" xfId="8" applyFont="1" applyAlignment="1">
      <alignment vertical="top" wrapText="1"/>
    </xf>
    <xf numFmtId="173" fontId="10" fillId="0" borderId="20" xfId="300" applyNumberFormat="1" applyFont="1" applyFill="1" applyBorder="1" applyAlignment="1">
      <alignment horizontal="center" vertical="center" wrapText="1"/>
    </xf>
    <xf numFmtId="173" fontId="10" fillId="0" borderId="20" xfId="3" applyNumberFormat="1" applyFont="1" applyBorder="1" applyAlignment="1">
      <alignment horizontal="left" vertical="center"/>
    </xf>
    <xf numFmtId="173" fontId="10" fillId="0" borderId="20" xfId="3" applyNumberFormat="1" applyFont="1" applyBorder="1" applyAlignment="1">
      <alignment horizontal="left" vertical="center" wrapText="1"/>
    </xf>
    <xf numFmtId="49" fontId="10" fillId="0" borderId="0" xfId="54" applyNumberFormat="1" applyFont="1" applyAlignment="1">
      <alignment vertical="center" wrapText="1"/>
    </xf>
    <xf numFmtId="0" fontId="10" fillId="0" borderId="0" xfId="0" applyFont="1"/>
    <xf numFmtId="166" fontId="74" fillId="55" borderId="20" xfId="6" applyFont="1" applyFill="1" applyBorder="1" applyAlignment="1">
      <alignment horizontal="right" vertical="center"/>
    </xf>
    <xf numFmtId="166" fontId="10" fillId="55" borderId="20" xfId="6" applyFont="1" applyFill="1" applyBorder="1" applyAlignment="1">
      <alignment horizontal="right" vertical="center"/>
    </xf>
    <xf numFmtId="0" fontId="10" fillId="0" borderId="0" xfId="8" applyFont="1" applyAlignment="1">
      <alignment horizontal="right" vertical="top" wrapText="1"/>
    </xf>
    <xf numFmtId="0" fontId="75" fillId="0" borderId="0" xfId="0" applyFont="1"/>
    <xf numFmtId="0" fontId="10" fillId="0" borderId="0" xfId="0" applyFont="1" applyAlignment="1">
      <alignment vertical="center" wrapText="1"/>
    </xf>
    <xf numFmtId="173" fontId="10" fillId="0" borderId="20" xfId="56" applyNumberFormat="1" applyFont="1" applyBorder="1" applyAlignment="1">
      <alignment vertical="center" wrapText="1"/>
    </xf>
    <xf numFmtId="0" fontId="10" fillId="0" borderId="20" xfId="0" applyFont="1" applyBorder="1" applyAlignment="1">
      <alignment vertical="center" wrapText="1"/>
    </xf>
    <xf numFmtId="43" fontId="10" fillId="0" borderId="0" xfId="1000" applyFont="1" applyFill="1" applyAlignment="1">
      <alignment horizontal="center" wrapText="1"/>
    </xf>
    <xf numFmtId="168" fontId="75" fillId="0" borderId="0" xfId="1000" applyNumberFormat="1" applyFont="1" applyFill="1" applyAlignment="1">
      <alignment horizontal="right"/>
    </xf>
    <xf numFmtId="43" fontId="10" fillId="0" borderId="20" xfId="1000" applyFont="1" applyFill="1" applyBorder="1" applyAlignment="1">
      <alignment vertical="center" wrapText="1"/>
    </xf>
    <xf numFmtId="168" fontId="10" fillId="0" borderId="20" xfId="1000" applyNumberFormat="1" applyFont="1" applyFill="1" applyBorder="1" applyAlignment="1">
      <alignment horizontal="center" vertical="center"/>
    </xf>
    <xf numFmtId="168" fontId="10" fillId="0" borderId="20" xfId="1000" applyNumberFormat="1" applyFont="1" applyFill="1" applyBorder="1" applyAlignment="1">
      <alignment horizontal="left" vertical="center"/>
    </xf>
    <xf numFmtId="49" fontId="10" fillId="0" borderId="20" xfId="1000" applyNumberFormat="1" applyFont="1" applyFill="1" applyBorder="1" applyAlignment="1">
      <alignment horizontal="left" vertical="center" wrapText="1"/>
    </xf>
    <xf numFmtId="49" fontId="10" fillId="0" borderId="20" xfId="1000" applyNumberFormat="1" applyFont="1" applyFill="1" applyBorder="1" applyAlignment="1">
      <alignment vertical="center" wrapText="1"/>
    </xf>
    <xf numFmtId="168" fontId="98" fillId="0" borderId="20" xfId="1004" applyNumberFormat="1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75" fillId="0" borderId="0" xfId="0" applyFont="1" applyAlignment="1">
      <alignment horizontal="center" vertical="center"/>
    </xf>
    <xf numFmtId="0" fontId="75" fillId="0" borderId="0" xfId="0" applyFont="1" applyAlignment="1">
      <alignment horizontal="right"/>
    </xf>
    <xf numFmtId="0" fontId="75" fillId="0" borderId="0" xfId="0" applyFont="1" applyAlignment="1">
      <alignment horizontal="right" vertical="center"/>
    </xf>
    <xf numFmtId="0" fontId="99" fillId="0" borderId="0" xfId="0" applyFont="1" applyAlignment="1">
      <alignment vertical="center" wrapText="1"/>
    </xf>
    <xf numFmtId="168" fontId="100" fillId="0" borderId="0" xfId="1000" applyNumberFormat="1" applyFont="1" applyFill="1" applyAlignment="1">
      <alignment horizontal="right"/>
    </xf>
    <xf numFmtId="168" fontId="75" fillId="0" borderId="0" xfId="0" applyNumberFormat="1" applyFont="1"/>
    <xf numFmtId="0" fontId="101" fillId="0" borderId="0" xfId="1002" applyFont="1" applyFill="1" applyBorder="1"/>
    <xf numFmtId="0" fontId="10" fillId="0" borderId="0" xfId="0" applyFont="1" applyAlignment="1">
      <alignment horizontal="left" vertical="top" wrapText="1"/>
    </xf>
    <xf numFmtId="0" fontId="75" fillId="0" borderId="20" xfId="0" applyFont="1" applyBorder="1"/>
    <xf numFmtId="0" fontId="75" fillId="0" borderId="20" xfId="0" applyFont="1" applyBorder="1" applyAlignment="1">
      <alignment horizontal="center" vertical="center" wrapText="1"/>
    </xf>
    <xf numFmtId="0" fontId="75" fillId="0" borderId="20" xfId="0" applyFont="1" applyBorder="1" applyAlignment="1">
      <alignment vertical="center"/>
    </xf>
    <xf numFmtId="168" fontId="75" fillId="0" borderId="20" xfId="7" applyNumberFormat="1" applyFont="1" applyFill="1" applyBorder="1" applyAlignment="1">
      <alignment horizontal="right" vertical="center"/>
    </xf>
    <xf numFmtId="0" fontId="75" fillId="0" borderId="0" xfId="0" applyFont="1" applyAlignment="1">
      <alignment vertical="center"/>
    </xf>
    <xf numFmtId="0" fontId="95" fillId="0" borderId="0" xfId="0" applyFont="1" applyAlignment="1">
      <alignment horizontal="left" vertical="top" wrapText="1"/>
    </xf>
    <xf numFmtId="0" fontId="98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10" fillId="0" borderId="20" xfId="1003" applyFont="1" applyBorder="1" applyAlignment="1">
      <alignment horizontal="center" vertical="center" wrapText="1"/>
    </xf>
    <xf numFmtId="0" fontId="98" fillId="0" borderId="33" xfId="0" applyFont="1" applyBorder="1" applyAlignment="1">
      <alignment horizontal="center" vertical="center" wrapText="1"/>
    </xf>
    <xf numFmtId="168" fontId="98" fillId="0" borderId="20" xfId="7" applyNumberFormat="1" applyFont="1" applyBorder="1" applyAlignment="1">
      <alignment horizontal="right" vertical="top"/>
    </xf>
    <xf numFmtId="0" fontId="98" fillId="0" borderId="20" xfId="0" applyFont="1" applyBorder="1" applyAlignment="1">
      <alignment horizontal="left" vertical="top" wrapText="1"/>
    </xf>
    <xf numFmtId="0" fontId="98" fillId="0" borderId="20" xfId="0" applyFont="1" applyBorder="1" applyAlignment="1">
      <alignment horizontal="left" vertical="center" wrapText="1"/>
    </xf>
    <xf numFmtId="167" fontId="95" fillId="0" borderId="0" xfId="0" applyNumberFormat="1" applyFont="1" applyAlignment="1">
      <alignment horizontal="left" vertical="top" wrapText="1"/>
    </xf>
    <xf numFmtId="43" fontId="10" fillId="0" borderId="20" xfId="1000" applyFont="1" applyFill="1" applyBorder="1" applyAlignment="1">
      <alignment wrapText="1"/>
    </xf>
    <xf numFmtId="168" fontId="10" fillId="55" borderId="20" xfId="1000" applyNumberFormat="1" applyFont="1" applyFill="1" applyBorder="1" applyAlignment="1">
      <alignment horizontal="left" vertical="center"/>
    </xf>
    <xf numFmtId="43" fontId="10" fillId="0" borderId="0" xfId="1000" applyFont="1" applyFill="1" applyBorder="1"/>
    <xf numFmtId="43" fontId="10" fillId="0" borderId="0" xfId="1000" applyFont="1" applyFill="1"/>
    <xf numFmtId="168" fontId="10" fillId="0" borderId="20" xfId="1000" applyNumberFormat="1" applyFont="1" applyFill="1" applyBorder="1" applyAlignment="1">
      <alignment horizontal="left" vertical="center" wrapText="1"/>
    </xf>
    <xf numFmtId="0" fontId="10" fillId="0" borderId="0" xfId="9" applyFont="1" applyAlignment="1">
      <alignment horizontal="center" vertical="center" wrapText="1"/>
    </xf>
    <xf numFmtId="0" fontId="10" fillId="0" borderId="0" xfId="9" applyFont="1" applyAlignment="1">
      <alignment vertical="center" wrapText="1"/>
    </xf>
    <xf numFmtId="0" fontId="10" fillId="0" borderId="0" xfId="8" applyFont="1" applyAlignment="1">
      <alignment vertical="center" wrapText="1"/>
    </xf>
    <xf numFmtId="49" fontId="10" fillId="0" borderId="0" xfId="9" applyNumberFormat="1" applyFont="1" applyAlignment="1">
      <alignment horizontal="center" vertical="center" wrapText="1"/>
    </xf>
    <xf numFmtId="0" fontId="10" fillId="0" borderId="0" xfId="8" applyFont="1" applyAlignment="1">
      <alignment wrapText="1"/>
    </xf>
    <xf numFmtId="0" fontId="10" fillId="0" borderId="20" xfId="0" applyFont="1" applyBorder="1" applyAlignment="1">
      <alignment horizontal="left" vertical="top" wrapText="1"/>
    </xf>
    <xf numFmtId="0" fontId="75" fillId="0" borderId="20" xfId="0" applyFont="1" applyBorder="1" applyAlignment="1">
      <alignment horizontal="left" vertical="top" wrapText="1"/>
    </xf>
    <xf numFmtId="0" fontId="75" fillId="0" borderId="0" xfId="0" applyFont="1" applyAlignment="1">
      <alignment horizontal="left" vertical="top" wrapText="1"/>
    </xf>
    <xf numFmtId="0" fontId="75" fillId="0" borderId="20" xfId="0" applyFont="1" applyBorder="1" applyAlignment="1">
      <alignment horizontal="left" vertical="center" wrapText="1"/>
    </xf>
    <xf numFmtId="49" fontId="10" fillId="0" borderId="20" xfId="0" applyNumberFormat="1" applyFont="1" applyBorder="1" applyAlignment="1">
      <alignment horizontal="center" vertical="center" shrinkToFit="1"/>
    </xf>
    <xf numFmtId="49" fontId="10" fillId="0" borderId="20" xfId="0" applyNumberFormat="1" applyFont="1" applyBorder="1" applyAlignment="1">
      <alignment horizontal="center" vertical="center" wrapText="1"/>
    </xf>
    <xf numFmtId="49" fontId="10" fillId="0" borderId="20" xfId="0" applyNumberFormat="1" applyFont="1" applyBorder="1" applyAlignment="1">
      <alignment horizontal="left" vertical="center" wrapText="1"/>
    </xf>
    <xf numFmtId="49" fontId="10" fillId="0" borderId="20" xfId="0" quotePrefix="1" applyNumberFormat="1" applyFont="1" applyBorder="1" applyAlignment="1">
      <alignment horizontal="left" vertical="center" wrapText="1"/>
    </xf>
    <xf numFmtId="0" fontId="10" fillId="0" borderId="20" xfId="9" applyFont="1" applyBorder="1" applyAlignment="1">
      <alignment vertical="center" wrapText="1"/>
    </xf>
    <xf numFmtId="166" fontId="10" fillId="0" borderId="20" xfId="6" applyFont="1" applyFill="1" applyBorder="1" applyAlignment="1">
      <alignment horizontal="left" vertical="top" wrapText="1"/>
    </xf>
    <xf numFmtId="166" fontId="10" fillId="0" borderId="20" xfId="998" applyFont="1" applyFill="1" applyBorder="1" applyAlignment="1">
      <alignment horizontal="left" vertical="top" wrapText="1"/>
    </xf>
    <xf numFmtId="43" fontId="95" fillId="0" borderId="0" xfId="0" applyNumberFormat="1" applyFont="1" applyAlignment="1">
      <alignment horizontal="left" vertical="top" wrapText="1"/>
    </xf>
    <xf numFmtId="43" fontId="95" fillId="0" borderId="0" xfId="7" applyFont="1" applyAlignment="1">
      <alignment horizontal="left" vertical="top" wrapText="1"/>
    </xf>
    <xf numFmtId="176" fontId="10" fillId="0" borderId="0" xfId="9" applyNumberFormat="1" applyFont="1" applyAlignment="1">
      <alignment vertical="center" wrapText="1"/>
    </xf>
    <xf numFmtId="0" fontId="102" fillId="0" borderId="0" xfId="0" applyFont="1" applyAlignment="1">
      <alignment horizontal="left" vertical="top" wrapText="1"/>
    </xf>
    <xf numFmtId="167" fontId="102" fillId="0" borderId="0" xfId="0" applyNumberFormat="1" applyFont="1" applyAlignment="1">
      <alignment horizontal="left" vertical="top" wrapText="1"/>
    </xf>
    <xf numFmtId="173" fontId="10" fillId="0" borderId="20" xfId="56" applyNumberFormat="1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top" wrapText="1"/>
    </xf>
    <xf numFmtId="0" fontId="10" fillId="0" borderId="0" xfId="8" applyFont="1" applyAlignment="1">
      <alignment horizontal="right" vertical="center" wrapText="1"/>
    </xf>
    <xf numFmtId="0" fontId="10" fillId="0" borderId="0" xfId="8" applyFont="1" applyAlignment="1">
      <alignment horizontal="center" vertical="center" wrapText="1"/>
    </xf>
    <xf numFmtId="0" fontId="10" fillId="0" borderId="20" xfId="9" applyFont="1" applyBorder="1" applyAlignment="1">
      <alignment horizontal="center" vertical="center" wrapText="1"/>
    </xf>
    <xf numFmtId="0" fontId="10" fillId="0" borderId="0" xfId="8" applyFont="1" applyAlignment="1">
      <alignment horizontal="right" vertical="top"/>
    </xf>
    <xf numFmtId="0" fontId="10" fillId="0" borderId="0" xfId="54" applyFont="1"/>
    <xf numFmtId="0" fontId="10" fillId="0" borderId="20" xfId="54" applyFont="1" applyBorder="1" applyAlignment="1">
      <alignment horizontal="center" vertical="center" wrapText="1"/>
    </xf>
    <xf numFmtId="168" fontId="10" fillId="0" borderId="33" xfId="10" applyNumberFormat="1" applyFont="1" applyFill="1" applyBorder="1" applyAlignment="1">
      <alignment horizontal="center" vertical="center"/>
    </xf>
    <xf numFmtId="0" fontId="10" fillId="0" borderId="20" xfId="54" applyFont="1" applyBorder="1" applyAlignment="1">
      <alignment wrapText="1"/>
    </xf>
    <xf numFmtId="173" fontId="10" fillId="0" borderId="20" xfId="107" applyNumberFormat="1" applyFont="1" applyFill="1" applyBorder="1" applyAlignment="1">
      <alignment horizontal="center" vertical="center" wrapText="1"/>
    </xf>
    <xf numFmtId="168" fontId="10" fillId="0" borderId="20" xfId="54" applyNumberFormat="1" applyFont="1" applyBorder="1" applyAlignment="1">
      <alignment horizontal="center" vertical="center" wrapText="1"/>
    </xf>
    <xf numFmtId="168" fontId="10" fillId="0" borderId="0" xfId="54" applyNumberFormat="1" applyFont="1"/>
    <xf numFmtId="173" fontId="10" fillId="0" borderId="20" xfId="997" applyNumberFormat="1" applyFont="1" applyBorder="1" applyAlignment="1">
      <alignment vertical="center" wrapText="1"/>
    </xf>
    <xf numFmtId="173" fontId="10" fillId="0" borderId="0" xfId="54" applyNumberFormat="1" applyFont="1"/>
    <xf numFmtId="49" fontId="10" fillId="0" borderId="20" xfId="997" applyNumberFormat="1" applyFont="1" applyBorder="1" applyAlignment="1">
      <alignment horizontal="left" vertical="center" wrapText="1"/>
    </xf>
    <xf numFmtId="173" fontId="10" fillId="0" borderId="20" xfId="54" applyNumberFormat="1" applyFont="1" applyBorder="1"/>
    <xf numFmtId="173" fontId="10" fillId="0" borderId="0" xfId="56" applyNumberFormat="1" applyFont="1"/>
    <xf numFmtId="173" fontId="10" fillId="0" borderId="20" xfId="300" applyNumberFormat="1" applyFont="1" applyFill="1" applyBorder="1" applyAlignment="1">
      <alignment horizontal="center" wrapText="1"/>
    </xf>
    <xf numFmtId="173" fontId="10" fillId="0" borderId="20" xfId="75" applyNumberFormat="1" applyFont="1" applyFill="1" applyBorder="1" applyAlignment="1">
      <alignment horizontal="center" vertical="center" wrapText="1"/>
    </xf>
    <xf numFmtId="173" fontId="97" fillId="0" borderId="20" xfId="0" applyNumberFormat="1" applyFont="1" applyBorder="1"/>
    <xf numFmtId="0" fontId="95" fillId="0" borderId="0" xfId="0" applyFont="1"/>
    <xf numFmtId="49" fontId="10" fillId="0" borderId="20" xfId="56" applyNumberFormat="1" applyFont="1" applyBorder="1"/>
    <xf numFmtId="173" fontId="10" fillId="0" borderId="20" xfId="56" applyNumberFormat="1" applyFont="1" applyBorder="1"/>
    <xf numFmtId="173" fontId="10" fillId="0" borderId="20" xfId="997" applyNumberFormat="1" applyFont="1" applyBorder="1" applyAlignment="1">
      <alignment horizontal="left" vertical="center" wrapText="1"/>
    </xf>
    <xf numFmtId="49" fontId="10" fillId="0" borderId="20" xfId="56" applyNumberFormat="1" applyFont="1" applyBorder="1" applyAlignment="1" applyProtection="1">
      <alignment horizontal="center" vertical="top" wrapText="1"/>
      <protection locked="0"/>
    </xf>
    <xf numFmtId="173" fontId="10" fillId="0" borderId="20" xfId="56" applyNumberFormat="1" applyFont="1" applyBorder="1" applyAlignment="1">
      <alignment horizontal="center"/>
    </xf>
    <xf numFmtId="49" fontId="10" fillId="0" borderId="33" xfId="56" applyNumberFormat="1" applyFont="1" applyBorder="1" applyAlignment="1" applyProtection="1">
      <alignment vertical="top" wrapText="1"/>
      <protection locked="0"/>
    </xf>
    <xf numFmtId="49" fontId="10" fillId="0" borderId="20" xfId="56" applyNumberFormat="1" applyFont="1" applyBorder="1" applyAlignment="1" applyProtection="1">
      <alignment horizontal="center" vertical="center" wrapText="1"/>
      <protection locked="0"/>
    </xf>
    <xf numFmtId="49" fontId="10" fillId="0" borderId="20" xfId="56" applyNumberFormat="1" applyFont="1" applyBorder="1" applyAlignment="1" applyProtection="1">
      <alignment vertical="top" wrapText="1"/>
      <protection locked="0"/>
    </xf>
    <xf numFmtId="49" fontId="10" fillId="0" borderId="20" xfId="997" applyNumberFormat="1" applyFont="1" applyBorder="1" applyAlignment="1">
      <alignment horizontal="center" vertical="center" wrapText="1"/>
    </xf>
    <xf numFmtId="173" fontId="10" fillId="0" borderId="20" xfId="56" applyNumberFormat="1" applyFont="1" applyBorder="1" applyAlignment="1">
      <alignment horizontal="center" vertical="center"/>
    </xf>
    <xf numFmtId="0" fontId="10" fillId="0" borderId="0" xfId="999" applyFont="1"/>
    <xf numFmtId="0" fontId="10" fillId="0" borderId="20" xfId="0" applyFont="1" applyBorder="1" applyAlignment="1">
      <alignment vertical="top" wrapText="1"/>
    </xf>
    <xf numFmtId="167" fontId="10" fillId="0" borderId="0" xfId="0" applyNumberFormat="1" applyFont="1"/>
    <xf numFmtId="0" fontId="10" fillId="0" borderId="0" xfId="0" applyFont="1" applyAlignment="1">
      <alignment vertical="top" wrapText="1"/>
    </xf>
    <xf numFmtId="173" fontId="10" fillId="0" borderId="0" xfId="56" applyNumberFormat="1" applyFont="1" applyAlignment="1">
      <alignment horizontal="right" vertical="center" wrapText="1"/>
    </xf>
    <xf numFmtId="173" fontId="10" fillId="0" borderId="0" xfId="56" applyNumberFormat="1" applyFont="1" applyAlignment="1">
      <alignment vertical="center" wrapText="1"/>
    </xf>
    <xf numFmtId="0" fontId="10" fillId="0" borderId="33" xfId="0" applyFont="1" applyBorder="1" applyAlignment="1">
      <alignment horizontal="center" vertical="top" wrapText="1"/>
    </xf>
    <xf numFmtId="0" fontId="10" fillId="0" borderId="20" xfId="0" applyFont="1" applyBorder="1" applyAlignment="1">
      <alignment wrapText="1"/>
    </xf>
    <xf numFmtId="0" fontId="10" fillId="0" borderId="34" xfId="0" applyFont="1" applyBorder="1" applyAlignment="1">
      <alignment horizontal="center" vertical="top" wrapText="1"/>
    </xf>
    <xf numFmtId="0" fontId="10" fillId="0" borderId="29" xfId="0" applyFont="1" applyBorder="1" applyAlignment="1">
      <alignment vertical="top" wrapText="1"/>
    </xf>
    <xf numFmtId="0" fontId="10" fillId="0" borderId="35" xfId="0" applyFont="1" applyBorder="1" applyAlignment="1">
      <alignment horizontal="center" vertical="top" wrapText="1"/>
    </xf>
    <xf numFmtId="0" fontId="10" fillId="0" borderId="20" xfId="0" applyFont="1" applyBorder="1" applyAlignment="1">
      <alignment horizontal="left" vertical="top"/>
    </xf>
    <xf numFmtId="167" fontId="10" fillId="0" borderId="20" xfId="999" applyNumberFormat="1" applyFont="1" applyBorder="1" applyAlignment="1">
      <alignment horizontal="center" wrapText="1"/>
    </xf>
    <xf numFmtId="0" fontId="10" fillId="0" borderId="0" xfId="0" applyFont="1" applyAlignment="1">
      <alignment horizontal="left" vertical="top"/>
    </xf>
    <xf numFmtId="175" fontId="10" fillId="0" borderId="0" xfId="1000" applyNumberFormat="1" applyFont="1" applyFill="1" applyBorder="1" applyAlignment="1">
      <alignment horizontal="center" wrapText="1"/>
    </xf>
    <xf numFmtId="0" fontId="10" fillId="0" borderId="32" xfId="0" applyFont="1" applyBorder="1" applyAlignment="1">
      <alignment vertical="top" wrapText="1"/>
    </xf>
    <xf numFmtId="174" fontId="10" fillId="0" borderId="0" xfId="0" applyNumberFormat="1" applyFont="1"/>
    <xf numFmtId="171" fontId="10" fillId="0" borderId="0" xfId="0" applyNumberFormat="1" applyFont="1"/>
    <xf numFmtId="171" fontId="10" fillId="0" borderId="0" xfId="0" applyNumberFormat="1" applyFont="1" applyAlignment="1">
      <alignment horizontal="center" wrapText="1"/>
    </xf>
    <xf numFmtId="171" fontId="10" fillId="0" borderId="0" xfId="0" applyNumberFormat="1" applyFont="1" applyAlignment="1">
      <alignment horizontal="right" wrapText="1"/>
    </xf>
    <xf numFmtId="173" fontId="10" fillId="0" borderId="0" xfId="0" applyNumberFormat="1" applyFont="1"/>
    <xf numFmtId="43" fontId="10" fillId="0" borderId="0" xfId="0" applyNumberFormat="1" applyFont="1"/>
    <xf numFmtId="0" fontId="10" fillId="0" borderId="35" xfId="0" applyFont="1" applyBorder="1" applyAlignment="1">
      <alignment vertical="top" wrapText="1"/>
    </xf>
    <xf numFmtId="0" fontId="10" fillId="0" borderId="29" xfId="0" applyFont="1" applyBorder="1" applyAlignment="1">
      <alignment horizontal="left" vertical="center"/>
    </xf>
    <xf numFmtId="0" fontId="10" fillId="0" borderId="32" xfId="0" applyFont="1" applyBorder="1" applyAlignment="1">
      <alignment horizontal="left" vertical="top"/>
    </xf>
    <xf numFmtId="0" fontId="10" fillId="0" borderId="29" xfId="0" applyFont="1" applyBorder="1" applyAlignment="1">
      <alignment horizontal="left" vertical="top"/>
    </xf>
    <xf numFmtId="0" fontId="10" fillId="0" borderId="20" xfId="0" applyFont="1" applyBorder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75" fillId="0" borderId="0" xfId="0" applyFont="1" applyAlignment="1">
      <alignment horizontal="left" vertical="center" wrapText="1"/>
    </xf>
    <xf numFmtId="0" fontId="10" fillId="0" borderId="20" xfId="56" applyFont="1" applyBorder="1" applyAlignment="1">
      <alignment horizontal="center" vertical="center" wrapText="1"/>
    </xf>
    <xf numFmtId="166" fontId="75" fillId="0" borderId="0" xfId="0" applyNumberFormat="1" applyFont="1" applyAlignment="1">
      <alignment horizontal="left" vertical="center" wrapText="1"/>
    </xf>
    <xf numFmtId="0" fontId="75" fillId="0" borderId="20" xfId="0" applyFont="1" applyBorder="1" applyAlignment="1">
      <alignment vertical="center" wrapText="1"/>
    </xf>
    <xf numFmtId="0" fontId="10" fillId="0" borderId="20" xfId="0" applyFont="1" applyBorder="1" applyAlignment="1">
      <alignment horizontal="left" vertical="center" wrapText="1"/>
    </xf>
    <xf numFmtId="166" fontId="10" fillId="0" borderId="20" xfId="6" applyFont="1" applyFill="1" applyBorder="1" applyAlignment="1">
      <alignment horizontal="center" vertical="top"/>
    </xf>
    <xf numFmtId="166" fontId="75" fillId="0" borderId="20" xfId="0" applyNumberFormat="1" applyFont="1" applyBorder="1" applyAlignment="1">
      <alignment horizontal="left" vertical="center" wrapText="1"/>
    </xf>
    <xf numFmtId="0" fontId="75" fillId="0" borderId="20" xfId="0" applyFont="1" applyBorder="1" applyAlignment="1">
      <alignment vertical="top" wrapText="1"/>
    </xf>
    <xf numFmtId="0" fontId="75" fillId="0" borderId="20" xfId="0" applyFont="1" applyBorder="1" applyAlignment="1">
      <alignment horizontal="left" vertical="top"/>
    </xf>
    <xf numFmtId="0" fontId="10" fillId="0" borderId="20" xfId="8" applyFont="1" applyBorder="1" applyAlignment="1">
      <alignment horizontal="left" vertical="center" wrapText="1"/>
    </xf>
    <xf numFmtId="168" fontId="75" fillId="0" borderId="20" xfId="894" applyNumberFormat="1" applyFont="1" applyFill="1" applyBorder="1" applyAlignment="1">
      <alignment vertical="center"/>
    </xf>
    <xf numFmtId="0" fontId="75" fillId="0" borderId="33" xfId="0" applyFont="1" applyBorder="1" applyAlignment="1">
      <alignment vertical="center"/>
    </xf>
    <xf numFmtId="166" fontId="10" fillId="0" borderId="20" xfId="6" applyFont="1" applyFill="1" applyBorder="1" applyAlignment="1">
      <alignment horizontal="center" vertical="center"/>
    </xf>
    <xf numFmtId="49" fontId="10" fillId="0" borderId="20" xfId="0" applyNumberFormat="1" applyFont="1" applyBorder="1" applyAlignment="1">
      <alignment horizontal="left" vertical="top" wrapText="1"/>
    </xf>
    <xf numFmtId="0" fontId="74" fillId="0" borderId="20" xfId="0" applyFont="1" applyBorder="1" applyAlignment="1">
      <alignment horizontal="left" vertical="top" wrapText="1"/>
    </xf>
    <xf numFmtId="0" fontId="75" fillId="0" borderId="20" xfId="0" applyFont="1" applyBorder="1" applyAlignment="1">
      <alignment horizontal="center" vertical="top" wrapText="1"/>
    </xf>
    <xf numFmtId="0" fontId="10" fillId="0" borderId="20" xfId="8" applyFont="1" applyBorder="1" applyAlignment="1">
      <alignment horizontal="center" vertical="center" wrapText="1"/>
    </xf>
    <xf numFmtId="0" fontId="10" fillId="0" borderId="0" xfId="8" applyFont="1" applyAlignment="1">
      <alignment horizontal="left" vertical="center" wrapText="1"/>
    </xf>
    <xf numFmtId="49" fontId="10" fillId="0" borderId="20" xfId="8" applyNumberFormat="1" applyFont="1" applyBorder="1" applyAlignment="1">
      <alignment horizontal="left" vertical="center" wrapText="1"/>
    </xf>
    <xf numFmtId="0" fontId="10" fillId="0" borderId="20" xfId="8" applyFont="1" applyBorder="1" applyAlignment="1">
      <alignment horizontal="left" vertical="center" wrapText="1" indent="2"/>
    </xf>
    <xf numFmtId="0" fontId="10" fillId="0" borderId="20" xfId="8" quotePrefix="1" applyFont="1" applyBorder="1" applyAlignment="1">
      <alignment horizontal="left" vertical="center" wrapText="1"/>
    </xf>
    <xf numFmtId="0" fontId="10" fillId="0" borderId="20" xfId="8" applyFont="1" applyBorder="1" applyAlignment="1">
      <alignment vertical="center" wrapText="1"/>
    </xf>
    <xf numFmtId="1" fontId="10" fillId="0" borderId="20" xfId="6" applyNumberFormat="1" applyFont="1" applyFill="1" applyBorder="1" applyAlignment="1">
      <alignment horizontal="left" vertical="center"/>
    </xf>
    <xf numFmtId="166" fontId="10" fillId="0" borderId="20" xfId="998" applyFont="1" applyFill="1" applyBorder="1" applyAlignment="1">
      <alignment horizontal="left" vertical="center"/>
    </xf>
    <xf numFmtId="166" fontId="10" fillId="0" borderId="20" xfId="6" applyFont="1" applyFill="1" applyBorder="1" applyAlignment="1">
      <alignment horizontal="left" vertical="center"/>
    </xf>
    <xf numFmtId="49" fontId="10" fillId="0" borderId="20" xfId="6" applyNumberFormat="1" applyFont="1" applyFill="1" applyBorder="1" applyAlignment="1">
      <alignment horizontal="left" vertical="center"/>
    </xf>
    <xf numFmtId="43" fontId="10" fillId="0" borderId="0" xfId="9" applyNumberFormat="1" applyFont="1" applyAlignment="1">
      <alignment vertical="center" wrapText="1"/>
    </xf>
    <xf numFmtId="49" fontId="96" fillId="0" borderId="20" xfId="0" applyNumberFormat="1" applyFont="1" applyBorder="1" applyAlignment="1">
      <alignment horizontal="left" vertical="center" wrapText="1"/>
    </xf>
    <xf numFmtId="43" fontId="96" fillId="0" borderId="20" xfId="0" applyNumberFormat="1" applyFont="1" applyBorder="1" applyAlignment="1">
      <alignment horizontal="center" vertical="center" wrapText="1"/>
    </xf>
    <xf numFmtId="166" fontId="10" fillId="0" borderId="0" xfId="9" applyNumberFormat="1" applyFont="1" applyAlignment="1">
      <alignment vertical="center" wrapText="1"/>
    </xf>
    <xf numFmtId="168" fontId="10" fillId="0" borderId="0" xfId="9" applyNumberFormat="1" applyFont="1" applyAlignment="1">
      <alignment vertical="center" wrapText="1"/>
    </xf>
    <xf numFmtId="43" fontId="96" fillId="0" borderId="20" xfId="0" applyNumberFormat="1" applyFont="1" applyBorder="1" applyAlignment="1">
      <alignment vertical="center" wrapText="1"/>
    </xf>
    <xf numFmtId="166" fontId="75" fillId="0" borderId="0" xfId="0" applyNumberFormat="1" applyFont="1" applyAlignment="1">
      <alignment horizontal="left" vertical="top" wrapText="1"/>
    </xf>
    <xf numFmtId="43" fontId="96" fillId="0" borderId="20" xfId="0" applyNumberFormat="1" applyFont="1" applyBorder="1" applyAlignment="1">
      <alignment horizontal="left" vertical="center" wrapText="1"/>
    </xf>
    <xf numFmtId="49" fontId="96" fillId="0" borderId="20" xfId="0" applyNumberFormat="1" applyFont="1" applyBorder="1" applyAlignment="1">
      <alignment horizontal="center" vertical="center" shrinkToFit="1"/>
    </xf>
    <xf numFmtId="43" fontId="10" fillId="0" borderId="20" xfId="0" applyNumberFormat="1" applyFont="1" applyBorder="1" applyAlignment="1">
      <alignment horizontal="left" vertical="center" wrapText="1"/>
    </xf>
    <xf numFmtId="43" fontId="10" fillId="0" borderId="20" xfId="0" quotePrefix="1" applyNumberFormat="1" applyFont="1" applyBorder="1" applyAlignment="1">
      <alignment horizontal="left" vertical="center" wrapText="1"/>
    </xf>
    <xf numFmtId="0" fontId="10" fillId="0" borderId="0" xfId="9" applyFont="1" applyAlignment="1">
      <alignment horizontal="left" vertical="top" wrapText="1"/>
    </xf>
    <xf numFmtId="0" fontId="10" fillId="0" borderId="0" xfId="9" applyFont="1" applyAlignment="1">
      <alignment horizontal="right" vertical="top" wrapText="1"/>
    </xf>
    <xf numFmtId="0" fontId="10" fillId="0" borderId="0" xfId="9" applyFont="1" applyAlignment="1">
      <alignment horizontal="center" vertical="top" wrapText="1"/>
    </xf>
    <xf numFmtId="0" fontId="10" fillId="0" borderId="0" xfId="9" applyFont="1" applyAlignment="1">
      <alignment horizontal="center" vertical="top"/>
    </xf>
    <xf numFmtId="0" fontId="10" fillId="0" borderId="0" xfId="9" applyFont="1" applyAlignment="1">
      <alignment vertical="top"/>
    </xf>
    <xf numFmtId="0" fontId="10" fillId="0" borderId="20" xfId="9" applyFont="1" applyBorder="1" applyAlignment="1">
      <alignment horizontal="left" vertical="top" wrapText="1"/>
    </xf>
    <xf numFmtId="0" fontId="10" fillId="0" borderId="20" xfId="9" applyFont="1" applyBorder="1" applyAlignment="1">
      <alignment vertical="top" wrapText="1"/>
    </xf>
    <xf numFmtId="0" fontId="10" fillId="0" borderId="0" xfId="9" applyFont="1" applyAlignment="1">
      <alignment vertical="top" wrapText="1"/>
    </xf>
    <xf numFmtId="167" fontId="10" fillId="0" borderId="20" xfId="0" applyNumberFormat="1" applyFont="1" applyBorder="1" applyAlignment="1">
      <alignment horizontal="right" vertical="top" wrapText="1"/>
    </xf>
    <xf numFmtId="168" fontId="75" fillId="0" borderId="20" xfId="12" applyNumberFormat="1" applyFont="1" applyFill="1" applyBorder="1" applyAlignment="1">
      <alignment horizontal="center" vertical="center"/>
    </xf>
    <xf numFmtId="0" fontId="10" fillId="0" borderId="20" xfId="9" applyFont="1" applyBorder="1" applyAlignment="1">
      <alignment horizontal="center" vertical="top" wrapText="1"/>
    </xf>
    <xf numFmtId="49" fontId="10" fillId="0" borderId="20" xfId="9" applyNumberFormat="1" applyFont="1" applyBorder="1" applyAlignment="1">
      <alignment horizontal="left" vertical="top" wrapText="1"/>
    </xf>
    <xf numFmtId="168" fontId="75" fillId="0" borderId="0" xfId="12" applyNumberFormat="1" applyFont="1" applyFill="1" applyBorder="1" applyAlignment="1">
      <alignment horizontal="center" vertical="center"/>
    </xf>
    <xf numFmtId="167" fontId="10" fillId="0" borderId="0" xfId="0" applyNumberFormat="1" applyFont="1" applyAlignment="1">
      <alignment horizontal="right" vertical="top" wrapText="1"/>
    </xf>
    <xf numFmtId="0" fontId="10" fillId="0" borderId="0" xfId="0" applyFont="1" applyAlignment="1">
      <alignment vertical="top"/>
    </xf>
    <xf numFmtId="168" fontId="10" fillId="0" borderId="0" xfId="7" applyNumberFormat="1" applyFont="1" applyFill="1" applyBorder="1" applyAlignment="1">
      <alignment horizontal="right" vertical="center" wrapText="1"/>
    </xf>
    <xf numFmtId="0" fontId="10" fillId="0" borderId="32" xfId="999" applyFont="1" applyBorder="1" applyAlignment="1">
      <alignment horizontal="center" vertical="center" wrapText="1"/>
    </xf>
    <xf numFmtId="0" fontId="10" fillId="0" borderId="1" xfId="8" applyFont="1" applyBorder="1" applyAlignment="1">
      <alignment horizontal="right" wrapText="1"/>
    </xf>
    <xf numFmtId="0" fontId="98" fillId="0" borderId="20" xfId="0" applyFont="1" applyBorder="1" applyAlignment="1">
      <alignment horizontal="center" vertical="top" wrapText="1"/>
    </xf>
    <xf numFmtId="0" fontId="10" fillId="0" borderId="32" xfId="0" applyFont="1" applyBorder="1" applyAlignment="1">
      <alignment horizontal="center" wrapText="1"/>
    </xf>
    <xf numFmtId="0" fontId="10" fillId="0" borderId="20" xfId="999" applyFont="1" applyBorder="1" applyAlignment="1">
      <alignment horizontal="center" vertical="center" wrapText="1"/>
    </xf>
    <xf numFmtId="2" fontId="75" fillId="0" borderId="20" xfId="0" applyNumberFormat="1" applyFont="1" applyBorder="1" applyAlignment="1">
      <alignment horizontal="center" vertical="center" wrapText="1"/>
    </xf>
    <xf numFmtId="0" fontId="10" fillId="55" borderId="0" xfId="0" applyFont="1" applyFill="1"/>
    <xf numFmtId="1" fontId="96" fillId="55" borderId="20" xfId="0" applyNumberFormat="1" applyFont="1" applyFill="1" applyBorder="1" applyAlignment="1">
      <alignment horizontal="center" vertical="center" shrinkToFit="1"/>
    </xf>
    <xf numFmtId="0" fontId="10" fillId="55" borderId="20" xfId="0" applyFont="1" applyFill="1" applyBorder="1" applyAlignment="1">
      <alignment horizontal="center" vertical="center" wrapText="1"/>
    </xf>
    <xf numFmtId="0" fontId="74" fillId="55" borderId="20" xfId="0" applyFont="1" applyFill="1" applyBorder="1" applyAlignment="1">
      <alignment horizontal="left" vertical="center" wrapText="1"/>
    </xf>
    <xf numFmtId="166" fontId="10" fillId="55" borderId="20" xfId="6" applyFont="1" applyFill="1" applyBorder="1" applyAlignment="1">
      <alignment horizontal="center" vertical="top"/>
    </xf>
    <xf numFmtId="0" fontId="10" fillId="55" borderId="0" xfId="0" applyFont="1" applyFill="1" applyAlignment="1">
      <alignment horizontal="left" vertical="top" wrapText="1"/>
    </xf>
    <xf numFmtId="166" fontId="10" fillId="55" borderId="0" xfId="6" applyFont="1" applyFill="1" applyBorder="1">
      <alignment horizontal="right" vertical="top"/>
    </xf>
    <xf numFmtId="0" fontId="103" fillId="55" borderId="0" xfId="0" applyFont="1" applyFill="1"/>
    <xf numFmtId="1" fontId="104" fillId="55" borderId="20" xfId="0" applyNumberFormat="1" applyFont="1" applyFill="1" applyBorder="1" applyAlignment="1">
      <alignment horizontal="center" vertical="center" shrinkToFit="1"/>
    </xf>
    <xf numFmtId="0" fontId="10" fillId="55" borderId="20" xfId="0" applyFont="1" applyFill="1" applyBorder="1" applyAlignment="1">
      <alignment horizontal="left" vertical="top" wrapText="1"/>
    </xf>
    <xf numFmtId="49" fontId="10" fillId="55" borderId="20" xfId="0" applyNumberFormat="1" applyFont="1" applyFill="1" applyBorder="1" applyAlignment="1">
      <alignment horizontal="left" vertical="center" wrapText="1"/>
    </xf>
    <xf numFmtId="0" fontId="10" fillId="55" borderId="20" xfId="0" applyFont="1" applyFill="1" applyBorder="1" applyAlignment="1">
      <alignment horizontal="center"/>
    </xf>
    <xf numFmtId="49" fontId="10" fillId="55" borderId="20" xfId="1006" applyNumberFormat="1" applyFont="1" applyFill="1" applyBorder="1" applyAlignment="1">
      <alignment vertical="top" wrapText="1"/>
    </xf>
    <xf numFmtId="0" fontId="10" fillId="55" borderId="20" xfId="0" applyFont="1" applyFill="1" applyBorder="1" applyAlignment="1">
      <alignment horizontal="left" vertical="center" wrapText="1"/>
    </xf>
    <xf numFmtId="173" fontId="10" fillId="55" borderId="0" xfId="351" applyNumberFormat="1" applyFont="1" applyFill="1"/>
    <xf numFmtId="49" fontId="74" fillId="55" borderId="20" xfId="0" applyNumberFormat="1" applyFont="1" applyFill="1" applyBorder="1" applyAlignment="1">
      <alignment horizontal="left" vertical="center" wrapText="1"/>
    </xf>
    <xf numFmtId="49" fontId="10" fillId="55" borderId="20" xfId="0" quotePrefix="1" applyNumberFormat="1" applyFont="1" applyFill="1" applyBorder="1" applyAlignment="1">
      <alignment horizontal="left" vertical="center" wrapText="1"/>
    </xf>
    <xf numFmtId="177" fontId="105" fillId="55" borderId="0" xfId="1005" applyNumberFormat="1" applyFont="1" applyFill="1" applyAlignment="1"/>
    <xf numFmtId="0" fontId="96" fillId="55" borderId="20" xfId="0" applyFont="1" applyFill="1" applyBorder="1" applyAlignment="1">
      <alignment horizontal="left" vertical="center" wrapText="1"/>
    </xf>
    <xf numFmtId="1" fontId="10" fillId="55" borderId="20" xfId="0" applyNumberFormat="1" applyFont="1" applyFill="1" applyBorder="1" applyAlignment="1">
      <alignment horizontal="center" vertical="center" shrinkToFit="1"/>
    </xf>
    <xf numFmtId="178" fontId="10" fillId="55" borderId="0" xfId="9" applyNumberFormat="1" applyFont="1" applyFill="1" applyAlignment="1">
      <alignment vertical="center" wrapText="1"/>
    </xf>
    <xf numFmtId="49" fontId="96" fillId="55" borderId="20" xfId="0" applyNumberFormat="1" applyFont="1" applyFill="1" applyBorder="1" applyAlignment="1">
      <alignment horizontal="left" vertical="center" wrapText="1"/>
    </xf>
    <xf numFmtId="49" fontId="10" fillId="55" borderId="20" xfId="0" applyNumberFormat="1" applyFont="1" applyFill="1" applyBorder="1" applyAlignment="1">
      <alignment horizontal="center" vertical="center" wrapText="1"/>
    </xf>
    <xf numFmtId="178" fontId="10" fillId="55" borderId="20" xfId="0" applyNumberFormat="1" applyFont="1" applyFill="1" applyBorder="1" applyAlignment="1">
      <alignment horizontal="left" vertical="center" wrapText="1"/>
    </xf>
    <xf numFmtId="49" fontId="10" fillId="55" borderId="20" xfId="0" applyNumberFormat="1" applyFont="1" applyFill="1" applyBorder="1" applyAlignment="1">
      <alignment horizontal="center" vertical="center" shrinkToFit="1"/>
    </xf>
    <xf numFmtId="178" fontId="74" fillId="55" borderId="20" xfId="0" applyNumberFormat="1" applyFont="1" applyFill="1" applyBorder="1" applyAlignment="1">
      <alignment horizontal="left" vertical="center" wrapText="1"/>
    </xf>
    <xf numFmtId="178" fontId="10" fillId="55" borderId="20" xfId="0" quotePrefix="1" applyNumberFormat="1" applyFont="1" applyFill="1" applyBorder="1" applyAlignment="1">
      <alignment horizontal="left" vertical="center" wrapText="1"/>
    </xf>
    <xf numFmtId="0" fontId="107" fillId="55" borderId="20" xfId="0" applyFont="1" applyFill="1" applyBorder="1" applyAlignment="1">
      <alignment horizontal="left" vertical="center" wrapText="1"/>
    </xf>
    <xf numFmtId="0" fontId="103" fillId="55" borderId="20" xfId="0" applyFont="1" applyFill="1" applyBorder="1" applyAlignment="1">
      <alignment horizontal="center" vertical="center" wrapText="1"/>
    </xf>
    <xf numFmtId="49" fontId="96" fillId="55" borderId="20" xfId="0" applyNumberFormat="1" applyFont="1" applyFill="1" applyBorder="1" applyAlignment="1">
      <alignment horizontal="center" vertical="center" shrinkToFit="1"/>
    </xf>
    <xf numFmtId="43" fontId="10" fillId="55" borderId="20" xfId="0" applyNumberFormat="1" applyFont="1" applyFill="1" applyBorder="1" applyAlignment="1">
      <alignment horizontal="left" vertical="center" wrapText="1"/>
    </xf>
    <xf numFmtId="167" fontId="10" fillId="55" borderId="0" xfId="0" applyNumberFormat="1" applyFont="1" applyFill="1" applyAlignment="1">
      <alignment horizontal="left" vertical="top" wrapText="1"/>
    </xf>
    <xf numFmtId="1" fontId="10" fillId="55" borderId="20" xfId="0" applyNumberFormat="1" applyFont="1" applyFill="1" applyBorder="1" applyAlignment="1">
      <alignment horizontal="left" vertical="center" wrapText="1"/>
    </xf>
    <xf numFmtId="166" fontId="10" fillId="55" borderId="20" xfId="6" applyFont="1" applyFill="1" applyBorder="1" applyAlignment="1">
      <alignment horizontal="center" vertical="center"/>
    </xf>
    <xf numFmtId="0" fontId="10" fillId="55" borderId="20" xfId="8" quotePrefix="1" applyFont="1" applyFill="1" applyBorder="1" applyAlignment="1">
      <alignment horizontal="left" vertical="center" wrapText="1"/>
    </xf>
    <xf numFmtId="0" fontId="10" fillId="55" borderId="20" xfId="8" applyFont="1" applyFill="1" applyBorder="1" applyAlignment="1">
      <alignment vertical="center" wrapText="1"/>
    </xf>
    <xf numFmtId="178" fontId="10" fillId="55" borderId="20" xfId="8" applyNumberFormat="1" applyFont="1" applyFill="1" applyBorder="1" applyAlignment="1">
      <alignment vertical="center" wrapText="1"/>
    </xf>
    <xf numFmtId="0" fontId="75" fillId="55" borderId="20" xfId="0" applyFont="1" applyFill="1" applyBorder="1" applyAlignment="1">
      <alignment horizontal="left" vertical="top" wrapText="1"/>
    </xf>
    <xf numFmtId="0" fontId="74" fillId="55" borderId="20" xfId="8" applyFont="1" applyFill="1" applyBorder="1" applyAlignment="1">
      <alignment horizontal="left" vertical="center" wrapText="1"/>
    </xf>
    <xf numFmtId="0" fontId="10" fillId="55" borderId="20" xfId="0" applyFont="1" applyFill="1" applyBorder="1" applyAlignment="1">
      <alignment horizontal="left" vertical="center"/>
    </xf>
    <xf numFmtId="0" fontId="75" fillId="55" borderId="20" xfId="0" applyFont="1" applyFill="1" applyBorder="1" applyAlignment="1">
      <alignment horizontal="left" vertical="center" wrapText="1"/>
    </xf>
    <xf numFmtId="166" fontId="10" fillId="55" borderId="20" xfId="6" applyFont="1" applyFill="1" applyBorder="1" applyAlignment="1">
      <alignment horizontal="left" vertical="center"/>
    </xf>
    <xf numFmtId="166" fontId="10" fillId="55" borderId="20" xfId="6" applyFont="1" applyFill="1" applyBorder="1" applyAlignment="1">
      <alignment horizontal="left" vertical="top" wrapText="1"/>
    </xf>
    <xf numFmtId="166" fontId="10" fillId="55" borderId="20" xfId="6" quotePrefix="1" applyFont="1" applyFill="1" applyBorder="1" applyAlignment="1">
      <alignment horizontal="left" vertical="top" wrapText="1"/>
    </xf>
    <xf numFmtId="1" fontId="10" fillId="55" borderId="20" xfId="6" applyNumberFormat="1" applyFont="1" applyFill="1" applyBorder="1" applyAlignment="1">
      <alignment horizontal="left" vertical="center"/>
    </xf>
    <xf numFmtId="166" fontId="10" fillId="55" borderId="20" xfId="998" applyFont="1" applyFill="1" applyBorder="1" applyAlignment="1">
      <alignment horizontal="left" vertical="center"/>
    </xf>
    <xf numFmtId="166" fontId="10" fillId="55" borderId="20" xfId="998" applyFont="1" applyFill="1" applyBorder="1" applyAlignment="1">
      <alignment horizontal="left" vertical="top" wrapText="1"/>
    </xf>
    <xf numFmtId="0" fontId="75" fillId="55" borderId="0" xfId="0" applyFont="1" applyFill="1" applyAlignment="1">
      <alignment horizontal="left" vertical="top" wrapText="1"/>
    </xf>
    <xf numFmtId="0" fontId="98" fillId="55" borderId="0" xfId="0" applyFont="1" applyFill="1" applyAlignment="1">
      <alignment horizontal="left" vertical="top" wrapText="1"/>
    </xf>
    <xf numFmtId="167" fontId="98" fillId="55" borderId="0" xfId="0" applyNumberFormat="1" applyFont="1" applyFill="1" applyAlignment="1">
      <alignment horizontal="left" vertical="top" wrapText="1"/>
    </xf>
    <xf numFmtId="0" fontId="75" fillId="55" borderId="20" xfId="0" applyFont="1" applyFill="1" applyBorder="1" applyAlignment="1">
      <alignment horizontal="center" vertical="top" wrapText="1"/>
    </xf>
    <xf numFmtId="0" fontId="98" fillId="55" borderId="20" xfId="0" applyFont="1" applyFill="1" applyBorder="1" applyAlignment="1">
      <alignment horizontal="left" vertical="top" wrapText="1"/>
    </xf>
    <xf numFmtId="0" fontId="108" fillId="55" borderId="20" xfId="0" applyFont="1" applyFill="1" applyBorder="1" applyAlignment="1">
      <alignment horizontal="left" vertical="top" wrapText="1"/>
    </xf>
    <xf numFmtId="0" fontId="98" fillId="55" borderId="20" xfId="0" applyFont="1" applyFill="1" applyBorder="1" applyAlignment="1">
      <alignment horizontal="left" vertical="center" wrapText="1"/>
    </xf>
    <xf numFmtId="0" fontId="10" fillId="55" borderId="35" xfId="0" applyFont="1" applyFill="1" applyBorder="1" applyAlignment="1">
      <alignment horizontal="left" vertical="top" wrapText="1"/>
    </xf>
    <xf numFmtId="0" fontId="9" fillId="55" borderId="20" xfId="893" applyFill="1" applyBorder="1">
      <alignment horizontal="left" vertical="top" wrapText="1"/>
    </xf>
    <xf numFmtId="0" fontId="74" fillId="0" borderId="20" xfId="0" applyFont="1" applyBorder="1" applyAlignment="1">
      <alignment horizontal="left" vertical="center" wrapText="1"/>
    </xf>
    <xf numFmtId="0" fontId="10" fillId="55" borderId="20" xfId="0" applyFont="1" applyFill="1" applyBorder="1" applyAlignment="1">
      <alignment vertical="center" wrapText="1"/>
    </xf>
    <xf numFmtId="0" fontId="74" fillId="55" borderId="20" xfId="0" applyFont="1" applyFill="1" applyBorder="1" applyAlignment="1">
      <alignment horizontal="left" vertical="top" wrapText="1"/>
    </xf>
    <xf numFmtId="166" fontId="98" fillId="55" borderId="20" xfId="6" applyFont="1" applyFill="1" applyBorder="1" applyAlignment="1">
      <alignment horizontal="center" vertical="top"/>
    </xf>
    <xf numFmtId="0" fontId="75" fillId="55" borderId="20" xfId="0" applyFont="1" applyFill="1" applyBorder="1" applyAlignment="1">
      <alignment vertical="top" wrapText="1"/>
    </xf>
    <xf numFmtId="0" fontId="75" fillId="55" borderId="20" xfId="0" applyFont="1" applyFill="1" applyBorder="1" applyAlignment="1">
      <alignment vertical="center" wrapText="1"/>
    </xf>
    <xf numFmtId="0" fontId="75" fillId="55" borderId="20" xfId="0" applyFont="1" applyFill="1" applyBorder="1" applyAlignment="1">
      <alignment vertical="center"/>
    </xf>
    <xf numFmtId="0" fontId="75" fillId="55" borderId="33" xfId="0" applyFont="1" applyFill="1" applyBorder="1" applyAlignment="1">
      <alignment vertical="center"/>
    </xf>
    <xf numFmtId="0" fontId="75" fillId="55" borderId="0" xfId="0" applyFont="1" applyFill="1" applyAlignment="1">
      <alignment horizontal="left" vertical="center" wrapText="1"/>
    </xf>
    <xf numFmtId="49" fontId="10" fillId="55" borderId="20" xfId="0" applyNumberFormat="1" applyFont="1" applyFill="1" applyBorder="1" applyAlignment="1">
      <alignment horizontal="left" vertical="top" wrapText="1"/>
    </xf>
    <xf numFmtId="1" fontId="106" fillId="55" borderId="20" xfId="0" applyNumberFormat="1" applyFont="1" applyFill="1" applyBorder="1" applyAlignment="1">
      <alignment horizontal="center" vertical="center" shrinkToFit="1"/>
    </xf>
    <xf numFmtId="0" fontId="75" fillId="55" borderId="20" xfId="0" applyFont="1" applyFill="1" applyBorder="1" applyAlignment="1">
      <alignment horizontal="left" vertical="top"/>
    </xf>
    <xf numFmtId="168" fontId="75" fillId="55" borderId="20" xfId="894" applyNumberFormat="1" applyFont="1" applyFill="1" applyBorder="1" applyAlignment="1">
      <alignment horizontal="center" vertical="center"/>
    </xf>
    <xf numFmtId="0" fontId="103" fillId="55" borderId="20" xfId="0" applyFont="1" applyFill="1" applyBorder="1" applyAlignment="1">
      <alignment horizontal="center"/>
    </xf>
    <xf numFmtId="0" fontId="75" fillId="55" borderId="0" xfId="0" applyFont="1" applyFill="1" applyAlignment="1">
      <alignment vertical="center"/>
    </xf>
    <xf numFmtId="0" fontId="10" fillId="55" borderId="20" xfId="0" applyFont="1" applyFill="1" applyBorder="1" applyAlignment="1">
      <alignment horizontal="center" vertical="top" wrapText="1"/>
    </xf>
    <xf numFmtId="0" fontId="10" fillId="55" borderId="20" xfId="0" applyFont="1" applyFill="1" applyBorder="1"/>
    <xf numFmtId="0" fontId="10" fillId="55" borderId="0" xfId="9" applyFont="1" applyFill="1" applyAlignment="1">
      <alignment horizontal="left" vertical="top" wrapText="1"/>
    </xf>
    <xf numFmtId="0" fontId="0" fillId="55" borderId="0" xfId="0" applyFill="1"/>
    <xf numFmtId="0" fontId="74" fillId="55" borderId="0" xfId="0" applyFont="1" applyFill="1" applyAlignment="1">
      <alignment horizontal="right" vertical="top" wrapText="1"/>
    </xf>
    <xf numFmtId="168" fontId="10" fillId="55" borderId="20" xfId="7" applyNumberFormat="1" applyFont="1" applyFill="1" applyBorder="1" applyAlignment="1">
      <alignment horizontal="right" vertical="center" wrapText="1"/>
    </xf>
    <xf numFmtId="168" fontId="10" fillId="55" borderId="20" xfId="1007" applyNumberFormat="1" applyFont="1" applyFill="1" applyBorder="1" applyAlignment="1">
      <alignment horizontal="right" vertical="center" wrapText="1"/>
    </xf>
    <xf numFmtId="0" fontId="10" fillId="55" borderId="32" xfId="0" applyFont="1" applyFill="1" applyBorder="1" applyAlignment="1">
      <alignment horizontal="center" vertical="top" wrapText="1"/>
    </xf>
    <xf numFmtId="0" fontId="10" fillId="55" borderId="20" xfId="9" applyFont="1" applyFill="1" applyBorder="1" applyAlignment="1">
      <alignment horizontal="left" vertical="top" wrapText="1"/>
    </xf>
    <xf numFmtId="0" fontId="10" fillId="55" borderId="20" xfId="9" applyFont="1" applyFill="1" applyBorder="1" applyAlignment="1">
      <alignment vertical="top" wrapText="1"/>
    </xf>
    <xf numFmtId="0" fontId="10" fillId="55" borderId="0" xfId="9" applyFont="1" applyFill="1" applyAlignment="1">
      <alignment vertical="top" wrapText="1"/>
    </xf>
    <xf numFmtId="178" fontId="10" fillId="55" borderId="0" xfId="9" applyNumberFormat="1" applyFont="1" applyFill="1" applyAlignment="1">
      <alignment vertical="top" wrapText="1"/>
    </xf>
    <xf numFmtId="0" fontId="74" fillId="55" borderId="0" xfId="9" applyFont="1" applyFill="1" applyAlignment="1">
      <alignment horizontal="left" vertical="top" wrapText="1"/>
    </xf>
    <xf numFmtId="168" fontId="75" fillId="55" borderId="20" xfId="12" applyNumberFormat="1" applyFont="1" applyFill="1" applyBorder="1" applyAlignment="1">
      <alignment horizontal="center" vertical="center"/>
    </xf>
    <xf numFmtId="0" fontId="10" fillId="55" borderId="0" xfId="0" applyFont="1" applyFill="1" applyAlignment="1">
      <alignment horizontal="left" vertical="center" wrapText="1"/>
    </xf>
    <xf numFmtId="168" fontId="109" fillId="55" borderId="0" xfId="7" applyNumberFormat="1" applyFont="1" applyFill="1" applyBorder="1" applyAlignment="1">
      <alignment horizontal="right" vertical="center" wrapText="1"/>
    </xf>
    <xf numFmtId="43" fontId="10" fillId="55" borderId="0" xfId="9" applyNumberFormat="1" applyFont="1" applyFill="1" applyAlignment="1">
      <alignment horizontal="left" vertical="top" wrapText="1"/>
    </xf>
    <xf numFmtId="0" fontId="74" fillId="55" borderId="0" xfId="9" applyFont="1" applyFill="1" applyAlignment="1">
      <alignment vertical="top" wrapText="1"/>
    </xf>
    <xf numFmtId="0" fontId="10" fillId="55" borderId="0" xfId="9" applyFont="1" applyFill="1" applyAlignment="1">
      <alignment vertical="top"/>
    </xf>
    <xf numFmtId="0" fontId="10" fillId="55" borderId="20" xfId="0" applyFont="1" applyFill="1" applyBorder="1" applyAlignment="1">
      <alignment vertical="top" wrapText="1"/>
    </xf>
    <xf numFmtId="167" fontId="74" fillId="55" borderId="20" xfId="0" applyNumberFormat="1" applyFont="1" applyFill="1" applyBorder="1" applyAlignment="1">
      <alignment horizontal="right" vertical="top" wrapText="1"/>
    </xf>
    <xf numFmtId="167" fontId="10" fillId="55" borderId="20" xfId="0" applyNumberFormat="1" applyFont="1" applyFill="1" applyBorder="1" applyAlignment="1">
      <alignment horizontal="right" vertical="top" wrapText="1"/>
    </xf>
    <xf numFmtId="173" fontId="10" fillId="0" borderId="0" xfId="9" applyNumberFormat="1" applyFont="1" applyAlignment="1">
      <alignment horizontal="left" vertical="top" wrapText="1"/>
    </xf>
    <xf numFmtId="0" fontId="10" fillId="55" borderId="0" xfId="9" applyFont="1" applyFill="1" applyAlignment="1">
      <alignment vertical="center" wrapText="1"/>
    </xf>
    <xf numFmtId="0" fontId="10" fillId="55" borderId="20" xfId="9" applyFont="1" applyFill="1" applyBorder="1" applyAlignment="1">
      <alignment horizontal="center" vertical="center" wrapText="1"/>
    </xf>
    <xf numFmtId="49" fontId="10" fillId="55" borderId="20" xfId="8" applyNumberFormat="1" applyFont="1" applyFill="1" applyBorder="1" applyAlignment="1">
      <alignment horizontal="left" vertical="center" wrapText="1"/>
    </xf>
    <xf numFmtId="176" fontId="10" fillId="55" borderId="0" xfId="6" applyNumberFormat="1" applyFont="1" applyFill="1" applyBorder="1">
      <alignment horizontal="right" vertical="top"/>
    </xf>
    <xf numFmtId="176" fontId="75" fillId="55" borderId="0" xfId="0" applyNumberFormat="1" applyFont="1" applyFill="1" applyAlignment="1">
      <alignment horizontal="left" vertical="top" wrapText="1"/>
    </xf>
    <xf numFmtId="39" fontId="75" fillId="55" borderId="0" xfId="0" applyNumberFormat="1" applyFont="1" applyFill="1" applyAlignment="1">
      <alignment horizontal="left" vertical="top" wrapText="1"/>
    </xf>
    <xf numFmtId="0" fontId="75" fillId="55" borderId="0" xfId="0" applyFont="1" applyFill="1"/>
    <xf numFmtId="176" fontId="10" fillId="55" borderId="0" xfId="998" applyNumberFormat="1" applyFont="1" applyFill="1" applyBorder="1">
      <alignment horizontal="right" vertical="top"/>
    </xf>
    <xf numFmtId="168" fontId="10" fillId="55" borderId="20" xfId="72" applyNumberFormat="1" applyFont="1" applyFill="1" applyBorder="1" applyAlignment="1">
      <alignment horizontal="center" vertical="top" wrapText="1"/>
    </xf>
    <xf numFmtId="168" fontId="10" fillId="0" borderId="20" xfId="1000" applyNumberFormat="1" applyFont="1" applyFill="1" applyBorder="1" applyAlignment="1">
      <alignment horizontal="center" vertical="center" wrapText="1"/>
    </xf>
    <xf numFmtId="168" fontId="10" fillId="0" borderId="20" xfId="10" applyNumberFormat="1" applyFont="1" applyFill="1" applyBorder="1" applyAlignment="1">
      <alignment horizontal="center" vertical="center" wrapText="1"/>
    </xf>
    <xf numFmtId="166" fontId="10" fillId="0" borderId="20" xfId="6" applyNumberFormat="1" applyFont="1" applyFill="1" applyBorder="1" applyAlignment="1">
      <alignment horizontal="center" vertical="center"/>
    </xf>
    <xf numFmtId="166" fontId="10" fillId="0" borderId="20" xfId="6" applyNumberFormat="1" applyFont="1" applyFill="1" applyBorder="1" applyAlignment="1">
      <alignment horizontal="right" vertical="center"/>
    </xf>
    <xf numFmtId="166" fontId="10" fillId="55" borderId="20" xfId="6" applyNumberFormat="1" applyFont="1" applyFill="1" applyBorder="1" applyAlignment="1">
      <alignment horizontal="center" vertical="center"/>
    </xf>
    <xf numFmtId="166" fontId="75" fillId="55" borderId="20" xfId="7" applyNumberFormat="1" applyFont="1" applyFill="1" applyBorder="1" applyAlignment="1">
      <alignment horizontal="center" vertical="top" wrapText="1"/>
    </xf>
    <xf numFmtId="166" fontId="10" fillId="55" borderId="20" xfId="6" applyNumberFormat="1" applyFont="1" applyFill="1" applyBorder="1" applyAlignment="1">
      <alignment horizontal="center" vertical="top"/>
    </xf>
    <xf numFmtId="166" fontId="75" fillId="55" borderId="20" xfId="0" applyNumberFormat="1" applyFont="1" applyFill="1" applyBorder="1" applyAlignment="1">
      <alignment horizontal="center" vertical="top" wrapText="1"/>
    </xf>
    <xf numFmtId="166" fontId="10" fillId="0" borderId="20" xfId="6" applyNumberFormat="1" applyFont="1" applyFill="1" applyBorder="1" applyAlignment="1">
      <alignment horizontal="center" vertical="top"/>
    </xf>
    <xf numFmtId="166" fontId="75" fillId="0" borderId="20" xfId="0" applyNumberFormat="1" applyFont="1" applyBorder="1" applyAlignment="1">
      <alignment horizontal="center" vertical="top" wrapText="1"/>
    </xf>
    <xf numFmtId="166" fontId="10" fillId="0" borderId="20" xfId="998" applyNumberFormat="1" applyFont="1" applyFill="1" applyBorder="1" applyAlignment="1">
      <alignment horizontal="center" vertical="top"/>
    </xf>
    <xf numFmtId="166" fontId="10" fillId="0" borderId="20" xfId="892" applyNumberFormat="1" applyFont="1" applyFill="1" applyBorder="1" applyAlignment="1">
      <alignment horizontal="center" vertical="top"/>
    </xf>
    <xf numFmtId="166" fontId="10" fillId="55" borderId="20" xfId="998" applyNumberFormat="1" applyFont="1" applyFill="1" applyBorder="1" applyAlignment="1">
      <alignment horizontal="center" vertical="center"/>
    </xf>
    <xf numFmtId="166" fontId="75" fillId="55" borderId="20" xfId="0" applyNumberFormat="1" applyFont="1" applyFill="1" applyBorder="1" applyAlignment="1">
      <alignment horizontal="center" vertical="center" wrapText="1"/>
    </xf>
    <xf numFmtId="0" fontId="10" fillId="55" borderId="0" xfId="0" applyFont="1" applyFill="1" applyBorder="1" applyAlignment="1">
      <alignment horizontal="left" vertical="top" wrapText="1"/>
    </xf>
    <xf numFmtId="167" fontId="10" fillId="55" borderId="0" xfId="0" applyNumberFormat="1" applyFont="1" applyFill="1" applyBorder="1" applyAlignment="1">
      <alignment horizontal="right" vertical="top" wrapText="1"/>
    </xf>
    <xf numFmtId="0" fontId="10" fillId="55" borderId="20" xfId="9" applyFont="1" applyFill="1" applyBorder="1" applyAlignment="1">
      <alignment horizontal="center" vertical="top" wrapText="1"/>
    </xf>
    <xf numFmtId="166" fontId="10" fillId="0" borderId="20" xfId="892" applyNumberFormat="1" applyFont="1" applyFill="1" applyBorder="1" applyAlignment="1">
      <alignment horizontal="center" vertical="center"/>
    </xf>
    <xf numFmtId="166" fontId="96" fillId="0" borderId="20" xfId="0" applyNumberFormat="1" applyFont="1" applyBorder="1" applyAlignment="1">
      <alignment horizontal="center" vertical="center" shrinkToFit="1"/>
    </xf>
    <xf numFmtId="166" fontId="96" fillId="0" borderId="20" xfId="0" applyNumberFormat="1" applyFont="1" applyBorder="1" applyAlignment="1">
      <alignment horizontal="center" vertical="center" wrapText="1"/>
    </xf>
    <xf numFmtId="166" fontId="10" fillId="0" borderId="20" xfId="351" applyNumberFormat="1" applyFont="1" applyBorder="1" applyAlignment="1">
      <alignment horizontal="center" vertical="center" shrinkToFit="1"/>
    </xf>
    <xf numFmtId="166" fontId="10" fillId="0" borderId="20" xfId="9" applyNumberFormat="1" applyFont="1" applyBorder="1" applyAlignment="1">
      <alignment horizontal="center" vertical="center" wrapText="1"/>
    </xf>
    <xf numFmtId="166" fontId="10" fillId="0" borderId="20" xfId="0" applyNumberFormat="1" applyFont="1" applyBorder="1" applyAlignment="1">
      <alignment horizontal="center" vertical="center" shrinkToFit="1"/>
    </xf>
    <xf numFmtId="166" fontId="10" fillId="0" borderId="20" xfId="0" applyNumberFormat="1" applyFont="1" applyBorder="1" applyAlignment="1">
      <alignment horizontal="center" vertical="center" wrapText="1"/>
    </xf>
    <xf numFmtId="168" fontId="10" fillId="0" borderId="20" xfId="351" applyNumberFormat="1" applyFont="1" applyBorder="1" applyAlignment="1">
      <alignment vertical="center" shrinkToFit="1"/>
    </xf>
    <xf numFmtId="168" fontId="10" fillId="55" borderId="20" xfId="302" applyNumberFormat="1" applyFont="1" applyFill="1" applyBorder="1" applyAlignment="1">
      <alignment vertical="center" wrapText="1"/>
    </xf>
    <xf numFmtId="168" fontId="10" fillId="0" borderId="20" xfId="302" applyNumberFormat="1" applyFont="1" applyFill="1" applyBorder="1" applyAlignment="1">
      <alignment vertical="center" wrapText="1"/>
    </xf>
    <xf numFmtId="168" fontId="10" fillId="55" borderId="20" xfId="351" applyNumberFormat="1" applyFont="1" applyFill="1" applyBorder="1" applyAlignment="1">
      <alignment vertical="center" shrinkToFit="1"/>
    </xf>
    <xf numFmtId="168" fontId="104" fillId="0" borderId="20" xfId="302" applyNumberFormat="1" applyFont="1" applyFill="1" applyBorder="1" applyAlignment="1">
      <alignment vertical="center" wrapText="1"/>
    </xf>
    <xf numFmtId="168" fontId="106" fillId="0" borderId="20" xfId="302" applyNumberFormat="1" applyFont="1" applyFill="1" applyBorder="1" applyAlignment="1">
      <alignment vertical="center" wrapText="1"/>
    </xf>
    <xf numFmtId="168" fontId="103" fillId="0" borderId="20" xfId="302" applyNumberFormat="1" applyFont="1" applyFill="1" applyBorder="1" applyAlignment="1">
      <alignment vertical="center" wrapText="1"/>
    </xf>
    <xf numFmtId="168" fontId="10" fillId="0" borderId="20" xfId="0" applyNumberFormat="1" applyFont="1" applyBorder="1" applyAlignment="1">
      <alignment vertical="center" shrinkToFit="1"/>
    </xf>
    <xf numFmtId="168" fontId="10" fillId="0" borderId="20" xfId="0" applyNumberFormat="1" applyFont="1" applyBorder="1" applyAlignment="1">
      <alignment vertical="center" wrapText="1"/>
    </xf>
    <xf numFmtId="168" fontId="104" fillId="55" borderId="20" xfId="302" applyNumberFormat="1" applyFont="1" applyFill="1" applyBorder="1" applyAlignment="1">
      <alignment vertical="center" wrapText="1"/>
    </xf>
    <xf numFmtId="0" fontId="10" fillId="0" borderId="0" xfId="1008" applyFont="1" applyFill="1"/>
    <xf numFmtId="0" fontId="10" fillId="0" borderId="0" xfId="1009" applyFont="1" applyFill="1" applyAlignment="1">
      <alignment horizontal="right"/>
    </xf>
    <xf numFmtId="0" fontId="10" fillId="0" borderId="0" xfId="1008" applyFont="1" applyFill="1" applyAlignment="1">
      <alignment vertical="center"/>
    </xf>
    <xf numFmtId="49" fontId="10" fillId="0" borderId="0" xfId="1009" applyNumberFormat="1" applyFont="1" applyFill="1" applyBorder="1" applyAlignment="1">
      <alignment horizontal="right"/>
    </xf>
    <xf numFmtId="0" fontId="10" fillId="0" borderId="0" xfId="1008" applyFont="1" applyFill="1" applyAlignment="1">
      <alignment horizontal="left" vertical="center"/>
    </xf>
    <xf numFmtId="0" fontId="10" fillId="0" borderId="0" xfId="1008" applyFont="1" applyFill="1" applyAlignment="1">
      <alignment horizontal="center" wrapText="1"/>
    </xf>
    <xf numFmtId="0" fontId="10" fillId="0" borderId="20" xfId="1011" applyFont="1" applyFill="1" applyBorder="1" applyAlignment="1">
      <alignment horizontal="center" vertical="center" wrapText="1"/>
    </xf>
    <xf numFmtId="0" fontId="10" fillId="0" borderId="0" xfId="1011" applyFont="1" applyFill="1">
      <alignment horizontal="left" vertical="top" wrapText="1"/>
    </xf>
    <xf numFmtId="167" fontId="10" fillId="0" borderId="32" xfId="1008" applyNumberFormat="1" applyFont="1" applyFill="1" applyBorder="1" applyAlignment="1">
      <alignment horizontal="center" vertical="center" wrapText="1"/>
    </xf>
    <xf numFmtId="167" fontId="10" fillId="0" borderId="20" xfId="1008" applyNumberFormat="1" applyFont="1" applyFill="1" applyBorder="1" applyAlignment="1">
      <alignment horizontal="center" vertical="center" wrapText="1"/>
    </xf>
    <xf numFmtId="0" fontId="10" fillId="0" borderId="20" xfId="1009" applyFont="1" applyFill="1" applyBorder="1"/>
    <xf numFmtId="0" fontId="10" fillId="0" borderId="0" xfId="1009" applyFont="1" applyFill="1"/>
    <xf numFmtId="0" fontId="10" fillId="0" borderId="20" xfId="1008" applyFont="1" applyFill="1" applyBorder="1"/>
    <xf numFmtId="49" fontId="10" fillId="0" borderId="32" xfId="1008" applyNumberFormat="1" applyFont="1" applyFill="1" applyBorder="1" applyAlignment="1">
      <alignment horizontal="center" vertical="center" wrapText="1"/>
    </xf>
    <xf numFmtId="0" fontId="75" fillId="0" borderId="20" xfId="1009" applyFont="1" applyFill="1" applyBorder="1" applyAlignment="1">
      <alignment horizontal="left" vertical="center" wrapText="1"/>
    </xf>
    <xf numFmtId="49" fontId="10" fillId="0" borderId="20" xfId="1008" applyNumberFormat="1" applyFont="1" applyFill="1" applyBorder="1" applyAlignment="1">
      <alignment horizontal="left" vertical="center" wrapText="1"/>
    </xf>
    <xf numFmtId="0" fontId="10" fillId="0" borderId="20" xfId="1008" applyFont="1" applyFill="1" applyBorder="1" applyAlignment="1">
      <alignment horizontal="left" vertical="center" wrapText="1"/>
    </xf>
    <xf numFmtId="0" fontId="103" fillId="0" borderId="32" xfId="1008" applyFont="1" applyFill="1" applyBorder="1" applyAlignment="1">
      <alignment horizontal="center" vertical="center" wrapText="1"/>
    </xf>
    <xf numFmtId="167" fontId="103" fillId="0" borderId="20" xfId="1008" applyNumberFormat="1" applyFont="1" applyFill="1" applyBorder="1" applyAlignment="1">
      <alignment horizontal="center" vertical="center" wrapText="1"/>
    </xf>
    <xf numFmtId="0" fontId="75" fillId="0" borderId="20" xfId="0" applyFont="1" applyFill="1" applyBorder="1" applyAlignment="1">
      <alignment horizontal="left" vertical="top" wrapText="1"/>
    </xf>
    <xf numFmtId="0" fontId="10" fillId="0" borderId="0" xfId="9" applyFont="1" applyAlignment="1">
      <alignment horizontal="right" vertical="center" wrapText="1"/>
    </xf>
    <xf numFmtId="0" fontId="10" fillId="0" borderId="0" xfId="1008" applyFont="1" applyFill="1" applyAlignment="1">
      <alignment horizontal="right" wrapText="1"/>
    </xf>
    <xf numFmtId="0" fontId="10" fillId="0" borderId="0" xfId="0" applyFont="1" applyAlignment="1">
      <alignment horizontal="left" vertical="top" wrapText="1"/>
    </xf>
    <xf numFmtId="0" fontId="10" fillId="0" borderId="0" xfId="9" applyFont="1" applyAlignment="1">
      <alignment horizontal="center" vertical="top" wrapText="1"/>
    </xf>
    <xf numFmtId="0" fontId="10" fillId="0" borderId="0" xfId="9" applyFont="1" applyAlignment="1">
      <alignment horizontal="center" vertical="top"/>
    </xf>
    <xf numFmtId="0" fontId="75" fillId="0" borderId="0" xfId="0" applyFont="1" applyAlignment="1">
      <alignment horizontal="center" vertical="center" wrapText="1"/>
    </xf>
    <xf numFmtId="0" fontId="10" fillId="0" borderId="0" xfId="8" applyFont="1" applyAlignment="1">
      <alignment horizontal="center" vertical="top" wrapText="1"/>
    </xf>
    <xf numFmtId="0" fontId="98" fillId="0" borderId="0" xfId="0" applyFont="1" applyAlignment="1">
      <alignment horizontal="center" vertical="center" wrapText="1"/>
    </xf>
    <xf numFmtId="0" fontId="98" fillId="0" borderId="33" xfId="0" applyFont="1" applyBorder="1" applyAlignment="1">
      <alignment horizontal="center" vertical="center" wrapText="1"/>
    </xf>
    <xf numFmtId="0" fontId="98" fillId="0" borderId="35" xfId="0" applyFont="1" applyBorder="1" applyAlignment="1">
      <alignment horizontal="center" vertical="center" wrapText="1"/>
    </xf>
    <xf numFmtId="0" fontId="75" fillId="0" borderId="0" xfId="0" applyFont="1" applyAlignment="1">
      <alignment horizontal="center" wrapText="1"/>
    </xf>
    <xf numFmtId="43" fontId="10" fillId="0" borderId="33" xfId="1000" applyFont="1" applyFill="1" applyBorder="1" applyAlignment="1">
      <alignment horizontal="center" vertical="center" wrapText="1"/>
    </xf>
    <xf numFmtId="43" fontId="10" fillId="0" borderId="35" xfId="1000" applyFont="1" applyFill="1" applyBorder="1" applyAlignment="1">
      <alignment horizontal="center" vertical="center" wrapText="1"/>
    </xf>
    <xf numFmtId="49" fontId="10" fillId="0" borderId="0" xfId="54" applyNumberFormat="1" applyFont="1" applyAlignment="1">
      <alignment horizontal="center" vertical="center" wrapText="1"/>
    </xf>
    <xf numFmtId="173" fontId="10" fillId="0" borderId="20" xfId="10" applyNumberFormat="1" applyFont="1" applyFill="1" applyBorder="1" applyAlignment="1">
      <alignment horizontal="center" vertical="center" wrapText="1"/>
    </xf>
    <xf numFmtId="49" fontId="10" fillId="0" borderId="20" xfId="997" applyNumberFormat="1" applyFont="1" applyBorder="1" applyAlignment="1">
      <alignment horizontal="center" vertical="center" wrapText="1"/>
    </xf>
    <xf numFmtId="49" fontId="10" fillId="0" borderId="20" xfId="54" applyNumberFormat="1" applyFont="1" applyBorder="1" applyAlignment="1" applyProtection="1">
      <alignment horizontal="center" vertical="center" wrapText="1"/>
      <protection locked="0"/>
    </xf>
    <xf numFmtId="0" fontId="10" fillId="0" borderId="20" xfId="54" applyFont="1" applyBorder="1" applyAlignment="1">
      <alignment horizontal="center" vertical="center" wrapText="1"/>
    </xf>
    <xf numFmtId="173" fontId="10" fillId="0" borderId="33" xfId="10" applyNumberFormat="1" applyFont="1" applyFill="1" applyBorder="1" applyAlignment="1">
      <alignment horizontal="center" vertical="center" wrapText="1"/>
    </xf>
    <xf numFmtId="173" fontId="10" fillId="0" borderId="34" xfId="10" applyNumberFormat="1" applyFont="1" applyFill="1" applyBorder="1" applyAlignment="1">
      <alignment horizontal="center" vertical="center" wrapText="1"/>
    </xf>
    <xf numFmtId="173" fontId="10" fillId="0" borderId="35" xfId="10" applyNumberFormat="1" applyFont="1" applyFill="1" applyBorder="1" applyAlignment="1">
      <alignment horizontal="center" vertical="center" wrapText="1"/>
    </xf>
    <xf numFmtId="49" fontId="10" fillId="0" borderId="20" xfId="54" applyNumberFormat="1" applyFont="1" applyBorder="1" applyAlignment="1">
      <alignment horizontal="center"/>
    </xf>
    <xf numFmtId="173" fontId="10" fillId="0" borderId="20" xfId="56" applyNumberFormat="1" applyFont="1" applyBorder="1" applyAlignment="1">
      <alignment horizontal="center" vertical="center" wrapText="1"/>
    </xf>
    <xf numFmtId="173" fontId="10" fillId="0" borderId="20" xfId="75" applyNumberFormat="1" applyFont="1" applyFill="1" applyBorder="1" applyAlignment="1">
      <alignment horizontal="center" vertical="center" wrapText="1"/>
    </xf>
    <xf numFmtId="173" fontId="10" fillId="0" borderId="20" xfId="0" applyNumberFormat="1" applyFont="1" applyBorder="1" applyAlignment="1">
      <alignment horizontal="center" vertical="center" wrapText="1"/>
    </xf>
    <xf numFmtId="173" fontId="10" fillId="0" borderId="29" xfId="0" applyNumberFormat="1" applyFont="1" applyBorder="1" applyAlignment="1">
      <alignment horizontal="center" vertical="center" wrapText="1"/>
    </xf>
    <xf numFmtId="173" fontId="10" fillId="0" borderId="30" xfId="0" applyNumberFormat="1" applyFont="1" applyBorder="1" applyAlignment="1">
      <alignment horizontal="center" vertical="center" wrapText="1"/>
    </xf>
    <xf numFmtId="173" fontId="10" fillId="0" borderId="32" xfId="0" applyNumberFormat="1" applyFont="1" applyBorder="1" applyAlignment="1">
      <alignment horizontal="center" vertical="center" wrapText="1"/>
    </xf>
    <xf numFmtId="49" fontId="10" fillId="0" borderId="31" xfId="56" applyNumberFormat="1" applyFont="1" applyBorder="1" applyAlignment="1" applyProtection="1">
      <alignment horizontal="center" vertical="top" wrapText="1"/>
      <protection locked="0"/>
    </xf>
    <xf numFmtId="0" fontId="10" fillId="0" borderId="20" xfId="0" applyFont="1" applyBorder="1" applyAlignment="1">
      <alignment horizontal="center"/>
    </xf>
    <xf numFmtId="173" fontId="10" fillId="0" borderId="20" xfId="300" applyNumberFormat="1" applyFont="1" applyFill="1" applyBorder="1" applyAlignment="1">
      <alignment horizontal="center" vertical="center" wrapText="1"/>
    </xf>
    <xf numFmtId="49" fontId="10" fillId="0" borderId="33" xfId="997" applyNumberFormat="1" applyFont="1" applyBorder="1" applyAlignment="1">
      <alignment horizontal="center" vertical="center" wrapText="1"/>
    </xf>
    <xf numFmtId="49" fontId="10" fillId="0" borderId="34" xfId="997" applyNumberFormat="1" applyFont="1" applyBorder="1" applyAlignment="1">
      <alignment horizontal="center" vertical="center" wrapText="1"/>
    </xf>
    <xf numFmtId="49" fontId="10" fillId="0" borderId="35" xfId="997" applyNumberFormat="1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top" wrapText="1"/>
    </xf>
    <xf numFmtId="0" fontId="10" fillId="0" borderId="34" xfId="0" applyFont="1" applyBorder="1" applyAlignment="1">
      <alignment horizontal="center" vertical="top" wrapText="1"/>
    </xf>
    <xf numFmtId="0" fontId="10" fillId="0" borderId="35" xfId="0" applyFont="1" applyBorder="1" applyAlignment="1">
      <alignment horizontal="center" vertical="top" wrapText="1"/>
    </xf>
    <xf numFmtId="0" fontId="75" fillId="0" borderId="29" xfId="0" applyFont="1" applyBorder="1" applyAlignment="1">
      <alignment horizontal="center" vertical="top" wrapText="1"/>
    </xf>
    <xf numFmtId="0" fontId="75" fillId="0" borderId="30" xfId="0" applyFont="1" applyBorder="1" applyAlignment="1">
      <alignment horizontal="center" vertical="top" wrapText="1"/>
    </xf>
    <xf numFmtId="0" fontId="75" fillId="0" borderId="32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75" fillId="0" borderId="20" xfId="0" applyFont="1" applyBorder="1" applyAlignment="1">
      <alignment horizontal="center" vertical="top" wrapText="1"/>
    </xf>
    <xf numFmtId="0" fontId="75" fillId="0" borderId="33" xfId="0" applyFont="1" applyBorder="1" applyAlignment="1">
      <alignment horizontal="center" vertical="center" wrapText="1"/>
    </xf>
    <xf numFmtId="0" fontId="75" fillId="0" borderId="35" xfId="0" applyFont="1" applyBorder="1" applyAlignment="1">
      <alignment horizontal="center" vertical="center" wrapText="1"/>
    </xf>
    <xf numFmtId="0" fontId="75" fillId="0" borderId="29" xfId="0" applyFont="1" applyBorder="1" applyAlignment="1">
      <alignment horizontal="center" vertical="center" wrapText="1"/>
    </xf>
    <xf numFmtId="0" fontId="75" fillId="0" borderId="32" xfId="0" applyFont="1" applyBorder="1" applyAlignment="1">
      <alignment horizontal="center" vertical="center" wrapText="1"/>
    </xf>
    <xf numFmtId="0" fontId="75" fillId="55" borderId="20" xfId="0" applyFont="1" applyFill="1" applyBorder="1" applyAlignment="1">
      <alignment horizontal="center" vertical="top" wrapText="1"/>
    </xf>
    <xf numFmtId="0" fontId="10" fillId="55" borderId="20" xfId="8" applyFont="1" applyFill="1" applyBorder="1" applyAlignment="1">
      <alignment horizontal="center" vertical="center" wrapText="1"/>
    </xf>
    <xf numFmtId="0" fontId="10" fillId="55" borderId="0" xfId="8" applyFont="1" applyFill="1" applyAlignment="1">
      <alignment horizontal="right" vertical="center" wrapText="1"/>
    </xf>
    <xf numFmtId="0" fontId="10" fillId="55" borderId="0" xfId="8" applyFont="1" applyFill="1" applyAlignment="1">
      <alignment horizontal="center" vertical="center" wrapText="1"/>
    </xf>
    <xf numFmtId="0" fontId="10" fillId="55" borderId="1" xfId="8" applyFont="1" applyFill="1" applyBorder="1" applyAlignment="1">
      <alignment horizontal="right" wrapText="1"/>
    </xf>
    <xf numFmtId="0" fontId="10" fillId="0" borderId="20" xfId="8" applyFont="1" applyBorder="1" applyAlignment="1">
      <alignment horizontal="center" vertical="center" wrapText="1"/>
    </xf>
    <xf numFmtId="0" fontId="10" fillId="0" borderId="0" xfId="8" applyFont="1" applyAlignment="1">
      <alignment horizontal="right" vertical="center" wrapText="1"/>
    </xf>
    <xf numFmtId="0" fontId="10" fillId="0" borderId="0" xfId="8" applyFont="1" applyAlignment="1">
      <alignment horizontal="center" vertical="center" wrapText="1"/>
    </xf>
    <xf numFmtId="0" fontId="10" fillId="0" borderId="20" xfId="0" applyFont="1" applyBorder="1" applyAlignment="1">
      <alignment horizontal="center" vertical="top" wrapText="1"/>
    </xf>
    <xf numFmtId="0" fontId="10" fillId="0" borderId="20" xfId="9" applyFont="1" applyBorder="1" applyAlignment="1">
      <alignment horizontal="center" vertical="center" wrapText="1"/>
    </xf>
    <xf numFmtId="167" fontId="10" fillId="0" borderId="29" xfId="9" applyNumberFormat="1" applyFont="1" applyBorder="1" applyAlignment="1">
      <alignment horizontal="center" vertical="center" wrapText="1"/>
    </xf>
    <xf numFmtId="167" fontId="10" fillId="0" borderId="30" xfId="9" applyNumberFormat="1" applyFont="1" applyBorder="1" applyAlignment="1">
      <alignment horizontal="center" vertical="center" wrapText="1"/>
    </xf>
    <xf numFmtId="167" fontId="10" fillId="0" borderId="32" xfId="9" applyNumberFormat="1" applyFont="1" applyBorder="1" applyAlignment="1">
      <alignment horizontal="center" vertical="center" wrapText="1"/>
    </xf>
    <xf numFmtId="1" fontId="96" fillId="55" borderId="20" xfId="351" applyNumberFormat="1" applyFont="1" applyFill="1" applyBorder="1" applyAlignment="1">
      <alignment horizontal="center" vertical="center" shrinkToFit="1"/>
    </xf>
    <xf numFmtId="1" fontId="96" fillId="55" borderId="33" xfId="351" applyNumberFormat="1" applyFont="1" applyFill="1" applyBorder="1" applyAlignment="1">
      <alignment horizontal="center" vertical="center" shrinkToFit="1"/>
    </xf>
    <xf numFmtId="1" fontId="96" fillId="55" borderId="34" xfId="351" applyNumberFormat="1" applyFont="1" applyFill="1" applyBorder="1" applyAlignment="1">
      <alignment horizontal="center" vertical="center" shrinkToFit="1"/>
    </xf>
    <xf numFmtId="0" fontId="10" fillId="0" borderId="29" xfId="0" applyFont="1" applyBorder="1" applyAlignment="1">
      <alignment horizontal="center" vertical="top" wrapText="1"/>
    </xf>
    <xf numFmtId="0" fontId="10" fillId="0" borderId="32" xfId="0" applyFont="1" applyBorder="1" applyAlignment="1">
      <alignment horizontal="center" vertical="top" wrapText="1"/>
    </xf>
    <xf numFmtId="49" fontId="96" fillId="55" borderId="33" xfId="0" applyNumberFormat="1" applyFont="1" applyFill="1" applyBorder="1" applyAlignment="1">
      <alignment horizontal="center" vertical="center" wrapText="1"/>
    </xf>
    <xf numFmtId="49" fontId="96" fillId="55" borderId="34" xfId="0" applyNumberFormat="1" applyFont="1" applyFill="1" applyBorder="1" applyAlignment="1">
      <alignment horizontal="center" vertical="center" wrapText="1"/>
    </xf>
    <xf numFmtId="49" fontId="96" fillId="55" borderId="35" xfId="0" applyNumberFormat="1" applyFont="1" applyFill="1" applyBorder="1" applyAlignment="1">
      <alignment horizontal="center" vertical="center" wrapText="1"/>
    </xf>
    <xf numFmtId="49" fontId="10" fillId="55" borderId="33" xfId="0" applyNumberFormat="1" applyFont="1" applyFill="1" applyBorder="1" applyAlignment="1">
      <alignment horizontal="center" vertical="center" wrapText="1"/>
    </xf>
    <xf numFmtId="49" fontId="10" fillId="55" borderId="34" xfId="0" applyNumberFormat="1" applyFont="1" applyFill="1" applyBorder="1" applyAlignment="1">
      <alignment horizontal="center" vertical="center" wrapText="1"/>
    </xf>
    <xf numFmtId="49" fontId="10" fillId="55" borderId="35" xfId="0" applyNumberFormat="1" applyFont="1" applyFill="1" applyBorder="1" applyAlignment="1">
      <alignment horizontal="center" vertical="center" wrapText="1"/>
    </xf>
    <xf numFmtId="167" fontId="10" fillId="0" borderId="20" xfId="9" applyNumberFormat="1" applyFont="1" applyBorder="1" applyAlignment="1">
      <alignment horizontal="center" vertical="center" wrapText="1"/>
    </xf>
    <xf numFmtId="0" fontId="10" fillId="0" borderId="0" xfId="1010" applyFont="1" applyFill="1" applyAlignment="1">
      <alignment horizontal="center" vertical="center" wrapText="1"/>
    </xf>
    <xf numFmtId="0" fontId="10" fillId="0" borderId="29" xfId="1011" applyFont="1" applyFill="1" applyBorder="1" applyAlignment="1">
      <alignment horizontal="center" vertical="center" wrapText="1"/>
    </xf>
    <xf numFmtId="0" fontId="10" fillId="0" borderId="32" xfId="1011" applyFont="1" applyFill="1" applyBorder="1" applyAlignment="1">
      <alignment horizontal="center" vertical="center" wrapText="1"/>
    </xf>
    <xf numFmtId="0" fontId="10" fillId="0" borderId="36" xfId="1011" applyFont="1" applyFill="1" applyBorder="1" applyAlignment="1">
      <alignment horizontal="center" vertical="center" wrapText="1"/>
    </xf>
    <xf numFmtId="0" fontId="10" fillId="0" borderId="35" xfId="1011" applyFont="1" applyFill="1" applyBorder="1" applyAlignment="1">
      <alignment horizontal="center" vertical="center" wrapText="1"/>
    </xf>
    <xf numFmtId="0" fontId="10" fillId="0" borderId="20" xfId="9" applyFont="1" applyBorder="1" applyAlignment="1">
      <alignment horizontal="center" vertical="top" wrapText="1"/>
    </xf>
    <xf numFmtId="0" fontId="10" fillId="0" borderId="20" xfId="9" applyFont="1" applyBorder="1" applyAlignment="1">
      <alignment horizontal="left" vertical="top" wrapText="1"/>
    </xf>
    <xf numFmtId="0" fontId="10" fillId="0" borderId="20" xfId="0" applyFont="1" applyBorder="1" applyAlignment="1">
      <alignment horizontal="left" vertical="top" wrapText="1"/>
    </xf>
    <xf numFmtId="0" fontId="10" fillId="55" borderId="20" xfId="0" applyFont="1" applyFill="1" applyBorder="1" applyAlignment="1">
      <alignment horizontal="center" vertical="top" wrapText="1"/>
    </xf>
    <xf numFmtId="0" fontId="10" fillId="55" borderId="20" xfId="0" applyFont="1" applyFill="1" applyBorder="1" applyAlignment="1">
      <alignment horizontal="left" vertical="top" wrapText="1"/>
    </xf>
    <xf numFmtId="0" fontId="10" fillId="55" borderId="20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top" wrapText="1"/>
    </xf>
    <xf numFmtId="0" fontId="10" fillId="0" borderId="0" xfId="9" applyFont="1" applyAlignment="1">
      <alignment horizontal="center" vertical="top" wrapText="1"/>
    </xf>
    <xf numFmtId="0" fontId="10" fillId="0" borderId="0" xfId="9" applyFont="1" applyAlignment="1">
      <alignment horizontal="center" vertical="top"/>
    </xf>
    <xf numFmtId="0" fontId="10" fillId="55" borderId="29" xfId="0" applyFont="1" applyFill="1" applyBorder="1" applyAlignment="1">
      <alignment horizontal="left" vertical="top" wrapText="1"/>
    </xf>
    <xf numFmtId="0" fontId="10" fillId="55" borderId="32" xfId="0" applyFont="1" applyFill="1" applyBorder="1" applyAlignment="1">
      <alignment horizontal="left" vertical="top" wrapText="1"/>
    </xf>
    <xf numFmtId="0" fontId="10" fillId="55" borderId="20" xfId="0" applyFont="1" applyFill="1" applyBorder="1" applyAlignment="1">
      <alignment horizontal="center" vertical="center" wrapText="1"/>
    </xf>
    <xf numFmtId="0" fontId="10" fillId="55" borderId="29" xfId="0" applyFont="1" applyFill="1" applyBorder="1" applyAlignment="1">
      <alignment horizontal="center" vertical="top" wrapText="1"/>
    </xf>
    <xf numFmtId="0" fontId="10" fillId="55" borderId="32" xfId="0" applyFont="1" applyFill="1" applyBorder="1" applyAlignment="1">
      <alignment horizontal="center" vertical="top" wrapText="1"/>
    </xf>
    <xf numFmtId="0" fontId="10" fillId="55" borderId="20" xfId="893" applyFont="1" applyFill="1" applyBorder="1" applyAlignment="1">
      <alignment horizontal="left" vertical="center" wrapText="1"/>
    </xf>
    <xf numFmtId="0" fontId="10" fillId="55" borderId="20" xfId="9" applyFont="1" applyFill="1" applyBorder="1" applyAlignment="1">
      <alignment horizontal="left" vertical="top" wrapText="1"/>
    </xf>
    <xf numFmtId="0" fontId="10" fillId="55" borderId="20" xfId="9" applyFont="1" applyFill="1" applyBorder="1" applyAlignment="1">
      <alignment horizontal="center" vertical="top" wrapText="1"/>
    </xf>
    <xf numFmtId="0" fontId="10" fillId="0" borderId="29" xfId="0" applyFont="1" applyBorder="1" applyAlignment="1">
      <alignment horizontal="left" vertical="top" wrapText="1"/>
    </xf>
    <xf numFmtId="0" fontId="10" fillId="0" borderId="32" xfId="0" applyFont="1" applyBorder="1" applyAlignment="1">
      <alignment horizontal="left" vertical="top" wrapText="1"/>
    </xf>
  </cellXfs>
  <cellStyles count="1012">
    <cellStyle name="_artabyuje" xfId="140"/>
    <cellStyle name="_artabyuje_3.Havelvacner_N1_12 23.01.2018" xfId="141"/>
    <cellStyle name="20% - Accent1 2" xfId="18"/>
    <cellStyle name="20% - Accent1 2 2" xfId="80"/>
    <cellStyle name="20% - Accent1 2 2 2" xfId="142"/>
    <cellStyle name="20% - Accent1 2 2 2 2" xfId="143"/>
    <cellStyle name="20% - Accent1 2 2 2 2 2" xfId="435"/>
    <cellStyle name="20% - Accent1 2 2 2 2 3" xfId="667"/>
    <cellStyle name="20% - Accent1 2 2 2 3" xfId="144"/>
    <cellStyle name="20% - Accent1 2 2 2 3 2" xfId="436"/>
    <cellStyle name="20% - Accent1 2 2 2 3 3" xfId="668"/>
    <cellStyle name="20% - Accent1 2 2 2 4" xfId="434"/>
    <cellStyle name="20% - Accent1 2 2 2 5" xfId="666"/>
    <cellStyle name="20% - Accent1 2 2 3" xfId="145"/>
    <cellStyle name="20% - Accent1 2 2 3 2" xfId="437"/>
    <cellStyle name="20% - Accent1 2 2 3 3" xfId="669"/>
    <cellStyle name="20% - Accent1 2 2 4" xfId="146"/>
    <cellStyle name="20% - Accent1 2 2 4 2" xfId="438"/>
    <cellStyle name="20% - Accent1 2 2 4 3" xfId="670"/>
    <cellStyle name="20% - Accent1 2 3" xfId="147"/>
    <cellStyle name="20% - Accent1 2 3 2" xfId="148"/>
    <cellStyle name="20% - Accent1 2 3 2 2" xfId="440"/>
    <cellStyle name="20% - Accent1 2 3 2 3" xfId="672"/>
    <cellStyle name="20% - Accent1 2 3 3" xfId="149"/>
    <cellStyle name="20% - Accent1 2 3 3 2" xfId="441"/>
    <cellStyle name="20% - Accent1 2 3 3 3" xfId="673"/>
    <cellStyle name="20% - Accent1 2 3 4" xfId="439"/>
    <cellStyle name="20% - Accent1 2 3 5" xfId="671"/>
    <cellStyle name="20% - Accent1 2 4" xfId="150"/>
    <cellStyle name="20% - Accent1 2 4 2" xfId="151"/>
    <cellStyle name="20% - Accent1 2 4 2 2" xfId="443"/>
    <cellStyle name="20% - Accent1 2 4 2 3" xfId="675"/>
    <cellStyle name="20% - Accent1 2 4 3" xfId="152"/>
    <cellStyle name="20% - Accent1 2 4 3 2" xfId="444"/>
    <cellStyle name="20% - Accent1 2 4 3 3" xfId="676"/>
    <cellStyle name="20% - Accent1 2 4 4" xfId="442"/>
    <cellStyle name="20% - Accent1 2 4 5" xfId="674"/>
    <cellStyle name="20% - Accent1 2 5" xfId="153"/>
    <cellStyle name="20% - Accent1 2 5 2" xfId="445"/>
    <cellStyle name="20% - Accent1 2 5 3" xfId="677"/>
    <cellStyle name="20% - Accent1 2 6" xfId="154"/>
    <cellStyle name="20% - Accent1 2 6 2" xfId="446"/>
    <cellStyle name="20% - Accent1 2 6 3" xfId="678"/>
    <cellStyle name="20% - Accent1 3" xfId="381"/>
    <cellStyle name="20% - Accent1 3 2" xfId="645"/>
    <cellStyle name="20% - Accent1 3 3" xfId="878"/>
    <cellStyle name="20% - Accent1 4" xfId="895"/>
    <cellStyle name="20% - Accent2 2" xfId="19"/>
    <cellStyle name="20% - Accent2 2 2" xfId="81"/>
    <cellStyle name="20% - Accent2 2 2 2" xfId="155"/>
    <cellStyle name="20% - Accent2 2 2 2 2" xfId="156"/>
    <cellStyle name="20% - Accent2 2 2 2 2 2" xfId="448"/>
    <cellStyle name="20% - Accent2 2 2 2 2 3" xfId="680"/>
    <cellStyle name="20% - Accent2 2 2 2 3" xfId="157"/>
    <cellStyle name="20% - Accent2 2 2 2 3 2" xfId="449"/>
    <cellStyle name="20% - Accent2 2 2 2 3 3" xfId="681"/>
    <cellStyle name="20% - Accent2 2 2 2 4" xfId="447"/>
    <cellStyle name="20% - Accent2 2 2 2 5" xfId="679"/>
    <cellStyle name="20% - Accent2 2 2 3" xfId="158"/>
    <cellStyle name="20% - Accent2 2 2 3 2" xfId="450"/>
    <cellStyle name="20% - Accent2 2 2 3 3" xfId="682"/>
    <cellStyle name="20% - Accent2 2 2 4" xfId="159"/>
    <cellStyle name="20% - Accent2 2 2 4 2" xfId="451"/>
    <cellStyle name="20% - Accent2 2 2 4 3" xfId="683"/>
    <cellStyle name="20% - Accent2 2 3" xfId="160"/>
    <cellStyle name="20% - Accent2 2 3 2" xfId="161"/>
    <cellStyle name="20% - Accent2 2 3 2 2" xfId="453"/>
    <cellStyle name="20% - Accent2 2 3 2 3" xfId="685"/>
    <cellStyle name="20% - Accent2 2 3 3" xfId="162"/>
    <cellStyle name="20% - Accent2 2 3 3 2" xfId="454"/>
    <cellStyle name="20% - Accent2 2 3 3 3" xfId="686"/>
    <cellStyle name="20% - Accent2 2 3 4" xfId="452"/>
    <cellStyle name="20% - Accent2 2 3 5" xfId="684"/>
    <cellStyle name="20% - Accent2 2 4" xfId="163"/>
    <cellStyle name="20% - Accent2 2 4 2" xfId="164"/>
    <cellStyle name="20% - Accent2 2 4 2 2" xfId="456"/>
    <cellStyle name="20% - Accent2 2 4 2 3" xfId="688"/>
    <cellStyle name="20% - Accent2 2 4 3" xfId="165"/>
    <cellStyle name="20% - Accent2 2 4 3 2" xfId="457"/>
    <cellStyle name="20% - Accent2 2 4 3 3" xfId="689"/>
    <cellStyle name="20% - Accent2 2 4 4" xfId="455"/>
    <cellStyle name="20% - Accent2 2 4 5" xfId="687"/>
    <cellStyle name="20% - Accent2 2 5" xfId="166"/>
    <cellStyle name="20% - Accent2 2 5 2" xfId="458"/>
    <cellStyle name="20% - Accent2 2 5 3" xfId="690"/>
    <cellStyle name="20% - Accent2 2 6" xfId="167"/>
    <cellStyle name="20% - Accent2 2 6 2" xfId="459"/>
    <cellStyle name="20% - Accent2 2 6 3" xfId="691"/>
    <cellStyle name="20% - Accent2 3" xfId="382"/>
    <cellStyle name="20% - Accent2 3 2" xfId="646"/>
    <cellStyle name="20% - Accent2 3 3" xfId="879"/>
    <cellStyle name="20% - Accent2 4" xfId="896"/>
    <cellStyle name="20% - Accent3 2" xfId="20"/>
    <cellStyle name="20% - Accent3 2 2" xfId="82"/>
    <cellStyle name="20% - Accent3 2 2 2" xfId="168"/>
    <cellStyle name="20% - Accent3 2 2 2 2" xfId="169"/>
    <cellStyle name="20% - Accent3 2 2 2 2 2" xfId="461"/>
    <cellStyle name="20% - Accent3 2 2 2 2 3" xfId="693"/>
    <cellStyle name="20% - Accent3 2 2 2 3" xfId="170"/>
    <cellStyle name="20% - Accent3 2 2 2 3 2" xfId="462"/>
    <cellStyle name="20% - Accent3 2 2 2 3 3" xfId="694"/>
    <cellStyle name="20% - Accent3 2 2 2 4" xfId="460"/>
    <cellStyle name="20% - Accent3 2 2 2 5" xfId="692"/>
    <cellStyle name="20% - Accent3 2 2 3" xfId="171"/>
    <cellStyle name="20% - Accent3 2 2 3 2" xfId="463"/>
    <cellStyle name="20% - Accent3 2 2 3 3" xfId="695"/>
    <cellStyle name="20% - Accent3 2 2 4" xfId="172"/>
    <cellStyle name="20% - Accent3 2 2 4 2" xfId="464"/>
    <cellStyle name="20% - Accent3 2 2 4 3" xfId="696"/>
    <cellStyle name="20% - Accent3 2 3" xfId="173"/>
    <cellStyle name="20% - Accent3 2 3 2" xfId="174"/>
    <cellStyle name="20% - Accent3 2 3 2 2" xfId="466"/>
    <cellStyle name="20% - Accent3 2 3 2 3" xfId="698"/>
    <cellStyle name="20% - Accent3 2 3 3" xfId="175"/>
    <cellStyle name="20% - Accent3 2 3 3 2" xfId="467"/>
    <cellStyle name="20% - Accent3 2 3 3 3" xfId="699"/>
    <cellStyle name="20% - Accent3 2 3 4" xfId="465"/>
    <cellStyle name="20% - Accent3 2 3 5" xfId="697"/>
    <cellStyle name="20% - Accent3 2 4" xfId="176"/>
    <cellStyle name="20% - Accent3 2 4 2" xfId="177"/>
    <cellStyle name="20% - Accent3 2 4 2 2" xfId="469"/>
    <cellStyle name="20% - Accent3 2 4 2 3" xfId="701"/>
    <cellStyle name="20% - Accent3 2 4 3" xfId="178"/>
    <cellStyle name="20% - Accent3 2 4 3 2" xfId="470"/>
    <cellStyle name="20% - Accent3 2 4 3 3" xfId="702"/>
    <cellStyle name="20% - Accent3 2 4 4" xfId="468"/>
    <cellStyle name="20% - Accent3 2 4 5" xfId="700"/>
    <cellStyle name="20% - Accent3 2 5" xfId="179"/>
    <cellStyle name="20% - Accent3 2 5 2" xfId="471"/>
    <cellStyle name="20% - Accent3 2 5 3" xfId="703"/>
    <cellStyle name="20% - Accent3 2 6" xfId="180"/>
    <cellStyle name="20% - Accent3 2 6 2" xfId="472"/>
    <cellStyle name="20% - Accent3 2 6 3" xfId="704"/>
    <cellStyle name="20% - Accent3 3" xfId="383"/>
    <cellStyle name="20% - Accent3 3 2" xfId="647"/>
    <cellStyle name="20% - Accent3 3 3" xfId="880"/>
    <cellStyle name="20% - Accent3 4" xfId="897"/>
    <cellStyle name="20% - Accent4 2" xfId="21"/>
    <cellStyle name="20% - Accent4 2 2" xfId="83"/>
    <cellStyle name="20% - Accent4 2 2 2" xfId="181"/>
    <cellStyle name="20% - Accent4 2 2 2 2" xfId="182"/>
    <cellStyle name="20% - Accent4 2 2 2 2 2" xfId="474"/>
    <cellStyle name="20% - Accent4 2 2 2 2 3" xfId="706"/>
    <cellStyle name="20% - Accent4 2 2 2 3" xfId="183"/>
    <cellStyle name="20% - Accent4 2 2 2 3 2" xfId="475"/>
    <cellStyle name="20% - Accent4 2 2 2 3 3" xfId="707"/>
    <cellStyle name="20% - Accent4 2 2 2 4" xfId="473"/>
    <cellStyle name="20% - Accent4 2 2 2 5" xfId="705"/>
    <cellStyle name="20% - Accent4 2 2 3" xfId="184"/>
    <cellStyle name="20% - Accent4 2 2 3 2" xfId="476"/>
    <cellStyle name="20% - Accent4 2 2 3 3" xfId="708"/>
    <cellStyle name="20% - Accent4 2 2 4" xfId="185"/>
    <cellStyle name="20% - Accent4 2 2 4 2" xfId="477"/>
    <cellStyle name="20% - Accent4 2 2 4 3" xfId="709"/>
    <cellStyle name="20% - Accent4 2 3" xfId="186"/>
    <cellStyle name="20% - Accent4 2 3 2" xfId="187"/>
    <cellStyle name="20% - Accent4 2 3 2 2" xfId="479"/>
    <cellStyle name="20% - Accent4 2 3 2 3" xfId="711"/>
    <cellStyle name="20% - Accent4 2 3 3" xfId="188"/>
    <cellStyle name="20% - Accent4 2 3 3 2" xfId="480"/>
    <cellStyle name="20% - Accent4 2 3 3 3" xfId="712"/>
    <cellStyle name="20% - Accent4 2 3 4" xfId="478"/>
    <cellStyle name="20% - Accent4 2 3 5" xfId="710"/>
    <cellStyle name="20% - Accent4 2 4" xfId="189"/>
    <cellStyle name="20% - Accent4 2 4 2" xfId="190"/>
    <cellStyle name="20% - Accent4 2 4 2 2" xfId="482"/>
    <cellStyle name="20% - Accent4 2 4 2 3" xfId="714"/>
    <cellStyle name="20% - Accent4 2 4 3" xfId="191"/>
    <cellStyle name="20% - Accent4 2 4 3 2" xfId="483"/>
    <cellStyle name="20% - Accent4 2 4 3 3" xfId="715"/>
    <cellStyle name="20% - Accent4 2 4 4" xfId="481"/>
    <cellStyle name="20% - Accent4 2 4 5" xfId="713"/>
    <cellStyle name="20% - Accent4 2 5" xfId="192"/>
    <cellStyle name="20% - Accent4 2 5 2" xfId="484"/>
    <cellStyle name="20% - Accent4 2 5 3" xfId="716"/>
    <cellStyle name="20% - Accent4 2 6" xfId="193"/>
    <cellStyle name="20% - Accent4 2 6 2" xfId="485"/>
    <cellStyle name="20% - Accent4 2 6 3" xfId="717"/>
    <cellStyle name="20% - Accent4 3" xfId="384"/>
    <cellStyle name="20% - Accent4 3 2" xfId="648"/>
    <cellStyle name="20% - Accent4 3 3" xfId="881"/>
    <cellStyle name="20% - Accent4 4" xfId="898"/>
    <cellStyle name="20% - Accent5 2" xfId="22"/>
    <cellStyle name="20% - Accent5 2 2" xfId="84"/>
    <cellStyle name="20% - Accent5 2 2 2" xfId="194"/>
    <cellStyle name="20% - Accent5 2 2 2 2" xfId="195"/>
    <cellStyle name="20% - Accent5 2 2 2 2 2" xfId="487"/>
    <cellStyle name="20% - Accent5 2 2 2 2 3" xfId="719"/>
    <cellStyle name="20% - Accent5 2 2 2 3" xfId="196"/>
    <cellStyle name="20% - Accent5 2 2 2 3 2" xfId="488"/>
    <cellStyle name="20% - Accent5 2 2 2 3 3" xfId="720"/>
    <cellStyle name="20% - Accent5 2 2 2 4" xfId="486"/>
    <cellStyle name="20% - Accent5 2 2 2 5" xfId="718"/>
    <cellStyle name="20% - Accent5 2 2 3" xfId="197"/>
    <cellStyle name="20% - Accent5 2 2 3 2" xfId="489"/>
    <cellStyle name="20% - Accent5 2 2 3 3" xfId="721"/>
    <cellStyle name="20% - Accent5 2 2 4" xfId="198"/>
    <cellStyle name="20% - Accent5 2 2 4 2" xfId="490"/>
    <cellStyle name="20% - Accent5 2 2 4 3" xfId="722"/>
    <cellStyle name="20% - Accent5 2 3" xfId="199"/>
    <cellStyle name="20% - Accent5 2 3 2" xfId="200"/>
    <cellStyle name="20% - Accent5 2 3 2 2" xfId="492"/>
    <cellStyle name="20% - Accent5 2 3 2 3" xfId="724"/>
    <cellStyle name="20% - Accent5 2 3 3" xfId="201"/>
    <cellStyle name="20% - Accent5 2 3 3 2" xfId="493"/>
    <cellStyle name="20% - Accent5 2 3 3 3" xfId="725"/>
    <cellStyle name="20% - Accent5 2 3 4" xfId="491"/>
    <cellStyle name="20% - Accent5 2 3 5" xfId="723"/>
    <cellStyle name="20% - Accent5 2 4" xfId="202"/>
    <cellStyle name="20% - Accent5 2 4 2" xfId="203"/>
    <cellStyle name="20% - Accent5 2 4 2 2" xfId="495"/>
    <cellStyle name="20% - Accent5 2 4 2 3" xfId="727"/>
    <cellStyle name="20% - Accent5 2 4 3" xfId="204"/>
    <cellStyle name="20% - Accent5 2 4 3 2" xfId="496"/>
    <cellStyle name="20% - Accent5 2 4 3 3" xfId="728"/>
    <cellStyle name="20% - Accent5 2 4 4" xfId="494"/>
    <cellStyle name="20% - Accent5 2 4 5" xfId="726"/>
    <cellStyle name="20% - Accent5 2 5" xfId="205"/>
    <cellStyle name="20% - Accent5 2 5 2" xfId="497"/>
    <cellStyle name="20% - Accent5 2 5 3" xfId="729"/>
    <cellStyle name="20% - Accent5 2 6" xfId="206"/>
    <cellStyle name="20% - Accent5 2 6 2" xfId="498"/>
    <cellStyle name="20% - Accent5 2 6 3" xfId="730"/>
    <cellStyle name="20% - Accent5 3" xfId="385"/>
    <cellStyle name="20% - Accent5 3 2" xfId="649"/>
    <cellStyle name="20% - Accent5 3 3" xfId="882"/>
    <cellStyle name="20% - Accent5 4" xfId="899"/>
    <cellStyle name="20% - Accent6 2" xfId="23"/>
    <cellStyle name="20% - Accent6 2 2" xfId="85"/>
    <cellStyle name="20% - Accent6 2 2 2" xfId="207"/>
    <cellStyle name="20% - Accent6 2 2 2 2" xfId="208"/>
    <cellStyle name="20% - Accent6 2 2 2 2 2" xfId="500"/>
    <cellStyle name="20% - Accent6 2 2 2 2 3" xfId="732"/>
    <cellStyle name="20% - Accent6 2 2 2 3" xfId="209"/>
    <cellStyle name="20% - Accent6 2 2 2 3 2" xfId="501"/>
    <cellStyle name="20% - Accent6 2 2 2 3 3" xfId="733"/>
    <cellStyle name="20% - Accent6 2 2 2 4" xfId="499"/>
    <cellStyle name="20% - Accent6 2 2 2 5" xfId="731"/>
    <cellStyle name="20% - Accent6 2 2 3" xfId="210"/>
    <cellStyle name="20% - Accent6 2 2 3 2" xfId="502"/>
    <cellStyle name="20% - Accent6 2 2 3 3" xfId="734"/>
    <cellStyle name="20% - Accent6 2 2 4" xfId="211"/>
    <cellStyle name="20% - Accent6 2 2 4 2" xfId="503"/>
    <cellStyle name="20% - Accent6 2 2 4 3" xfId="735"/>
    <cellStyle name="20% - Accent6 2 3" xfId="212"/>
    <cellStyle name="20% - Accent6 2 3 2" xfId="213"/>
    <cellStyle name="20% - Accent6 2 3 2 2" xfId="505"/>
    <cellStyle name="20% - Accent6 2 3 2 3" xfId="737"/>
    <cellStyle name="20% - Accent6 2 3 3" xfId="214"/>
    <cellStyle name="20% - Accent6 2 3 3 2" xfId="506"/>
    <cellStyle name="20% - Accent6 2 3 3 3" xfId="738"/>
    <cellStyle name="20% - Accent6 2 3 4" xfId="504"/>
    <cellStyle name="20% - Accent6 2 3 5" xfId="736"/>
    <cellStyle name="20% - Accent6 2 4" xfId="215"/>
    <cellStyle name="20% - Accent6 2 4 2" xfId="216"/>
    <cellStyle name="20% - Accent6 2 4 2 2" xfId="508"/>
    <cellStyle name="20% - Accent6 2 4 2 3" xfId="740"/>
    <cellStyle name="20% - Accent6 2 4 3" xfId="217"/>
    <cellStyle name="20% - Accent6 2 4 3 2" xfId="509"/>
    <cellStyle name="20% - Accent6 2 4 3 3" xfId="741"/>
    <cellStyle name="20% - Accent6 2 4 4" xfId="507"/>
    <cellStyle name="20% - Accent6 2 4 5" xfId="739"/>
    <cellStyle name="20% - Accent6 2 5" xfId="218"/>
    <cellStyle name="20% - Accent6 2 5 2" xfId="510"/>
    <cellStyle name="20% - Accent6 2 5 3" xfId="742"/>
    <cellStyle name="20% - Accent6 2 6" xfId="219"/>
    <cellStyle name="20% - Accent6 2 6 2" xfId="511"/>
    <cellStyle name="20% - Accent6 2 6 3" xfId="743"/>
    <cellStyle name="20% - Accent6 3" xfId="386"/>
    <cellStyle name="20% - Accent6 3 2" xfId="650"/>
    <cellStyle name="20% - Accent6 3 3" xfId="883"/>
    <cellStyle name="20% - Accent6 4" xfId="900"/>
    <cellStyle name="20% - Акцент1 2" xfId="901"/>
    <cellStyle name="20% — акцент1 2" xfId="902"/>
    <cellStyle name="20% - Акцент2 2" xfId="903"/>
    <cellStyle name="20% — акцент2 2" xfId="904"/>
    <cellStyle name="20% - Акцент3 2" xfId="905"/>
    <cellStyle name="20% — акцент3 2" xfId="906"/>
    <cellStyle name="20% - Акцент4 2" xfId="907"/>
    <cellStyle name="20% — акцент4 2" xfId="908"/>
    <cellStyle name="20% - Акцент5 2" xfId="909"/>
    <cellStyle name="20% — акцент5 2" xfId="910"/>
    <cellStyle name="20% - Акцент6 2" xfId="911"/>
    <cellStyle name="20% — акцент6 2" xfId="912"/>
    <cellStyle name="40% - Accent1 2" xfId="24"/>
    <cellStyle name="40% - Accent1 2 2" xfId="86"/>
    <cellStyle name="40% - Accent1 2 2 2" xfId="220"/>
    <cellStyle name="40% - Accent1 2 2 2 2" xfId="221"/>
    <cellStyle name="40% - Accent1 2 2 2 2 2" xfId="513"/>
    <cellStyle name="40% - Accent1 2 2 2 2 3" xfId="745"/>
    <cellStyle name="40% - Accent1 2 2 2 3" xfId="222"/>
    <cellStyle name="40% - Accent1 2 2 2 3 2" xfId="514"/>
    <cellStyle name="40% - Accent1 2 2 2 3 3" xfId="746"/>
    <cellStyle name="40% - Accent1 2 2 2 4" xfId="512"/>
    <cellStyle name="40% - Accent1 2 2 2 5" xfId="744"/>
    <cellStyle name="40% - Accent1 2 2 3" xfId="223"/>
    <cellStyle name="40% - Accent1 2 2 3 2" xfId="515"/>
    <cellStyle name="40% - Accent1 2 2 3 3" xfId="747"/>
    <cellStyle name="40% - Accent1 2 2 4" xfId="224"/>
    <cellStyle name="40% - Accent1 2 2 4 2" xfId="516"/>
    <cellStyle name="40% - Accent1 2 2 4 3" xfId="748"/>
    <cellStyle name="40% - Accent1 2 3" xfId="225"/>
    <cellStyle name="40% - Accent1 2 3 2" xfId="226"/>
    <cellStyle name="40% - Accent1 2 3 2 2" xfId="518"/>
    <cellStyle name="40% - Accent1 2 3 2 3" xfId="750"/>
    <cellStyle name="40% - Accent1 2 3 3" xfId="227"/>
    <cellStyle name="40% - Accent1 2 3 3 2" xfId="519"/>
    <cellStyle name="40% - Accent1 2 3 3 3" xfId="751"/>
    <cellStyle name="40% - Accent1 2 3 4" xfId="517"/>
    <cellStyle name="40% - Accent1 2 3 5" xfId="749"/>
    <cellStyle name="40% - Accent1 2 4" xfId="228"/>
    <cellStyle name="40% - Accent1 2 4 2" xfId="229"/>
    <cellStyle name="40% - Accent1 2 4 2 2" xfId="521"/>
    <cellStyle name="40% - Accent1 2 4 2 3" xfId="753"/>
    <cellStyle name="40% - Accent1 2 4 3" xfId="230"/>
    <cellStyle name="40% - Accent1 2 4 3 2" xfId="522"/>
    <cellStyle name="40% - Accent1 2 4 3 3" xfId="754"/>
    <cellStyle name="40% - Accent1 2 4 4" xfId="520"/>
    <cellStyle name="40% - Accent1 2 4 5" xfId="752"/>
    <cellStyle name="40% - Accent1 2 5" xfId="231"/>
    <cellStyle name="40% - Accent1 2 5 2" xfId="523"/>
    <cellStyle name="40% - Accent1 2 5 3" xfId="755"/>
    <cellStyle name="40% - Accent1 2 6" xfId="232"/>
    <cellStyle name="40% - Accent1 2 6 2" xfId="524"/>
    <cellStyle name="40% - Accent1 2 6 3" xfId="756"/>
    <cellStyle name="40% - Accent1 3" xfId="387"/>
    <cellStyle name="40% - Accent1 3 2" xfId="651"/>
    <cellStyle name="40% - Accent1 3 3" xfId="884"/>
    <cellStyle name="40% - Accent1 4" xfId="913"/>
    <cellStyle name="40% - Accent2 2" xfId="25"/>
    <cellStyle name="40% - Accent2 2 2" xfId="87"/>
    <cellStyle name="40% - Accent2 2 2 2" xfId="233"/>
    <cellStyle name="40% - Accent2 2 2 2 2" xfId="234"/>
    <cellStyle name="40% - Accent2 2 2 2 2 2" xfId="526"/>
    <cellStyle name="40% - Accent2 2 2 2 2 3" xfId="758"/>
    <cellStyle name="40% - Accent2 2 2 2 3" xfId="235"/>
    <cellStyle name="40% - Accent2 2 2 2 3 2" xfId="527"/>
    <cellStyle name="40% - Accent2 2 2 2 3 3" xfId="759"/>
    <cellStyle name="40% - Accent2 2 2 2 4" xfId="525"/>
    <cellStyle name="40% - Accent2 2 2 2 5" xfId="757"/>
    <cellStyle name="40% - Accent2 2 2 3" xfId="236"/>
    <cellStyle name="40% - Accent2 2 2 3 2" xfId="528"/>
    <cellStyle name="40% - Accent2 2 2 3 3" xfId="760"/>
    <cellStyle name="40% - Accent2 2 2 4" xfId="237"/>
    <cellStyle name="40% - Accent2 2 2 4 2" xfId="529"/>
    <cellStyle name="40% - Accent2 2 2 4 3" xfId="761"/>
    <cellStyle name="40% - Accent2 2 3" xfId="238"/>
    <cellStyle name="40% - Accent2 2 3 2" xfId="239"/>
    <cellStyle name="40% - Accent2 2 3 2 2" xfId="531"/>
    <cellStyle name="40% - Accent2 2 3 2 3" xfId="763"/>
    <cellStyle name="40% - Accent2 2 3 3" xfId="240"/>
    <cellStyle name="40% - Accent2 2 3 3 2" xfId="532"/>
    <cellStyle name="40% - Accent2 2 3 3 3" xfId="764"/>
    <cellStyle name="40% - Accent2 2 3 4" xfId="530"/>
    <cellStyle name="40% - Accent2 2 3 5" xfId="762"/>
    <cellStyle name="40% - Accent2 2 4" xfId="241"/>
    <cellStyle name="40% - Accent2 2 4 2" xfId="242"/>
    <cellStyle name="40% - Accent2 2 4 2 2" xfId="534"/>
    <cellStyle name="40% - Accent2 2 4 2 3" xfId="766"/>
    <cellStyle name="40% - Accent2 2 4 3" xfId="243"/>
    <cellStyle name="40% - Accent2 2 4 3 2" xfId="535"/>
    <cellStyle name="40% - Accent2 2 4 3 3" xfId="767"/>
    <cellStyle name="40% - Accent2 2 4 4" xfId="533"/>
    <cellStyle name="40% - Accent2 2 4 5" xfId="765"/>
    <cellStyle name="40% - Accent2 2 5" xfId="244"/>
    <cellStyle name="40% - Accent2 2 5 2" xfId="536"/>
    <cellStyle name="40% - Accent2 2 5 3" xfId="768"/>
    <cellStyle name="40% - Accent2 2 6" xfId="245"/>
    <cellStyle name="40% - Accent2 2 6 2" xfId="537"/>
    <cellStyle name="40% - Accent2 2 6 3" xfId="769"/>
    <cellStyle name="40% - Accent2 3" xfId="388"/>
    <cellStyle name="40% - Accent2 3 2" xfId="652"/>
    <cellStyle name="40% - Accent2 3 3" xfId="885"/>
    <cellStyle name="40% - Accent2 4" xfId="914"/>
    <cellStyle name="40% - Accent3 2" xfId="26"/>
    <cellStyle name="40% - Accent3 2 2" xfId="88"/>
    <cellStyle name="40% - Accent3 2 2 2" xfId="246"/>
    <cellStyle name="40% - Accent3 2 2 2 2" xfId="247"/>
    <cellStyle name="40% - Accent3 2 2 2 2 2" xfId="539"/>
    <cellStyle name="40% - Accent3 2 2 2 2 3" xfId="771"/>
    <cellStyle name="40% - Accent3 2 2 2 3" xfId="248"/>
    <cellStyle name="40% - Accent3 2 2 2 3 2" xfId="540"/>
    <cellStyle name="40% - Accent3 2 2 2 3 3" xfId="772"/>
    <cellStyle name="40% - Accent3 2 2 2 4" xfId="538"/>
    <cellStyle name="40% - Accent3 2 2 2 5" xfId="770"/>
    <cellStyle name="40% - Accent3 2 2 3" xfId="249"/>
    <cellStyle name="40% - Accent3 2 2 3 2" xfId="541"/>
    <cellStyle name="40% - Accent3 2 2 3 3" xfId="773"/>
    <cellStyle name="40% - Accent3 2 2 4" xfId="250"/>
    <cellStyle name="40% - Accent3 2 2 4 2" xfId="542"/>
    <cellStyle name="40% - Accent3 2 2 4 3" xfId="774"/>
    <cellStyle name="40% - Accent3 2 3" xfId="251"/>
    <cellStyle name="40% - Accent3 2 3 2" xfId="252"/>
    <cellStyle name="40% - Accent3 2 3 2 2" xfId="544"/>
    <cellStyle name="40% - Accent3 2 3 2 3" xfId="776"/>
    <cellStyle name="40% - Accent3 2 3 3" xfId="253"/>
    <cellStyle name="40% - Accent3 2 3 3 2" xfId="545"/>
    <cellStyle name="40% - Accent3 2 3 3 3" xfId="777"/>
    <cellStyle name="40% - Accent3 2 3 4" xfId="543"/>
    <cellStyle name="40% - Accent3 2 3 5" xfId="775"/>
    <cellStyle name="40% - Accent3 2 4" xfId="254"/>
    <cellStyle name="40% - Accent3 2 4 2" xfId="255"/>
    <cellStyle name="40% - Accent3 2 4 2 2" xfId="547"/>
    <cellStyle name="40% - Accent3 2 4 2 3" xfId="779"/>
    <cellStyle name="40% - Accent3 2 4 3" xfId="256"/>
    <cellStyle name="40% - Accent3 2 4 3 2" xfId="548"/>
    <cellStyle name="40% - Accent3 2 4 3 3" xfId="780"/>
    <cellStyle name="40% - Accent3 2 4 4" xfId="546"/>
    <cellStyle name="40% - Accent3 2 4 5" xfId="778"/>
    <cellStyle name="40% - Accent3 2 5" xfId="257"/>
    <cellStyle name="40% - Accent3 2 5 2" xfId="549"/>
    <cellStyle name="40% - Accent3 2 5 3" xfId="781"/>
    <cellStyle name="40% - Accent3 2 6" xfId="258"/>
    <cellStyle name="40% - Accent3 2 6 2" xfId="550"/>
    <cellStyle name="40% - Accent3 2 6 3" xfId="782"/>
    <cellStyle name="40% - Accent3 3" xfId="389"/>
    <cellStyle name="40% - Accent3 3 2" xfId="653"/>
    <cellStyle name="40% - Accent3 3 3" xfId="886"/>
    <cellStyle name="40% - Accent3 4" xfId="915"/>
    <cellStyle name="40% - Accent4 2" xfId="27"/>
    <cellStyle name="40% - Accent4 2 2" xfId="89"/>
    <cellStyle name="40% - Accent4 2 2 2" xfId="259"/>
    <cellStyle name="40% - Accent4 2 2 2 2" xfId="260"/>
    <cellStyle name="40% - Accent4 2 2 2 2 2" xfId="552"/>
    <cellStyle name="40% - Accent4 2 2 2 2 3" xfId="784"/>
    <cellStyle name="40% - Accent4 2 2 2 3" xfId="261"/>
    <cellStyle name="40% - Accent4 2 2 2 3 2" xfId="553"/>
    <cellStyle name="40% - Accent4 2 2 2 3 3" xfId="785"/>
    <cellStyle name="40% - Accent4 2 2 2 4" xfId="551"/>
    <cellStyle name="40% - Accent4 2 2 2 5" xfId="783"/>
    <cellStyle name="40% - Accent4 2 2 3" xfId="262"/>
    <cellStyle name="40% - Accent4 2 2 3 2" xfId="554"/>
    <cellStyle name="40% - Accent4 2 2 3 3" xfId="786"/>
    <cellStyle name="40% - Accent4 2 2 4" xfId="263"/>
    <cellStyle name="40% - Accent4 2 2 4 2" xfId="555"/>
    <cellStyle name="40% - Accent4 2 2 4 3" xfId="787"/>
    <cellStyle name="40% - Accent4 2 3" xfId="264"/>
    <cellStyle name="40% - Accent4 2 3 2" xfId="265"/>
    <cellStyle name="40% - Accent4 2 3 2 2" xfId="557"/>
    <cellStyle name="40% - Accent4 2 3 2 3" xfId="789"/>
    <cellStyle name="40% - Accent4 2 3 3" xfId="266"/>
    <cellStyle name="40% - Accent4 2 3 3 2" xfId="558"/>
    <cellStyle name="40% - Accent4 2 3 3 3" xfId="790"/>
    <cellStyle name="40% - Accent4 2 3 4" xfId="556"/>
    <cellStyle name="40% - Accent4 2 3 5" xfId="788"/>
    <cellStyle name="40% - Accent4 2 4" xfId="267"/>
    <cellStyle name="40% - Accent4 2 4 2" xfId="268"/>
    <cellStyle name="40% - Accent4 2 4 2 2" xfId="560"/>
    <cellStyle name="40% - Accent4 2 4 2 3" xfId="792"/>
    <cellStyle name="40% - Accent4 2 4 3" xfId="269"/>
    <cellStyle name="40% - Accent4 2 4 3 2" xfId="561"/>
    <cellStyle name="40% - Accent4 2 4 3 3" xfId="793"/>
    <cellStyle name="40% - Accent4 2 4 4" xfId="559"/>
    <cellStyle name="40% - Accent4 2 4 5" xfId="791"/>
    <cellStyle name="40% - Accent4 2 5" xfId="270"/>
    <cellStyle name="40% - Accent4 2 5 2" xfId="562"/>
    <cellStyle name="40% - Accent4 2 5 3" xfId="794"/>
    <cellStyle name="40% - Accent4 2 6" xfId="271"/>
    <cellStyle name="40% - Accent4 2 6 2" xfId="563"/>
    <cellStyle name="40% - Accent4 2 6 3" xfId="795"/>
    <cellStyle name="40% - Accent4 3" xfId="390"/>
    <cellStyle name="40% - Accent4 3 2" xfId="654"/>
    <cellStyle name="40% - Accent4 3 3" xfId="887"/>
    <cellStyle name="40% - Accent4 4" xfId="916"/>
    <cellStyle name="40% - Accent5 2" xfId="28"/>
    <cellStyle name="40% - Accent5 2 2" xfId="90"/>
    <cellStyle name="40% - Accent5 2 2 2" xfId="272"/>
    <cellStyle name="40% - Accent5 2 2 2 2" xfId="273"/>
    <cellStyle name="40% - Accent5 2 2 2 2 2" xfId="565"/>
    <cellStyle name="40% - Accent5 2 2 2 2 3" xfId="797"/>
    <cellStyle name="40% - Accent5 2 2 2 3" xfId="274"/>
    <cellStyle name="40% - Accent5 2 2 2 3 2" xfId="566"/>
    <cellStyle name="40% - Accent5 2 2 2 3 3" xfId="798"/>
    <cellStyle name="40% - Accent5 2 2 2 4" xfId="564"/>
    <cellStyle name="40% - Accent5 2 2 2 5" xfId="796"/>
    <cellStyle name="40% - Accent5 2 2 3" xfId="275"/>
    <cellStyle name="40% - Accent5 2 2 3 2" xfId="567"/>
    <cellStyle name="40% - Accent5 2 2 3 3" xfId="799"/>
    <cellStyle name="40% - Accent5 2 2 4" xfId="276"/>
    <cellStyle name="40% - Accent5 2 2 4 2" xfId="568"/>
    <cellStyle name="40% - Accent5 2 2 4 3" xfId="800"/>
    <cellStyle name="40% - Accent5 2 3" xfId="277"/>
    <cellStyle name="40% - Accent5 2 3 2" xfId="278"/>
    <cellStyle name="40% - Accent5 2 3 2 2" xfId="570"/>
    <cellStyle name="40% - Accent5 2 3 2 3" xfId="802"/>
    <cellStyle name="40% - Accent5 2 3 3" xfId="279"/>
    <cellStyle name="40% - Accent5 2 3 3 2" xfId="571"/>
    <cellStyle name="40% - Accent5 2 3 3 3" xfId="803"/>
    <cellStyle name="40% - Accent5 2 3 4" xfId="569"/>
    <cellStyle name="40% - Accent5 2 3 5" xfId="801"/>
    <cellStyle name="40% - Accent5 2 4" xfId="280"/>
    <cellStyle name="40% - Accent5 2 4 2" xfId="281"/>
    <cellStyle name="40% - Accent5 2 4 2 2" xfId="573"/>
    <cellStyle name="40% - Accent5 2 4 2 3" xfId="805"/>
    <cellStyle name="40% - Accent5 2 4 3" xfId="282"/>
    <cellStyle name="40% - Accent5 2 4 3 2" xfId="574"/>
    <cellStyle name="40% - Accent5 2 4 3 3" xfId="806"/>
    <cellStyle name="40% - Accent5 2 4 4" xfId="572"/>
    <cellStyle name="40% - Accent5 2 4 5" xfId="804"/>
    <cellStyle name="40% - Accent5 2 5" xfId="283"/>
    <cellStyle name="40% - Accent5 2 5 2" xfId="575"/>
    <cellStyle name="40% - Accent5 2 5 3" xfId="807"/>
    <cellStyle name="40% - Accent5 2 6" xfId="284"/>
    <cellStyle name="40% - Accent5 2 6 2" xfId="576"/>
    <cellStyle name="40% - Accent5 2 6 3" xfId="808"/>
    <cellStyle name="40% - Accent5 3" xfId="391"/>
    <cellStyle name="40% - Accent5 3 2" xfId="655"/>
    <cellStyle name="40% - Accent5 3 3" xfId="888"/>
    <cellStyle name="40% - Accent5 4" xfId="917"/>
    <cellStyle name="40% - Accent6 2" xfId="29"/>
    <cellStyle name="40% - Accent6 2 2" xfId="91"/>
    <cellStyle name="40% - Accent6 2 2 2" xfId="285"/>
    <cellStyle name="40% - Accent6 2 2 2 2" xfId="286"/>
    <cellStyle name="40% - Accent6 2 2 2 2 2" xfId="578"/>
    <cellStyle name="40% - Accent6 2 2 2 2 3" xfId="810"/>
    <cellStyle name="40% - Accent6 2 2 2 3" xfId="287"/>
    <cellStyle name="40% - Accent6 2 2 2 3 2" xfId="579"/>
    <cellStyle name="40% - Accent6 2 2 2 3 3" xfId="811"/>
    <cellStyle name="40% - Accent6 2 2 2 4" xfId="577"/>
    <cellStyle name="40% - Accent6 2 2 2 5" xfId="809"/>
    <cellStyle name="40% - Accent6 2 2 3" xfId="288"/>
    <cellStyle name="40% - Accent6 2 2 3 2" xfId="580"/>
    <cellStyle name="40% - Accent6 2 2 3 3" xfId="812"/>
    <cellStyle name="40% - Accent6 2 2 4" xfId="289"/>
    <cellStyle name="40% - Accent6 2 2 4 2" xfId="581"/>
    <cellStyle name="40% - Accent6 2 2 4 3" xfId="813"/>
    <cellStyle name="40% - Accent6 2 3" xfId="290"/>
    <cellStyle name="40% - Accent6 2 3 2" xfId="291"/>
    <cellStyle name="40% - Accent6 2 3 2 2" xfId="583"/>
    <cellStyle name="40% - Accent6 2 3 2 3" xfId="815"/>
    <cellStyle name="40% - Accent6 2 3 3" xfId="292"/>
    <cellStyle name="40% - Accent6 2 3 3 2" xfId="584"/>
    <cellStyle name="40% - Accent6 2 3 3 3" xfId="816"/>
    <cellStyle name="40% - Accent6 2 3 4" xfId="582"/>
    <cellStyle name="40% - Accent6 2 3 5" xfId="814"/>
    <cellStyle name="40% - Accent6 2 4" xfId="293"/>
    <cellStyle name="40% - Accent6 2 4 2" xfId="294"/>
    <cellStyle name="40% - Accent6 2 4 2 2" xfId="586"/>
    <cellStyle name="40% - Accent6 2 4 2 3" xfId="818"/>
    <cellStyle name="40% - Accent6 2 4 3" xfId="295"/>
    <cellStyle name="40% - Accent6 2 4 3 2" xfId="587"/>
    <cellStyle name="40% - Accent6 2 4 3 3" xfId="819"/>
    <cellStyle name="40% - Accent6 2 4 4" xfId="585"/>
    <cellStyle name="40% - Accent6 2 4 5" xfId="817"/>
    <cellStyle name="40% - Accent6 2 5" xfId="296"/>
    <cellStyle name="40% - Accent6 2 5 2" xfId="588"/>
    <cellStyle name="40% - Accent6 2 5 3" xfId="820"/>
    <cellStyle name="40% - Accent6 2 6" xfId="297"/>
    <cellStyle name="40% - Accent6 2 6 2" xfId="589"/>
    <cellStyle name="40% - Accent6 2 6 3" xfId="821"/>
    <cellStyle name="40% - Accent6 3" xfId="392"/>
    <cellStyle name="40% - Accent6 3 2" xfId="656"/>
    <cellStyle name="40% - Accent6 3 3" xfId="889"/>
    <cellStyle name="40% - Accent6 4" xfId="918"/>
    <cellStyle name="40% - Акцент1 2" xfId="919"/>
    <cellStyle name="40% — акцент1 2" xfId="920"/>
    <cellStyle name="40% - Акцент2 2" xfId="921"/>
    <cellStyle name="40% — акцент2 2" xfId="922"/>
    <cellStyle name="40% - Акцент3 2" xfId="923"/>
    <cellStyle name="40% — акцент3 2" xfId="924"/>
    <cellStyle name="40% - Акцент4 2" xfId="925"/>
    <cellStyle name="40% — акцент4 2" xfId="926"/>
    <cellStyle name="40% - Акцент5 2" xfId="927"/>
    <cellStyle name="40% — акцент5 2" xfId="928"/>
    <cellStyle name="40% - Акцент6 2" xfId="929"/>
    <cellStyle name="40% — акцент6 2" xfId="930"/>
    <cellStyle name="60% - Accent1 2" xfId="30"/>
    <cellStyle name="60% - Accent1 2 2" xfId="92"/>
    <cellStyle name="60% - Accent1 3" xfId="393"/>
    <cellStyle name="60% - Accent2 2" xfId="31"/>
    <cellStyle name="60% - Accent2 2 2" xfId="93"/>
    <cellStyle name="60% - Accent2 3" xfId="394"/>
    <cellStyle name="60% - Accent3 2" xfId="32"/>
    <cellStyle name="60% - Accent3 2 2" xfId="94"/>
    <cellStyle name="60% - Accent3 3" xfId="395"/>
    <cellStyle name="60% - Accent4 2" xfId="33"/>
    <cellStyle name="60% - Accent4 2 2" xfId="95"/>
    <cellStyle name="60% - Accent4 3" xfId="396"/>
    <cellStyle name="60% - Accent5 2" xfId="34"/>
    <cellStyle name="60% - Accent5 2 2" xfId="96"/>
    <cellStyle name="60% - Accent5 3" xfId="397"/>
    <cellStyle name="60% - Accent6 2" xfId="35"/>
    <cellStyle name="60% - Accent6 2 2" xfId="97"/>
    <cellStyle name="60% - Accent6 3" xfId="398"/>
    <cellStyle name="60% - Акцент1 2" xfId="931"/>
    <cellStyle name="60% — акцент1 2" xfId="932"/>
    <cellStyle name="60% - Акцент2 2" xfId="933"/>
    <cellStyle name="60% — акцент2 2" xfId="934"/>
    <cellStyle name="60% - Акцент3 2" xfId="935"/>
    <cellStyle name="60% — акцент3 2" xfId="936"/>
    <cellStyle name="60% - Акцент4 2" xfId="937"/>
    <cellStyle name="60% — акцент4 2" xfId="938"/>
    <cellStyle name="60% - Акцент5 2" xfId="939"/>
    <cellStyle name="60% — акцент5 2" xfId="940"/>
    <cellStyle name="60% - Акцент6 2" xfId="941"/>
    <cellStyle name="60% — акцент6 2" xfId="942"/>
    <cellStyle name="Accent1 2" xfId="36"/>
    <cellStyle name="Accent1 2 2" xfId="98"/>
    <cellStyle name="Accent1 3" xfId="399"/>
    <cellStyle name="Accent2 2" xfId="37"/>
    <cellStyle name="Accent2 2 2" xfId="99"/>
    <cellStyle name="Accent2 3" xfId="400"/>
    <cellStyle name="Accent3 2" xfId="38"/>
    <cellStyle name="Accent3 2 2" xfId="100"/>
    <cellStyle name="Accent3 3" xfId="401"/>
    <cellStyle name="Accent4 2" xfId="39"/>
    <cellStyle name="Accent4 2 2" xfId="101"/>
    <cellStyle name="Accent4 3" xfId="402"/>
    <cellStyle name="Accent5 2" xfId="40"/>
    <cellStyle name="Accent5 2 2" xfId="102"/>
    <cellStyle name="Accent5 3" xfId="403"/>
    <cellStyle name="Accent6 2" xfId="41"/>
    <cellStyle name="Accent6 2 2" xfId="103"/>
    <cellStyle name="Accent6 3" xfId="404"/>
    <cellStyle name="Bad 2" xfId="42"/>
    <cellStyle name="Bad 2 2" xfId="104"/>
    <cellStyle name="Bad 3" xfId="405"/>
    <cellStyle name="Calculation" xfId="1002" builtinId="22"/>
    <cellStyle name="Calculation 2" xfId="43"/>
    <cellStyle name="Calculation 2 2" xfId="105"/>
    <cellStyle name="Calculation 2 2 2" xfId="426"/>
    <cellStyle name="Calculation 2 2 3" xfId="822"/>
    <cellStyle name="Calculation 3" xfId="406"/>
    <cellStyle name="Check Cell 2" xfId="44"/>
    <cellStyle name="Check Cell 2 2" xfId="106"/>
    <cellStyle name="Check Cell 3" xfId="407"/>
    <cellStyle name="Comma" xfId="7" builtinId="3"/>
    <cellStyle name="Comma 10" xfId="421"/>
    <cellStyle name="Comma 11" xfId="1004"/>
    <cellStyle name="Comma 12" xfId="1007"/>
    <cellStyle name="Comma 15" xfId="1000"/>
    <cellStyle name="Comma 2" xfId="10"/>
    <cellStyle name="Comma 2 2" xfId="72"/>
    <cellStyle name="Comma 2 2 2" xfId="107"/>
    <cellStyle name="Comma 2 2 2 2" xfId="298"/>
    <cellStyle name="Comma 2 2 2 3" xfId="1001"/>
    <cellStyle name="Comma 2 3" xfId="75"/>
    <cellStyle name="Comma 2 3 2" xfId="299"/>
    <cellStyle name="Comma 2 4" xfId="68"/>
    <cellStyle name="Comma 2 5" xfId="17"/>
    <cellStyle name="Comma 3" xfId="12"/>
    <cellStyle name="Comma 3 2" xfId="108"/>
    <cellStyle name="Comma 3 2 2" xfId="300"/>
    <cellStyle name="Comma 3 2 2 2" xfId="301"/>
    <cellStyle name="Comma 3 2 3" xfId="427"/>
    <cellStyle name="Comma 3 2 4" xfId="663"/>
    <cellStyle name="Comma 3 3" xfId="71"/>
    <cellStyle name="Comma 4" xfId="74"/>
    <cellStyle name="Comma 4 2" xfId="302"/>
    <cellStyle name="Comma 4 2 2" xfId="303"/>
    <cellStyle name="Comma 4 3" xfId="304"/>
    <cellStyle name="Comma 4 3 2" xfId="305"/>
    <cellStyle name="Comma 5" xfId="66"/>
    <cellStyle name="Comma 5 2" xfId="306"/>
    <cellStyle name="Comma 5 2 2" xfId="307"/>
    <cellStyle name="Comma 5 3" xfId="425"/>
    <cellStyle name="Comma 5 4" xfId="660"/>
    <cellStyle name="Comma 6" xfId="15"/>
    <cellStyle name="Comma 6 10" xfId="658"/>
    <cellStyle name="Comma 6 2" xfId="308"/>
    <cellStyle name="Comma 6 3" xfId="309"/>
    <cellStyle name="Comma 6 3 2" xfId="310"/>
    <cellStyle name="Comma 6 3 2 2" xfId="311"/>
    <cellStyle name="Comma 6 3 2 2 2" xfId="592"/>
    <cellStyle name="Comma 6 3 2 2 3" xfId="825"/>
    <cellStyle name="Comma 6 3 2 3" xfId="312"/>
    <cellStyle name="Comma 6 3 2 3 2" xfId="593"/>
    <cellStyle name="Comma 6 3 2 3 3" xfId="826"/>
    <cellStyle name="Comma 6 3 2 4" xfId="591"/>
    <cellStyle name="Comma 6 3 2 5" xfId="824"/>
    <cellStyle name="Comma 6 3 3" xfId="313"/>
    <cellStyle name="Comma 6 3 3 2" xfId="594"/>
    <cellStyle name="Comma 6 3 3 3" xfId="827"/>
    <cellStyle name="Comma 6 3 4" xfId="314"/>
    <cellStyle name="Comma 6 3 4 2" xfId="595"/>
    <cellStyle name="Comma 6 3 4 3" xfId="828"/>
    <cellStyle name="Comma 6 3 5" xfId="590"/>
    <cellStyle name="Comma 6 3 6" xfId="823"/>
    <cellStyle name="Comma 6 4" xfId="315"/>
    <cellStyle name="Comma 6 4 2" xfId="316"/>
    <cellStyle name="Comma 6 4 2 2" xfId="317"/>
    <cellStyle name="Comma 6 4 2 2 2" xfId="598"/>
    <cellStyle name="Comma 6 4 2 2 3" xfId="831"/>
    <cellStyle name="Comma 6 4 2 3" xfId="318"/>
    <cellStyle name="Comma 6 4 2 3 2" xfId="599"/>
    <cellStyle name="Comma 6 4 2 3 3" xfId="832"/>
    <cellStyle name="Comma 6 4 2 4" xfId="597"/>
    <cellStyle name="Comma 6 4 2 5" xfId="830"/>
    <cellStyle name="Comma 6 4 3" xfId="319"/>
    <cellStyle name="Comma 6 4 3 2" xfId="600"/>
    <cellStyle name="Comma 6 4 3 3" xfId="833"/>
    <cellStyle name="Comma 6 4 4" xfId="320"/>
    <cellStyle name="Comma 6 4 4 2" xfId="601"/>
    <cellStyle name="Comma 6 4 4 3" xfId="834"/>
    <cellStyle name="Comma 6 4 5" xfId="596"/>
    <cellStyle name="Comma 6 4 6" xfId="829"/>
    <cellStyle name="Comma 6 5" xfId="321"/>
    <cellStyle name="Comma 6 5 2" xfId="322"/>
    <cellStyle name="Comma 6 5 2 2" xfId="603"/>
    <cellStyle name="Comma 6 5 2 3" xfId="836"/>
    <cellStyle name="Comma 6 5 3" xfId="323"/>
    <cellStyle name="Comma 6 5 3 2" xfId="604"/>
    <cellStyle name="Comma 6 5 3 3" xfId="837"/>
    <cellStyle name="Comma 6 5 4" xfId="602"/>
    <cellStyle name="Comma 6 5 5" xfId="835"/>
    <cellStyle name="Comma 6 6" xfId="324"/>
    <cellStyle name="Comma 6 6 2" xfId="325"/>
    <cellStyle name="Comma 6 6 2 2" xfId="606"/>
    <cellStyle name="Comma 6 6 2 3" xfId="839"/>
    <cellStyle name="Comma 6 6 3" xfId="326"/>
    <cellStyle name="Comma 6 6 3 2" xfId="607"/>
    <cellStyle name="Comma 6 6 3 3" xfId="840"/>
    <cellStyle name="Comma 6 6 4" xfId="605"/>
    <cellStyle name="Comma 6 6 5" xfId="838"/>
    <cellStyle name="Comma 6 7" xfId="327"/>
    <cellStyle name="Comma 6 7 2" xfId="608"/>
    <cellStyle name="Comma 6 7 3" xfId="841"/>
    <cellStyle name="Comma 6 8" xfId="328"/>
    <cellStyle name="Comma 6 8 2" xfId="609"/>
    <cellStyle name="Comma 6 8 3" xfId="842"/>
    <cellStyle name="Comma 6 9" xfId="423"/>
    <cellStyle name="Comma 7" xfId="329"/>
    <cellStyle name="Comma 8" xfId="330"/>
    <cellStyle name="Comma 8 2" xfId="331"/>
    <cellStyle name="Comma 9" xfId="332"/>
    <cellStyle name="Comma 9 2" xfId="333"/>
    <cellStyle name="Explanatory Text 2" xfId="45"/>
    <cellStyle name="Explanatory Text 2 2" xfId="109"/>
    <cellStyle name="Explanatory Text 3" xfId="408"/>
    <cellStyle name="Good 2" xfId="46"/>
    <cellStyle name="Good 2 2" xfId="110"/>
    <cellStyle name="Good 3" xfId="409"/>
    <cellStyle name="Heading 1 2" xfId="47"/>
    <cellStyle name="Heading 1 2 2" xfId="111"/>
    <cellStyle name="Heading 1 3" xfId="410"/>
    <cellStyle name="Heading 2 2" xfId="48"/>
    <cellStyle name="Heading 2 2 2" xfId="112"/>
    <cellStyle name="Heading 2 3" xfId="411"/>
    <cellStyle name="Heading 3 2" xfId="49"/>
    <cellStyle name="Heading 3 2 2" xfId="113"/>
    <cellStyle name="Heading 3 3" xfId="412"/>
    <cellStyle name="Heading 4 2" xfId="50"/>
    <cellStyle name="Heading 4 2 2" xfId="114"/>
    <cellStyle name="Heading 4 3" xfId="413"/>
    <cellStyle name="Input 2" xfId="51"/>
    <cellStyle name="Input 2 2" xfId="115"/>
    <cellStyle name="Input 2 2 2" xfId="428"/>
    <cellStyle name="Input 2 2 3" xfId="661"/>
    <cellStyle name="Input 3" xfId="414"/>
    <cellStyle name="Linked Cell 2" xfId="52"/>
    <cellStyle name="Linked Cell 2 2" xfId="116"/>
    <cellStyle name="Linked Cell 3" xfId="415"/>
    <cellStyle name="Neutral 2" xfId="53"/>
    <cellStyle name="Neutral 2 2" xfId="78"/>
    <cellStyle name="Neutral 2 3" xfId="334"/>
    <cellStyle name="Neutral 3" xfId="117"/>
    <cellStyle name="Neutral 4" xfId="335"/>
    <cellStyle name="Neutral 4 2" xfId="416"/>
    <cellStyle name="Normal" xfId="0" builtinId="0"/>
    <cellStyle name="Normal 10" xfId="4"/>
    <cellStyle name="Normal 10 2" xfId="336"/>
    <cellStyle name="Normal 10 2 2" xfId="337"/>
    <cellStyle name="Normal 10 2 2 2" xfId="338"/>
    <cellStyle name="Normal 10 2 2 2 2" xfId="612"/>
    <cellStyle name="Normal 10 2 2 2 3" xfId="845"/>
    <cellStyle name="Normal 10 2 2 3" xfId="339"/>
    <cellStyle name="Normal 10 2 2 3 2" xfId="613"/>
    <cellStyle name="Normal 10 2 2 3 3" xfId="846"/>
    <cellStyle name="Normal 10 2 2 4" xfId="611"/>
    <cellStyle name="Normal 10 2 2 5" xfId="844"/>
    <cellStyle name="Normal 10 2 3" xfId="340"/>
    <cellStyle name="Normal 10 2 3 2" xfId="614"/>
    <cellStyle name="Normal 10 2 3 3" xfId="847"/>
    <cellStyle name="Normal 10 2 4" xfId="341"/>
    <cellStyle name="Normal 10 2 4 2" xfId="615"/>
    <cellStyle name="Normal 10 2 4 3" xfId="848"/>
    <cellStyle name="Normal 10 2 5" xfId="610"/>
    <cellStyle name="Normal 10 2 6" xfId="843"/>
    <cellStyle name="Normal 10 3" xfId="342"/>
    <cellStyle name="Normal 10 3 2" xfId="343"/>
    <cellStyle name="Normal 10 3 2 2" xfId="617"/>
    <cellStyle name="Normal 10 3 2 3" xfId="850"/>
    <cellStyle name="Normal 10 3 3" xfId="344"/>
    <cellStyle name="Normal 10 3 3 2" xfId="618"/>
    <cellStyle name="Normal 10 3 3 3" xfId="851"/>
    <cellStyle name="Normal 10 3 4" xfId="616"/>
    <cellStyle name="Normal 10 3 5" xfId="849"/>
    <cellStyle name="Normal 10 4" xfId="345"/>
    <cellStyle name="Normal 10 4 2" xfId="346"/>
    <cellStyle name="Normal 10 4 2 2" xfId="620"/>
    <cellStyle name="Normal 10 4 2 3" xfId="853"/>
    <cellStyle name="Normal 10 4 3" xfId="347"/>
    <cellStyle name="Normal 10 4 3 2" xfId="621"/>
    <cellStyle name="Normal 10 4 3 3" xfId="854"/>
    <cellStyle name="Normal 10 4 4" xfId="619"/>
    <cellStyle name="Normal 10 4 5" xfId="852"/>
    <cellStyle name="Normal 10 5" xfId="348"/>
    <cellStyle name="Normal 10 5 2" xfId="622"/>
    <cellStyle name="Normal 10 5 3" xfId="855"/>
    <cellStyle name="Normal 10 6" xfId="349"/>
    <cellStyle name="Normal 10 6 2" xfId="623"/>
    <cellStyle name="Normal 10 6 3" xfId="856"/>
    <cellStyle name="Normal 11" xfId="350"/>
    <cellStyle name="Normal 11 2" xfId="351"/>
    <cellStyle name="Normal 11 3" xfId="943"/>
    <cellStyle name="Normal 12" xfId="352"/>
    <cellStyle name="Normal 12 2" xfId="353"/>
    <cellStyle name="Normal 12 3" xfId="893"/>
    <cellStyle name="Normal 2" xfId="1"/>
    <cellStyle name="Normal 2 2" xfId="54"/>
    <cellStyle name="Normal 2 2 2" xfId="135"/>
    <cellStyle name="Normal 2 2 3" xfId="118"/>
    <cellStyle name="Normal 2 3" xfId="119"/>
    <cellStyle name="Normal 2 4" xfId="67"/>
    <cellStyle name="Normal 2 5" xfId="16"/>
    <cellStyle name="Normal 2_3.Havelvacner_N1_12 23.01.2018" xfId="354"/>
    <cellStyle name="Normal 3" xfId="3"/>
    <cellStyle name="Normal 3 2" xfId="55"/>
    <cellStyle name="Normal 3 2 2" xfId="120"/>
    <cellStyle name="Normal 3 2 3" xfId="76"/>
    <cellStyle name="Normal 3 3" xfId="70"/>
    <cellStyle name="Normal 3_HavelvacN2axjusakN3" xfId="79"/>
    <cellStyle name="Normal 4" xfId="5"/>
    <cellStyle name="Normal 4 2" xfId="77"/>
    <cellStyle name="Normal 4 2 2" xfId="355"/>
    <cellStyle name="Normal 4 3" xfId="73"/>
    <cellStyle name="Normal 5" xfId="9"/>
    <cellStyle name="Normal 5 2" xfId="56"/>
    <cellStyle name="Normal 5 2 2" xfId="121"/>
    <cellStyle name="Normal 5 2 2 2" xfId="429"/>
    <cellStyle name="Normal 5 2 2 3" xfId="664"/>
    <cellStyle name="Normal 5 2 3" xfId="944"/>
    <cellStyle name="Normal 5 2 3 3 2" xfId="1010"/>
    <cellStyle name="Normal 5 2 4" xfId="945"/>
    <cellStyle name="Normal 5 3" xfId="356"/>
    <cellStyle name="Normal 5 3 2" xfId="357"/>
    <cellStyle name="Normal 5 3 2 2" xfId="358"/>
    <cellStyle name="Normal 5 3 2 2 2" xfId="626"/>
    <cellStyle name="Normal 5 3 2 2 3" xfId="859"/>
    <cellStyle name="Normal 5 3 2 3" xfId="359"/>
    <cellStyle name="Normal 5 3 2 3 2" xfId="627"/>
    <cellStyle name="Normal 5 3 2 3 3" xfId="860"/>
    <cellStyle name="Normal 5 3 2 4" xfId="625"/>
    <cellStyle name="Normal 5 3 2 5" xfId="858"/>
    <cellStyle name="Normal 5 3 3" xfId="360"/>
    <cellStyle name="Normal 5 3 3 2" xfId="628"/>
    <cellStyle name="Normal 5 3 3 3" xfId="861"/>
    <cellStyle name="Normal 5 3 4" xfId="361"/>
    <cellStyle name="Normal 5 3 4 2" xfId="629"/>
    <cellStyle name="Normal 5 3 4 3" xfId="862"/>
    <cellStyle name="Normal 5 3 5" xfId="624"/>
    <cellStyle name="Normal 5 3 6" xfId="857"/>
    <cellStyle name="Normal 5 4" xfId="362"/>
    <cellStyle name="Normal 5 4 2" xfId="363"/>
    <cellStyle name="Normal 5 4 2 2" xfId="364"/>
    <cellStyle name="Normal 5 4 2 2 2" xfId="632"/>
    <cellStyle name="Normal 5 4 2 2 3" xfId="865"/>
    <cellStyle name="Normal 5 4 2 3" xfId="365"/>
    <cellStyle name="Normal 5 4 2 3 2" xfId="633"/>
    <cellStyle name="Normal 5 4 2 3 3" xfId="866"/>
    <cellStyle name="Normal 5 4 2 4" xfId="631"/>
    <cellStyle name="Normal 5 4 2 5" xfId="864"/>
    <cellStyle name="Normal 5 4 3" xfId="366"/>
    <cellStyle name="Normal 5 4 3 2" xfId="634"/>
    <cellStyle name="Normal 5 4 3 3" xfId="867"/>
    <cellStyle name="Normal 5 4 4" xfId="367"/>
    <cellStyle name="Normal 5 4 4 2" xfId="635"/>
    <cellStyle name="Normal 5 4 4 3" xfId="868"/>
    <cellStyle name="Normal 5 4 5" xfId="630"/>
    <cellStyle name="Normal 5 4 6" xfId="863"/>
    <cellStyle name="Normal 5 5" xfId="368"/>
    <cellStyle name="Normal 5 5 2" xfId="369"/>
    <cellStyle name="Normal 5 5 2 2" xfId="637"/>
    <cellStyle name="Normal 5 5 2 3" xfId="870"/>
    <cellStyle name="Normal 5 5 3" xfId="370"/>
    <cellStyle name="Normal 5 5 3 2" xfId="638"/>
    <cellStyle name="Normal 5 5 3 3" xfId="871"/>
    <cellStyle name="Normal 5 5 4" xfId="636"/>
    <cellStyle name="Normal 5 5 5" xfId="869"/>
    <cellStyle name="Normal 5 6" xfId="371"/>
    <cellStyle name="Normal 5 6 2" xfId="372"/>
    <cellStyle name="Normal 5 6 2 2" xfId="640"/>
    <cellStyle name="Normal 5 6 2 3" xfId="873"/>
    <cellStyle name="Normal 5 6 3" xfId="373"/>
    <cellStyle name="Normal 5 6 3 2" xfId="641"/>
    <cellStyle name="Normal 5 6 3 3" xfId="874"/>
    <cellStyle name="Normal 5 6 4" xfId="639"/>
    <cellStyle name="Normal 5 6 5" xfId="872"/>
    <cellStyle name="Normal 5 7" xfId="374"/>
    <cellStyle name="Normal 5 7 2" xfId="642"/>
    <cellStyle name="Normal 5 7 3" xfId="875"/>
    <cellStyle name="Normal 5 8" xfId="375"/>
    <cellStyle name="Normal 5 8 2" xfId="643"/>
    <cellStyle name="Normal 5 8 3" xfId="876"/>
    <cellStyle name="Normal 5 9" xfId="376"/>
    <cellStyle name="Normal 5 9 2" xfId="644"/>
    <cellStyle name="Normal 5 9 3" xfId="877"/>
    <cellStyle name="Normal 6" xfId="122"/>
    <cellStyle name="Normal 6 2" xfId="946"/>
    <cellStyle name="Normal 7" xfId="123"/>
    <cellStyle name="Normal 8" xfId="8"/>
    <cellStyle name="Normal 8 2" xfId="134"/>
    <cellStyle name="Normal 8 3" xfId="947"/>
    <cellStyle name="Normal 8 3 3" xfId="1011"/>
    <cellStyle name="Normal 8 4" xfId="948"/>
    <cellStyle name="Normal 9" xfId="13"/>
    <cellStyle name="Normal 9 2" xfId="422"/>
    <cellStyle name="Normal 9 3" xfId="657"/>
    <cellStyle name="Normal_Book2" xfId="997"/>
    <cellStyle name="Normal_General 17.02.04" xfId="1003"/>
    <cellStyle name="Normal_Varabashxum-ynderk" xfId="1006"/>
    <cellStyle name="Note 2" xfId="57"/>
    <cellStyle name="Note 2 2" xfId="124"/>
    <cellStyle name="Note 2 2 2" xfId="430"/>
    <cellStyle name="Note 2 2 3" xfId="891"/>
    <cellStyle name="Note 3" xfId="58"/>
    <cellStyle name="Note 3 2" xfId="424"/>
    <cellStyle name="Note 3 3" xfId="659"/>
    <cellStyle name="Note 4" xfId="949"/>
    <cellStyle name="Output 2" xfId="59"/>
    <cellStyle name="Output 2 2" xfId="125"/>
    <cellStyle name="Output 2 2 2" xfId="431"/>
    <cellStyle name="Output 2 2 3" xfId="662"/>
    <cellStyle name="Output 3" xfId="417"/>
    <cellStyle name="Percent" xfId="1005" builtinId="5"/>
    <cellStyle name="Percent 2" xfId="2"/>
    <cellStyle name="Percent 2 2" xfId="69"/>
    <cellStyle name="Percent 2 2 2" xfId="377"/>
    <cellStyle name="Percent 2 3" xfId="60"/>
    <cellStyle name="Percent 3" xfId="11"/>
    <cellStyle name="Percent 3 2" xfId="378"/>
    <cellStyle name="RowLevel_1_N6+artabyuje" xfId="379"/>
    <cellStyle name="SN_241" xfId="6"/>
    <cellStyle name="SN_b" xfId="892"/>
    <cellStyle name="SN_it" xfId="998"/>
    <cellStyle name="Style 1" xfId="126"/>
    <cellStyle name="Style 1 2" xfId="127"/>
    <cellStyle name="Style 1 2 2" xfId="950"/>
    <cellStyle name="Style 1_verchnakan_ax21-25_2018" xfId="128"/>
    <cellStyle name="Title 2" xfId="61"/>
    <cellStyle name="Title 2 2" xfId="129"/>
    <cellStyle name="Title 3" xfId="418"/>
    <cellStyle name="Total 2" xfId="62"/>
    <cellStyle name="Total 2 2" xfId="130"/>
    <cellStyle name="Total 2 2 2" xfId="432"/>
    <cellStyle name="Total 2 2 3" xfId="890"/>
    <cellStyle name="Total 3" xfId="419"/>
    <cellStyle name="Warning Text 2" xfId="63"/>
    <cellStyle name="Warning Text 2 2" xfId="131"/>
    <cellStyle name="Warning Text 3" xfId="420"/>
    <cellStyle name="Акцент1 2" xfId="951"/>
    <cellStyle name="Акцент1 3" xfId="952"/>
    <cellStyle name="Акцент2 2" xfId="953"/>
    <cellStyle name="Акцент2 3" xfId="954"/>
    <cellStyle name="Акцент3 2" xfId="955"/>
    <cellStyle name="Акцент3 3" xfId="956"/>
    <cellStyle name="Акцент4 2" xfId="957"/>
    <cellStyle name="Акцент4 3" xfId="958"/>
    <cellStyle name="Акцент5 2" xfId="959"/>
    <cellStyle name="Акцент5 3" xfId="960"/>
    <cellStyle name="Акцент6 2" xfId="961"/>
    <cellStyle name="Акцент6 3" xfId="962"/>
    <cellStyle name="Ввод  2" xfId="963"/>
    <cellStyle name="Ввод  3" xfId="964"/>
    <cellStyle name="Вывод 2" xfId="965"/>
    <cellStyle name="Вывод 3" xfId="966"/>
    <cellStyle name="Вычисление 2" xfId="967"/>
    <cellStyle name="Вычисление 3" xfId="968"/>
    <cellStyle name="Заголовок 1 2" xfId="969"/>
    <cellStyle name="Заголовок 1 3" xfId="970"/>
    <cellStyle name="Заголовок 2 2" xfId="971"/>
    <cellStyle name="Заголовок 2 3" xfId="972"/>
    <cellStyle name="Заголовок 3 2" xfId="973"/>
    <cellStyle name="Заголовок 3 3" xfId="974"/>
    <cellStyle name="Заголовок 4 2" xfId="975"/>
    <cellStyle name="Заголовок 4 3" xfId="976"/>
    <cellStyle name="Итог 2" xfId="977"/>
    <cellStyle name="Итог 3" xfId="978"/>
    <cellStyle name="Контрольная ячейка 2" xfId="979"/>
    <cellStyle name="Контрольная ячейка 3" xfId="980"/>
    <cellStyle name="Название 2" xfId="380"/>
    <cellStyle name="Нейтральный 2" xfId="981"/>
    <cellStyle name="Нейтральный 3" xfId="982"/>
    <cellStyle name="Обычный 2" xfId="14"/>
    <cellStyle name="Обычный 2 2" xfId="133"/>
    <cellStyle name="Обычный 2 3" xfId="132"/>
    <cellStyle name="Обычный 3" xfId="136"/>
    <cellStyle name="Обычный 3 2" xfId="433"/>
    <cellStyle name="Обычный 3 2 2" xfId="1008"/>
    <cellStyle name="Обычный 3 3" xfId="665"/>
    <cellStyle name="Обычный 4" xfId="137"/>
    <cellStyle name="Обычный 5" xfId="138"/>
    <cellStyle name="Обычный 6" xfId="139"/>
    <cellStyle name="Обычный 7" xfId="983"/>
    <cellStyle name="Обычный 8" xfId="1009"/>
    <cellStyle name="Обычный 9 2" xfId="999"/>
    <cellStyle name="Плохой 2" xfId="984"/>
    <cellStyle name="Плохой 3" xfId="985"/>
    <cellStyle name="Пояснение 2" xfId="986"/>
    <cellStyle name="Пояснение 3" xfId="987"/>
    <cellStyle name="Примечание 2" xfId="988"/>
    <cellStyle name="Связанная ячейка 2" xfId="989"/>
    <cellStyle name="Связанная ячейка 3" xfId="990"/>
    <cellStyle name="Стиль 1" xfId="64"/>
    <cellStyle name="Текст предупреждения 2" xfId="991"/>
    <cellStyle name="Текст предупреждения 3" xfId="992"/>
    <cellStyle name="Финансовый 2" xfId="65"/>
    <cellStyle name="Финансовый 2 2" xfId="993"/>
    <cellStyle name="Финансовый 3" xfId="894"/>
    <cellStyle name="Финансовый 4" xfId="994"/>
    <cellStyle name="Хороший 2" xfId="995"/>
    <cellStyle name="Хороший 3" xfId="99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rtak%20Albertyan/Downloads/Havelvacner_&#1344;&#1359;&#1334;&#134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.1"/>
      <sheetName val="5.2"/>
    </sheetNames>
    <sheetDataSet>
      <sheetData sheetId="0" refreshError="1"/>
      <sheetData sheetId="1" refreshError="1"/>
      <sheetData sheetId="2" refreshError="1"/>
      <sheetData sheetId="3" refreshError="1">
        <row r="16">
          <cell r="D16" t="str">
            <v xml:space="preserve"> Ոռոգման համակարգի առողջացում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zoomScaleNormal="100" workbookViewId="0">
      <selection activeCell="B1" sqref="B1"/>
    </sheetView>
  </sheetViews>
  <sheetFormatPr defaultRowHeight="17.25"/>
  <cols>
    <col min="1" max="1" width="36.7109375" style="39" customWidth="1"/>
    <col min="2" max="2" width="55.42578125" style="39" customWidth="1"/>
    <col min="3" max="3" width="18" style="39" customWidth="1"/>
    <col min="4" max="4" width="16.140625" style="39" customWidth="1"/>
    <col min="5" max="5" width="17.5703125" style="39" customWidth="1"/>
    <col min="6" max="6" width="15.42578125" style="39" customWidth="1"/>
    <col min="7" max="7" width="13.7109375" style="39" customWidth="1"/>
    <col min="8" max="9" width="12.140625" style="39" customWidth="1"/>
    <col min="10" max="253" width="9.140625" style="39"/>
    <col min="254" max="254" width="3" style="39" customWidth="1"/>
    <col min="255" max="255" width="36.7109375" style="39" customWidth="1"/>
    <col min="256" max="256" width="58.42578125" style="39" customWidth="1"/>
    <col min="257" max="257" width="21.85546875" style="39" customWidth="1"/>
    <col min="258" max="509" width="9.140625" style="39"/>
    <col min="510" max="510" width="3" style="39" customWidth="1"/>
    <col min="511" max="511" width="36.7109375" style="39" customWidth="1"/>
    <col min="512" max="512" width="58.42578125" style="39" customWidth="1"/>
    <col min="513" max="513" width="21.85546875" style="39" customWidth="1"/>
    <col min="514" max="765" width="9.140625" style="39"/>
    <col min="766" max="766" width="3" style="39" customWidth="1"/>
    <col min="767" max="767" width="36.7109375" style="39" customWidth="1"/>
    <col min="768" max="768" width="58.42578125" style="39" customWidth="1"/>
    <col min="769" max="769" width="21.85546875" style="39" customWidth="1"/>
    <col min="770" max="1021" width="9.140625" style="39"/>
    <col min="1022" max="1022" width="3" style="39" customWidth="1"/>
    <col min="1023" max="1023" width="36.7109375" style="39" customWidth="1"/>
    <col min="1024" max="1024" width="58.42578125" style="39" customWidth="1"/>
    <col min="1025" max="1025" width="21.85546875" style="39" customWidth="1"/>
    <col min="1026" max="1277" width="9.140625" style="39"/>
    <col min="1278" max="1278" width="3" style="39" customWidth="1"/>
    <col min="1279" max="1279" width="36.7109375" style="39" customWidth="1"/>
    <col min="1280" max="1280" width="58.42578125" style="39" customWidth="1"/>
    <col min="1281" max="1281" width="21.85546875" style="39" customWidth="1"/>
    <col min="1282" max="1533" width="9.140625" style="39"/>
    <col min="1534" max="1534" width="3" style="39" customWidth="1"/>
    <col min="1535" max="1535" width="36.7109375" style="39" customWidth="1"/>
    <col min="1536" max="1536" width="58.42578125" style="39" customWidth="1"/>
    <col min="1537" max="1537" width="21.85546875" style="39" customWidth="1"/>
    <col min="1538" max="1789" width="9.140625" style="39"/>
    <col min="1790" max="1790" width="3" style="39" customWidth="1"/>
    <col min="1791" max="1791" width="36.7109375" style="39" customWidth="1"/>
    <col min="1792" max="1792" width="58.42578125" style="39" customWidth="1"/>
    <col min="1793" max="1793" width="21.85546875" style="39" customWidth="1"/>
    <col min="1794" max="2045" width="9.140625" style="39"/>
    <col min="2046" max="2046" width="3" style="39" customWidth="1"/>
    <col min="2047" max="2047" width="36.7109375" style="39" customWidth="1"/>
    <col min="2048" max="2048" width="58.42578125" style="39" customWidth="1"/>
    <col min="2049" max="2049" width="21.85546875" style="39" customWidth="1"/>
    <col min="2050" max="2301" width="9.140625" style="39"/>
    <col min="2302" max="2302" width="3" style="39" customWidth="1"/>
    <col min="2303" max="2303" width="36.7109375" style="39" customWidth="1"/>
    <col min="2304" max="2304" width="58.42578125" style="39" customWidth="1"/>
    <col min="2305" max="2305" width="21.85546875" style="39" customWidth="1"/>
    <col min="2306" max="2557" width="9.140625" style="39"/>
    <col min="2558" max="2558" width="3" style="39" customWidth="1"/>
    <col min="2559" max="2559" width="36.7109375" style="39" customWidth="1"/>
    <col min="2560" max="2560" width="58.42578125" style="39" customWidth="1"/>
    <col min="2561" max="2561" width="21.85546875" style="39" customWidth="1"/>
    <col min="2562" max="2813" width="9.140625" style="39"/>
    <col min="2814" max="2814" width="3" style="39" customWidth="1"/>
    <col min="2815" max="2815" width="36.7109375" style="39" customWidth="1"/>
    <col min="2816" max="2816" width="58.42578125" style="39" customWidth="1"/>
    <col min="2817" max="2817" width="21.85546875" style="39" customWidth="1"/>
    <col min="2818" max="3069" width="9.140625" style="39"/>
    <col min="3070" max="3070" width="3" style="39" customWidth="1"/>
    <col min="3071" max="3071" width="36.7109375" style="39" customWidth="1"/>
    <col min="3072" max="3072" width="58.42578125" style="39" customWidth="1"/>
    <col min="3073" max="3073" width="21.85546875" style="39" customWidth="1"/>
    <col min="3074" max="3325" width="9.140625" style="39"/>
    <col min="3326" max="3326" width="3" style="39" customWidth="1"/>
    <col min="3327" max="3327" width="36.7109375" style="39" customWidth="1"/>
    <col min="3328" max="3328" width="58.42578125" style="39" customWidth="1"/>
    <col min="3329" max="3329" width="21.85546875" style="39" customWidth="1"/>
    <col min="3330" max="3581" width="9.140625" style="39"/>
    <col min="3582" max="3582" width="3" style="39" customWidth="1"/>
    <col min="3583" max="3583" width="36.7109375" style="39" customWidth="1"/>
    <col min="3584" max="3584" width="58.42578125" style="39" customWidth="1"/>
    <col min="3585" max="3585" width="21.85546875" style="39" customWidth="1"/>
    <col min="3586" max="3837" width="9.140625" style="39"/>
    <col min="3838" max="3838" width="3" style="39" customWidth="1"/>
    <col min="3839" max="3839" width="36.7109375" style="39" customWidth="1"/>
    <col min="3840" max="3840" width="58.42578125" style="39" customWidth="1"/>
    <col min="3841" max="3841" width="21.85546875" style="39" customWidth="1"/>
    <col min="3842" max="4093" width="9.140625" style="39"/>
    <col min="4094" max="4094" width="3" style="39" customWidth="1"/>
    <col min="4095" max="4095" width="36.7109375" style="39" customWidth="1"/>
    <col min="4096" max="4096" width="58.42578125" style="39" customWidth="1"/>
    <col min="4097" max="4097" width="21.85546875" style="39" customWidth="1"/>
    <col min="4098" max="4349" width="9.140625" style="39"/>
    <col min="4350" max="4350" width="3" style="39" customWidth="1"/>
    <col min="4351" max="4351" width="36.7109375" style="39" customWidth="1"/>
    <col min="4352" max="4352" width="58.42578125" style="39" customWidth="1"/>
    <col min="4353" max="4353" width="21.85546875" style="39" customWidth="1"/>
    <col min="4354" max="4605" width="9.140625" style="39"/>
    <col min="4606" max="4606" width="3" style="39" customWidth="1"/>
    <col min="4607" max="4607" width="36.7109375" style="39" customWidth="1"/>
    <col min="4608" max="4608" width="58.42578125" style="39" customWidth="1"/>
    <col min="4609" max="4609" width="21.85546875" style="39" customWidth="1"/>
    <col min="4610" max="4861" width="9.140625" style="39"/>
    <col min="4862" max="4862" width="3" style="39" customWidth="1"/>
    <col min="4863" max="4863" width="36.7109375" style="39" customWidth="1"/>
    <col min="4864" max="4864" width="58.42578125" style="39" customWidth="1"/>
    <col min="4865" max="4865" width="21.85546875" style="39" customWidth="1"/>
    <col min="4866" max="5117" width="9.140625" style="39"/>
    <col min="5118" max="5118" width="3" style="39" customWidth="1"/>
    <col min="5119" max="5119" width="36.7109375" style="39" customWidth="1"/>
    <col min="5120" max="5120" width="58.42578125" style="39" customWidth="1"/>
    <col min="5121" max="5121" width="21.85546875" style="39" customWidth="1"/>
    <col min="5122" max="5373" width="9.140625" style="39"/>
    <col min="5374" max="5374" width="3" style="39" customWidth="1"/>
    <col min="5375" max="5375" width="36.7109375" style="39" customWidth="1"/>
    <col min="5376" max="5376" width="58.42578125" style="39" customWidth="1"/>
    <col min="5377" max="5377" width="21.85546875" style="39" customWidth="1"/>
    <col min="5378" max="5629" width="9.140625" style="39"/>
    <col min="5630" max="5630" width="3" style="39" customWidth="1"/>
    <col min="5631" max="5631" width="36.7109375" style="39" customWidth="1"/>
    <col min="5632" max="5632" width="58.42578125" style="39" customWidth="1"/>
    <col min="5633" max="5633" width="21.85546875" style="39" customWidth="1"/>
    <col min="5634" max="5885" width="9.140625" style="39"/>
    <col min="5886" max="5886" width="3" style="39" customWidth="1"/>
    <col min="5887" max="5887" width="36.7109375" style="39" customWidth="1"/>
    <col min="5888" max="5888" width="58.42578125" style="39" customWidth="1"/>
    <col min="5889" max="5889" width="21.85546875" style="39" customWidth="1"/>
    <col min="5890" max="6141" width="9.140625" style="39"/>
    <col min="6142" max="6142" width="3" style="39" customWidth="1"/>
    <col min="6143" max="6143" width="36.7109375" style="39" customWidth="1"/>
    <col min="6144" max="6144" width="58.42578125" style="39" customWidth="1"/>
    <col min="6145" max="6145" width="21.85546875" style="39" customWidth="1"/>
    <col min="6146" max="6397" width="9.140625" style="39"/>
    <col min="6398" max="6398" width="3" style="39" customWidth="1"/>
    <col min="6399" max="6399" width="36.7109375" style="39" customWidth="1"/>
    <col min="6400" max="6400" width="58.42578125" style="39" customWidth="1"/>
    <col min="6401" max="6401" width="21.85546875" style="39" customWidth="1"/>
    <col min="6402" max="6653" width="9.140625" style="39"/>
    <col min="6654" max="6654" width="3" style="39" customWidth="1"/>
    <col min="6655" max="6655" width="36.7109375" style="39" customWidth="1"/>
    <col min="6656" max="6656" width="58.42578125" style="39" customWidth="1"/>
    <col min="6657" max="6657" width="21.85546875" style="39" customWidth="1"/>
    <col min="6658" max="6909" width="9.140625" style="39"/>
    <col min="6910" max="6910" width="3" style="39" customWidth="1"/>
    <col min="6911" max="6911" width="36.7109375" style="39" customWidth="1"/>
    <col min="6912" max="6912" width="58.42578125" style="39" customWidth="1"/>
    <col min="6913" max="6913" width="21.85546875" style="39" customWidth="1"/>
    <col min="6914" max="7165" width="9.140625" style="39"/>
    <col min="7166" max="7166" width="3" style="39" customWidth="1"/>
    <col min="7167" max="7167" width="36.7109375" style="39" customWidth="1"/>
    <col min="7168" max="7168" width="58.42578125" style="39" customWidth="1"/>
    <col min="7169" max="7169" width="21.85546875" style="39" customWidth="1"/>
    <col min="7170" max="7421" width="9.140625" style="39"/>
    <col min="7422" max="7422" width="3" style="39" customWidth="1"/>
    <col min="7423" max="7423" width="36.7109375" style="39" customWidth="1"/>
    <col min="7424" max="7424" width="58.42578125" style="39" customWidth="1"/>
    <col min="7425" max="7425" width="21.85546875" style="39" customWidth="1"/>
    <col min="7426" max="7677" width="9.140625" style="39"/>
    <col min="7678" max="7678" width="3" style="39" customWidth="1"/>
    <col min="7679" max="7679" width="36.7109375" style="39" customWidth="1"/>
    <col min="7680" max="7680" width="58.42578125" style="39" customWidth="1"/>
    <col min="7681" max="7681" width="21.85546875" style="39" customWidth="1"/>
    <col min="7682" max="7933" width="9.140625" style="39"/>
    <col min="7934" max="7934" width="3" style="39" customWidth="1"/>
    <col min="7935" max="7935" width="36.7109375" style="39" customWidth="1"/>
    <col min="7936" max="7936" width="58.42578125" style="39" customWidth="1"/>
    <col min="7937" max="7937" width="21.85546875" style="39" customWidth="1"/>
    <col min="7938" max="8189" width="9.140625" style="39"/>
    <col min="8190" max="8190" width="3" style="39" customWidth="1"/>
    <col min="8191" max="8191" width="36.7109375" style="39" customWidth="1"/>
    <col min="8192" max="8192" width="58.42578125" style="39" customWidth="1"/>
    <col min="8193" max="8193" width="21.85546875" style="39" customWidth="1"/>
    <col min="8194" max="8445" width="9.140625" style="39"/>
    <col min="8446" max="8446" width="3" style="39" customWidth="1"/>
    <col min="8447" max="8447" width="36.7109375" style="39" customWidth="1"/>
    <col min="8448" max="8448" width="58.42578125" style="39" customWidth="1"/>
    <col min="8449" max="8449" width="21.85546875" style="39" customWidth="1"/>
    <col min="8450" max="8701" width="9.140625" style="39"/>
    <col min="8702" max="8702" width="3" style="39" customWidth="1"/>
    <col min="8703" max="8703" width="36.7109375" style="39" customWidth="1"/>
    <col min="8704" max="8704" width="58.42578125" style="39" customWidth="1"/>
    <col min="8705" max="8705" width="21.85546875" style="39" customWidth="1"/>
    <col min="8706" max="8957" width="9.140625" style="39"/>
    <col min="8958" max="8958" width="3" style="39" customWidth="1"/>
    <col min="8959" max="8959" width="36.7109375" style="39" customWidth="1"/>
    <col min="8960" max="8960" width="58.42578125" style="39" customWidth="1"/>
    <col min="8961" max="8961" width="21.85546875" style="39" customWidth="1"/>
    <col min="8962" max="9213" width="9.140625" style="39"/>
    <col min="9214" max="9214" width="3" style="39" customWidth="1"/>
    <col min="9215" max="9215" width="36.7109375" style="39" customWidth="1"/>
    <col min="9216" max="9216" width="58.42578125" style="39" customWidth="1"/>
    <col min="9217" max="9217" width="21.85546875" style="39" customWidth="1"/>
    <col min="9218" max="9469" width="9.140625" style="39"/>
    <col min="9470" max="9470" width="3" style="39" customWidth="1"/>
    <col min="9471" max="9471" width="36.7109375" style="39" customWidth="1"/>
    <col min="9472" max="9472" width="58.42578125" style="39" customWidth="1"/>
    <col min="9473" max="9473" width="21.85546875" style="39" customWidth="1"/>
    <col min="9474" max="9725" width="9.140625" style="39"/>
    <col min="9726" max="9726" width="3" style="39" customWidth="1"/>
    <col min="9727" max="9727" width="36.7109375" style="39" customWidth="1"/>
    <col min="9728" max="9728" width="58.42578125" style="39" customWidth="1"/>
    <col min="9729" max="9729" width="21.85546875" style="39" customWidth="1"/>
    <col min="9730" max="9981" width="9.140625" style="39"/>
    <col min="9982" max="9982" width="3" style="39" customWidth="1"/>
    <col min="9983" max="9983" width="36.7109375" style="39" customWidth="1"/>
    <col min="9984" max="9984" width="58.42578125" style="39" customWidth="1"/>
    <col min="9985" max="9985" width="21.85546875" style="39" customWidth="1"/>
    <col min="9986" max="10237" width="9.140625" style="39"/>
    <col min="10238" max="10238" width="3" style="39" customWidth="1"/>
    <col min="10239" max="10239" width="36.7109375" style="39" customWidth="1"/>
    <col min="10240" max="10240" width="58.42578125" style="39" customWidth="1"/>
    <col min="10241" max="10241" width="21.85546875" style="39" customWidth="1"/>
    <col min="10242" max="10493" width="9.140625" style="39"/>
    <col min="10494" max="10494" width="3" style="39" customWidth="1"/>
    <col min="10495" max="10495" width="36.7109375" style="39" customWidth="1"/>
    <col min="10496" max="10496" width="58.42578125" style="39" customWidth="1"/>
    <col min="10497" max="10497" width="21.85546875" style="39" customWidth="1"/>
    <col min="10498" max="10749" width="9.140625" style="39"/>
    <col min="10750" max="10750" width="3" style="39" customWidth="1"/>
    <col min="10751" max="10751" width="36.7109375" style="39" customWidth="1"/>
    <col min="10752" max="10752" width="58.42578125" style="39" customWidth="1"/>
    <col min="10753" max="10753" width="21.85546875" style="39" customWidth="1"/>
    <col min="10754" max="11005" width="9.140625" style="39"/>
    <col min="11006" max="11006" width="3" style="39" customWidth="1"/>
    <col min="11007" max="11007" width="36.7109375" style="39" customWidth="1"/>
    <col min="11008" max="11008" width="58.42578125" style="39" customWidth="1"/>
    <col min="11009" max="11009" width="21.85546875" style="39" customWidth="1"/>
    <col min="11010" max="11261" width="9.140625" style="39"/>
    <col min="11262" max="11262" width="3" style="39" customWidth="1"/>
    <col min="11263" max="11263" width="36.7109375" style="39" customWidth="1"/>
    <col min="11264" max="11264" width="58.42578125" style="39" customWidth="1"/>
    <col min="11265" max="11265" width="21.85546875" style="39" customWidth="1"/>
    <col min="11266" max="11517" width="9.140625" style="39"/>
    <col min="11518" max="11518" width="3" style="39" customWidth="1"/>
    <col min="11519" max="11519" width="36.7109375" style="39" customWidth="1"/>
    <col min="11520" max="11520" width="58.42578125" style="39" customWidth="1"/>
    <col min="11521" max="11521" width="21.85546875" style="39" customWidth="1"/>
    <col min="11522" max="11773" width="9.140625" style="39"/>
    <col min="11774" max="11774" width="3" style="39" customWidth="1"/>
    <col min="11775" max="11775" width="36.7109375" style="39" customWidth="1"/>
    <col min="11776" max="11776" width="58.42578125" style="39" customWidth="1"/>
    <col min="11777" max="11777" width="21.85546875" style="39" customWidth="1"/>
    <col min="11778" max="12029" width="9.140625" style="39"/>
    <col min="12030" max="12030" width="3" style="39" customWidth="1"/>
    <col min="12031" max="12031" width="36.7109375" style="39" customWidth="1"/>
    <col min="12032" max="12032" width="58.42578125" style="39" customWidth="1"/>
    <col min="12033" max="12033" width="21.85546875" style="39" customWidth="1"/>
    <col min="12034" max="12285" width="9.140625" style="39"/>
    <col min="12286" max="12286" width="3" style="39" customWidth="1"/>
    <col min="12287" max="12287" width="36.7109375" style="39" customWidth="1"/>
    <col min="12288" max="12288" width="58.42578125" style="39" customWidth="1"/>
    <col min="12289" max="12289" width="21.85546875" style="39" customWidth="1"/>
    <col min="12290" max="12541" width="9.140625" style="39"/>
    <col min="12542" max="12542" width="3" style="39" customWidth="1"/>
    <col min="12543" max="12543" width="36.7109375" style="39" customWidth="1"/>
    <col min="12544" max="12544" width="58.42578125" style="39" customWidth="1"/>
    <col min="12545" max="12545" width="21.85546875" style="39" customWidth="1"/>
    <col min="12546" max="12797" width="9.140625" style="39"/>
    <col min="12798" max="12798" width="3" style="39" customWidth="1"/>
    <col min="12799" max="12799" width="36.7109375" style="39" customWidth="1"/>
    <col min="12800" max="12800" width="58.42578125" style="39" customWidth="1"/>
    <col min="12801" max="12801" width="21.85546875" style="39" customWidth="1"/>
    <col min="12802" max="13053" width="9.140625" style="39"/>
    <col min="13054" max="13054" width="3" style="39" customWidth="1"/>
    <col min="13055" max="13055" width="36.7109375" style="39" customWidth="1"/>
    <col min="13056" max="13056" width="58.42578125" style="39" customWidth="1"/>
    <col min="13057" max="13057" width="21.85546875" style="39" customWidth="1"/>
    <col min="13058" max="13309" width="9.140625" style="39"/>
    <col min="13310" max="13310" width="3" style="39" customWidth="1"/>
    <col min="13311" max="13311" width="36.7109375" style="39" customWidth="1"/>
    <col min="13312" max="13312" width="58.42578125" style="39" customWidth="1"/>
    <col min="13313" max="13313" width="21.85546875" style="39" customWidth="1"/>
    <col min="13314" max="13565" width="9.140625" style="39"/>
    <col min="13566" max="13566" width="3" style="39" customWidth="1"/>
    <col min="13567" max="13567" width="36.7109375" style="39" customWidth="1"/>
    <col min="13568" max="13568" width="58.42578125" style="39" customWidth="1"/>
    <col min="13569" max="13569" width="21.85546875" style="39" customWidth="1"/>
    <col min="13570" max="13821" width="9.140625" style="39"/>
    <col min="13822" max="13822" width="3" style="39" customWidth="1"/>
    <col min="13823" max="13823" width="36.7109375" style="39" customWidth="1"/>
    <col min="13824" max="13824" width="58.42578125" style="39" customWidth="1"/>
    <col min="13825" max="13825" width="21.85546875" style="39" customWidth="1"/>
    <col min="13826" max="14077" width="9.140625" style="39"/>
    <col min="14078" max="14078" width="3" style="39" customWidth="1"/>
    <col min="14079" max="14079" width="36.7109375" style="39" customWidth="1"/>
    <col min="14080" max="14080" width="58.42578125" style="39" customWidth="1"/>
    <col min="14081" max="14081" width="21.85546875" style="39" customWidth="1"/>
    <col min="14082" max="14333" width="9.140625" style="39"/>
    <col min="14334" max="14334" width="3" style="39" customWidth="1"/>
    <col min="14335" max="14335" width="36.7109375" style="39" customWidth="1"/>
    <col min="14336" max="14336" width="58.42578125" style="39" customWidth="1"/>
    <col min="14337" max="14337" width="21.85546875" style="39" customWidth="1"/>
    <col min="14338" max="14589" width="9.140625" style="39"/>
    <col min="14590" max="14590" width="3" style="39" customWidth="1"/>
    <col min="14591" max="14591" width="36.7109375" style="39" customWidth="1"/>
    <col min="14592" max="14592" width="58.42578125" style="39" customWidth="1"/>
    <col min="14593" max="14593" width="21.85546875" style="39" customWidth="1"/>
    <col min="14594" max="14845" width="9.140625" style="39"/>
    <col min="14846" max="14846" width="3" style="39" customWidth="1"/>
    <col min="14847" max="14847" width="36.7109375" style="39" customWidth="1"/>
    <col min="14848" max="14848" width="58.42578125" style="39" customWidth="1"/>
    <col min="14849" max="14849" width="21.85546875" style="39" customWidth="1"/>
    <col min="14850" max="15101" width="9.140625" style="39"/>
    <col min="15102" max="15102" width="3" style="39" customWidth="1"/>
    <col min="15103" max="15103" width="36.7109375" style="39" customWidth="1"/>
    <col min="15104" max="15104" width="58.42578125" style="39" customWidth="1"/>
    <col min="15105" max="15105" width="21.85546875" style="39" customWidth="1"/>
    <col min="15106" max="15357" width="9.140625" style="39"/>
    <col min="15358" max="15358" width="3" style="39" customWidth="1"/>
    <col min="15359" max="15359" width="36.7109375" style="39" customWidth="1"/>
    <col min="15360" max="15360" width="58.42578125" style="39" customWidth="1"/>
    <col min="15361" max="15361" width="21.85546875" style="39" customWidth="1"/>
    <col min="15362" max="15613" width="9.140625" style="39"/>
    <col min="15614" max="15614" width="3" style="39" customWidth="1"/>
    <col min="15615" max="15615" width="36.7109375" style="39" customWidth="1"/>
    <col min="15616" max="15616" width="58.42578125" style="39" customWidth="1"/>
    <col min="15617" max="15617" width="21.85546875" style="39" customWidth="1"/>
    <col min="15618" max="15869" width="9.140625" style="39"/>
    <col min="15870" max="15870" width="3" style="39" customWidth="1"/>
    <col min="15871" max="15871" width="36.7109375" style="39" customWidth="1"/>
    <col min="15872" max="15872" width="58.42578125" style="39" customWidth="1"/>
    <col min="15873" max="15873" width="21.85546875" style="39" customWidth="1"/>
    <col min="15874" max="16125" width="9.140625" style="39"/>
    <col min="16126" max="16126" width="3" style="39" customWidth="1"/>
    <col min="16127" max="16127" width="36.7109375" style="39" customWidth="1"/>
    <col min="16128" max="16128" width="58.42578125" style="39" customWidth="1"/>
    <col min="16129" max="16129" width="21.85546875" style="39" customWidth="1"/>
    <col min="16130" max="16384" width="9.140625" style="39"/>
  </cols>
  <sheetData>
    <row r="1" spans="1:8" s="19" customFormat="1">
      <c r="B1" s="34" t="s">
        <v>262</v>
      </c>
      <c r="C1" s="32"/>
    </row>
    <row r="2" spans="1:8" s="19" customFormat="1">
      <c r="A2" s="33"/>
      <c r="B2" s="34" t="s">
        <v>28</v>
      </c>
      <c r="C2" s="32"/>
      <c r="D2" s="33"/>
      <c r="H2" s="38"/>
    </row>
    <row r="3" spans="1:8" s="19" customFormat="1">
      <c r="A3" s="33"/>
      <c r="B3" s="34" t="s">
        <v>0</v>
      </c>
      <c r="C3" s="32"/>
      <c r="D3" s="33"/>
    </row>
    <row r="4" spans="1:8" s="19" customFormat="1">
      <c r="C4" s="32"/>
    </row>
    <row r="5" spans="1:8" s="19" customFormat="1" ht="54.75" customHeight="1">
      <c r="A5" s="361" t="s">
        <v>279</v>
      </c>
      <c r="B5" s="361"/>
      <c r="C5" s="35"/>
    </row>
    <row r="6" spans="1:8" s="19" customFormat="1">
      <c r="C6" s="32"/>
    </row>
    <row r="7" spans="1:8" s="19" customFormat="1">
      <c r="B7" s="24" t="s">
        <v>257</v>
      </c>
      <c r="C7" s="32"/>
    </row>
    <row r="8" spans="1:8" s="19" customFormat="1" ht="69">
      <c r="A8" s="40"/>
      <c r="B8" s="41" t="s">
        <v>281</v>
      </c>
      <c r="C8" s="32"/>
    </row>
    <row r="9" spans="1:8" s="19" customFormat="1" ht="24" customHeight="1">
      <c r="A9" s="42" t="s">
        <v>263</v>
      </c>
      <c r="B9" s="43">
        <f>+'2.'!B12</f>
        <v>-1143997.1000000001</v>
      </c>
      <c r="C9" s="32"/>
    </row>
    <row r="10" spans="1:8" s="19" customFormat="1" ht="24" customHeight="1">
      <c r="A10" s="42" t="s">
        <v>264</v>
      </c>
      <c r="B10" s="43">
        <f>+'7.'!E9</f>
        <v>-1798997.1</v>
      </c>
      <c r="C10" s="32"/>
    </row>
    <row r="11" spans="1:8" s="19" customFormat="1" ht="24" customHeight="1">
      <c r="A11" s="42" t="s">
        <v>265</v>
      </c>
      <c r="B11" s="43">
        <f>-B9+B10</f>
        <v>-655000</v>
      </c>
      <c r="D11" s="32"/>
    </row>
    <row r="12" spans="1:8" s="19" customFormat="1">
      <c r="C12" s="32"/>
    </row>
    <row r="13" spans="1:8" s="19" customFormat="1">
      <c r="B13" s="37"/>
      <c r="C13" s="32"/>
    </row>
    <row r="14" spans="1:8" s="19" customFormat="1">
      <c r="C14" s="32"/>
    </row>
    <row r="15" spans="1:8" s="19" customFormat="1">
      <c r="C15" s="32"/>
    </row>
    <row r="16" spans="1:8" s="19" customFormat="1">
      <c r="C16" s="32"/>
    </row>
    <row r="17" spans="3:3" s="19" customFormat="1">
      <c r="C17" s="32"/>
    </row>
    <row r="18" spans="3:3" s="19" customFormat="1">
      <c r="C18" s="32"/>
    </row>
    <row r="19" spans="3:3" s="19" customFormat="1">
      <c r="C19" s="32"/>
    </row>
    <row r="20" spans="3:3" s="19" customFormat="1">
      <c r="C20" s="32"/>
    </row>
    <row r="21" spans="3:3" s="19" customFormat="1">
      <c r="C21" s="32"/>
    </row>
    <row r="22" spans="3:3" s="19" customFormat="1">
      <c r="C22" s="32"/>
    </row>
    <row r="23" spans="3:3" s="19" customFormat="1">
      <c r="C23" s="32"/>
    </row>
  </sheetData>
  <mergeCells count="1">
    <mergeCell ref="A5:B5"/>
  </mergeCells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zoomScaleNormal="100" workbookViewId="0">
      <selection activeCell="E10" sqref="E10"/>
    </sheetView>
  </sheetViews>
  <sheetFormatPr defaultRowHeight="15.75"/>
  <cols>
    <col min="1" max="1" width="69.5703125" style="45" customWidth="1"/>
    <col min="2" max="2" width="34.140625" style="45" customWidth="1"/>
    <col min="3" max="254" width="9.140625" style="45"/>
    <col min="255" max="255" width="51.85546875" style="45" customWidth="1"/>
    <col min="256" max="256" width="17.85546875" style="45" customWidth="1"/>
    <col min="257" max="257" width="19.42578125" style="45" customWidth="1"/>
    <col min="258" max="510" width="9.140625" style="45"/>
    <col min="511" max="511" width="51.85546875" style="45" customWidth="1"/>
    <col min="512" max="512" width="17.85546875" style="45" customWidth="1"/>
    <col min="513" max="513" width="19.42578125" style="45" customWidth="1"/>
    <col min="514" max="766" width="9.140625" style="45"/>
    <col min="767" max="767" width="51.85546875" style="45" customWidth="1"/>
    <col min="768" max="768" width="17.85546875" style="45" customWidth="1"/>
    <col min="769" max="769" width="19.42578125" style="45" customWidth="1"/>
    <col min="770" max="1022" width="9.140625" style="45"/>
    <col min="1023" max="1023" width="51.85546875" style="45" customWidth="1"/>
    <col min="1024" max="1024" width="17.85546875" style="45" customWidth="1"/>
    <col min="1025" max="1025" width="19.42578125" style="45" customWidth="1"/>
    <col min="1026" max="1278" width="9.140625" style="45"/>
    <col min="1279" max="1279" width="51.85546875" style="45" customWidth="1"/>
    <col min="1280" max="1280" width="17.85546875" style="45" customWidth="1"/>
    <col min="1281" max="1281" width="19.42578125" style="45" customWidth="1"/>
    <col min="1282" max="1534" width="9.140625" style="45"/>
    <col min="1535" max="1535" width="51.85546875" style="45" customWidth="1"/>
    <col min="1536" max="1536" width="17.85546875" style="45" customWidth="1"/>
    <col min="1537" max="1537" width="19.42578125" style="45" customWidth="1"/>
    <col min="1538" max="1790" width="9.140625" style="45"/>
    <col min="1791" max="1791" width="51.85546875" style="45" customWidth="1"/>
    <col min="1792" max="1792" width="17.85546875" style="45" customWidth="1"/>
    <col min="1793" max="1793" width="19.42578125" style="45" customWidth="1"/>
    <col min="1794" max="2046" width="9.140625" style="45"/>
    <col min="2047" max="2047" width="51.85546875" style="45" customWidth="1"/>
    <col min="2048" max="2048" width="17.85546875" style="45" customWidth="1"/>
    <col min="2049" max="2049" width="19.42578125" style="45" customWidth="1"/>
    <col min="2050" max="2302" width="9.140625" style="45"/>
    <col min="2303" max="2303" width="51.85546875" style="45" customWidth="1"/>
    <col min="2304" max="2304" width="17.85546875" style="45" customWidth="1"/>
    <col min="2305" max="2305" width="19.42578125" style="45" customWidth="1"/>
    <col min="2306" max="2558" width="9.140625" style="45"/>
    <col min="2559" max="2559" width="51.85546875" style="45" customWidth="1"/>
    <col min="2560" max="2560" width="17.85546875" style="45" customWidth="1"/>
    <col min="2561" max="2561" width="19.42578125" style="45" customWidth="1"/>
    <col min="2562" max="2814" width="9.140625" style="45"/>
    <col min="2815" max="2815" width="51.85546875" style="45" customWidth="1"/>
    <col min="2816" max="2816" width="17.85546875" style="45" customWidth="1"/>
    <col min="2817" max="2817" width="19.42578125" style="45" customWidth="1"/>
    <col min="2818" max="3070" width="9.140625" style="45"/>
    <col min="3071" max="3071" width="51.85546875" style="45" customWidth="1"/>
    <col min="3072" max="3072" width="17.85546875" style="45" customWidth="1"/>
    <col min="3073" max="3073" width="19.42578125" style="45" customWidth="1"/>
    <col min="3074" max="3326" width="9.140625" style="45"/>
    <col min="3327" max="3327" width="51.85546875" style="45" customWidth="1"/>
    <col min="3328" max="3328" width="17.85546875" style="45" customWidth="1"/>
    <col min="3329" max="3329" width="19.42578125" style="45" customWidth="1"/>
    <col min="3330" max="3582" width="9.140625" style="45"/>
    <col min="3583" max="3583" width="51.85546875" style="45" customWidth="1"/>
    <col min="3584" max="3584" width="17.85546875" style="45" customWidth="1"/>
    <col min="3585" max="3585" width="19.42578125" style="45" customWidth="1"/>
    <col min="3586" max="3838" width="9.140625" style="45"/>
    <col min="3839" max="3839" width="51.85546875" style="45" customWidth="1"/>
    <col min="3840" max="3840" width="17.85546875" style="45" customWidth="1"/>
    <col min="3841" max="3841" width="19.42578125" style="45" customWidth="1"/>
    <col min="3842" max="4094" width="9.140625" style="45"/>
    <col min="4095" max="4095" width="51.85546875" style="45" customWidth="1"/>
    <col min="4096" max="4096" width="17.85546875" style="45" customWidth="1"/>
    <col min="4097" max="4097" width="19.42578125" style="45" customWidth="1"/>
    <col min="4098" max="4350" width="9.140625" style="45"/>
    <col min="4351" max="4351" width="51.85546875" style="45" customWidth="1"/>
    <col min="4352" max="4352" width="17.85546875" style="45" customWidth="1"/>
    <col min="4353" max="4353" width="19.42578125" style="45" customWidth="1"/>
    <col min="4354" max="4606" width="9.140625" style="45"/>
    <col min="4607" max="4607" width="51.85546875" style="45" customWidth="1"/>
    <col min="4608" max="4608" width="17.85546875" style="45" customWidth="1"/>
    <col min="4609" max="4609" width="19.42578125" style="45" customWidth="1"/>
    <col min="4610" max="4862" width="9.140625" style="45"/>
    <col min="4863" max="4863" width="51.85546875" style="45" customWidth="1"/>
    <col min="4864" max="4864" width="17.85546875" style="45" customWidth="1"/>
    <col min="4865" max="4865" width="19.42578125" style="45" customWidth="1"/>
    <col min="4866" max="5118" width="9.140625" style="45"/>
    <col min="5119" max="5119" width="51.85546875" style="45" customWidth="1"/>
    <col min="5120" max="5120" width="17.85546875" style="45" customWidth="1"/>
    <col min="5121" max="5121" width="19.42578125" style="45" customWidth="1"/>
    <col min="5122" max="5374" width="9.140625" style="45"/>
    <col min="5375" max="5375" width="51.85546875" style="45" customWidth="1"/>
    <col min="5376" max="5376" width="17.85546875" style="45" customWidth="1"/>
    <col min="5377" max="5377" width="19.42578125" style="45" customWidth="1"/>
    <col min="5378" max="5630" width="9.140625" style="45"/>
    <col min="5631" max="5631" width="51.85546875" style="45" customWidth="1"/>
    <col min="5632" max="5632" width="17.85546875" style="45" customWidth="1"/>
    <col min="5633" max="5633" width="19.42578125" style="45" customWidth="1"/>
    <col min="5634" max="5886" width="9.140625" style="45"/>
    <col min="5887" max="5887" width="51.85546875" style="45" customWidth="1"/>
    <col min="5888" max="5888" width="17.85546875" style="45" customWidth="1"/>
    <col min="5889" max="5889" width="19.42578125" style="45" customWidth="1"/>
    <col min="5890" max="6142" width="9.140625" style="45"/>
    <col min="6143" max="6143" width="51.85546875" style="45" customWidth="1"/>
    <col min="6144" max="6144" width="17.85546875" style="45" customWidth="1"/>
    <col min="6145" max="6145" width="19.42578125" style="45" customWidth="1"/>
    <col min="6146" max="6398" width="9.140625" style="45"/>
    <col min="6399" max="6399" width="51.85546875" style="45" customWidth="1"/>
    <col min="6400" max="6400" width="17.85546875" style="45" customWidth="1"/>
    <col min="6401" max="6401" width="19.42578125" style="45" customWidth="1"/>
    <col min="6402" max="6654" width="9.140625" style="45"/>
    <col min="6655" max="6655" width="51.85546875" style="45" customWidth="1"/>
    <col min="6656" max="6656" width="17.85546875" style="45" customWidth="1"/>
    <col min="6657" max="6657" width="19.42578125" style="45" customWidth="1"/>
    <col min="6658" max="6910" width="9.140625" style="45"/>
    <col min="6911" max="6911" width="51.85546875" style="45" customWidth="1"/>
    <col min="6912" max="6912" width="17.85546875" style="45" customWidth="1"/>
    <col min="6913" max="6913" width="19.42578125" style="45" customWidth="1"/>
    <col min="6914" max="7166" width="9.140625" style="45"/>
    <col min="7167" max="7167" width="51.85546875" style="45" customWidth="1"/>
    <col min="7168" max="7168" width="17.85546875" style="45" customWidth="1"/>
    <col min="7169" max="7169" width="19.42578125" style="45" customWidth="1"/>
    <col min="7170" max="7422" width="9.140625" style="45"/>
    <col min="7423" max="7423" width="51.85546875" style="45" customWidth="1"/>
    <col min="7424" max="7424" width="17.85546875" style="45" customWidth="1"/>
    <col min="7425" max="7425" width="19.42578125" style="45" customWidth="1"/>
    <col min="7426" max="7678" width="9.140625" style="45"/>
    <col min="7679" max="7679" width="51.85546875" style="45" customWidth="1"/>
    <col min="7680" max="7680" width="17.85546875" style="45" customWidth="1"/>
    <col min="7681" max="7681" width="19.42578125" style="45" customWidth="1"/>
    <col min="7682" max="7934" width="9.140625" style="45"/>
    <col min="7935" max="7935" width="51.85546875" style="45" customWidth="1"/>
    <col min="7936" max="7936" width="17.85546875" style="45" customWidth="1"/>
    <col min="7937" max="7937" width="19.42578125" style="45" customWidth="1"/>
    <col min="7938" max="8190" width="9.140625" style="45"/>
    <col min="8191" max="8191" width="51.85546875" style="45" customWidth="1"/>
    <col min="8192" max="8192" width="17.85546875" style="45" customWidth="1"/>
    <col min="8193" max="8193" width="19.42578125" style="45" customWidth="1"/>
    <col min="8194" max="8446" width="9.140625" style="45"/>
    <col min="8447" max="8447" width="51.85546875" style="45" customWidth="1"/>
    <col min="8448" max="8448" width="17.85546875" style="45" customWidth="1"/>
    <col min="8449" max="8449" width="19.42578125" style="45" customWidth="1"/>
    <col min="8450" max="8702" width="9.140625" style="45"/>
    <col min="8703" max="8703" width="51.85546875" style="45" customWidth="1"/>
    <col min="8704" max="8704" width="17.85546875" style="45" customWidth="1"/>
    <col min="8705" max="8705" width="19.42578125" style="45" customWidth="1"/>
    <col min="8706" max="8958" width="9.140625" style="45"/>
    <col min="8959" max="8959" width="51.85546875" style="45" customWidth="1"/>
    <col min="8960" max="8960" width="17.85546875" style="45" customWidth="1"/>
    <col min="8961" max="8961" width="19.42578125" style="45" customWidth="1"/>
    <col min="8962" max="9214" width="9.140625" style="45"/>
    <col min="9215" max="9215" width="51.85546875" style="45" customWidth="1"/>
    <col min="9216" max="9216" width="17.85546875" style="45" customWidth="1"/>
    <col min="9217" max="9217" width="19.42578125" style="45" customWidth="1"/>
    <col min="9218" max="9470" width="9.140625" style="45"/>
    <col min="9471" max="9471" width="51.85546875" style="45" customWidth="1"/>
    <col min="9472" max="9472" width="17.85546875" style="45" customWidth="1"/>
    <col min="9473" max="9473" width="19.42578125" style="45" customWidth="1"/>
    <col min="9474" max="9726" width="9.140625" style="45"/>
    <col min="9727" max="9727" width="51.85546875" style="45" customWidth="1"/>
    <col min="9728" max="9728" width="17.85546875" style="45" customWidth="1"/>
    <col min="9729" max="9729" width="19.42578125" style="45" customWidth="1"/>
    <col min="9730" max="9982" width="9.140625" style="45"/>
    <col min="9983" max="9983" width="51.85546875" style="45" customWidth="1"/>
    <col min="9984" max="9984" width="17.85546875" style="45" customWidth="1"/>
    <col min="9985" max="9985" width="19.42578125" style="45" customWidth="1"/>
    <col min="9986" max="10238" width="9.140625" style="45"/>
    <col min="10239" max="10239" width="51.85546875" style="45" customWidth="1"/>
    <col min="10240" max="10240" width="17.85546875" style="45" customWidth="1"/>
    <col min="10241" max="10241" width="19.42578125" style="45" customWidth="1"/>
    <col min="10242" max="10494" width="9.140625" style="45"/>
    <col min="10495" max="10495" width="51.85546875" style="45" customWidth="1"/>
    <col min="10496" max="10496" width="17.85546875" style="45" customWidth="1"/>
    <col min="10497" max="10497" width="19.42578125" style="45" customWidth="1"/>
    <col min="10498" max="10750" width="9.140625" style="45"/>
    <col min="10751" max="10751" width="51.85546875" style="45" customWidth="1"/>
    <col min="10752" max="10752" width="17.85546875" style="45" customWidth="1"/>
    <col min="10753" max="10753" width="19.42578125" style="45" customWidth="1"/>
    <col min="10754" max="11006" width="9.140625" style="45"/>
    <col min="11007" max="11007" width="51.85546875" style="45" customWidth="1"/>
    <col min="11008" max="11008" width="17.85546875" style="45" customWidth="1"/>
    <col min="11009" max="11009" width="19.42578125" style="45" customWidth="1"/>
    <col min="11010" max="11262" width="9.140625" style="45"/>
    <col min="11263" max="11263" width="51.85546875" style="45" customWidth="1"/>
    <col min="11264" max="11264" width="17.85546875" style="45" customWidth="1"/>
    <col min="11265" max="11265" width="19.42578125" style="45" customWidth="1"/>
    <col min="11266" max="11518" width="9.140625" style="45"/>
    <col min="11519" max="11519" width="51.85546875" style="45" customWidth="1"/>
    <col min="11520" max="11520" width="17.85546875" style="45" customWidth="1"/>
    <col min="11521" max="11521" width="19.42578125" style="45" customWidth="1"/>
    <col min="11522" max="11774" width="9.140625" style="45"/>
    <col min="11775" max="11775" width="51.85546875" style="45" customWidth="1"/>
    <col min="11776" max="11776" width="17.85546875" style="45" customWidth="1"/>
    <col min="11777" max="11777" width="19.42578125" style="45" customWidth="1"/>
    <col min="11778" max="12030" width="9.140625" style="45"/>
    <col min="12031" max="12031" width="51.85546875" style="45" customWidth="1"/>
    <col min="12032" max="12032" width="17.85546875" style="45" customWidth="1"/>
    <col min="12033" max="12033" width="19.42578125" style="45" customWidth="1"/>
    <col min="12034" max="12286" width="9.140625" style="45"/>
    <col min="12287" max="12287" width="51.85546875" style="45" customWidth="1"/>
    <col min="12288" max="12288" width="17.85546875" style="45" customWidth="1"/>
    <col min="12289" max="12289" width="19.42578125" style="45" customWidth="1"/>
    <col min="12290" max="12542" width="9.140625" style="45"/>
    <col min="12543" max="12543" width="51.85546875" style="45" customWidth="1"/>
    <col min="12544" max="12544" width="17.85546875" style="45" customWidth="1"/>
    <col min="12545" max="12545" width="19.42578125" style="45" customWidth="1"/>
    <col min="12546" max="12798" width="9.140625" style="45"/>
    <col min="12799" max="12799" width="51.85546875" style="45" customWidth="1"/>
    <col min="12800" max="12800" width="17.85546875" style="45" customWidth="1"/>
    <col min="12801" max="12801" width="19.42578125" style="45" customWidth="1"/>
    <col min="12802" max="13054" width="9.140625" style="45"/>
    <col min="13055" max="13055" width="51.85546875" style="45" customWidth="1"/>
    <col min="13056" max="13056" width="17.85546875" style="45" customWidth="1"/>
    <col min="13057" max="13057" width="19.42578125" style="45" customWidth="1"/>
    <col min="13058" max="13310" width="9.140625" style="45"/>
    <col min="13311" max="13311" width="51.85546875" style="45" customWidth="1"/>
    <col min="13312" max="13312" width="17.85546875" style="45" customWidth="1"/>
    <col min="13313" max="13313" width="19.42578125" style="45" customWidth="1"/>
    <col min="13314" max="13566" width="9.140625" style="45"/>
    <col min="13567" max="13567" width="51.85546875" style="45" customWidth="1"/>
    <col min="13568" max="13568" width="17.85546875" style="45" customWidth="1"/>
    <col min="13569" max="13569" width="19.42578125" style="45" customWidth="1"/>
    <col min="13570" max="13822" width="9.140625" style="45"/>
    <col min="13823" max="13823" width="51.85546875" style="45" customWidth="1"/>
    <col min="13824" max="13824" width="17.85546875" style="45" customWidth="1"/>
    <col min="13825" max="13825" width="19.42578125" style="45" customWidth="1"/>
    <col min="13826" max="14078" width="9.140625" style="45"/>
    <col min="14079" max="14079" width="51.85546875" style="45" customWidth="1"/>
    <col min="14080" max="14080" width="17.85546875" style="45" customWidth="1"/>
    <col min="14081" max="14081" width="19.42578125" style="45" customWidth="1"/>
    <col min="14082" max="14334" width="9.140625" style="45"/>
    <col min="14335" max="14335" width="51.85546875" style="45" customWidth="1"/>
    <col min="14336" max="14336" width="17.85546875" style="45" customWidth="1"/>
    <col min="14337" max="14337" width="19.42578125" style="45" customWidth="1"/>
    <col min="14338" max="14590" width="9.140625" style="45"/>
    <col min="14591" max="14591" width="51.85546875" style="45" customWidth="1"/>
    <col min="14592" max="14592" width="17.85546875" style="45" customWidth="1"/>
    <col min="14593" max="14593" width="19.42578125" style="45" customWidth="1"/>
    <col min="14594" max="14846" width="9.140625" style="45"/>
    <col min="14847" max="14847" width="51.85546875" style="45" customWidth="1"/>
    <col min="14848" max="14848" width="17.85546875" style="45" customWidth="1"/>
    <col min="14849" max="14849" width="19.42578125" style="45" customWidth="1"/>
    <col min="14850" max="15102" width="9.140625" style="45"/>
    <col min="15103" max="15103" width="51.85546875" style="45" customWidth="1"/>
    <col min="15104" max="15104" width="17.85546875" style="45" customWidth="1"/>
    <col min="15105" max="15105" width="19.42578125" style="45" customWidth="1"/>
    <col min="15106" max="15358" width="9.140625" style="45"/>
    <col min="15359" max="15359" width="51.85546875" style="45" customWidth="1"/>
    <col min="15360" max="15360" width="17.85546875" style="45" customWidth="1"/>
    <col min="15361" max="15361" width="19.42578125" style="45" customWidth="1"/>
    <col min="15362" max="15614" width="9.140625" style="45"/>
    <col min="15615" max="15615" width="51.85546875" style="45" customWidth="1"/>
    <col min="15616" max="15616" width="17.85546875" style="45" customWidth="1"/>
    <col min="15617" max="15617" width="19.42578125" style="45" customWidth="1"/>
    <col min="15618" max="15870" width="9.140625" style="45"/>
    <col min="15871" max="15871" width="51.85546875" style="45" customWidth="1"/>
    <col min="15872" max="15872" width="17.85546875" style="45" customWidth="1"/>
    <col min="15873" max="15873" width="19.42578125" style="45" customWidth="1"/>
    <col min="15874" max="16126" width="9.140625" style="45"/>
    <col min="16127" max="16127" width="51.85546875" style="45" customWidth="1"/>
    <col min="16128" max="16128" width="17.85546875" style="45" customWidth="1"/>
    <col min="16129" max="16129" width="19.42578125" style="45" customWidth="1"/>
    <col min="16130" max="16384" width="9.140625" style="45"/>
  </cols>
  <sheetData>
    <row r="1" spans="1:7" s="19" customFormat="1" ht="17.25">
      <c r="B1" s="34" t="s">
        <v>258</v>
      </c>
      <c r="C1" s="44"/>
    </row>
    <row r="2" spans="1:7" s="19" customFormat="1" ht="17.25">
      <c r="B2" s="34" t="s">
        <v>28</v>
      </c>
    </row>
    <row r="3" spans="1:7" s="19" customFormat="1" ht="17.25">
      <c r="A3" s="44"/>
      <c r="B3" s="34" t="s">
        <v>0</v>
      </c>
    </row>
    <row r="4" spans="1:7" s="19" customFormat="1" ht="17.25"/>
    <row r="5" spans="1:7" s="19" customFormat="1" ht="90.75" customHeight="1">
      <c r="A5" s="361" t="s">
        <v>280</v>
      </c>
      <c r="B5" s="361"/>
      <c r="F5" s="362"/>
      <c r="G5" s="362"/>
    </row>
    <row r="6" spans="1:7" s="19" customFormat="1" ht="17.25"/>
    <row r="7" spans="1:7" s="19" customFormat="1" ht="17.25"/>
    <row r="8" spans="1:7" ht="17.25">
      <c r="A8" s="363"/>
      <c r="B8" s="363"/>
      <c r="C8" s="20"/>
    </row>
    <row r="9" spans="1:7" ht="17.25">
      <c r="A9" s="46"/>
      <c r="B9" s="36" t="s">
        <v>257</v>
      </c>
      <c r="C9" s="47"/>
    </row>
    <row r="10" spans="1:7" ht="60.75" customHeight="1">
      <c r="A10" s="364" t="s">
        <v>259</v>
      </c>
      <c r="B10" s="195" t="s">
        <v>36</v>
      </c>
      <c r="C10" s="47"/>
    </row>
    <row r="11" spans="1:7" ht="17.25">
      <c r="A11" s="365"/>
      <c r="B11" s="48" t="s">
        <v>56</v>
      </c>
    </row>
    <row r="12" spans="1:7" ht="17.25">
      <c r="A12" s="49" t="s">
        <v>260</v>
      </c>
      <c r="B12" s="50">
        <f>+B14</f>
        <v>-1143997.1000000001</v>
      </c>
    </row>
    <row r="13" spans="1:7" ht="22.5" customHeight="1">
      <c r="A13" s="51" t="s">
        <v>3</v>
      </c>
      <c r="B13" s="51"/>
    </row>
    <row r="14" spans="1:7" ht="34.5" customHeight="1">
      <c r="A14" s="52" t="s">
        <v>261</v>
      </c>
      <c r="B14" s="30">
        <f>+'10.'!F11</f>
        <v>-1143997.1000000001</v>
      </c>
    </row>
    <row r="15" spans="1:7">
      <c r="B15" s="53"/>
    </row>
    <row r="17" spans="2:2">
      <c r="B17" s="75"/>
    </row>
    <row r="19" spans="2:2">
      <c r="B19" s="76"/>
    </row>
  </sheetData>
  <mergeCells count="4">
    <mergeCell ref="A5:B5"/>
    <mergeCell ref="F5:G5"/>
    <mergeCell ref="A8:B8"/>
    <mergeCell ref="A10:A11"/>
  </mergeCells>
  <pageMargins left="0.7" right="0.7" top="0.75" bottom="0.75" header="0.3" footer="0.3"/>
  <pageSetup paperSize="9" scale="98" orientation="portrait" verticalDpi="0" r:id="rId1"/>
  <colBreaks count="1" manualBreakCount="1">
    <brk id="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W26"/>
  <sheetViews>
    <sheetView zoomScaleNormal="100" workbookViewId="0">
      <selection activeCell="A14" sqref="A14"/>
    </sheetView>
  </sheetViews>
  <sheetFormatPr defaultRowHeight="17.25"/>
  <cols>
    <col min="1" max="1" width="61.42578125" style="19" customWidth="1"/>
    <col min="2" max="2" width="36.140625" style="19" customWidth="1"/>
    <col min="3" max="4" width="15.85546875" style="19" customWidth="1"/>
    <col min="5" max="16384" width="9.140625" style="19"/>
  </cols>
  <sheetData>
    <row r="1" spans="1:3">
      <c r="B1" s="5" t="s">
        <v>282</v>
      </c>
    </row>
    <row r="2" spans="1:3">
      <c r="B2" s="5" t="s">
        <v>35</v>
      </c>
    </row>
    <row r="3" spans="1:3">
      <c r="B3" s="5" t="s">
        <v>0</v>
      </c>
    </row>
    <row r="4" spans="1:3">
      <c r="B4" s="4"/>
    </row>
    <row r="5" spans="1:3" ht="69" customHeight="1">
      <c r="A5" s="366" t="s">
        <v>244</v>
      </c>
      <c r="B5" s="366"/>
    </row>
    <row r="7" spans="1:3">
      <c r="A7" s="23"/>
      <c r="B7" s="24" t="s">
        <v>27</v>
      </c>
    </row>
    <row r="8" spans="1:3" ht="72" customHeight="1">
      <c r="A8" s="367" t="s">
        <v>294</v>
      </c>
      <c r="B8" s="302" t="s">
        <v>22</v>
      </c>
    </row>
    <row r="9" spans="1:3">
      <c r="A9" s="368"/>
      <c r="B9" s="26" t="s">
        <v>56</v>
      </c>
    </row>
    <row r="10" spans="1:3">
      <c r="A10" s="54" t="s">
        <v>130</v>
      </c>
      <c r="B10" s="26">
        <f>+B12+B20</f>
        <v>-655000</v>
      </c>
    </row>
    <row r="11" spans="1:3">
      <c r="A11" s="25" t="s">
        <v>6</v>
      </c>
      <c r="B11" s="26"/>
    </row>
    <row r="12" spans="1:3">
      <c r="A12" s="25" t="s">
        <v>239</v>
      </c>
      <c r="B12" s="26">
        <f>+B14</f>
        <v>1856070.5</v>
      </c>
      <c r="C12" s="37"/>
    </row>
    <row r="13" spans="1:3">
      <c r="A13" s="25" t="s">
        <v>6</v>
      </c>
      <c r="B13" s="26"/>
      <c r="C13" s="37"/>
    </row>
    <row r="14" spans="1:3">
      <c r="A14" s="25" t="s">
        <v>240</v>
      </c>
      <c r="B14" s="27">
        <f>+B16+B17</f>
        <v>1856070.5</v>
      </c>
    </row>
    <row r="15" spans="1:3">
      <c r="A15" s="25" t="s">
        <v>6</v>
      </c>
      <c r="B15" s="27"/>
    </row>
    <row r="16" spans="1:3">
      <c r="A16" s="25" t="s">
        <v>272</v>
      </c>
      <c r="B16" s="55">
        <f>+'5.'!F11</f>
        <v>-276467</v>
      </c>
    </row>
    <row r="17" spans="1:49">
      <c r="A17" s="25" t="s">
        <v>241</v>
      </c>
      <c r="B17" s="55">
        <f t="shared" ref="B17" si="0">+B18+B19</f>
        <v>2132537.5</v>
      </c>
    </row>
    <row r="18" spans="1:49" ht="69">
      <c r="A18" s="28" t="s">
        <v>242</v>
      </c>
      <c r="B18" s="27">
        <f>-'5.'!D11</f>
        <v>2132537.5</v>
      </c>
    </row>
    <row r="19" spans="1:49" ht="34.5">
      <c r="A19" s="29" t="s">
        <v>243</v>
      </c>
      <c r="B19" s="27">
        <v>0</v>
      </c>
    </row>
    <row r="20" spans="1:49" s="57" customFormat="1">
      <c r="A20" s="25" t="s">
        <v>266</v>
      </c>
      <c r="B20" s="27">
        <f>+B22</f>
        <v>-2511070.5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</row>
    <row r="21" spans="1:49" s="57" customFormat="1">
      <c r="A21" s="25" t="s">
        <v>267</v>
      </c>
      <c r="B21" s="27"/>
    </row>
    <row r="22" spans="1:49" s="57" customFormat="1" ht="15.75" customHeight="1">
      <c r="A22" s="25" t="s">
        <v>268</v>
      </c>
      <c r="B22" s="27">
        <f>+B24</f>
        <v>-2511070.5</v>
      </c>
    </row>
    <row r="23" spans="1:49" s="57" customFormat="1" ht="24" customHeight="1">
      <c r="A23" s="25" t="s">
        <v>6</v>
      </c>
      <c r="B23" s="27"/>
    </row>
    <row r="24" spans="1:49" s="57" customFormat="1">
      <c r="A24" s="25" t="s">
        <v>269</v>
      </c>
      <c r="B24" s="55">
        <f>+B26</f>
        <v>-2511070.5</v>
      </c>
    </row>
    <row r="25" spans="1:49" s="57" customFormat="1">
      <c r="A25" s="25" t="s">
        <v>270</v>
      </c>
      <c r="B25" s="27"/>
    </row>
    <row r="26" spans="1:49" s="57" customFormat="1">
      <c r="A26" s="25" t="s">
        <v>271</v>
      </c>
      <c r="B26" s="58">
        <f>+'9.'!F11+'5.'!E11</f>
        <v>-2511070.5</v>
      </c>
    </row>
  </sheetData>
  <mergeCells count="2">
    <mergeCell ref="A5:B5"/>
    <mergeCell ref="A8:A9"/>
  </mergeCells>
  <pageMargins left="0.7" right="0.7" top="0.75" bottom="0.75" header="0.3" footer="0.3"/>
  <pageSetup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2"/>
  <sheetViews>
    <sheetView zoomScaleNormal="100" workbookViewId="0">
      <selection activeCell="D12" sqref="D12"/>
    </sheetView>
  </sheetViews>
  <sheetFormatPr defaultRowHeight="17.25"/>
  <cols>
    <col min="1" max="1" width="9.140625" style="15"/>
    <col min="2" max="3" width="15.85546875" style="15" customWidth="1"/>
    <col min="4" max="4" width="69.85546875" style="15" customWidth="1"/>
    <col min="5" max="5" width="28.140625" style="15" customWidth="1"/>
    <col min="6" max="16384" width="9.140625" style="15"/>
  </cols>
  <sheetData>
    <row r="1" spans="2:7" s="4" customFormat="1">
      <c r="B1" s="10"/>
      <c r="C1" s="10"/>
      <c r="D1" s="10"/>
      <c r="E1" s="85" t="s">
        <v>283</v>
      </c>
      <c r="F1" s="10"/>
      <c r="G1" s="10"/>
    </row>
    <row r="2" spans="2:7" s="4" customFormat="1">
      <c r="B2" s="10"/>
      <c r="C2" s="10"/>
      <c r="D2" s="10"/>
      <c r="E2" s="85" t="s">
        <v>35</v>
      </c>
      <c r="F2" s="10"/>
      <c r="G2" s="10"/>
    </row>
    <row r="3" spans="2:7" s="4" customFormat="1">
      <c r="B3" s="10"/>
      <c r="C3" s="10"/>
      <c r="D3" s="10"/>
      <c r="E3" s="85" t="s">
        <v>0</v>
      </c>
      <c r="F3" s="10"/>
      <c r="G3" s="10"/>
    </row>
    <row r="4" spans="2:7" s="4" customFormat="1">
      <c r="B4" s="18"/>
      <c r="C4" s="18"/>
      <c r="D4" s="18"/>
      <c r="E4" s="18"/>
      <c r="F4" s="18"/>
      <c r="G4" s="18"/>
    </row>
    <row r="5" spans="2:7" s="4" customFormat="1" ht="55.35" customHeight="1">
      <c r="B5" s="369" t="s">
        <v>90</v>
      </c>
      <c r="C5" s="369"/>
      <c r="D5" s="369"/>
      <c r="E5" s="369"/>
      <c r="F5" s="18"/>
      <c r="G5" s="18"/>
    </row>
    <row r="6" spans="2:7" s="4" customFormat="1">
      <c r="B6" s="18"/>
      <c r="C6" s="18"/>
      <c r="D6" s="18"/>
      <c r="E6" s="18" t="s">
        <v>27</v>
      </c>
      <c r="F6" s="18"/>
      <c r="G6" s="18"/>
    </row>
    <row r="7" spans="2:7" s="86" customFormat="1" ht="103.5">
      <c r="B7" s="373" t="s">
        <v>18</v>
      </c>
      <c r="C7" s="373"/>
      <c r="D7" s="373" t="s">
        <v>88</v>
      </c>
      <c r="E7" s="303" t="s">
        <v>22</v>
      </c>
    </row>
    <row r="8" spans="2:7" s="86" customFormat="1" ht="25.5" customHeight="1">
      <c r="B8" s="87" t="s">
        <v>19</v>
      </c>
      <c r="C8" s="87" t="s">
        <v>20</v>
      </c>
      <c r="D8" s="373"/>
      <c r="E8" s="88" t="s">
        <v>56</v>
      </c>
    </row>
    <row r="9" spans="2:7" s="86" customFormat="1" ht="38.25" customHeight="1">
      <c r="B9" s="89"/>
      <c r="C9" s="89"/>
      <c r="D9" s="90" t="s">
        <v>89</v>
      </c>
      <c r="E9" s="91">
        <f>+E10</f>
        <v>-2132537.5</v>
      </c>
      <c r="F9" s="92"/>
      <c r="G9" s="92"/>
    </row>
    <row r="10" spans="2:7" s="94" customFormat="1" ht="34.5">
      <c r="B10" s="377"/>
      <c r="C10" s="377"/>
      <c r="D10" s="93" t="s">
        <v>48</v>
      </c>
      <c r="E10" s="93">
        <f>+E11+E19+E31</f>
        <v>-2132537.5</v>
      </c>
    </row>
    <row r="11" spans="2:7" s="94" customFormat="1" ht="34.5">
      <c r="B11" s="372" t="s">
        <v>197</v>
      </c>
      <c r="C11" s="372"/>
      <c r="D11" s="95" t="s">
        <v>201</v>
      </c>
      <c r="E11" s="374">
        <f>E15</f>
        <v>-1078772</v>
      </c>
    </row>
    <row r="12" spans="2:7" s="94" customFormat="1" ht="51.75">
      <c r="B12" s="372"/>
      <c r="C12" s="372"/>
      <c r="D12" s="95" t="s">
        <v>202</v>
      </c>
      <c r="E12" s="375"/>
    </row>
    <row r="13" spans="2:7" s="94" customFormat="1" ht="34.5">
      <c r="B13" s="372"/>
      <c r="C13" s="372"/>
      <c r="D13" s="95" t="s">
        <v>203</v>
      </c>
      <c r="E13" s="376"/>
    </row>
    <row r="14" spans="2:7" s="94" customFormat="1">
      <c r="B14" s="371" t="s">
        <v>83</v>
      </c>
      <c r="C14" s="371"/>
      <c r="D14" s="371"/>
      <c r="E14" s="371"/>
    </row>
    <row r="15" spans="2:7" s="94" customFormat="1" ht="120.75">
      <c r="B15" s="372"/>
      <c r="C15" s="372" t="s">
        <v>236</v>
      </c>
      <c r="D15" s="95" t="s">
        <v>285</v>
      </c>
      <c r="E15" s="374">
        <f>'5.'!D16</f>
        <v>-1078772</v>
      </c>
    </row>
    <row r="16" spans="2:7" s="94" customFormat="1" ht="51.75">
      <c r="B16" s="372"/>
      <c r="C16" s="372"/>
      <c r="D16" s="95" t="s">
        <v>286</v>
      </c>
      <c r="E16" s="375"/>
    </row>
    <row r="17" spans="2:5" s="94" customFormat="1">
      <c r="B17" s="372"/>
      <c r="C17" s="372"/>
      <c r="D17" s="95" t="s">
        <v>85</v>
      </c>
      <c r="E17" s="375"/>
    </row>
    <row r="18" spans="2:5" s="94" customFormat="1">
      <c r="B18" s="372"/>
      <c r="C18" s="372"/>
      <c r="D18" s="95" t="s">
        <v>86</v>
      </c>
      <c r="E18" s="376"/>
    </row>
    <row r="19" spans="2:5" s="94" customFormat="1" ht="34.5">
      <c r="B19" s="372" t="s">
        <v>200</v>
      </c>
      <c r="C19" s="372"/>
      <c r="D19" s="95" t="s">
        <v>204</v>
      </c>
      <c r="E19" s="374">
        <f>+E27+E23</f>
        <v>-955235.5</v>
      </c>
    </row>
    <row r="20" spans="2:5" s="94" customFormat="1" ht="34.5">
      <c r="B20" s="372"/>
      <c r="C20" s="372"/>
      <c r="D20" s="95" t="s">
        <v>205</v>
      </c>
      <c r="E20" s="375"/>
    </row>
    <row r="21" spans="2:5" s="94" customFormat="1" ht="51.75">
      <c r="B21" s="372"/>
      <c r="C21" s="372"/>
      <c r="D21" s="95" t="s">
        <v>206</v>
      </c>
      <c r="E21" s="376"/>
    </row>
    <row r="22" spans="2:5" s="94" customFormat="1">
      <c r="B22" s="371" t="s">
        <v>83</v>
      </c>
      <c r="C22" s="371"/>
      <c r="D22" s="371"/>
      <c r="E22" s="371"/>
    </row>
    <row r="23" spans="2:5" s="94" customFormat="1" ht="86.25">
      <c r="B23" s="372"/>
      <c r="C23" s="372" t="s">
        <v>236</v>
      </c>
      <c r="D23" s="95" t="s">
        <v>307</v>
      </c>
      <c r="E23" s="374">
        <f>'5.'!D25</f>
        <v>-187222.5</v>
      </c>
    </row>
    <row r="24" spans="2:5" s="94" customFormat="1" ht="69">
      <c r="B24" s="372"/>
      <c r="C24" s="372"/>
      <c r="D24" s="95" t="s">
        <v>308</v>
      </c>
      <c r="E24" s="375"/>
    </row>
    <row r="25" spans="2:5" s="94" customFormat="1">
      <c r="B25" s="372"/>
      <c r="C25" s="372"/>
      <c r="D25" s="95" t="s">
        <v>85</v>
      </c>
      <c r="E25" s="375"/>
    </row>
    <row r="26" spans="2:5" s="94" customFormat="1">
      <c r="B26" s="372"/>
      <c r="C26" s="372"/>
      <c r="D26" s="95" t="s">
        <v>86</v>
      </c>
      <c r="E26" s="376"/>
    </row>
    <row r="27" spans="2:5" s="94" customFormat="1" ht="86.25">
      <c r="B27" s="372"/>
      <c r="C27" s="372" t="s">
        <v>84</v>
      </c>
      <c r="D27" s="95" t="s">
        <v>288</v>
      </c>
      <c r="E27" s="374">
        <f>'5.'!D35</f>
        <v>-768013</v>
      </c>
    </row>
    <row r="28" spans="2:5" s="94" customFormat="1" ht="34.5">
      <c r="B28" s="372"/>
      <c r="C28" s="372"/>
      <c r="D28" s="95" t="s">
        <v>287</v>
      </c>
      <c r="E28" s="375"/>
    </row>
    <row r="29" spans="2:5" s="94" customFormat="1">
      <c r="B29" s="372"/>
      <c r="C29" s="372"/>
      <c r="D29" s="95" t="s">
        <v>85</v>
      </c>
      <c r="E29" s="375"/>
    </row>
    <row r="30" spans="2:5" s="94" customFormat="1">
      <c r="B30" s="372"/>
      <c r="C30" s="372"/>
      <c r="D30" s="95" t="s">
        <v>86</v>
      </c>
      <c r="E30" s="376"/>
    </row>
    <row r="31" spans="2:5" s="94" customFormat="1" ht="44.25" customHeight="1">
      <c r="B31" s="372" t="s">
        <v>82</v>
      </c>
      <c r="C31" s="372"/>
      <c r="D31" s="95" t="s">
        <v>295</v>
      </c>
      <c r="E31" s="370">
        <f>+E35+E39</f>
        <v>-98530</v>
      </c>
    </row>
    <row r="32" spans="2:5" s="94" customFormat="1" ht="87" customHeight="1">
      <c r="B32" s="372"/>
      <c r="C32" s="372"/>
      <c r="D32" s="95" t="s">
        <v>296</v>
      </c>
      <c r="E32" s="370"/>
    </row>
    <row r="33" spans="2:5" s="94" customFormat="1" ht="56.25" customHeight="1">
      <c r="B33" s="372"/>
      <c r="C33" s="372"/>
      <c r="D33" s="95" t="s">
        <v>297</v>
      </c>
      <c r="E33" s="370"/>
    </row>
    <row r="34" spans="2:5" s="94" customFormat="1" ht="38.25" customHeight="1">
      <c r="B34" s="371" t="s">
        <v>83</v>
      </c>
      <c r="C34" s="371"/>
      <c r="D34" s="371"/>
      <c r="E34" s="96"/>
    </row>
    <row r="35" spans="2:5" s="94" customFormat="1" ht="101.45" customHeight="1">
      <c r="B35" s="372"/>
      <c r="C35" s="372" t="s">
        <v>84</v>
      </c>
      <c r="D35" s="95" t="s">
        <v>298</v>
      </c>
      <c r="E35" s="370">
        <f>'5.'!D42</f>
        <v>35000</v>
      </c>
    </row>
    <row r="36" spans="2:5" s="94" customFormat="1" ht="101.45" customHeight="1">
      <c r="B36" s="372"/>
      <c r="C36" s="372"/>
      <c r="D36" s="95" t="s">
        <v>299</v>
      </c>
      <c r="E36" s="370"/>
    </row>
    <row r="37" spans="2:5" s="94" customFormat="1" ht="24.75" customHeight="1">
      <c r="B37" s="372"/>
      <c r="C37" s="372"/>
      <c r="D37" s="95" t="s">
        <v>85</v>
      </c>
      <c r="E37" s="370"/>
    </row>
    <row r="38" spans="2:5" s="94" customFormat="1" ht="32.25" customHeight="1">
      <c r="B38" s="372"/>
      <c r="C38" s="372"/>
      <c r="D38" s="95" t="s">
        <v>86</v>
      </c>
      <c r="E38" s="370"/>
    </row>
    <row r="39" spans="2:5" s="94" customFormat="1" ht="109.7" customHeight="1">
      <c r="B39" s="372"/>
      <c r="C39" s="372" t="s">
        <v>87</v>
      </c>
      <c r="D39" s="95" t="s">
        <v>300</v>
      </c>
      <c r="E39" s="370">
        <f>'5.'!D50</f>
        <v>-133530</v>
      </c>
    </row>
    <row r="40" spans="2:5" s="94" customFormat="1" ht="113.45" customHeight="1">
      <c r="B40" s="372"/>
      <c r="C40" s="372"/>
      <c r="D40" s="95" t="s">
        <v>301</v>
      </c>
      <c r="E40" s="370"/>
    </row>
    <row r="41" spans="2:5" s="94" customFormat="1" ht="27" customHeight="1">
      <c r="B41" s="372"/>
      <c r="C41" s="372"/>
      <c r="D41" s="95" t="s">
        <v>85</v>
      </c>
      <c r="E41" s="370"/>
    </row>
    <row r="42" spans="2:5" s="94" customFormat="1" ht="22.7" customHeight="1">
      <c r="B42" s="372"/>
      <c r="C42" s="372"/>
      <c r="D42" s="95" t="s">
        <v>86</v>
      </c>
      <c r="E42" s="370"/>
    </row>
  </sheetData>
  <mergeCells count="31">
    <mergeCell ref="C23:C26"/>
    <mergeCell ref="E23:E26"/>
    <mergeCell ref="B14:E14"/>
    <mergeCell ref="B10:C10"/>
    <mergeCell ref="B27:B30"/>
    <mergeCell ref="C27:C30"/>
    <mergeCell ref="E27:E30"/>
    <mergeCell ref="B19:B21"/>
    <mergeCell ref="C19:C21"/>
    <mergeCell ref="E19:E21"/>
    <mergeCell ref="B22:E22"/>
    <mergeCell ref="B15:B18"/>
    <mergeCell ref="C15:C18"/>
    <mergeCell ref="E15:E18"/>
    <mergeCell ref="B23:B26"/>
    <mergeCell ref="B5:E5"/>
    <mergeCell ref="E39:E42"/>
    <mergeCell ref="B34:D34"/>
    <mergeCell ref="B35:B38"/>
    <mergeCell ref="C35:C38"/>
    <mergeCell ref="E35:E38"/>
    <mergeCell ref="B31:B33"/>
    <mergeCell ref="C31:C33"/>
    <mergeCell ref="B7:C7"/>
    <mergeCell ref="D7:D8"/>
    <mergeCell ref="E31:E33"/>
    <mergeCell ref="B39:B42"/>
    <mergeCell ref="C39:C42"/>
    <mergeCell ref="B11:B13"/>
    <mergeCell ref="C11:C13"/>
    <mergeCell ref="E11:E13"/>
  </mergeCells>
  <pageMargins left="0.2" right="0.2" top="0.25" bottom="0.25" header="0.3" footer="0.3"/>
  <pageSetup scale="6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F57"/>
  <sheetViews>
    <sheetView topLeftCell="A34" zoomScaleNormal="100" workbookViewId="0">
      <selection activeCell="C55" sqref="C55"/>
    </sheetView>
  </sheetViews>
  <sheetFormatPr defaultRowHeight="17.25"/>
  <cols>
    <col min="1" max="1" width="11" style="19" bestFit="1" customWidth="1"/>
    <col min="2" max="2" width="15.85546875" style="19" customWidth="1"/>
    <col min="3" max="3" width="62.5703125" style="19" customWidth="1"/>
    <col min="4" max="6" width="18.85546875" style="19" customWidth="1"/>
    <col min="7" max="7" width="18" style="19" bestFit="1" customWidth="1"/>
    <col min="8" max="16384" width="9.140625" style="19"/>
  </cols>
  <sheetData>
    <row r="1" spans="1:6" s="4" customFormat="1">
      <c r="D1" s="10"/>
      <c r="E1" s="18"/>
      <c r="F1" s="5" t="s">
        <v>131</v>
      </c>
    </row>
    <row r="2" spans="1:6" s="4" customFormat="1" ht="24.6" customHeight="1">
      <c r="D2" s="10"/>
      <c r="E2" s="18"/>
      <c r="F2" s="5" t="s">
        <v>35</v>
      </c>
    </row>
    <row r="3" spans="1:6" s="4" customFormat="1">
      <c r="D3" s="10"/>
      <c r="E3" s="18"/>
      <c r="F3" s="5" t="s">
        <v>0</v>
      </c>
    </row>
    <row r="4" spans="1:6" s="4" customFormat="1">
      <c r="D4" s="18"/>
      <c r="E4" s="18"/>
    </row>
    <row r="5" spans="1:6" s="4" customFormat="1" ht="55.35" customHeight="1">
      <c r="A5" s="369" t="s">
        <v>91</v>
      </c>
      <c r="B5" s="369"/>
      <c r="C5" s="369"/>
      <c r="D5" s="369"/>
      <c r="E5" s="369"/>
      <c r="F5" s="369"/>
    </row>
    <row r="6" spans="1:6" s="4" customFormat="1">
      <c r="B6" s="18"/>
      <c r="C6" s="18"/>
      <c r="F6" s="18" t="s">
        <v>27</v>
      </c>
    </row>
    <row r="7" spans="1:6" s="97" customFormat="1" ht="51" customHeight="1">
      <c r="A7" s="378" t="s">
        <v>18</v>
      </c>
      <c r="B7" s="378"/>
      <c r="C7" s="379" t="s">
        <v>88</v>
      </c>
      <c r="D7" s="381" t="s">
        <v>22</v>
      </c>
      <c r="E7" s="382"/>
      <c r="F7" s="383"/>
    </row>
    <row r="8" spans="1:6" s="97" customFormat="1" ht="22.35" customHeight="1">
      <c r="A8" s="378"/>
      <c r="B8" s="378"/>
      <c r="C8" s="379"/>
      <c r="D8" s="380" t="s">
        <v>56</v>
      </c>
      <c r="E8" s="380"/>
      <c r="F8" s="380"/>
    </row>
    <row r="9" spans="1:6" s="97" customFormat="1" ht="21.6" customHeight="1">
      <c r="A9" s="378"/>
      <c r="B9" s="378"/>
      <c r="C9" s="379"/>
      <c r="D9" s="386" t="s">
        <v>100</v>
      </c>
      <c r="E9" s="386" t="s">
        <v>101</v>
      </c>
      <c r="F9" s="386"/>
    </row>
    <row r="10" spans="1:6" s="97" customFormat="1" ht="41.45" customHeight="1">
      <c r="A10" s="80" t="s">
        <v>19</v>
      </c>
      <c r="B10" s="80" t="s">
        <v>20</v>
      </c>
      <c r="C10" s="379"/>
      <c r="D10" s="386"/>
      <c r="E10" s="11" t="s">
        <v>102</v>
      </c>
      <c r="F10" s="98" t="s">
        <v>121</v>
      </c>
    </row>
    <row r="11" spans="1:6" s="97" customFormat="1">
      <c r="A11" s="21"/>
      <c r="B11" s="21"/>
      <c r="C11" s="99" t="s">
        <v>284</v>
      </c>
      <c r="D11" s="21">
        <f>E11+F11</f>
        <v>-2132537.5</v>
      </c>
      <c r="E11" s="11">
        <f t="shared" ref="E11:F11" si="0">E13</f>
        <v>-1856070.5</v>
      </c>
      <c r="F11" s="11">
        <f t="shared" si="0"/>
        <v>-276467</v>
      </c>
    </row>
    <row r="12" spans="1:6" s="101" customFormat="1" ht="20.25" customHeight="1">
      <c r="A12" s="385"/>
      <c r="B12" s="385"/>
      <c r="C12" s="13" t="s">
        <v>6</v>
      </c>
      <c r="D12" s="100"/>
      <c r="E12" s="100"/>
      <c r="F12" s="100"/>
    </row>
    <row r="13" spans="1:6" s="97" customFormat="1" ht="34.5">
      <c r="A13" s="102"/>
      <c r="B13" s="103"/>
      <c r="C13" s="104" t="s">
        <v>21</v>
      </c>
      <c r="D13" s="21">
        <f>E13+F13</f>
        <v>-2132537.5</v>
      </c>
      <c r="E13" s="11">
        <f>E14+E24+E41</f>
        <v>-1856070.5</v>
      </c>
      <c r="F13" s="11">
        <f>F14+F24+F41</f>
        <v>-276467</v>
      </c>
    </row>
    <row r="14" spans="1:6" s="97" customFormat="1">
      <c r="A14" s="105" t="s">
        <v>197</v>
      </c>
      <c r="B14" s="106"/>
      <c r="C14" s="21" t="s">
        <v>198</v>
      </c>
      <c r="D14" s="21">
        <f>E14+F14</f>
        <v>-1078772</v>
      </c>
      <c r="E14" s="21">
        <f>E16</f>
        <v>-922343</v>
      </c>
      <c r="F14" s="21">
        <f>F16</f>
        <v>-156429</v>
      </c>
    </row>
    <row r="15" spans="1:6" s="97" customFormat="1" ht="21" customHeight="1">
      <c r="A15" s="107"/>
      <c r="B15" s="108"/>
      <c r="C15" s="93" t="s">
        <v>199</v>
      </c>
      <c r="D15" s="103"/>
      <c r="E15" s="103"/>
      <c r="F15" s="103"/>
    </row>
    <row r="16" spans="1:6" s="97" customFormat="1" ht="103.5">
      <c r="A16" s="109"/>
      <c r="B16" s="110" t="s">
        <v>236</v>
      </c>
      <c r="C16" s="95" t="s">
        <v>237</v>
      </c>
      <c r="D16" s="21">
        <f t="shared" ref="D16:F16" si="1">D18</f>
        <v>-1078772</v>
      </c>
      <c r="E16" s="21">
        <f t="shared" si="1"/>
        <v>-922343</v>
      </c>
      <c r="F16" s="21">
        <f t="shared" si="1"/>
        <v>-156429</v>
      </c>
    </row>
    <row r="17" spans="1:6" s="97" customFormat="1">
      <c r="A17" s="387"/>
      <c r="B17" s="387"/>
      <c r="C17" s="12" t="s">
        <v>93</v>
      </c>
      <c r="D17" s="11"/>
      <c r="E17" s="11"/>
      <c r="F17" s="11"/>
    </row>
    <row r="18" spans="1:6" s="97" customFormat="1" ht="34.5">
      <c r="A18" s="388"/>
      <c r="B18" s="388"/>
      <c r="C18" s="13" t="s">
        <v>75</v>
      </c>
      <c r="D18" s="21">
        <f t="shared" ref="D18:F18" si="2">D20</f>
        <v>-1078772</v>
      </c>
      <c r="E18" s="21">
        <f t="shared" si="2"/>
        <v>-922343</v>
      </c>
      <c r="F18" s="21">
        <f t="shared" si="2"/>
        <v>-156429</v>
      </c>
    </row>
    <row r="19" spans="1:6" s="97" customFormat="1" ht="34.5">
      <c r="A19" s="388"/>
      <c r="B19" s="388"/>
      <c r="C19" s="13" t="s">
        <v>94</v>
      </c>
      <c r="D19" s="11"/>
      <c r="E19" s="11"/>
      <c r="F19" s="11"/>
    </row>
    <row r="20" spans="1:6" s="97" customFormat="1" ht="51.75">
      <c r="A20" s="388"/>
      <c r="B20" s="388"/>
      <c r="C20" s="13" t="s">
        <v>95</v>
      </c>
      <c r="D20" s="21">
        <f t="shared" ref="D20:F22" si="3">D21</f>
        <v>-1078772</v>
      </c>
      <c r="E20" s="21">
        <f t="shared" si="3"/>
        <v>-922343</v>
      </c>
      <c r="F20" s="21">
        <f t="shared" si="3"/>
        <v>-156429</v>
      </c>
    </row>
    <row r="21" spans="1:6" s="97" customFormat="1" ht="34.5">
      <c r="A21" s="388"/>
      <c r="B21" s="388"/>
      <c r="C21" s="13" t="s">
        <v>96</v>
      </c>
      <c r="D21" s="21">
        <f t="shared" si="3"/>
        <v>-1078772</v>
      </c>
      <c r="E21" s="21">
        <f t="shared" si="3"/>
        <v>-922343</v>
      </c>
      <c r="F21" s="21">
        <f t="shared" si="3"/>
        <v>-156429</v>
      </c>
    </row>
    <row r="22" spans="1:6" s="97" customFormat="1" ht="34.5">
      <c r="A22" s="388"/>
      <c r="B22" s="388"/>
      <c r="C22" s="13" t="s">
        <v>97</v>
      </c>
      <c r="D22" s="21">
        <f t="shared" si="3"/>
        <v>-1078772</v>
      </c>
      <c r="E22" s="21">
        <f t="shared" si="3"/>
        <v>-922343</v>
      </c>
      <c r="F22" s="21">
        <f t="shared" si="3"/>
        <v>-156429</v>
      </c>
    </row>
    <row r="23" spans="1:6" s="97" customFormat="1" ht="23.25" customHeight="1">
      <c r="A23" s="389"/>
      <c r="B23" s="389"/>
      <c r="C23" s="13" t="s">
        <v>98</v>
      </c>
      <c r="D23" s="11">
        <f>E23+F23</f>
        <v>-1078772</v>
      </c>
      <c r="E23" s="11">
        <v>-922343</v>
      </c>
      <c r="F23" s="11">
        <v>-156429</v>
      </c>
    </row>
    <row r="24" spans="1:6" s="97" customFormat="1" ht="19.5" customHeight="1">
      <c r="A24" s="105" t="s">
        <v>200</v>
      </c>
      <c r="B24" s="106"/>
      <c r="C24" s="21" t="s">
        <v>147</v>
      </c>
      <c r="D24" s="21">
        <f>E24+F24</f>
        <v>-955235.5</v>
      </c>
      <c r="E24" s="21">
        <f>+E33+E25</f>
        <v>-869927.5</v>
      </c>
      <c r="F24" s="21">
        <f>F33+F25</f>
        <v>-85308</v>
      </c>
    </row>
    <row r="25" spans="1:6" s="97" customFormat="1" ht="92.25" customHeight="1">
      <c r="A25" s="109"/>
      <c r="B25" s="110" t="s">
        <v>236</v>
      </c>
      <c r="C25" s="95" t="s">
        <v>306</v>
      </c>
      <c r="D25" s="80">
        <f t="shared" ref="D25:F25" si="4">D27</f>
        <v>-187222.5</v>
      </c>
      <c r="E25" s="80">
        <f t="shared" si="4"/>
        <v>-141059.5</v>
      </c>
      <c r="F25" s="80">
        <f t="shared" si="4"/>
        <v>-46163</v>
      </c>
    </row>
    <row r="26" spans="1:6" s="97" customFormat="1">
      <c r="A26" s="387"/>
      <c r="B26" s="387"/>
      <c r="C26" s="12" t="s">
        <v>93</v>
      </c>
      <c r="D26" s="11"/>
      <c r="E26" s="11"/>
      <c r="F26" s="11"/>
    </row>
    <row r="27" spans="1:6" s="97" customFormat="1" ht="34.5">
      <c r="A27" s="388"/>
      <c r="B27" s="388"/>
      <c r="C27" s="13" t="s">
        <v>75</v>
      </c>
      <c r="D27" s="80">
        <f t="shared" ref="D27:F27" si="5">D29</f>
        <v>-187222.5</v>
      </c>
      <c r="E27" s="80">
        <f t="shared" si="5"/>
        <v>-141059.5</v>
      </c>
      <c r="F27" s="80">
        <f t="shared" si="5"/>
        <v>-46163</v>
      </c>
    </row>
    <row r="28" spans="1:6" s="97" customFormat="1" ht="34.5">
      <c r="A28" s="388"/>
      <c r="B28" s="388"/>
      <c r="C28" s="13" t="s">
        <v>94</v>
      </c>
      <c r="D28" s="11"/>
      <c r="E28" s="11"/>
      <c r="F28" s="11"/>
    </row>
    <row r="29" spans="1:6" s="97" customFormat="1" ht="51.75">
      <c r="A29" s="388"/>
      <c r="B29" s="388"/>
      <c r="C29" s="13" t="s">
        <v>95</v>
      </c>
      <c r="D29" s="80">
        <f t="shared" ref="D29:F31" si="6">D30</f>
        <v>-187222.5</v>
      </c>
      <c r="E29" s="80">
        <f t="shared" si="6"/>
        <v>-141059.5</v>
      </c>
      <c r="F29" s="80">
        <f t="shared" si="6"/>
        <v>-46163</v>
      </c>
    </row>
    <row r="30" spans="1:6" s="97" customFormat="1" ht="33.75" customHeight="1">
      <c r="A30" s="388"/>
      <c r="B30" s="388"/>
      <c r="C30" s="13" t="s">
        <v>96</v>
      </c>
      <c r="D30" s="80">
        <f t="shared" si="6"/>
        <v>-187222.5</v>
      </c>
      <c r="E30" s="80">
        <f t="shared" si="6"/>
        <v>-141059.5</v>
      </c>
      <c r="F30" s="80">
        <f t="shared" si="6"/>
        <v>-46163</v>
      </c>
    </row>
    <row r="31" spans="1:6" s="97" customFormat="1" ht="35.25" customHeight="1">
      <c r="A31" s="388"/>
      <c r="B31" s="388"/>
      <c r="C31" s="13" t="s">
        <v>97</v>
      </c>
      <c r="D31" s="80">
        <f t="shared" si="6"/>
        <v>-187222.5</v>
      </c>
      <c r="E31" s="80">
        <f t="shared" si="6"/>
        <v>-141059.5</v>
      </c>
      <c r="F31" s="80">
        <f t="shared" si="6"/>
        <v>-46163</v>
      </c>
    </row>
    <row r="32" spans="1:6" s="97" customFormat="1" ht="25.5" customHeight="1">
      <c r="A32" s="389"/>
      <c r="B32" s="389"/>
      <c r="C32" s="13" t="s">
        <v>98</v>
      </c>
      <c r="D32" s="11">
        <f>E32+F32</f>
        <v>-187222.5</v>
      </c>
      <c r="E32" s="11">
        <v>-141059.5</v>
      </c>
      <c r="F32" s="11">
        <v>-46163</v>
      </c>
    </row>
    <row r="33" spans="1:6" s="97" customFormat="1" ht="92.25" customHeight="1">
      <c r="A33" s="109"/>
      <c r="B33" s="110" t="s">
        <v>84</v>
      </c>
      <c r="C33" s="95" t="s">
        <v>234</v>
      </c>
      <c r="D33" s="80">
        <f t="shared" ref="D33:F33" si="7">D35</f>
        <v>-768013</v>
      </c>
      <c r="E33" s="80">
        <f t="shared" si="7"/>
        <v>-728868</v>
      </c>
      <c r="F33" s="80">
        <f t="shared" si="7"/>
        <v>-39145</v>
      </c>
    </row>
    <row r="34" spans="1:6" s="97" customFormat="1">
      <c r="A34" s="387"/>
      <c r="B34" s="387"/>
      <c r="C34" s="12" t="s">
        <v>93</v>
      </c>
      <c r="D34" s="11"/>
      <c r="E34" s="11"/>
      <c r="F34" s="11"/>
    </row>
    <row r="35" spans="1:6" s="97" customFormat="1" ht="34.5">
      <c r="A35" s="388"/>
      <c r="B35" s="388"/>
      <c r="C35" s="13" t="s">
        <v>75</v>
      </c>
      <c r="D35" s="80">
        <f t="shared" ref="D35:F35" si="8">D37</f>
        <v>-768013</v>
      </c>
      <c r="E35" s="80">
        <f t="shared" si="8"/>
        <v>-728868</v>
      </c>
      <c r="F35" s="80">
        <f t="shared" si="8"/>
        <v>-39145</v>
      </c>
    </row>
    <row r="36" spans="1:6" s="97" customFormat="1" ht="34.5">
      <c r="A36" s="388"/>
      <c r="B36" s="388"/>
      <c r="C36" s="13" t="s">
        <v>94</v>
      </c>
      <c r="D36" s="11"/>
      <c r="E36" s="11"/>
      <c r="F36" s="11"/>
    </row>
    <row r="37" spans="1:6" s="97" customFormat="1" ht="51.75">
      <c r="A37" s="388"/>
      <c r="B37" s="388"/>
      <c r="C37" s="13" t="s">
        <v>95</v>
      </c>
      <c r="D37" s="80">
        <f t="shared" ref="D37:F39" si="9">D38</f>
        <v>-768013</v>
      </c>
      <c r="E37" s="80">
        <f t="shared" si="9"/>
        <v>-728868</v>
      </c>
      <c r="F37" s="80">
        <f t="shared" si="9"/>
        <v>-39145</v>
      </c>
    </row>
    <row r="38" spans="1:6" s="97" customFormat="1" ht="33.75" customHeight="1">
      <c r="A38" s="388"/>
      <c r="B38" s="388"/>
      <c r="C38" s="13" t="s">
        <v>96</v>
      </c>
      <c r="D38" s="80">
        <f t="shared" si="9"/>
        <v>-768013</v>
      </c>
      <c r="E38" s="80">
        <f t="shared" si="9"/>
        <v>-728868</v>
      </c>
      <c r="F38" s="80">
        <f t="shared" si="9"/>
        <v>-39145</v>
      </c>
    </row>
    <row r="39" spans="1:6" s="97" customFormat="1" ht="35.25" customHeight="1">
      <c r="A39" s="388"/>
      <c r="B39" s="388"/>
      <c r="C39" s="13" t="s">
        <v>97</v>
      </c>
      <c r="D39" s="80">
        <f t="shared" si="9"/>
        <v>-768013</v>
      </c>
      <c r="E39" s="80">
        <f t="shared" si="9"/>
        <v>-728868</v>
      </c>
      <c r="F39" s="80">
        <f t="shared" si="9"/>
        <v>-39145</v>
      </c>
    </row>
    <row r="40" spans="1:6" s="97" customFormat="1" ht="25.5" customHeight="1">
      <c r="A40" s="389"/>
      <c r="B40" s="389"/>
      <c r="C40" s="13" t="s">
        <v>98</v>
      </c>
      <c r="D40" s="11">
        <f>E40+F40</f>
        <v>-768013</v>
      </c>
      <c r="E40" s="11">
        <v>-728868</v>
      </c>
      <c r="F40" s="11">
        <v>-39145</v>
      </c>
    </row>
    <row r="41" spans="1:6" s="97" customFormat="1" ht="31.5" customHeight="1">
      <c r="A41" s="108" t="s">
        <v>82</v>
      </c>
      <c r="B41" s="111"/>
      <c r="C41" s="21" t="s">
        <v>92</v>
      </c>
      <c r="D41" s="11">
        <f>E41+F41</f>
        <v>-98530</v>
      </c>
      <c r="E41" s="11">
        <f>+E42+E50</f>
        <v>-63800</v>
      </c>
      <c r="F41" s="11">
        <f>+F42+F50</f>
        <v>-34730</v>
      </c>
    </row>
    <row r="42" spans="1:6" s="97" customFormat="1" ht="103.5">
      <c r="A42" s="384"/>
      <c r="B42" s="108" t="s">
        <v>84</v>
      </c>
      <c r="C42" s="95" t="s">
        <v>129</v>
      </c>
      <c r="D42" s="11">
        <f>E42+F42</f>
        <v>35000</v>
      </c>
      <c r="E42" s="11">
        <f>+E44</f>
        <v>35000</v>
      </c>
      <c r="F42" s="11">
        <f>+F44</f>
        <v>0</v>
      </c>
    </row>
    <row r="43" spans="1:6" s="97" customFormat="1">
      <c r="A43" s="384"/>
      <c r="B43" s="385"/>
      <c r="C43" s="12" t="s">
        <v>93</v>
      </c>
      <c r="D43" s="11"/>
      <c r="E43" s="11"/>
      <c r="F43" s="11"/>
    </row>
    <row r="44" spans="1:6" s="97" customFormat="1" ht="34.5">
      <c r="A44" s="384"/>
      <c r="B44" s="385"/>
      <c r="C44" s="13" t="s">
        <v>75</v>
      </c>
      <c r="D44" s="11">
        <f>E44+F44</f>
        <v>35000</v>
      </c>
      <c r="E44" s="11">
        <f>E46</f>
        <v>35000</v>
      </c>
      <c r="F44" s="11">
        <f>F46</f>
        <v>0</v>
      </c>
    </row>
    <row r="45" spans="1:6" s="97" customFormat="1" ht="32.25" customHeight="1">
      <c r="A45" s="384"/>
      <c r="B45" s="385"/>
      <c r="C45" s="13" t="s">
        <v>94</v>
      </c>
      <c r="D45" s="11"/>
      <c r="E45" s="11"/>
      <c r="F45" s="11"/>
    </row>
    <row r="46" spans="1:6" s="97" customFormat="1" ht="51.75">
      <c r="A46" s="384"/>
      <c r="B46" s="385"/>
      <c r="C46" s="13" t="s">
        <v>95</v>
      </c>
      <c r="D46" s="11">
        <f t="shared" ref="D46:D49" si="10">E46+F46</f>
        <v>35000</v>
      </c>
      <c r="E46" s="11">
        <f t="shared" ref="E46:F48" si="11">E47</f>
        <v>35000</v>
      </c>
      <c r="F46" s="11">
        <f t="shared" si="11"/>
        <v>0</v>
      </c>
    </row>
    <row r="47" spans="1:6" s="97" customFormat="1" ht="34.5">
      <c r="A47" s="384"/>
      <c r="B47" s="385"/>
      <c r="C47" s="13" t="s">
        <v>96</v>
      </c>
      <c r="D47" s="11">
        <f t="shared" si="10"/>
        <v>35000</v>
      </c>
      <c r="E47" s="11">
        <f t="shared" si="11"/>
        <v>35000</v>
      </c>
      <c r="F47" s="11">
        <f t="shared" si="11"/>
        <v>0</v>
      </c>
    </row>
    <row r="48" spans="1:6" s="97" customFormat="1" ht="34.5">
      <c r="A48" s="384"/>
      <c r="B48" s="385"/>
      <c r="C48" s="13" t="s">
        <v>97</v>
      </c>
      <c r="D48" s="11">
        <f t="shared" si="10"/>
        <v>35000</v>
      </c>
      <c r="E48" s="11">
        <f t="shared" si="11"/>
        <v>35000</v>
      </c>
      <c r="F48" s="11">
        <f t="shared" si="11"/>
        <v>0</v>
      </c>
    </row>
    <row r="49" spans="1:6" s="97" customFormat="1">
      <c r="A49" s="384"/>
      <c r="B49" s="385"/>
      <c r="C49" s="13" t="s">
        <v>98</v>
      </c>
      <c r="D49" s="11">
        <f t="shared" si="10"/>
        <v>35000</v>
      </c>
      <c r="E49" s="11">
        <v>35000</v>
      </c>
      <c r="F49" s="11">
        <v>0</v>
      </c>
    </row>
    <row r="50" spans="1:6" s="97" customFormat="1" ht="86.25">
      <c r="A50" s="384"/>
      <c r="B50" s="110">
        <v>42005</v>
      </c>
      <c r="C50" s="95" t="s">
        <v>99</v>
      </c>
      <c r="D50" s="11">
        <f>E50+F50</f>
        <v>-133530</v>
      </c>
      <c r="E50" s="11">
        <f>+E52</f>
        <v>-98800</v>
      </c>
      <c r="F50" s="11">
        <f>+F52</f>
        <v>-34730</v>
      </c>
    </row>
    <row r="51" spans="1:6" s="97" customFormat="1">
      <c r="A51" s="384"/>
      <c r="B51" s="385"/>
      <c r="C51" s="12" t="s">
        <v>93</v>
      </c>
      <c r="D51" s="11"/>
      <c r="E51" s="11"/>
      <c r="F51" s="11"/>
    </row>
    <row r="52" spans="1:6" s="97" customFormat="1" ht="34.5">
      <c r="A52" s="384"/>
      <c r="B52" s="385"/>
      <c r="C52" s="13" t="s">
        <v>75</v>
      </c>
      <c r="D52" s="11">
        <f>E52+F52</f>
        <v>-133530</v>
      </c>
      <c r="E52" s="11">
        <f>E54</f>
        <v>-98800</v>
      </c>
      <c r="F52" s="11">
        <f>F54</f>
        <v>-34730</v>
      </c>
    </row>
    <row r="53" spans="1:6" s="97" customFormat="1" ht="34.5">
      <c r="A53" s="384"/>
      <c r="B53" s="385"/>
      <c r="C53" s="13" t="s">
        <v>94</v>
      </c>
      <c r="D53" s="11"/>
      <c r="E53" s="11"/>
      <c r="F53" s="11"/>
    </row>
    <row r="54" spans="1:6" s="97" customFormat="1" ht="51.75">
      <c r="A54" s="384"/>
      <c r="B54" s="385"/>
      <c r="C54" s="13" t="s">
        <v>95</v>
      </c>
      <c r="D54" s="11">
        <f t="shared" ref="D54:D57" si="12">E54+F54</f>
        <v>-133530</v>
      </c>
      <c r="E54" s="11">
        <f t="shared" ref="E54:F56" si="13">E55</f>
        <v>-98800</v>
      </c>
      <c r="F54" s="11">
        <f t="shared" si="13"/>
        <v>-34730</v>
      </c>
    </row>
    <row r="55" spans="1:6" s="97" customFormat="1" ht="34.5">
      <c r="A55" s="384"/>
      <c r="B55" s="385"/>
      <c r="C55" s="13" t="s">
        <v>96</v>
      </c>
      <c r="D55" s="11">
        <f t="shared" si="12"/>
        <v>-133530</v>
      </c>
      <c r="E55" s="11">
        <f t="shared" si="13"/>
        <v>-98800</v>
      </c>
      <c r="F55" s="11">
        <f t="shared" si="13"/>
        <v>-34730</v>
      </c>
    </row>
    <row r="56" spans="1:6" s="97" customFormat="1" ht="34.5">
      <c r="A56" s="384"/>
      <c r="B56" s="385"/>
      <c r="C56" s="13" t="s">
        <v>97</v>
      </c>
      <c r="D56" s="11">
        <f t="shared" si="12"/>
        <v>-133530</v>
      </c>
      <c r="E56" s="11">
        <f t="shared" si="13"/>
        <v>-98800</v>
      </c>
      <c r="F56" s="11">
        <f t="shared" si="13"/>
        <v>-34730</v>
      </c>
    </row>
    <row r="57" spans="1:6" s="97" customFormat="1">
      <c r="A57" s="384"/>
      <c r="B57" s="385"/>
      <c r="C57" s="13" t="s">
        <v>98</v>
      </c>
      <c r="D57" s="11">
        <f t="shared" si="12"/>
        <v>-133530</v>
      </c>
      <c r="E57" s="11">
        <f>-133800+35000</f>
        <v>-98800</v>
      </c>
      <c r="F57" s="11">
        <v>-34730</v>
      </c>
    </row>
  </sheetData>
  <mergeCells count="17">
    <mergeCell ref="A42:A57"/>
    <mergeCell ref="B43:B49"/>
    <mergeCell ref="D9:D10"/>
    <mergeCell ref="E9:F9"/>
    <mergeCell ref="B51:B57"/>
    <mergeCell ref="A12:B12"/>
    <mergeCell ref="B34:B40"/>
    <mergeCell ref="A34:A40"/>
    <mergeCell ref="B17:B23"/>
    <mergeCell ref="A17:A23"/>
    <mergeCell ref="A26:A32"/>
    <mergeCell ref="B26:B32"/>
    <mergeCell ref="A5:F5"/>
    <mergeCell ref="A7:B9"/>
    <mergeCell ref="C7:C10"/>
    <mergeCell ref="D8:F8"/>
    <mergeCell ref="D7:F7"/>
  </mergeCells>
  <pageMargins left="0.2" right="0.2" top="0.2" bottom="0.19" header="0.2" footer="0.19"/>
  <pageSetup scale="38" orientation="portrait" r:id="rId1"/>
  <ignoredErrors>
    <ignoredError sqref="D42" formula="1"/>
    <ignoredError sqref="A41:B57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zoomScaleNormal="100" workbookViewId="0">
      <selection activeCell="B10" sqref="B10"/>
    </sheetView>
  </sheetViews>
  <sheetFormatPr defaultRowHeight="17.25"/>
  <cols>
    <col min="1" max="1" width="31.140625" style="19" customWidth="1"/>
    <col min="2" max="2" width="69.85546875" style="19" customWidth="1"/>
    <col min="3" max="3" width="30.7109375" style="19" customWidth="1"/>
    <col min="4" max="7" width="30.85546875" style="19" customWidth="1"/>
    <col min="8" max="8" width="40.5703125" style="19" customWidth="1"/>
    <col min="9" max="16384" width="9.140625" style="19"/>
  </cols>
  <sheetData>
    <row r="1" spans="1:8" s="4" customFormat="1">
      <c r="C1" s="5" t="s">
        <v>132</v>
      </c>
      <c r="D1" s="10"/>
      <c r="E1" s="10"/>
      <c r="F1" s="10"/>
      <c r="G1" s="18"/>
    </row>
    <row r="2" spans="1:8" s="4" customFormat="1">
      <c r="C2" s="5" t="s">
        <v>35</v>
      </c>
      <c r="D2" s="18"/>
      <c r="E2" s="18"/>
      <c r="F2" s="18"/>
      <c r="G2" s="18"/>
    </row>
    <row r="3" spans="1:8" s="4" customFormat="1">
      <c r="C3" s="5" t="s">
        <v>0</v>
      </c>
      <c r="D3" s="18"/>
      <c r="E3" s="18"/>
      <c r="F3" s="18"/>
      <c r="G3" s="18"/>
    </row>
    <row r="4" spans="1:8" s="4" customFormat="1" ht="59.25" customHeight="1">
      <c r="A4" s="369" t="s">
        <v>103</v>
      </c>
      <c r="B4" s="369"/>
      <c r="C4" s="369"/>
      <c r="D4" s="14"/>
      <c r="E4" s="14"/>
      <c r="F4" s="14"/>
      <c r="G4" s="14"/>
      <c r="H4" s="14"/>
    </row>
    <row r="5" spans="1:8" s="112" customFormat="1"/>
    <row r="6" spans="1:8" s="15" customFormat="1">
      <c r="A6" s="113" t="s">
        <v>104</v>
      </c>
      <c r="B6" s="113" t="s">
        <v>105</v>
      </c>
      <c r="C6" s="114"/>
    </row>
    <row r="7" spans="1:8" s="15" customFormat="1">
      <c r="A7" s="113">
        <v>1040</v>
      </c>
      <c r="B7" s="113" t="s">
        <v>198</v>
      </c>
    </row>
    <row r="8" spans="1:8" s="15" customFormat="1">
      <c r="A8" s="115" t="s">
        <v>106</v>
      </c>
      <c r="C8" s="116"/>
      <c r="E8" s="117"/>
    </row>
    <row r="9" spans="1:8" s="112" customFormat="1">
      <c r="C9" s="116"/>
    </row>
    <row r="10" spans="1:8" s="15" customFormat="1" ht="72.75" customHeight="1">
      <c r="A10" s="113" t="s">
        <v>107</v>
      </c>
      <c r="B10" s="64">
        <v>1040</v>
      </c>
      <c r="C10" s="197" t="s">
        <v>36</v>
      </c>
    </row>
    <row r="11" spans="1:8" s="15" customFormat="1" ht="16.5" customHeight="1">
      <c r="A11" s="113" t="s">
        <v>108</v>
      </c>
      <c r="B11" s="64">
        <v>42001</v>
      </c>
      <c r="C11" s="118" t="s">
        <v>56</v>
      </c>
    </row>
    <row r="12" spans="1:8" s="15" customFormat="1" ht="51.75">
      <c r="A12" s="119" t="s">
        <v>109</v>
      </c>
      <c r="B12" s="64" t="s">
        <v>238</v>
      </c>
      <c r="C12" s="120"/>
    </row>
    <row r="13" spans="1:8" s="15" customFormat="1" ht="51.75">
      <c r="A13" s="119" t="s">
        <v>111</v>
      </c>
      <c r="B13" s="64" t="s">
        <v>207</v>
      </c>
      <c r="C13" s="120"/>
    </row>
    <row r="14" spans="1:8" s="15" customFormat="1">
      <c r="A14" s="119" t="s">
        <v>113</v>
      </c>
      <c r="B14" s="64" t="s">
        <v>86</v>
      </c>
      <c r="C14" s="120"/>
    </row>
    <row r="15" spans="1:8" s="15" customFormat="1" ht="51.75">
      <c r="A15" s="113" t="s">
        <v>114</v>
      </c>
      <c r="B15" s="64" t="s">
        <v>115</v>
      </c>
      <c r="C15" s="120"/>
    </row>
    <row r="16" spans="1:8" s="15" customFormat="1">
      <c r="A16" s="121"/>
      <c r="B16" s="64" t="s">
        <v>116</v>
      </c>
      <c r="C16" s="122"/>
    </row>
    <row r="17" spans="1:4" s="15" customFormat="1">
      <c r="A17" s="123" t="s">
        <v>117</v>
      </c>
      <c r="B17" s="123"/>
      <c r="C17" s="124">
        <f>'5.'!D16</f>
        <v>-1078772</v>
      </c>
    </row>
    <row r="18" spans="1:4" s="112" customFormat="1"/>
    <row r="19" spans="1:4" s="112" customFormat="1"/>
    <row r="20" spans="1:4" s="112" customFormat="1"/>
    <row r="21" spans="1:4" s="15" customFormat="1" ht="21.75" customHeight="1">
      <c r="A21" s="113" t="s">
        <v>104</v>
      </c>
      <c r="B21" s="113" t="s">
        <v>105</v>
      </c>
    </row>
    <row r="22" spans="1:4" s="15" customFormat="1" ht="18" customHeight="1">
      <c r="A22" s="113">
        <v>1157</v>
      </c>
      <c r="B22" s="113" t="s">
        <v>147</v>
      </c>
    </row>
    <row r="23" spans="1:4" s="15" customFormat="1">
      <c r="A23" s="115" t="s">
        <v>106</v>
      </c>
      <c r="C23" s="116"/>
    </row>
    <row r="24" spans="1:4" s="15" customFormat="1" ht="15" customHeight="1">
      <c r="B24" s="125"/>
      <c r="C24" s="126"/>
      <c r="D24" s="126"/>
    </row>
    <row r="25" spans="1:4" s="15" customFormat="1" ht="70.5" customHeight="1">
      <c r="A25" s="113" t="s">
        <v>107</v>
      </c>
      <c r="B25" s="64">
        <v>1157</v>
      </c>
      <c r="C25" s="193" t="s">
        <v>36</v>
      </c>
    </row>
    <row r="26" spans="1:4" s="15" customFormat="1" ht="17.25" customHeight="1">
      <c r="A26" s="113" t="s">
        <v>108</v>
      </c>
      <c r="B26" s="64">
        <v>42001</v>
      </c>
      <c r="C26" s="118" t="s">
        <v>56</v>
      </c>
    </row>
    <row r="27" spans="1:4" s="15" customFormat="1" ht="69">
      <c r="A27" s="119" t="s">
        <v>109</v>
      </c>
      <c r="B27" s="64" t="s">
        <v>306</v>
      </c>
      <c r="C27" s="120"/>
    </row>
    <row r="28" spans="1:4" s="15" customFormat="1" ht="51.75">
      <c r="A28" s="119" t="s">
        <v>111</v>
      </c>
      <c r="B28" s="64" t="s">
        <v>252</v>
      </c>
      <c r="C28" s="120"/>
    </row>
    <row r="29" spans="1:4" s="15" customFormat="1">
      <c r="A29" s="119" t="s">
        <v>113</v>
      </c>
      <c r="B29" s="64" t="s">
        <v>86</v>
      </c>
      <c r="C29" s="120"/>
    </row>
    <row r="30" spans="1:4" s="15" customFormat="1" ht="51.75">
      <c r="A30" s="113" t="s">
        <v>114</v>
      </c>
      <c r="B30" s="64" t="s">
        <v>115</v>
      </c>
      <c r="C30" s="120"/>
    </row>
    <row r="31" spans="1:4" s="15" customFormat="1">
      <c r="A31" s="121"/>
      <c r="B31" s="127" t="s">
        <v>116</v>
      </c>
      <c r="C31" s="122"/>
    </row>
    <row r="32" spans="1:4" s="15" customFormat="1" ht="22.5" customHeight="1">
      <c r="A32" s="123" t="s">
        <v>117</v>
      </c>
      <c r="B32" s="123"/>
      <c r="C32" s="124">
        <f>'5.'!D25</f>
        <v>-187222.5</v>
      </c>
    </row>
    <row r="33" spans="1:8" s="15" customFormat="1" ht="15" customHeight="1">
      <c r="B33" s="125"/>
      <c r="C33" s="126"/>
      <c r="D33" s="126"/>
    </row>
    <row r="34" spans="1:8" s="15" customFormat="1" ht="70.5" customHeight="1">
      <c r="A34" s="113" t="s">
        <v>107</v>
      </c>
      <c r="B34" s="64">
        <v>1157</v>
      </c>
      <c r="C34" s="193" t="s">
        <v>36</v>
      </c>
    </row>
    <row r="35" spans="1:8" s="15" customFormat="1" ht="17.25" customHeight="1">
      <c r="A35" s="113" t="s">
        <v>108</v>
      </c>
      <c r="B35" s="64">
        <v>42003</v>
      </c>
      <c r="C35" s="118" t="s">
        <v>56</v>
      </c>
    </row>
    <row r="36" spans="1:8" s="15" customFormat="1" ht="51.75">
      <c r="A36" s="119" t="s">
        <v>109</v>
      </c>
      <c r="B36" s="64" t="s">
        <v>235</v>
      </c>
      <c r="C36" s="120"/>
    </row>
    <row r="37" spans="1:8" s="15" customFormat="1">
      <c r="A37" s="119" t="s">
        <v>111</v>
      </c>
      <c r="B37" s="64" t="s">
        <v>193</v>
      </c>
      <c r="C37" s="120"/>
    </row>
    <row r="38" spans="1:8" s="15" customFormat="1">
      <c r="A38" s="119" t="s">
        <v>113</v>
      </c>
      <c r="B38" s="64" t="s">
        <v>86</v>
      </c>
      <c r="C38" s="120"/>
    </row>
    <row r="39" spans="1:8" s="15" customFormat="1" ht="51.75">
      <c r="A39" s="113" t="s">
        <v>114</v>
      </c>
      <c r="B39" s="64" t="s">
        <v>115</v>
      </c>
      <c r="C39" s="120"/>
    </row>
    <row r="40" spans="1:8" s="15" customFormat="1">
      <c r="A40" s="121"/>
      <c r="B40" s="127" t="s">
        <v>116</v>
      </c>
      <c r="C40" s="122"/>
    </row>
    <row r="41" spans="1:8" s="15" customFormat="1" ht="22.5" customHeight="1">
      <c r="A41" s="123" t="s">
        <v>117</v>
      </c>
      <c r="B41" s="123"/>
      <c r="C41" s="124">
        <f>'5.'!D33</f>
        <v>-768013</v>
      </c>
    </row>
    <row r="42" spans="1:8" s="15" customFormat="1" ht="15" customHeight="1">
      <c r="B42" s="125"/>
      <c r="C42" s="126"/>
      <c r="D42" s="126"/>
    </row>
    <row r="43" spans="1:8" s="15" customFormat="1" ht="15" customHeight="1">
      <c r="B43" s="125"/>
      <c r="C43" s="126"/>
      <c r="D43" s="126"/>
    </row>
    <row r="44" spans="1:8" s="15" customFormat="1">
      <c r="A44" s="113" t="s">
        <v>104</v>
      </c>
      <c r="B44" s="113" t="s">
        <v>105</v>
      </c>
    </row>
    <row r="45" spans="1:8" s="15" customFormat="1">
      <c r="A45" s="113">
        <v>1167</v>
      </c>
      <c r="B45" s="113" t="s">
        <v>92</v>
      </c>
      <c r="C45" s="128"/>
    </row>
    <row r="46" spans="1:8" s="15" customFormat="1">
      <c r="A46" s="115" t="s">
        <v>106</v>
      </c>
      <c r="C46" s="129"/>
    </row>
    <row r="47" spans="1:8" s="15" customFormat="1">
      <c r="A47" s="125"/>
      <c r="B47" s="125"/>
      <c r="C47" s="131"/>
      <c r="E47" s="132"/>
      <c r="F47" s="132"/>
      <c r="G47" s="132"/>
      <c r="H47" s="132"/>
    </row>
    <row r="48" spans="1:8" s="15" customFormat="1" ht="77.25" customHeight="1">
      <c r="A48" s="113" t="s">
        <v>107</v>
      </c>
      <c r="B48" s="64">
        <v>1167</v>
      </c>
      <c r="C48" s="196" t="s">
        <v>310</v>
      </c>
      <c r="E48" s="129"/>
      <c r="F48" s="129"/>
      <c r="G48" s="129"/>
      <c r="H48" s="129"/>
    </row>
    <row r="49" spans="1:8" s="15" customFormat="1">
      <c r="A49" s="113" t="s">
        <v>108</v>
      </c>
      <c r="B49" s="64">
        <v>42003</v>
      </c>
      <c r="C49" s="390" t="s">
        <v>56</v>
      </c>
      <c r="E49" s="133"/>
      <c r="F49" s="133"/>
      <c r="G49" s="133"/>
      <c r="H49" s="133"/>
    </row>
    <row r="50" spans="1:8" s="15" customFormat="1" ht="86.25">
      <c r="A50" s="22" t="s">
        <v>109</v>
      </c>
      <c r="B50" s="134" t="s">
        <v>110</v>
      </c>
      <c r="C50" s="391"/>
      <c r="E50" s="133"/>
      <c r="F50" s="133"/>
      <c r="G50" s="133"/>
      <c r="H50" s="133"/>
    </row>
    <row r="51" spans="1:8" s="15" customFormat="1" ht="120.75">
      <c r="A51" s="22" t="s">
        <v>111</v>
      </c>
      <c r="B51" s="134" t="s">
        <v>112</v>
      </c>
      <c r="C51" s="391"/>
      <c r="E51" s="129"/>
      <c r="F51" s="129"/>
      <c r="G51" s="129"/>
      <c r="H51" s="129"/>
    </row>
    <row r="52" spans="1:8" s="15" customFormat="1">
      <c r="A52" s="22" t="s">
        <v>113</v>
      </c>
      <c r="B52" s="134" t="s">
        <v>86</v>
      </c>
      <c r="C52" s="391"/>
    </row>
    <row r="53" spans="1:8" s="15" customFormat="1" ht="51.75">
      <c r="A53" s="22" t="s">
        <v>114</v>
      </c>
      <c r="B53" s="113" t="s">
        <v>115</v>
      </c>
      <c r="C53" s="391"/>
      <c r="E53" s="133"/>
    </row>
    <row r="54" spans="1:8" s="15" customFormat="1">
      <c r="A54" s="121"/>
      <c r="B54" s="127" t="s">
        <v>116</v>
      </c>
      <c r="C54" s="392"/>
    </row>
    <row r="55" spans="1:8" s="15" customFormat="1">
      <c r="A55" s="135" t="s">
        <v>117</v>
      </c>
      <c r="B55" s="136"/>
      <c r="C55" s="11">
        <f>'5.'!D42</f>
        <v>35000</v>
      </c>
    </row>
    <row r="56" spans="1:8" s="15" customFormat="1"/>
    <row r="57" spans="1:8" s="15" customFormat="1" ht="69">
      <c r="A57" s="113" t="s">
        <v>107</v>
      </c>
      <c r="B57" s="64">
        <v>1167</v>
      </c>
      <c r="C57" s="196" t="s">
        <v>36</v>
      </c>
    </row>
    <row r="58" spans="1:8" s="15" customFormat="1">
      <c r="A58" s="113" t="s">
        <v>108</v>
      </c>
      <c r="B58" s="64">
        <v>42005</v>
      </c>
      <c r="C58" s="390" t="s">
        <v>56</v>
      </c>
    </row>
    <row r="59" spans="1:8" s="15" customFormat="1" ht="86.25">
      <c r="A59" s="119" t="s">
        <v>109</v>
      </c>
      <c r="B59" s="134" t="s">
        <v>118</v>
      </c>
      <c r="C59" s="391"/>
    </row>
    <row r="60" spans="1:8" s="15" customFormat="1" ht="86.25">
      <c r="A60" s="119" t="s">
        <v>111</v>
      </c>
      <c r="B60" s="134" t="s">
        <v>119</v>
      </c>
      <c r="C60" s="391"/>
    </row>
    <row r="61" spans="1:8" s="15" customFormat="1">
      <c r="A61" s="119" t="s">
        <v>113</v>
      </c>
      <c r="B61" s="134" t="s">
        <v>86</v>
      </c>
      <c r="C61" s="391"/>
    </row>
    <row r="62" spans="1:8" s="15" customFormat="1" ht="51.75">
      <c r="A62" s="113" t="s">
        <v>114</v>
      </c>
      <c r="B62" s="113" t="s">
        <v>120</v>
      </c>
      <c r="C62" s="391"/>
    </row>
    <row r="63" spans="1:8" s="15" customFormat="1">
      <c r="A63" s="121"/>
      <c r="B63" s="127" t="s">
        <v>116</v>
      </c>
      <c r="C63" s="392"/>
    </row>
    <row r="64" spans="1:8" s="15" customFormat="1">
      <c r="A64" s="137" t="s">
        <v>117</v>
      </c>
      <c r="B64" s="136"/>
      <c r="C64" s="11">
        <f>'5.'!D50</f>
        <v>-133530</v>
      </c>
    </row>
    <row r="65" spans="1:3" s="15" customFormat="1">
      <c r="A65" s="125"/>
      <c r="B65" s="125"/>
      <c r="C65" s="130"/>
    </row>
  </sheetData>
  <mergeCells count="3">
    <mergeCell ref="A4:C4"/>
    <mergeCell ref="C49:C54"/>
    <mergeCell ref="C58:C63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93"/>
  <sheetViews>
    <sheetView topLeftCell="A145" zoomScaleNormal="100" workbookViewId="0">
      <selection activeCell="D191" sqref="D191"/>
    </sheetView>
  </sheetViews>
  <sheetFormatPr defaultColWidth="9.140625" defaultRowHeight="17.25"/>
  <cols>
    <col min="1" max="1" width="9.140625" style="44"/>
    <col min="2" max="2" width="10.140625" style="44" bestFit="1" customWidth="1"/>
    <col min="3" max="3" width="15.42578125" style="44" bestFit="1" customWidth="1"/>
    <col min="4" max="4" width="80" style="44" customWidth="1"/>
    <col min="5" max="5" width="33.5703125" style="44" customWidth="1"/>
    <col min="6" max="6" width="14.5703125" style="44" customWidth="1"/>
    <col min="7" max="7" width="11.42578125" style="44" customWidth="1"/>
    <col min="8" max="8" width="15.85546875" style="44" bestFit="1" customWidth="1"/>
    <col min="9" max="16384" width="9.140625" style="44"/>
  </cols>
  <sheetData>
    <row r="1" spans="2:8">
      <c r="E1" s="139" t="s">
        <v>393</v>
      </c>
    </row>
    <row r="2" spans="2:8">
      <c r="E2" s="139" t="s">
        <v>28</v>
      </c>
    </row>
    <row r="3" spans="2:8">
      <c r="E3" s="139" t="s">
        <v>0</v>
      </c>
    </row>
    <row r="5" spans="2:8" ht="78.75" customHeight="1">
      <c r="B5" s="396" t="s">
        <v>122</v>
      </c>
      <c r="C5" s="396"/>
      <c r="D5" s="396"/>
      <c r="E5" s="396"/>
    </row>
    <row r="6" spans="2:8">
      <c r="E6" s="34" t="s">
        <v>27</v>
      </c>
    </row>
    <row r="7" spans="2:8" s="140" customFormat="1" ht="105" customHeight="1">
      <c r="B7" s="400" t="s">
        <v>1</v>
      </c>
      <c r="C7" s="401"/>
      <c r="D7" s="398" t="s">
        <v>43</v>
      </c>
      <c r="E7" s="198" t="s">
        <v>22</v>
      </c>
    </row>
    <row r="8" spans="2:8" s="140" customFormat="1">
      <c r="B8" s="41" t="s">
        <v>19</v>
      </c>
      <c r="C8" s="41" t="s">
        <v>44</v>
      </c>
      <c r="D8" s="399"/>
      <c r="E8" s="141" t="s">
        <v>2</v>
      </c>
      <c r="H8" s="142"/>
    </row>
    <row r="9" spans="2:8" s="140" customFormat="1" ht="17.25" customHeight="1">
      <c r="B9" s="143" t="s">
        <v>45</v>
      </c>
      <c r="C9" s="143"/>
      <c r="D9" s="144" t="s">
        <v>46</v>
      </c>
      <c r="E9" s="145">
        <f>+E11+E181</f>
        <v>-1798997.1</v>
      </c>
      <c r="F9" s="142">
        <f>E9-'8.'!H10</f>
        <v>0</v>
      </c>
      <c r="G9" s="142"/>
      <c r="H9" s="142"/>
    </row>
    <row r="10" spans="2:8" s="140" customFormat="1">
      <c r="B10" s="143"/>
      <c r="C10" s="143"/>
      <c r="D10" s="144" t="s">
        <v>47</v>
      </c>
      <c r="E10" s="67"/>
    </row>
    <row r="11" spans="2:8" s="140" customFormat="1" ht="34.5">
      <c r="B11" s="143"/>
      <c r="D11" s="22" t="s">
        <v>48</v>
      </c>
      <c r="E11" s="145">
        <f>E12+E37+E56+E81+E106+E149+E162</f>
        <v>-2120672</v>
      </c>
    </row>
    <row r="12" spans="2:8" s="39" customFormat="1">
      <c r="B12" s="65" t="s">
        <v>153</v>
      </c>
      <c r="C12" s="64"/>
      <c r="D12" s="64" t="s">
        <v>61</v>
      </c>
      <c r="E12" s="145">
        <f>E19+E25+E31</f>
        <v>-196143</v>
      </c>
    </row>
    <row r="13" spans="2:8" s="39" customFormat="1">
      <c r="B13" s="65"/>
      <c r="C13" s="65"/>
      <c r="D13" s="64" t="s">
        <v>154</v>
      </c>
      <c r="E13" s="145"/>
    </row>
    <row r="14" spans="2:8" s="39" customFormat="1">
      <c r="B14" s="65"/>
      <c r="C14" s="65"/>
      <c r="D14" s="64" t="s">
        <v>62</v>
      </c>
      <c r="E14" s="42"/>
    </row>
    <row r="15" spans="2:8" s="39" customFormat="1" ht="34.5">
      <c r="B15" s="65"/>
      <c r="C15" s="65"/>
      <c r="D15" s="64" t="s">
        <v>155</v>
      </c>
      <c r="E15" s="146"/>
    </row>
    <row r="16" spans="2:8" s="39" customFormat="1">
      <c r="B16" s="65"/>
      <c r="C16" s="65"/>
      <c r="D16" s="64" t="s">
        <v>63</v>
      </c>
      <c r="E16" s="42"/>
    </row>
    <row r="17" spans="2:11" s="39" customFormat="1" ht="34.5">
      <c r="B17" s="65"/>
      <c r="C17" s="65"/>
      <c r="D17" s="64" t="s">
        <v>156</v>
      </c>
      <c r="E17" s="42"/>
    </row>
    <row r="18" spans="2:11" s="39" customFormat="1">
      <c r="B18" s="65"/>
      <c r="C18" s="64"/>
      <c r="D18" s="147" t="s">
        <v>123</v>
      </c>
      <c r="E18" s="67"/>
    </row>
    <row r="19" spans="2:11" s="204" customFormat="1">
      <c r="B19" s="236"/>
      <c r="C19" s="31">
        <v>11010</v>
      </c>
      <c r="D19" s="255" t="s">
        <v>109</v>
      </c>
      <c r="E19" s="145">
        <f>'9.'!E17</f>
        <v>-1463</v>
      </c>
    </row>
    <row r="20" spans="2:11" s="204" customFormat="1" ht="69">
      <c r="B20" s="236"/>
      <c r="C20" s="208"/>
      <c r="D20" s="209" t="s">
        <v>311</v>
      </c>
      <c r="E20" s="210"/>
    </row>
    <row r="21" spans="2:11" s="204" customFormat="1">
      <c r="B21" s="236"/>
      <c r="C21" s="208"/>
      <c r="D21" s="202" t="s">
        <v>66</v>
      </c>
      <c r="E21" s="210"/>
    </row>
    <row r="22" spans="2:11" s="204" customFormat="1" ht="69">
      <c r="B22" s="236"/>
      <c r="C22" s="208"/>
      <c r="D22" s="212" t="s">
        <v>312</v>
      </c>
      <c r="E22" s="210"/>
    </row>
    <row r="23" spans="2:11" s="204" customFormat="1">
      <c r="B23" s="236"/>
      <c r="C23" s="208"/>
      <c r="D23" s="202" t="s">
        <v>313</v>
      </c>
      <c r="E23" s="210"/>
    </row>
    <row r="24" spans="2:11" s="204" customFormat="1">
      <c r="B24" s="236"/>
      <c r="C24" s="208"/>
      <c r="D24" s="212" t="s">
        <v>68</v>
      </c>
      <c r="E24" s="210"/>
    </row>
    <row r="25" spans="2:11" s="199" customFormat="1">
      <c r="B25" s="200"/>
      <c r="C25" s="201">
        <v>31001</v>
      </c>
      <c r="D25" s="202" t="s">
        <v>109</v>
      </c>
      <c r="E25" s="203">
        <f>'9.'!E25</f>
        <v>-169680</v>
      </c>
      <c r="F25" s="204"/>
      <c r="G25" s="205"/>
      <c r="H25" s="205"/>
      <c r="I25" s="205"/>
      <c r="J25" s="205"/>
      <c r="K25" s="205"/>
    </row>
    <row r="26" spans="2:11" s="206" customFormat="1" ht="34.5">
      <c r="B26" s="207"/>
      <c r="C26" s="208"/>
      <c r="D26" s="209" t="s">
        <v>314</v>
      </c>
      <c r="E26" s="210"/>
      <c r="F26" s="204"/>
    </row>
    <row r="27" spans="2:11" s="199" customFormat="1">
      <c r="B27" s="211"/>
      <c r="C27" s="208"/>
      <c r="D27" s="202" t="s">
        <v>66</v>
      </c>
      <c r="E27" s="210"/>
      <c r="F27" s="204"/>
    </row>
    <row r="28" spans="2:11" s="199" customFormat="1" ht="34.5">
      <c r="B28" s="211"/>
      <c r="C28" s="208"/>
      <c r="D28" s="212" t="s">
        <v>339</v>
      </c>
      <c r="E28" s="210"/>
      <c r="F28" s="204"/>
    </row>
    <row r="29" spans="2:11" s="199" customFormat="1">
      <c r="B29" s="211"/>
      <c r="C29" s="208"/>
      <c r="D29" s="202" t="s">
        <v>313</v>
      </c>
      <c r="E29" s="210"/>
      <c r="F29" s="204"/>
    </row>
    <row r="30" spans="2:11" s="199" customFormat="1" ht="34.5">
      <c r="B30" s="211"/>
      <c r="C30" s="208"/>
      <c r="D30" s="212" t="s">
        <v>186</v>
      </c>
      <c r="E30" s="210"/>
      <c r="F30" s="204"/>
    </row>
    <row r="31" spans="2:11" s="199" customFormat="1">
      <c r="B31" s="200"/>
      <c r="C31" s="201">
        <v>31005</v>
      </c>
      <c r="D31" s="202" t="s">
        <v>109</v>
      </c>
      <c r="E31" s="203">
        <f>'9.'!E34</f>
        <v>-25000</v>
      </c>
      <c r="F31" s="204"/>
      <c r="G31" s="205"/>
      <c r="H31" s="205"/>
      <c r="I31" s="205"/>
      <c r="J31" s="205"/>
      <c r="K31" s="205"/>
    </row>
    <row r="32" spans="2:11" s="206" customFormat="1" ht="51.75">
      <c r="B32" s="207"/>
      <c r="C32" s="208"/>
      <c r="D32" s="209" t="s">
        <v>318</v>
      </c>
      <c r="E32" s="210"/>
      <c r="F32" s="204"/>
    </row>
    <row r="33" spans="2:7" s="199" customFormat="1">
      <c r="B33" s="211"/>
      <c r="C33" s="208"/>
      <c r="D33" s="202" t="s">
        <v>66</v>
      </c>
      <c r="E33" s="210"/>
      <c r="F33" s="204"/>
    </row>
    <row r="34" spans="2:7" s="199" customFormat="1" ht="34.5">
      <c r="B34" s="211"/>
      <c r="C34" s="208"/>
      <c r="D34" s="212" t="s">
        <v>340</v>
      </c>
      <c r="E34" s="210"/>
      <c r="F34" s="204"/>
    </row>
    <row r="35" spans="2:7" s="199" customFormat="1">
      <c r="B35" s="211"/>
      <c r="C35" s="208"/>
      <c r="D35" s="202" t="s">
        <v>313</v>
      </c>
      <c r="E35" s="210"/>
      <c r="F35" s="204"/>
    </row>
    <row r="36" spans="2:7" s="199" customFormat="1" ht="34.5">
      <c r="B36" s="211"/>
      <c r="C36" s="208"/>
      <c r="D36" s="212" t="s">
        <v>186</v>
      </c>
      <c r="E36" s="210"/>
      <c r="F36" s="204"/>
    </row>
    <row r="37" spans="2:7" s="199" customFormat="1">
      <c r="B37" s="236">
        <v>1019</v>
      </c>
      <c r="C37" s="256"/>
      <c r="D37" s="257" t="s">
        <v>61</v>
      </c>
      <c r="E37" s="258">
        <f>+E44+E50</f>
        <v>-61420</v>
      </c>
      <c r="F37" s="204"/>
    </row>
    <row r="38" spans="2:7" s="199" customFormat="1">
      <c r="B38" s="259"/>
      <c r="C38" s="260"/>
      <c r="D38" s="208" t="s">
        <v>321</v>
      </c>
      <c r="E38" s="203"/>
      <c r="F38" s="204"/>
    </row>
    <row r="39" spans="2:7" s="199" customFormat="1">
      <c r="B39" s="259"/>
      <c r="C39" s="260"/>
      <c r="D39" s="257" t="s">
        <v>62</v>
      </c>
      <c r="E39" s="261"/>
      <c r="F39" s="204"/>
    </row>
    <row r="40" spans="2:7" s="199" customFormat="1" ht="34.5">
      <c r="B40" s="259"/>
      <c r="C40" s="260"/>
      <c r="D40" s="208" t="s">
        <v>341</v>
      </c>
      <c r="E40" s="261"/>
      <c r="F40" s="204"/>
    </row>
    <row r="41" spans="2:7" s="199" customFormat="1">
      <c r="B41" s="259"/>
      <c r="C41" s="260"/>
      <c r="D41" s="257" t="s">
        <v>63</v>
      </c>
      <c r="E41" s="261"/>
      <c r="F41" s="204"/>
    </row>
    <row r="42" spans="2:7" s="199" customFormat="1" ht="51.75">
      <c r="B42" s="259"/>
      <c r="C42" s="260"/>
      <c r="D42" s="208" t="s">
        <v>342</v>
      </c>
      <c r="E42" s="262"/>
      <c r="F42" s="204"/>
    </row>
    <row r="43" spans="2:7" s="199" customFormat="1">
      <c r="B43" s="402" t="s">
        <v>123</v>
      </c>
      <c r="C43" s="402"/>
      <c r="D43" s="402"/>
      <c r="E43" s="402"/>
      <c r="F43" s="204"/>
    </row>
    <row r="44" spans="2:7" s="199" customFormat="1">
      <c r="B44" s="236"/>
      <c r="C44" s="256" t="s">
        <v>161</v>
      </c>
      <c r="D44" s="257" t="s">
        <v>64</v>
      </c>
      <c r="E44" s="258">
        <f>'9.'!E45</f>
        <v>-26900</v>
      </c>
      <c r="F44" s="204"/>
    </row>
    <row r="45" spans="2:7" s="199" customFormat="1" ht="86.25">
      <c r="B45" s="259"/>
      <c r="C45" s="260"/>
      <c r="D45" s="208" t="s">
        <v>322</v>
      </c>
      <c r="E45" s="232"/>
      <c r="F45" s="204"/>
    </row>
    <row r="46" spans="2:7" s="199" customFormat="1">
      <c r="B46" s="259"/>
      <c r="C46" s="260"/>
      <c r="D46" s="257" t="s">
        <v>66</v>
      </c>
      <c r="E46" s="239"/>
      <c r="F46" s="204"/>
    </row>
    <row r="47" spans="2:7" s="199" customFormat="1" ht="86.25">
      <c r="B47" s="259"/>
      <c r="C47" s="260"/>
      <c r="D47" s="208" t="s">
        <v>343</v>
      </c>
      <c r="E47" s="239"/>
      <c r="F47" s="263"/>
      <c r="G47" s="263"/>
    </row>
    <row r="48" spans="2:7" s="199" customFormat="1">
      <c r="B48" s="259"/>
      <c r="C48" s="260"/>
      <c r="D48" s="257" t="s">
        <v>245</v>
      </c>
      <c r="E48" s="239"/>
      <c r="F48" s="263"/>
      <c r="G48" s="263"/>
    </row>
    <row r="49" spans="2:7" s="199" customFormat="1">
      <c r="B49" s="259"/>
      <c r="C49" s="260"/>
      <c r="D49" s="208" t="s">
        <v>164</v>
      </c>
      <c r="E49" s="239"/>
      <c r="F49" s="263"/>
      <c r="G49" s="263"/>
    </row>
    <row r="50" spans="2:7" s="199" customFormat="1">
      <c r="B50" s="236"/>
      <c r="C50" s="212">
        <v>12004</v>
      </c>
      <c r="D50" s="257" t="s">
        <v>64</v>
      </c>
      <c r="E50" s="258">
        <f>'9.'!E56</f>
        <v>-34520</v>
      </c>
      <c r="F50" s="263"/>
      <c r="G50" s="263"/>
    </row>
    <row r="51" spans="2:7" s="199" customFormat="1" ht="86.25">
      <c r="B51" s="259"/>
      <c r="C51" s="260"/>
      <c r="D51" s="264" t="s">
        <v>326</v>
      </c>
      <c r="E51" s="232"/>
      <c r="F51" s="263"/>
      <c r="G51" s="263"/>
    </row>
    <row r="52" spans="2:7" s="199" customFormat="1">
      <c r="B52" s="259"/>
      <c r="C52" s="260"/>
      <c r="D52" s="257" t="s">
        <v>66</v>
      </c>
      <c r="E52" s="239"/>
      <c r="F52" s="263"/>
      <c r="G52" s="263"/>
    </row>
    <row r="53" spans="2:7" s="199" customFormat="1" ht="86.25">
      <c r="B53" s="259"/>
      <c r="C53" s="260"/>
      <c r="D53" s="208" t="s">
        <v>344</v>
      </c>
      <c r="E53" s="239"/>
      <c r="F53" s="263"/>
      <c r="G53" s="263"/>
    </row>
    <row r="54" spans="2:7" s="199" customFormat="1">
      <c r="B54" s="259"/>
      <c r="C54" s="260"/>
      <c r="D54" s="257" t="s">
        <v>245</v>
      </c>
      <c r="E54" s="239"/>
      <c r="F54" s="263"/>
      <c r="G54" s="263"/>
    </row>
    <row r="55" spans="2:7" s="199" customFormat="1">
      <c r="B55" s="259"/>
      <c r="C55" s="260"/>
      <c r="D55" s="208" t="s">
        <v>164</v>
      </c>
      <c r="E55" s="239"/>
      <c r="F55" s="263"/>
      <c r="G55" s="263"/>
    </row>
    <row r="56" spans="2:7" s="140" customFormat="1">
      <c r="B56" s="65">
        <v>1040</v>
      </c>
      <c r="C56" s="22"/>
      <c r="D56" s="64" t="s">
        <v>61</v>
      </c>
      <c r="E56" s="145">
        <f>E63+E69+E75</f>
        <v>-914303</v>
      </c>
    </row>
    <row r="57" spans="2:7" s="140" customFormat="1">
      <c r="B57" s="147"/>
      <c r="C57" s="143"/>
      <c r="D57" s="64" t="s">
        <v>219</v>
      </c>
      <c r="E57" s="145"/>
    </row>
    <row r="58" spans="2:7" s="140" customFormat="1">
      <c r="B58" s="147"/>
      <c r="C58" s="143"/>
      <c r="D58" s="64" t="s">
        <v>62</v>
      </c>
      <c r="E58" s="42"/>
    </row>
    <row r="59" spans="2:7" s="140" customFormat="1" ht="34.5">
      <c r="B59" s="147"/>
      <c r="C59" s="143"/>
      <c r="D59" s="64" t="s">
        <v>222</v>
      </c>
      <c r="E59" s="42"/>
    </row>
    <row r="60" spans="2:7" s="140" customFormat="1">
      <c r="B60" s="147"/>
      <c r="C60" s="143"/>
      <c r="D60" s="64" t="s">
        <v>63</v>
      </c>
      <c r="E60" s="42"/>
    </row>
    <row r="61" spans="2:7" s="140" customFormat="1">
      <c r="B61" s="147"/>
      <c r="C61" s="143"/>
      <c r="D61" s="64" t="s">
        <v>223</v>
      </c>
      <c r="E61" s="151"/>
    </row>
    <row r="62" spans="2:7" s="140" customFormat="1">
      <c r="B62" s="397" t="s">
        <v>123</v>
      </c>
      <c r="C62" s="397"/>
      <c r="D62" s="397"/>
      <c r="E62" s="397"/>
    </row>
    <row r="63" spans="2:7" s="140" customFormat="1">
      <c r="B63" s="65"/>
      <c r="C63" s="22" t="s">
        <v>161</v>
      </c>
      <c r="D63" s="64" t="s">
        <v>64</v>
      </c>
      <c r="E63" s="145">
        <f>'10.'!E18</f>
        <v>-1365</v>
      </c>
    </row>
    <row r="64" spans="2:7" s="140" customFormat="1" ht="51.75">
      <c r="B64" s="147"/>
      <c r="C64" s="143"/>
      <c r="D64" s="64" t="s">
        <v>220</v>
      </c>
      <c r="E64" s="152"/>
    </row>
    <row r="65" spans="2:5" s="140" customFormat="1">
      <c r="B65" s="147"/>
      <c r="C65" s="143"/>
      <c r="D65" s="64" t="s">
        <v>66</v>
      </c>
      <c r="E65" s="67"/>
    </row>
    <row r="66" spans="2:5" s="140" customFormat="1" ht="34.5">
      <c r="B66" s="147"/>
      <c r="C66" s="143"/>
      <c r="D66" s="64" t="s">
        <v>224</v>
      </c>
      <c r="E66" s="67"/>
    </row>
    <row r="67" spans="2:5" s="140" customFormat="1">
      <c r="B67" s="147"/>
      <c r="C67" s="143"/>
      <c r="D67" s="64" t="s">
        <v>245</v>
      </c>
      <c r="E67" s="67"/>
    </row>
    <row r="68" spans="2:5" s="140" customFormat="1">
      <c r="B68" s="147"/>
      <c r="C68" s="143"/>
      <c r="D68" s="64" t="s">
        <v>164</v>
      </c>
      <c r="E68" s="67"/>
    </row>
    <row r="69" spans="2:5" s="140" customFormat="1">
      <c r="B69" s="65"/>
      <c r="C69" s="144">
        <v>12002</v>
      </c>
      <c r="D69" s="64" t="s">
        <v>64</v>
      </c>
      <c r="E69" s="145">
        <f>'10.'!E26</f>
        <v>-90423</v>
      </c>
    </row>
    <row r="70" spans="2:5" s="140" customFormat="1" ht="51.75">
      <c r="B70" s="147"/>
      <c r="C70" s="143"/>
      <c r="D70" s="153" t="str">
        <f>'10.'!D26</f>
        <v xml:space="preserve"> Վերակառուցման և զարգացման եվրոպական բանկի աջակցությամբ իրականացվող «Կոտայքի և Գեղարքունիքի մարզի կոշտ թափոնների կառավարման խորհրդատվության համար» դրամաշնորհային ծրագիր</v>
      </c>
      <c r="E70" s="152"/>
    </row>
    <row r="71" spans="2:5" s="140" customFormat="1">
      <c r="B71" s="147"/>
      <c r="C71" s="143"/>
      <c r="D71" s="64" t="s">
        <v>66</v>
      </c>
      <c r="E71" s="67"/>
    </row>
    <row r="72" spans="2:5" s="140" customFormat="1" ht="34.5">
      <c r="B72" s="147"/>
      <c r="C72" s="143"/>
      <c r="D72" s="64" t="s">
        <v>224</v>
      </c>
      <c r="E72" s="67"/>
    </row>
    <row r="73" spans="2:5" s="140" customFormat="1">
      <c r="B73" s="147"/>
      <c r="C73" s="143"/>
      <c r="D73" s="64" t="s">
        <v>245</v>
      </c>
      <c r="E73" s="67"/>
    </row>
    <row r="74" spans="2:5" s="140" customFormat="1">
      <c r="B74" s="147"/>
      <c r="C74" s="143"/>
      <c r="D74" s="64" t="s">
        <v>164</v>
      </c>
      <c r="E74" s="67"/>
    </row>
    <row r="75" spans="2:5" s="140" customFormat="1">
      <c r="B75" s="65"/>
      <c r="C75" s="144">
        <v>32004</v>
      </c>
      <c r="D75" s="64" t="s">
        <v>64</v>
      </c>
      <c r="E75" s="145">
        <f>'10.'!E34</f>
        <v>-822515</v>
      </c>
    </row>
    <row r="76" spans="2:5" s="140" customFormat="1" ht="51.75">
      <c r="B76" s="147"/>
      <c r="C76" s="143"/>
      <c r="D76" s="153" t="str">
        <f>'10.'!D34</f>
        <v xml:space="preserve">  Վերակառուցման և զարգացման եվրոպական բանկի աջակցությամբ իրականացվող «Կոտայքի և Գեղարքունիքի մարզի կոշտ թափոնների կառավարման» դրամաշնորհային ծրագիր</v>
      </c>
      <c r="E76" s="152"/>
    </row>
    <row r="77" spans="2:5" s="140" customFormat="1">
      <c r="B77" s="147"/>
      <c r="C77" s="143"/>
      <c r="D77" s="64" t="s">
        <v>66</v>
      </c>
      <c r="E77" s="67"/>
    </row>
    <row r="78" spans="2:5" s="140" customFormat="1" ht="34.5">
      <c r="B78" s="147"/>
      <c r="C78" s="143"/>
      <c r="D78" s="64" t="s">
        <v>224</v>
      </c>
      <c r="E78" s="67"/>
    </row>
    <row r="79" spans="2:5" s="140" customFormat="1">
      <c r="B79" s="147"/>
      <c r="C79" s="143"/>
      <c r="D79" s="64" t="s">
        <v>67</v>
      </c>
      <c r="E79" s="67"/>
    </row>
    <row r="80" spans="2:5" s="140" customFormat="1" ht="34.5">
      <c r="B80" s="147"/>
      <c r="C80" s="143"/>
      <c r="D80" s="64" t="s">
        <v>225</v>
      </c>
      <c r="E80" s="67"/>
    </row>
    <row r="81" spans="2:11" s="39" customFormat="1">
      <c r="B81" s="65" t="s">
        <v>157</v>
      </c>
      <c r="C81" s="64"/>
      <c r="D81" s="154" t="s">
        <v>61</v>
      </c>
      <c r="E81" s="145">
        <f>+E88+E94+E100</f>
        <v>-120011.7</v>
      </c>
    </row>
    <row r="82" spans="2:11" s="39" customFormat="1">
      <c r="B82" s="65"/>
      <c r="C82" s="65"/>
      <c r="D82" s="64" t="s">
        <v>158</v>
      </c>
      <c r="E82" s="145"/>
    </row>
    <row r="83" spans="2:11" s="39" customFormat="1">
      <c r="B83" s="65"/>
      <c r="C83" s="65"/>
      <c r="D83" s="154" t="s">
        <v>62</v>
      </c>
      <c r="E83" s="42"/>
    </row>
    <row r="84" spans="2:11" s="39" customFormat="1" ht="34.5">
      <c r="B84" s="65"/>
      <c r="C84" s="65"/>
      <c r="D84" s="64" t="s">
        <v>159</v>
      </c>
      <c r="E84" s="42"/>
    </row>
    <row r="85" spans="2:11" s="39" customFormat="1">
      <c r="B85" s="65"/>
      <c r="C85" s="65"/>
      <c r="D85" s="154" t="s">
        <v>63</v>
      </c>
      <c r="E85" s="42"/>
    </row>
    <row r="86" spans="2:11" s="39" customFormat="1" ht="34.5">
      <c r="B86" s="65"/>
      <c r="C86" s="65"/>
      <c r="D86" s="64" t="s">
        <v>160</v>
      </c>
      <c r="E86" s="42"/>
    </row>
    <row r="87" spans="2:11" s="39" customFormat="1">
      <c r="B87" s="65"/>
      <c r="C87" s="64"/>
      <c r="D87" s="155" t="s">
        <v>123</v>
      </c>
      <c r="E87" s="67"/>
    </row>
    <row r="88" spans="2:11" s="204" customFormat="1">
      <c r="B88" s="200"/>
      <c r="C88" s="266" t="s">
        <v>161</v>
      </c>
      <c r="D88" s="2" t="s">
        <v>64</v>
      </c>
      <c r="E88" s="203">
        <f>'10.'!E45</f>
        <v>-56458</v>
      </c>
      <c r="G88" s="205"/>
      <c r="H88" s="205"/>
      <c r="I88" s="205"/>
      <c r="J88" s="205"/>
      <c r="K88" s="205"/>
    </row>
    <row r="89" spans="2:11" s="204" customFormat="1" ht="69">
      <c r="B89" s="265"/>
      <c r="C89" s="266"/>
      <c r="D89" s="2" t="s">
        <v>162</v>
      </c>
      <c r="E89" s="267"/>
      <c r="G89" s="206"/>
      <c r="H89" s="206"/>
      <c r="I89" s="206"/>
      <c r="J89" s="206"/>
      <c r="K89" s="206"/>
    </row>
    <row r="90" spans="2:11" s="204" customFormat="1">
      <c r="B90" s="211"/>
      <c r="C90" s="266"/>
      <c r="D90" s="2" t="s">
        <v>66</v>
      </c>
      <c r="E90" s="267"/>
      <c r="G90" s="199"/>
      <c r="H90" s="199"/>
      <c r="I90" s="199"/>
      <c r="J90" s="199"/>
      <c r="K90" s="199"/>
    </row>
    <row r="91" spans="2:11" s="204" customFormat="1" ht="69">
      <c r="B91" s="211"/>
      <c r="C91" s="266"/>
      <c r="D91" s="2" t="s">
        <v>163</v>
      </c>
      <c r="E91" s="267"/>
      <c r="G91" s="199"/>
      <c r="H91" s="199"/>
      <c r="I91" s="199"/>
      <c r="J91" s="199"/>
      <c r="K91" s="199"/>
    </row>
    <row r="92" spans="2:11" s="204" customFormat="1">
      <c r="B92" s="211"/>
      <c r="C92" s="266"/>
      <c r="D92" s="2" t="s">
        <v>67</v>
      </c>
      <c r="E92" s="267"/>
      <c r="G92" s="199"/>
      <c r="H92" s="199"/>
      <c r="I92" s="199"/>
      <c r="J92" s="199"/>
      <c r="K92" s="199"/>
    </row>
    <row r="93" spans="2:11" s="204" customFormat="1">
      <c r="B93" s="211"/>
      <c r="C93" s="266"/>
      <c r="D93" s="2" t="s">
        <v>164</v>
      </c>
      <c r="E93" s="267"/>
      <c r="G93" s="199"/>
      <c r="H93" s="199"/>
      <c r="I93" s="199"/>
      <c r="J93" s="199"/>
      <c r="K93" s="199"/>
    </row>
    <row r="94" spans="2:11" s="199" customFormat="1">
      <c r="B94" s="200"/>
      <c r="C94" s="201">
        <v>31002</v>
      </c>
      <c r="D94" s="202" t="s">
        <v>109</v>
      </c>
      <c r="E94" s="203">
        <f>'9.'!E69</f>
        <v>-61593.7</v>
      </c>
      <c r="F94" s="204"/>
      <c r="G94" s="205"/>
      <c r="H94" s="205"/>
      <c r="I94" s="205"/>
      <c r="J94" s="205"/>
      <c r="K94" s="205"/>
    </row>
    <row r="95" spans="2:11" s="206" customFormat="1" ht="86.25">
      <c r="B95" s="265"/>
      <c r="C95" s="208"/>
      <c r="D95" s="209" t="s">
        <v>277</v>
      </c>
      <c r="E95" s="268"/>
      <c r="F95" s="204"/>
    </row>
    <row r="96" spans="2:11" s="199" customFormat="1">
      <c r="B96" s="211"/>
      <c r="C96" s="208"/>
      <c r="D96" s="202" t="s">
        <v>66</v>
      </c>
      <c r="E96" s="210"/>
      <c r="F96" s="204"/>
    </row>
    <row r="97" spans="2:11" s="199" customFormat="1" ht="67.5" customHeight="1">
      <c r="B97" s="211"/>
      <c r="C97" s="208"/>
      <c r="D97" s="209" t="s">
        <v>278</v>
      </c>
      <c r="E97" s="210"/>
      <c r="F97" s="204"/>
    </row>
    <row r="98" spans="2:11" s="199" customFormat="1">
      <c r="B98" s="211"/>
      <c r="C98" s="208"/>
      <c r="D98" s="202" t="s">
        <v>313</v>
      </c>
      <c r="E98" s="210"/>
      <c r="F98" s="204"/>
    </row>
    <row r="99" spans="2:11" s="199" customFormat="1" ht="38.25" customHeight="1">
      <c r="B99" s="211"/>
      <c r="C99" s="208"/>
      <c r="D99" s="212" t="s">
        <v>165</v>
      </c>
      <c r="E99" s="210"/>
      <c r="F99" s="204"/>
    </row>
    <row r="100" spans="2:11" s="199" customFormat="1">
      <c r="B100" s="200"/>
      <c r="C100" s="201">
        <v>31005</v>
      </c>
      <c r="D100" s="202" t="s">
        <v>109</v>
      </c>
      <c r="E100" s="203">
        <f>'9.'!E80</f>
        <v>-1960</v>
      </c>
      <c r="F100" s="204"/>
      <c r="G100" s="205"/>
      <c r="H100" s="205"/>
      <c r="I100" s="205"/>
      <c r="J100" s="205"/>
      <c r="K100" s="205"/>
    </row>
    <row r="101" spans="2:11" s="206" customFormat="1" ht="51.75">
      <c r="B101" s="265"/>
      <c r="C101" s="208"/>
      <c r="D101" s="209" t="s">
        <v>328</v>
      </c>
      <c r="E101" s="268"/>
      <c r="F101" s="204"/>
    </row>
    <row r="102" spans="2:11" s="199" customFormat="1">
      <c r="B102" s="211"/>
      <c r="C102" s="208"/>
      <c r="D102" s="202" t="s">
        <v>66</v>
      </c>
      <c r="E102" s="210"/>
      <c r="F102" s="204"/>
    </row>
    <row r="103" spans="2:11" s="199" customFormat="1" ht="67.5" customHeight="1">
      <c r="B103" s="211"/>
      <c r="C103" s="208"/>
      <c r="D103" s="209" t="s">
        <v>345</v>
      </c>
      <c r="E103" s="210"/>
      <c r="F103" s="204"/>
    </row>
    <row r="104" spans="2:11" s="199" customFormat="1">
      <c r="B104" s="211"/>
      <c r="C104" s="208"/>
      <c r="D104" s="212" t="s">
        <v>313</v>
      </c>
      <c r="E104" s="210"/>
      <c r="F104" s="204"/>
    </row>
    <row r="105" spans="2:11" s="199" customFormat="1" ht="38.25" customHeight="1">
      <c r="B105" s="211"/>
      <c r="C105" s="208"/>
      <c r="D105" s="212" t="s">
        <v>165</v>
      </c>
      <c r="E105" s="210"/>
      <c r="F105" s="204"/>
    </row>
    <row r="106" spans="2:11" s="39" customFormat="1">
      <c r="B106" s="65">
        <v>1157</v>
      </c>
      <c r="C106" s="64"/>
      <c r="D106" s="64" t="s">
        <v>61</v>
      </c>
      <c r="E106" s="145">
        <f>E119+E125+E131+E137+E143+E113</f>
        <v>-1328889</v>
      </c>
    </row>
    <row r="107" spans="2:11" s="39" customFormat="1">
      <c r="B107" s="65"/>
      <c r="C107" s="65"/>
      <c r="D107" s="64" t="s">
        <v>142</v>
      </c>
      <c r="E107" s="145"/>
    </row>
    <row r="108" spans="2:11" s="39" customFormat="1">
      <c r="B108" s="65"/>
      <c r="C108" s="65"/>
      <c r="D108" s="64" t="s">
        <v>62</v>
      </c>
      <c r="E108" s="42"/>
    </row>
    <row r="109" spans="2:11" s="39" customFormat="1">
      <c r="B109" s="65"/>
      <c r="C109" s="65"/>
      <c r="D109" s="64" t="s">
        <v>143</v>
      </c>
      <c r="E109" s="42"/>
    </row>
    <row r="110" spans="2:11" s="39" customFormat="1">
      <c r="B110" s="65"/>
      <c r="C110" s="65"/>
      <c r="D110" s="64" t="s">
        <v>63</v>
      </c>
      <c r="E110" s="42"/>
    </row>
    <row r="111" spans="2:11" s="39" customFormat="1" ht="29.25" customHeight="1">
      <c r="B111" s="65"/>
      <c r="C111" s="65"/>
      <c r="D111" s="64" t="s">
        <v>144</v>
      </c>
      <c r="E111" s="42"/>
    </row>
    <row r="112" spans="2:11" s="39" customFormat="1">
      <c r="B112" s="65"/>
      <c r="C112" s="64"/>
      <c r="D112" s="156" t="s">
        <v>123</v>
      </c>
      <c r="E112" s="67"/>
    </row>
    <row r="113" spans="2:5" s="39" customFormat="1">
      <c r="B113" s="65"/>
      <c r="C113" s="65">
        <v>12003</v>
      </c>
      <c r="D113" s="64" t="s">
        <v>64</v>
      </c>
      <c r="E113" s="145">
        <f>'10.'!E56</f>
        <v>-90577</v>
      </c>
    </row>
    <row r="114" spans="2:5" s="39" customFormat="1" ht="73.5" customHeight="1">
      <c r="B114" s="65"/>
      <c r="C114" s="65"/>
      <c r="D114" s="65" t="s">
        <v>303</v>
      </c>
      <c r="E114" s="155"/>
    </row>
    <row r="115" spans="2:5" s="39" customFormat="1">
      <c r="B115" s="65"/>
      <c r="C115" s="65"/>
      <c r="D115" s="64" t="s">
        <v>66</v>
      </c>
      <c r="E115" s="155"/>
    </row>
    <row r="116" spans="2:5" s="39" customFormat="1" ht="34.5">
      <c r="B116" s="65"/>
      <c r="C116" s="65"/>
      <c r="D116" s="65" t="s">
        <v>252</v>
      </c>
      <c r="E116" s="155"/>
    </row>
    <row r="117" spans="2:5" s="39" customFormat="1">
      <c r="B117" s="65"/>
      <c r="C117" s="65"/>
      <c r="D117" s="64" t="s">
        <v>67</v>
      </c>
      <c r="E117" s="155"/>
    </row>
    <row r="118" spans="2:5" s="39" customFormat="1">
      <c r="B118" s="65"/>
      <c r="C118" s="65"/>
      <c r="D118" s="65" t="s">
        <v>164</v>
      </c>
      <c r="E118" s="155"/>
    </row>
    <row r="119" spans="2:5" s="39" customFormat="1">
      <c r="B119" s="65"/>
      <c r="C119" s="65">
        <v>12004</v>
      </c>
      <c r="D119" s="64" t="s">
        <v>64</v>
      </c>
      <c r="E119" s="145">
        <f>'10.'!E65</f>
        <v>-4832</v>
      </c>
    </row>
    <row r="120" spans="2:5" s="39" customFormat="1" ht="51.75">
      <c r="B120" s="65"/>
      <c r="C120" s="65"/>
      <c r="D120" s="65" t="s">
        <v>251</v>
      </c>
      <c r="E120" s="65"/>
    </row>
    <row r="121" spans="2:5" s="39" customFormat="1">
      <c r="B121" s="65"/>
      <c r="C121" s="65"/>
      <c r="D121" s="64" t="s">
        <v>66</v>
      </c>
      <c r="E121" s="65"/>
    </row>
    <row r="122" spans="2:5" s="39" customFormat="1" ht="34.5">
      <c r="B122" s="65"/>
      <c r="C122" s="65"/>
      <c r="D122" s="65" t="s">
        <v>252</v>
      </c>
      <c r="E122" s="65"/>
    </row>
    <row r="123" spans="2:5" s="39" customFormat="1">
      <c r="B123" s="65"/>
      <c r="C123" s="65"/>
      <c r="D123" s="64" t="s">
        <v>67</v>
      </c>
      <c r="E123" s="65"/>
    </row>
    <row r="124" spans="2:5" s="39" customFormat="1">
      <c r="B124" s="65"/>
      <c r="C124" s="65"/>
      <c r="D124" s="65" t="s">
        <v>164</v>
      </c>
      <c r="E124" s="65"/>
    </row>
    <row r="125" spans="2:5" s="39" customFormat="1">
      <c r="B125" s="65"/>
      <c r="C125" s="65" t="s">
        <v>192</v>
      </c>
      <c r="D125" s="64" t="s">
        <v>64</v>
      </c>
      <c r="E125" s="145">
        <f>'10.'!E73</f>
        <v>-218216</v>
      </c>
    </row>
    <row r="126" spans="2:5" s="39" customFormat="1" ht="51.75">
      <c r="B126" s="65"/>
      <c r="C126" s="65"/>
      <c r="D126" s="65" t="s">
        <v>190</v>
      </c>
      <c r="E126" s="65"/>
    </row>
    <row r="127" spans="2:5" s="39" customFormat="1">
      <c r="B127" s="65"/>
      <c r="C127" s="65"/>
      <c r="D127" s="64" t="s">
        <v>66</v>
      </c>
      <c r="E127" s="65"/>
    </row>
    <row r="128" spans="2:5" s="39" customFormat="1">
      <c r="B128" s="65"/>
      <c r="C128" s="65"/>
      <c r="D128" s="65" t="s">
        <v>193</v>
      </c>
      <c r="E128" s="65"/>
    </row>
    <row r="129" spans="2:5" s="39" customFormat="1">
      <c r="B129" s="65"/>
      <c r="C129" s="65"/>
      <c r="D129" s="64" t="s">
        <v>67</v>
      </c>
      <c r="E129" s="65"/>
    </row>
    <row r="130" spans="2:5" s="39" customFormat="1">
      <c r="B130" s="65"/>
      <c r="C130" s="65"/>
      <c r="D130" s="65" t="s">
        <v>164</v>
      </c>
      <c r="E130" s="65"/>
    </row>
    <row r="131" spans="2:5" s="39" customFormat="1">
      <c r="B131" s="65"/>
      <c r="C131" s="148">
        <v>12017</v>
      </c>
      <c r="D131" s="149" t="s">
        <v>64</v>
      </c>
      <c r="E131" s="145">
        <f>'9.'!E91</f>
        <v>-130800</v>
      </c>
    </row>
    <row r="132" spans="2:5" s="39" customFormat="1" ht="34.5">
      <c r="B132" s="65"/>
      <c r="C132" s="148"/>
      <c r="D132" s="149" t="s">
        <v>389</v>
      </c>
      <c r="E132" s="145"/>
    </row>
    <row r="133" spans="2:5" s="39" customFormat="1">
      <c r="B133" s="65"/>
      <c r="C133" s="148"/>
      <c r="D133" s="149" t="s">
        <v>66</v>
      </c>
      <c r="E133" s="145"/>
    </row>
    <row r="134" spans="2:5" s="39" customFormat="1" ht="34.5">
      <c r="B134" s="65"/>
      <c r="C134" s="148"/>
      <c r="D134" s="149" t="s">
        <v>391</v>
      </c>
      <c r="E134" s="145"/>
    </row>
    <row r="135" spans="2:5" s="39" customFormat="1">
      <c r="B135" s="65"/>
      <c r="C135" s="148"/>
      <c r="D135" s="149" t="s">
        <v>67</v>
      </c>
      <c r="E135" s="145"/>
    </row>
    <row r="136" spans="2:5" s="39" customFormat="1">
      <c r="B136" s="65"/>
      <c r="C136" s="148"/>
      <c r="D136" s="149" t="s">
        <v>164</v>
      </c>
      <c r="E136" s="145"/>
    </row>
    <row r="137" spans="2:5" s="39" customFormat="1">
      <c r="B137" s="65"/>
      <c r="C137" s="148">
        <v>12018</v>
      </c>
      <c r="D137" s="149" t="s">
        <v>64</v>
      </c>
      <c r="E137" s="145">
        <f>'10.'!E82</f>
        <v>-81700</v>
      </c>
    </row>
    <row r="138" spans="2:5" s="39" customFormat="1" ht="51.75">
      <c r="B138" s="65"/>
      <c r="C138" s="148"/>
      <c r="D138" s="149" t="s">
        <v>150</v>
      </c>
      <c r="E138" s="150"/>
    </row>
    <row r="139" spans="2:5" s="39" customFormat="1">
      <c r="B139" s="65"/>
      <c r="C139" s="148"/>
      <c r="D139" s="149" t="s">
        <v>66</v>
      </c>
      <c r="E139" s="150"/>
    </row>
    <row r="140" spans="2:5" s="39" customFormat="1" ht="34.5">
      <c r="B140" s="65"/>
      <c r="C140" s="148"/>
      <c r="D140" s="149" t="s">
        <v>392</v>
      </c>
      <c r="E140" s="150"/>
    </row>
    <row r="141" spans="2:5" s="39" customFormat="1">
      <c r="B141" s="65"/>
      <c r="C141" s="148"/>
      <c r="D141" s="149" t="s">
        <v>67</v>
      </c>
      <c r="E141" s="150"/>
    </row>
    <row r="142" spans="2:5" s="39" customFormat="1">
      <c r="B142" s="65"/>
      <c r="C142" s="148"/>
      <c r="D142" s="149" t="s">
        <v>164</v>
      </c>
      <c r="E142" s="150"/>
    </row>
    <row r="143" spans="2:5">
      <c r="B143" s="65"/>
      <c r="C143" s="64" t="s">
        <v>214</v>
      </c>
      <c r="D143" s="64" t="s">
        <v>64</v>
      </c>
      <c r="E143" s="145">
        <f>'9.'!E100</f>
        <v>-802764</v>
      </c>
    </row>
    <row r="144" spans="2:5" ht="69">
      <c r="B144" s="65"/>
      <c r="C144" s="65"/>
      <c r="D144" s="64" t="s">
        <v>215</v>
      </c>
      <c r="E144" s="152"/>
    </row>
    <row r="145" spans="2:6">
      <c r="B145" s="65"/>
      <c r="C145" s="65"/>
      <c r="D145" s="64" t="s">
        <v>66</v>
      </c>
      <c r="E145" s="67"/>
    </row>
    <row r="146" spans="2:6" ht="34.5">
      <c r="B146" s="65"/>
      <c r="C146" s="65"/>
      <c r="D146" s="64" t="s">
        <v>221</v>
      </c>
      <c r="E146" s="67"/>
    </row>
    <row r="147" spans="2:6">
      <c r="B147" s="65"/>
      <c r="C147" s="65"/>
      <c r="D147" s="64" t="s">
        <v>67</v>
      </c>
      <c r="E147" s="67"/>
    </row>
    <row r="148" spans="2:6">
      <c r="B148" s="65"/>
      <c r="C148" s="65"/>
      <c r="D148" s="64" t="s">
        <v>164</v>
      </c>
      <c r="E148" s="67"/>
    </row>
    <row r="149" spans="2:6" s="269" customFormat="1">
      <c r="B149" s="236">
        <v>1189</v>
      </c>
      <c r="C149" s="236"/>
      <c r="D149" s="236" t="s">
        <v>61</v>
      </c>
      <c r="E149" s="203">
        <f>E156</f>
        <v>524051</v>
      </c>
      <c r="F149" s="204"/>
    </row>
    <row r="150" spans="2:6" s="269" customFormat="1" ht="34.5">
      <c r="B150" s="236"/>
      <c r="C150" s="236"/>
      <c r="D150" s="236" t="s">
        <v>329</v>
      </c>
      <c r="E150" s="270"/>
      <c r="F150" s="204"/>
    </row>
    <row r="151" spans="2:6" s="269" customFormat="1">
      <c r="B151" s="236"/>
      <c r="C151" s="236"/>
      <c r="D151" s="236" t="s">
        <v>62</v>
      </c>
      <c r="E151" s="270"/>
      <c r="F151" s="204"/>
    </row>
    <row r="152" spans="2:6" s="269" customFormat="1" ht="34.5">
      <c r="B152" s="236"/>
      <c r="C152" s="236"/>
      <c r="D152" s="236" t="s">
        <v>346</v>
      </c>
      <c r="E152" s="270"/>
      <c r="F152" s="204"/>
    </row>
    <row r="153" spans="2:6" s="269" customFormat="1">
      <c r="B153" s="236"/>
      <c r="C153" s="236"/>
      <c r="D153" s="236" t="s">
        <v>63</v>
      </c>
      <c r="E153" s="270"/>
      <c r="F153" s="204"/>
    </row>
    <row r="154" spans="2:6" s="269" customFormat="1">
      <c r="B154" s="236"/>
      <c r="C154" s="236"/>
      <c r="D154" s="236" t="s">
        <v>347</v>
      </c>
      <c r="E154" s="270"/>
      <c r="F154" s="204"/>
    </row>
    <row r="155" spans="2:6" s="269" customFormat="1" ht="17.25" customHeight="1">
      <c r="B155" s="236"/>
      <c r="C155" s="236"/>
      <c r="D155" s="249" t="s">
        <v>348</v>
      </c>
      <c r="E155" s="270"/>
      <c r="F155" s="204"/>
    </row>
    <row r="156" spans="2:6" s="269" customFormat="1">
      <c r="B156" s="236"/>
      <c r="C156" s="236">
        <v>12001</v>
      </c>
      <c r="D156" s="236" t="s">
        <v>109</v>
      </c>
      <c r="E156" s="203">
        <f>'9.'!E111</f>
        <v>524051</v>
      </c>
      <c r="F156" s="204"/>
    </row>
    <row r="157" spans="2:6" s="269" customFormat="1" ht="69">
      <c r="B157" s="236"/>
      <c r="C157" s="236"/>
      <c r="D157" s="236" t="s">
        <v>330</v>
      </c>
      <c r="E157" s="268"/>
      <c r="F157" s="204"/>
    </row>
    <row r="158" spans="2:6" s="269" customFormat="1">
      <c r="B158" s="236"/>
      <c r="C158" s="236"/>
      <c r="D158" s="236" t="s">
        <v>66</v>
      </c>
      <c r="E158" s="271"/>
      <c r="F158" s="204"/>
    </row>
    <row r="159" spans="2:6" s="269" customFormat="1" ht="69">
      <c r="B159" s="236"/>
      <c r="C159" s="236"/>
      <c r="D159" s="236" t="s">
        <v>349</v>
      </c>
      <c r="E159" s="271"/>
      <c r="F159" s="204"/>
    </row>
    <row r="160" spans="2:6" s="269" customFormat="1">
      <c r="B160" s="236"/>
      <c r="C160" s="236"/>
      <c r="D160" s="236" t="s">
        <v>313</v>
      </c>
      <c r="E160" s="271"/>
      <c r="F160" s="204"/>
    </row>
    <row r="161" spans="2:6" s="269" customFormat="1">
      <c r="B161" s="236"/>
      <c r="C161" s="236"/>
      <c r="D161" s="236" t="s">
        <v>350</v>
      </c>
      <c r="E161" s="271"/>
      <c r="F161" s="204"/>
    </row>
    <row r="162" spans="2:6" s="269" customFormat="1">
      <c r="B162" s="236">
        <v>1232</v>
      </c>
      <c r="C162" s="236"/>
      <c r="D162" s="236" t="s">
        <v>61</v>
      </c>
      <c r="E162" s="203">
        <f>E175+E169</f>
        <v>-23956.3</v>
      </c>
      <c r="F162" s="204"/>
    </row>
    <row r="163" spans="2:6" s="269" customFormat="1">
      <c r="B163" s="236"/>
      <c r="C163" s="236"/>
      <c r="D163" s="236" t="s">
        <v>364</v>
      </c>
      <c r="E163" s="270"/>
      <c r="F163" s="204"/>
    </row>
    <row r="164" spans="2:6" s="269" customFormat="1">
      <c r="B164" s="236"/>
      <c r="C164" s="236"/>
      <c r="D164" s="236" t="s">
        <v>62</v>
      </c>
      <c r="E164" s="270"/>
      <c r="F164" s="204"/>
    </row>
    <row r="165" spans="2:6" s="269" customFormat="1" ht="34.5">
      <c r="B165" s="236"/>
      <c r="C165" s="236"/>
      <c r="D165" s="236" t="s">
        <v>372</v>
      </c>
      <c r="E165" s="270"/>
      <c r="F165" s="204"/>
    </row>
    <row r="166" spans="2:6" s="269" customFormat="1">
      <c r="B166" s="236"/>
      <c r="C166" s="236"/>
      <c r="D166" s="236" t="s">
        <v>63</v>
      </c>
      <c r="E166" s="270"/>
      <c r="F166" s="204"/>
    </row>
    <row r="167" spans="2:6" s="269" customFormat="1" ht="34.5">
      <c r="B167" s="236"/>
      <c r="C167" s="236"/>
      <c r="D167" s="236" t="s">
        <v>373</v>
      </c>
      <c r="E167" s="270"/>
      <c r="F167" s="204"/>
    </row>
    <row r="168" spans="2:6" s="269" customFormat="1" ht="17.25" customHeight="1">
      <c r="B168" s="236"/>
      <c r="C168" s="236"/>
      <c r="D168" s="249" t="s">
        <v>348</v>
      </c>
      <c r="E168" s="270"/>
      <c r="F168" s="204"/>
    </row>
    <row r="169" spans="2:6" s="269" customFormat="1">
      <c r="B169" s="236"/>
      <c r="C169" s="236" t="s">
        <v>374</v>
      </c>
      <c r="D169" s="236" t="s">
        <v>64</v>
      </c>
      <c r="E169" s="203">
        <f>'10.'!E95</f>
        <v>-667.3</v>
      </c>
      <c r="F169" s="204"/>
    </row>
    <row r="170" spans="2:6" s="269" customFormat="1" ht="51.75">
      <c r="B170" s="236"/>
      <c r="C170" s="236"/>
      <c r="D170" s="236" t="s">
        <v>365</v>
      </c>
      <c r="E170" s="268"/>
      <c r="F170" s="204"/>
    </row>
    <row r="171" spans="2:6" s="269" customFormat="1">
      <c r="B171" s="236"/>
      <c r="C171" s="236"/>
      <c r="D171" s="236" t="s">
        <v>66</v>
      </c>
      <c r="E171" s="210"/>
      <c r="F171" s="204"/>
    </row>
    <row r="172" spans="2:6" s="269" customFormat="1" ht="51.75">
      <c r="B172" s="236"/>
      <c r="C172" s="236"/>
      <c r="D172" s="236" t="s">
        <v>375</v>
      </c>
      <c r="E172" s="210"/>
      <c r="F172" s="204"/>
    </row>
    <row r="173" spans="2:6" s="269" customFormat="1">
      <c r="B173" s="236"/>
      <c r="C173" s="236"/>
      <c r="D173" s="236" t="s">
        <v>67</v>
      </c>
      <c r="E173" s="210"/>
      <c r="F173" s="204"/>
    </row>
    <row r="174" spans="2:6" s="269" customFormat="1">
      <c r="B174" s="236"/>
      <c r="C174" s="236"/>
      <c r="D174" s="236" t="s">
        <v>68</v>
      </c>
      <c r="E174" s="210"/>
      <c r="F174" s="204"/>
    </row>
    <row r="175" spans="2:6" s="269" customFormat="1">
      <c r="B175" s="236"/>
      <c r="C175" s="236">
        <v>32001</v>
      </c>
      <c r="D175" s="236" t="s">
        <v>109</v>
      </c>
      <c r="E175" s="203">
        <f>'10.'!E106</f>
        <v>-23289</v>
      </c>
      <c r="F175" s="204"/>
    </row>
    <row r="176" spans="2:6" s="269" customFormat="1" ht="51.75">
      <c r="B176" s="236"/>
      <c r="C176" s="236"/>
      <c r="D176" s="236" t="s">
        <v>367</v>
      </c>
      <c r="E176" s="268"/>
      <c r="F176" s="204"/>
    </row>
    <row r="177" spans="2:6" s="269" customFormat="1">
      <c r="B177" s="236"/>
      <c r="C177" s="236"/>
      <c r="D177" s="236" t="s">
        <v>66</v>
      </c>
      <c r="E177" s="271"/>
      <c r="F177" s="204"/>
    </row>
    <row r="178" spans="2:6" s="269" customFormat="1" ht="34.5">
      <c r="B178" s="236"/>
      <c r="C178" s="236"/>
      <c r="D178" s="236" t="s">
        <v>376</v>
      </c>
      <c r="E178" s="271"/>
      <c r="F178" s="204"/>
    </row>
    <row r="179" spans="2:6" s="269" customFormat="1">
      <c r="B179" s="236"/>
      <c r="C179" s="236"/>
      <c r="D179" s="236" t="s">
        <v>313</v>
      </c>
      <c r="E179" s="271"/>
      <c r="F179" s="204"/>
    </row>
    <row r="180" spans="2:6" s="269" customFormat="1" ht="34.5">
      <c r="B180" s="236"/>
      <c r="C180" s="236"/>
      <c r="D180" s="236" t="s">
        <v>377</v>
      </c>
      <c r="E180" s="271"/>
      <c r="F180" s="204"/>
    </row>
    <row r="181" spans="2:6" s="269" customFormat="1">
      <c r="B181" s="65">
        <v>1212</v>
      </c>
      <c r="C181" s="65"/>
      <c r="D181" s="154" t="s">
        <v>61</v>
      </c>
      <c r="E181" s="203">
        <f>E188</f>
        <v>321674.90000000002</v>
      </c>
    </row>
    <row r="182" spans="2:6" s="269" customFormat="1">
      <c r="B182" s="65"/>
      <c r="C182" s="65"/>
      <c r="D182" s="65" t="s">
        <v>396</v>
      </c>
      <c r="E182" s="203"/>
    </row>
    <row r="183" spans="2:6" s="269" customFormat="1">
      <c r="B183" s="65"/>
      <c r="C183" s="65"/>
      <c r="D183" s="154" t="s">
        <v>62</v>
      </c>
      <c r="E183" s="203"/>
    </row>
    <row r="184" spans="2:6" s="269" customFormat="1">
      <c r="B184" s="65"/>
      <c r="C184" s="65"/>
      <c r="D184" s="65" t="s">
        <v>397</v>
      </c>
      <c r="E184" s="203"/>
    </row>
    <row r="185" spans="2:6" s="269" customFormat="1">
      <c r="B185" s="65"/>
      <c r="C185" s="65"/>
      <c r="D185" s="154" t="s">
        <v>63</v>
      </c>
      <c r="E185" s="203"/>
    </row>
    <row r="186" spans="2:6" s="269" customFormat="1" ht="34.5">
      <c r="B186" s="65"/>
      <c r="C186" s="65"/>
      <c r="D186" s="65" t="s">
        <v>398</v>
      </c>
      <c r="E186" s="65"/>
    </row>
    <row r="187" spans="2:6" s="269" customFormat="1">
      <c r="B187" s="393" t="s">
        <v>123</v>
      </c>
      <c r="C187" s="394"/>
      <c r="D187" s="394"/>
      <c r="E187" s="395"/>
    </row>
    <row r="188" spans="2:6" s="269" customFormat="1">
      <c r="B188" s="65"/>
      <c r="C188" s="65">
        <v>12007</v>
      </c>
      <c r="D188" s="154" t="s">
        <v>64</v>
      </c>
      <c r="E188" s="203">
        <f>-'9.'!G11-'10.'!G11</f>
        <v>321674.90000000002</v>
      </c>
    </row>
    <row r="189" spans="2:6" s="269" customFormat="1" ht="34.5">
      <c r="B189" s="65"/>
      <c r="C189" s="65"/>
      <c r="D189" s="65" t="s">
        <v>399</v>
      </c>
      <c r="E189" s="65"/>
    </row>
    <row r="190" spans="2:6" s="269" customFormat="1">
      <c r="B190" s="65"/>
      <c r="C190" s="65"/>
      <c r="D190" s="154" t="s">
        <v>66</v>
      </c>
      <c r="E190" s="65"/>
    </row>
    <row r="191" spans="2:6" s="269" customFormat="1" ht="34.5">
      <c r="B191" s="65"/>
      <c r="C191" s="65"/>
      <c r="D191" s="355" t="s">
        <v>399</v>
      </c>
      <c r="E191" s="65"/>
    </row>
    <row r="192" spans="2:6" s="269" customFormat="1">
      <c r="B192" s="65"/>
      <c r="C192" s="65"/>
      <c r="D192" s="154" t="s">
        <v>67</v>
      </c>
      <c r="E192" s="65"/>
    </row>
    <row r="193" spans="2:5" s="269" customFormat="1">
      <c r="B193" s="65"/>
      <c r="C193" s="65"/>
      <c r="D193" s="65" t="s">
        <v>164</v>
      </c>
      <c r="E193" s="65"/>
    </row>
  </sheetData>
  <mergeCells count="6">
    <mergeCell ref="B187:E187"/>
    <mergeCell ref="B5:E5"/>
    <mergeCell ref="B62:E62"/>
    <mergeCell ref="D7:D8"/>
    <mergeCell ref="B7:C7"/>
    <mergeCell ref="B43:E43"/>
  </mergeCells>
  <pageMargins left="0" right="0" top="0.19685039370078741" bottom="0.19685039370078741" header="0.31496062992125984" footer="0.31496062992125984"/>
  <pageSetup paperSize="9" scale="90" orientation="landscape" r:id="rId1"/>
  <ignoredErrors>
    <ignoredError sqref="B12:C18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3"/>
  <sheetViews>
    <sheetView zoomScaleNormal="100" workbookViewId="0">
      <selection activeCell="H12" sqref="H12"/>
    </sheetView>
  </sheetViews>
  <sheetFormatPr defaultRowHeight="17.25"/>
  <cols>
    <col min="1" max="1" width="8.85546875" style="1"/>
    <col min="2" max="3" width="8.5703125" style="9" customWidth="1"/>
    <col min="4" max="4" width="6.5703125" style="9" customWidth="1"/>
    <col min="5" max="5" width="11.85546875" style="9" bestFit="1" customWidth="1"/>
    <col min="6" max="6" width="15.42578125" style="9" customWidth="1"/>
    <col min="7" max="7" width="76.140625" style="1" customWidth="1"/>
    <col min="8" max="8" width="19.42578125" style="1" customWidth="1"/>
    <col min="9" max="9" width="20.85546875" style="1" customWidth="1"/>
    <col min="10" max="10" width="18.140625" style="1" bestFit="1" customWidth="1"/>
    <col min="11" max="12" width="16.42578125" style="1" bestFit="1" customWidth="1"/>
    <col min="13" max="255" width="8.85546875" style="1"/>
    <col min="256" max="256" width="7.5703125" style="1" bestFit="1" customWidth="1"/>
    <col min="257" max="257" width="7" style="1" bestFit="1" customWidth="1"/>
    <col min="258" max="258" width="5.5703125" style="1" bestFit="1" customWidth="1"/>
    <col min="259" max="259" width="8.5703125" style="1" bestFit="1" customWidth="1"/>
    <col min="260" max="260" width="8.42578125" style="1" bestFit="1" customWidth="1"/>
    <col min="261" max="261" width="76.140625" style="1" customWidth="1"/>
    <col min="262" max="264" width="16.5703125" style="1" customWidth="1"/>
    <col min="265" max="265" width="18.5703125" style="1" customWidth="1"/>
    <col min="266" max="511" width="8.85546875" style="1"/>
    <col min="512" max="512" width="7.5703125" style="1" bestFit="1" customWidth="1"/>
    <col min="513" max="513" width="7" style="1" bestFit="1" customWidth="1"/>
    <col min="514" max="514" width="5.5703125" style="1" bestFit="1" customWidth="1"/>
    <col min="515" max="515" width="8.5703125" style="1" bestFit="1" customWidth="1"/>
    <col min="516" max="516" width="8.42578125" style="1" bestFit="1" customWidth="1"/>
    <col min="517" max="517" width="76.140625" style="1" customWidth="1"/>
    <col min="518" max="520" width="16.5703125" style="1" customWidth="1"/>
    <col min="521" max="521" width="18.5703125" style="1" customWidth="1"/>
    <col min="522" max="767" width="8.85546875" style="1"/>
    <col min="768" max="768" width="7.5703125" style="1" bestFit="1" customWidth="1"/>
    <col min="769" max="769" width="7" style="1" bestFit="1" customWidth="1"/>
    <col min="770" max="770" width="5.5703125" style="1" bestFit="1" customWidth="1"/>
    <col min="771" max="771" width="8.5703125" style="1" bestFit="1" customWidth="1"/>
    <col min="772" max="772" width="8.42578125" style="1" bestFit="1" customWidth="1"/>
    <col min="773" max="773" width="76.140625" style="1" customWidth="1"/>
    <col min="774" max="776" width="16.5703125" style="1" customWidth="1"/>
    <col min="777" max="777" width="18.5703125" style="1" customWidth="1"/>
    <col min="778" max="1023" width="8.85546875" style="1"/>
    <col min="1024" max="1024" width="7.5703125" style="1" bestFit="1" customWidth="1"/>
    <col min="1025" max="1025" width="7" style="1" bestFit="1" customWidth="1"/>
    <col min="1026" max="1026" width="5.5703125" style="1" bestFit="1" customWidth="1"/>
    <col min="1027" max="1027" width="8.5703125" style="1" bestFit="1" customWidth="1"/>
    <col min="1028" max="1028" width="8.42578125" style="1" bestFit="1" customWidth="1"/>
    <col min="1029" max="1029" width="76.140625" style="1" customWidth="1"/>
    <col min="1030" max="1032" width="16.5703125" style="1" customWidth="1"/>
    <col min="1033" max="1033" width="18.5703125" style="1" customWidth="1"/>
    <col min="1034" max="1279" width="8.85546875" style="1"/>
    <col min="1280" max="1280" width="7.5703125" style="1" bestFit="1" customWidth="1"/>
    <col min="1281" max="1281" width="7" style="1" bestFit="1" customWidth="1"/>
    <col min="1282" max="1282" width="5.5703125" style="1" bestFit="1" customWidth="1"/>
    <col min="1283" max="1283" width="8.5703125" style="1" bestFit="1" customWidth="1"/>
    <col min="1284" max="1284" width="8.42578125" style="1" bestFit="1" customWidth="1"/>
    <col min="1285" max="1285" width="76.140625" style="1" customWidth="1"/>
    <col min="1286" max="1288" width="16.5703125" style="1" customWidth="1"/>
    <col min="1289" max="1289" width="18.5703125" style="1" customWidth="1"/>
    <col min="1290" max="1535" width="8.85546875" style="1"/>
    <col min="1536" max="1536" width="7.5703125" style="1" bestFit="1" customWidth="1"/>
    <col min="1537" max="1537" width="7" style="1" bestFit="1" customWidth="1"/>
    <col min="1538" max="1538" width="5.5703125" style="1" bestFit="1" customWidth="1"/>
    <col min="1539" max="1539" width="8.5703125" style="1" bestFit="1" customWidth="1"/>
    <col min="1540" max="1540" width="8.42578125" style="1" bestFit="1" customWidth="1"/>
    <col min="1541" max="1541" width="76.140625" style="1" customWidth="1"/>
    <col min="1542" max="1544" width="16.5703125" style="1" customWidth="1"/>
    <col min="1545" max="1545" width="18.5703125" style="1" customWidth="1"/>
    <col min="1546" max="1791" width="8.85546875" style="1"/>
    <col min="1792" max="1792" width="7.5703125" style="1" bestFit="1" customWidth="1"/>
    <col min="1793" max="1793" width="7" style="1" bestFit="1" customWidth="1"/>
    <col min="1794" max="1794" width="5.5703125" style="1" bestFit="1" customWidth="1"/>
    <col min="1795" max="1795" width="8.5703125" style="1" bestFit="1" customWidth="1"/>
    <col min="1796" max="1796" width="8.42578125" style="1" bestFit="1" customWidth="1"/>
    <col min="1797" max="1797" width="76.140625" style="1" customWidth="1"/>
    <col min="1798" max="1800" width="16.5703125" style="1" customWidth="1"/>
    <col min="1801" max="1801" width="18.5703125" style="1" customWidth="1"/>
    <col min="1802" max="2047" width="8.85546875" style="1"/>
    <col min="2048" max="2048" width="7.5703125" style="1" bestFit="1" customWidth="1"/>
    <col min="2049" max="2049" width="7" style="1" bestFit="1" customWidth="1"/>
    <col min="2050" max="2050" width="5.5703125" style="1" bestFit="1" customWidth="1"/>
    <col min="2051" max="2051" width="8.5703125" style="1" bestFit="1" customWidth="1"/>
    <col min="2052" max="2052" width="8.42578125" style="1" bestFit="1" customWidth="1"/>
    <col min="2053" max="2053" width="76.140625" style="1" customWidth="1"/>
    <col min="2054" max="2056" width="16.5703125" style="1" customWidth="1"/>
    <col min="2057" max="2057" width="18.5703125" style="1" customWidth="1"/>
    <col min="2058" max="2303" width="8.85546875" style="1"/>
    <col min="2304" max="2304" width="7.5703125" style="1" bestFit="1" customWidth="1"/>
    <col min="2305" max="2305" width="7" style="1" bestFit="1" customWidth="1"/>
    <col min="2306" max="2306" width="5.5703125" style="1" bestFit="1" customWidth="1"/>
    <col min="2307" max="2307" width="8.5703125" style="1" bestFit="1" customWidth="1"/>
    <col min="2308" max="2308" width="8.42578125" style="1" bestFit="1" customWidth="1"/>
    <col min="2309" max="2309" width="76.140625" style="1" customWidth="1"/>
    <col min="2310" max="2312" width="16.5703125" style="1" customWidth="1"/>
    <col min="2313" max="2313" width="18.5703125" style="1" customWidth="1"/>
    <col min="2314" max="2559" width="8.85546875" style="1"/>
    <col min="2560" max="2560" width="7.5703125" style="1" bestFit="1" customWidth="1"/>
    <col min="2561" max="2561" width="7" style="1" bestFit="1" customWidth="1"/>
    <col min="2562" max="2562" width="5.5703125" style="1" bestFit="1" customWidth="1"/>
    <col min="2563" max="2563" width="8.5703125" style="1" bestFit="1" customWidth="1"/>
    <col min="2564" max="2564" width="8.42578125" style="1" bestFit="1" customWidth="1"/>
    <col min="2565" max="2565" width="76.140625" style="1" customWidth="1"/>
    <col min="2566" max="2568" width="16.5703125" style="1" customWidth="1"/>
    <col min="2569" max="2569" width="18.5703125" style="1" customWidth="1"/>
    <col min="2570" max="2815" width="8.85546875" style="1"/>
    <col min="2816" max="2816" width="7.5703125" style="1" bestFit="1" customWidth="1"/>
    <col min="2817" max="2817" width="7" style="1" bestFit="1" customWidth="1"/>
    <col min="2818" max="2818" width="5.5703125" style="1" bestFit="1" customWidth="1"/>
    <col min="2819" max="2819" width="8.5703125" style="1" bestFit="1" customWidth="1"/>
    <col min="2820" max="2820" width="8.42578125" style="1" bestFit="1" customWidth="1"/>
    <col min="2821" max="2821" width="76.140625" style="1" customWidth="1"/>
    <col min="2822" max="2824" width="16.5703125" style="1" customWidth="1"/>
    <col min="2825" max="2825" width="18.5703125" style="1" customWidth="1"/>
    <col min="2826" max="3071" width="8.85546875" style="1"/>
    <col min="3072" max="3072" width="7.5703125" style="1" bestFit="1" customWidth="1"/>
    <col min="3073" max="3073" width="7" style="1" bestFit="1" customWidth="1"/>
    <col min="3074" max="3074" width="5.5703125" style="1" bestFit="1" customWidth="1"/>
    <col min="3075" max="3075" width="8.5703125" style="1" bestFit="1" customWidth="1"/>
    <col min="3076" max="3076" width="8.42578125" style="1" bestFit="1" customWidth="1"/>
    <col min="3077" max="3077" width="76.140625" style="1" customWidth="1"/>
    <col min="3078" max="3080" width="16.5703125" style="1" customWidth="1"/>
    <col min="3081" max="3081" width="18.5703125" style="1" customWidth="1"/>
    <col min="3082" max="3327" width="8.85546875" style="1"/>
    <col min="3328" max="3328" width="7.5703125" style="1" bestFit="1" customWidth="1"/>
    <col min="3329" max="3329" width="7" style="1" bestFit="1" customWidth="1"/>
    <col min="3330" max="3330" width="5.5703125" style="1" bestFit="1" customWidth="1"/>
    <col min="3331" max="3331" width="8.5703125" style="1" bestFit="1" customWidth="1"/>
    <col min="3332" max="3332" width="8.42578125" style="1" bestFit="1" customWidth="1"/>
    <col min="3333" max="3333" width="76.140625" style="1" customWidth="1"/>
    <col min="3334" max="3336" width="16.5703125" style="1" customWidth="1"/>
    <col min="3337" max="3337" width="18.5703125" style="1" customWidth="1"/>
    <col min="3338" max="3583" width="8.85546875" style="1"/>
    <col min="3584" max="3584" width="7.5703125" style="1" bestFit="1" customWidth="1"/>
    <col min="3585" max="3585" width="7" style="1" bestFit="1" customWidth="1"/>
    <col min="3586" max="3586" width="5.5703125" style="1" bestFit="1" customWidth="1"/>
    <col min="3587" max="3587" width="8.5703125" style="1" bestFit="1" customWidth="1"/>
    <col min="3588" max="3588" width="8.42578125" style="1" bestFit="1" customWidth="1"/>
    <col min="3589" max="3589" width="76.140625" style="1" customWidth="1"/>
    <col min="3590" max="3592" width="16.5703125" style="1" customWidth="1"/>
    <col min="3593" max="3593" width="18.5703125" style="1" customWidth="1"/>
    <col min="3594" max="3839" width="8.85546875" style="1"/>
    <col min="3840" max="3840" width="7.5703125" style="1" bestFit="1" customWidth="1"/>
    <col min="3841" max="3841" width="7" style="1" bestFit="1" customWidth="1"/>
    <col min="3842" max="3842" width="5.5703125" style="1" bestFit="1" customWidth="1"/>
    <col min="3843" max="3843" width="8.5703125" style="1" bestFit="1" customWidth="1"/>
    <col min="3844" max="3844" width="8.42578125" style="1" bestFit="1" customWidth="1"/>
    <col min="3845" max="3845" width="76.140625" style="1" customWidth="1"/>
    <col min="3846" max="3848" width="16.5703125" style="1" customWidth="1"/>
    <col min="3849" max="3849" width="18.5703125" style="1" customWidth="1"/>
    <col min="3850" max="4095" width="8.85546875" style="1"/>
    <col min="4096" max="4096" width="7.5703125" style="1" bestFit="1" customWidth="1"/>
    <col min="4097" max="4097" width="7" style="1" bestFit="1" customWidth="1"/>
    <col min="4098" max="4098" width="5.5703125" style="1" bestFit="1" customWidth="1"/>
    <col min="4099" max="4099" width="8.5703125" style="1" bestFit="1" customWidth="1"/>
    <col min="4100" max="4100" width="8.42578125" style="1" bestFit="1" customWidth="1"/>
    <col min="4101" max="4101" width="76.140625" style="1" customWidth="1"/>
    <col min="4102" max="4104" width="16.5703125" style="1" customWidth="1"/>
    <col min="4105" max="4105" width="18.5703125" style="1" customWidth="1"/>
    <col min="4106" max="4351" width="8.85546875" style="1"/>
    <col min="4352" max="4352" width="7.5703125" style="1" bestFit="1" customWidth="1"/>
    <col min="4353" max="4353" width="7" style="1" bestFit="1" customWidth="1"/>
    <col min="4354" max="4354" width="5.5703125" style="1" bestFit="1" customWidth="1"/>
    <col min="4355" max="4355" width="8.5703125" style="1" bestFit="1" customWidth="1"/>
    <col min="4356" max="4356" width="8.42578125" style="1" bestFit="1" customWidth="1"/>
    <col min="4357" max="4357" width="76.140625" style="1" customWidth="1"/>
    <col min="4358" max="4360" width="16.5703125" style="1" customWidth="1"/>
    <col min="4361" max="4361" width="18.5703125" style="1" customWidth="1"/>
    <col min="4362" max="4607" width="8.85546875" style="1"/>
    <col min="4608" max="4608" width="7.5703125" style="1" bestFit="1" customWidth="1"/>
    <col min="4609" max="4609" width="7" style="1" bestFit="1" customWidth="1"/>
    <col min="4610" max="4610" width="5.5703125" style="1" bestFit="1" customWidth="1"/>
    <col min="4611" max="4611" width="8.5703125" style="1" bestFit="1" customWidth="1"/>
    <col min="4612" max="4612" width="8.42578125" style="1" bestFit="1" customWidth="1"/>
    <col min="4613" max="4613" width="76.140625" style="1" customWidth="1"/>
    <col min="4614" max="4616" width="16.5703125" style="1" customWidth="1"/>
    <col min="4617" max="4617" width="18.5703125" style="1" customWidth="1"/>
    <col min="4618" max="4863" width="8.85546875" style="1"/>
    <col min="4864" max="4864" width="7.5703125" style="1" bestFit="1" customWidth="1"/>
    <col min="4865" max="4865" width="7" style="1" bestFit="1" customWidth="1"/>
    <col min="4866" max="4866" width="5.5703125" style="1" bestFit="1" customWidth="1"/>
    <col min="4867" max="4867" width="8.5703125" style="1" bestFit="1" customWidth="1"/>
    <col min="4868" max="4868" width="8.42578125" style="1" bestFit="1" customWidth="1"/>
    <col min="4869" max="4869" width="76.140625" style="1" customWidth="1"/>
    <col min="4870" max="4872" width="16.5703125" style="1" customWidth="1"/>
    <col min="4873" max="4873" width="18.5703125" style="1" customWidth="1"/>
    <col min="4874" max="5119" width="8.85546875" style="1"/>
    <col min="5120" max="5120" width="7.5703125" style="1" bestFit="1" customWidth="1"/>
    <col min="5121" max="5121" width="7" style="1" bestFit="1" customWidth="1"/>
    <col min="5122" max="5122" width="5.5703125" style="1" bestFit="1" customWidth="1"/>
    <col min="5123" max="5123" width="8.5703125" style="1" bestFit="1" customWidth="1"/>
    <col min="5124" max="5124" width="8.42578125" style="1" bestFit="1" customWidth="1"/>
    <col min="5125" max="5125" width="76.140625" style="1" customWidth="1"/>
    <col min="5126" max="5128" width="16.5703125" style="1" customWidth="1"/>
    <col min="5129" max="5129" width="18.5703125" style="1" customWidth="1"/>
    <col min="5130" max="5375" width="8.85546875" style="1"/>
    <col min="5376" max="5376" width="7.5703125" style="1" bestFit="1" customWidth="1"/>
    <col min="5377" max="5377" width="7" style="1" bestFit="1" customWidth="1"/>
    <col min="5378" max="5378" width="5.5703125" style="1" bestFit="1" customWidth="1"/>
    <col min="5379" max="5379" width="8.5703125" style="1" bestFit="1" customWidth="1"/>
    <col min="5380" max="5380" width="8.42578125" style="1" bestFit="1" customWidth="1"/>
    <col min="5381" max="5381" width="76.140625" style="1" customWidth="1"/>
    <col min="5382" max="5384" width="16.5703125" style="1" customWidth="1"/>
    <col min="5385" max="5385" width="18.5703125" style="1" customWidth="1"/>
    <col min="5386" max="5631" width="8.85546875" style="1"/>
    <col min="5632" max="5632" width="7.5703125" style="1" bestFit="1" customWidth="1"/>
    <col min="5633" max="5633" width="7" style="1" bestFit="1" customWidth="1"/>
    <col min="5634" max="5634" width="5.5703125" style="1" bestFit="1" customWidth="1"/>
    <col min="5635" max="5635" width="8.5703125" style="1" bestFit="1" customWidth="1"/>
    <col min="5636" max="5636" width="8.42578125" style="1" bestFit="1" customWidth="1"/>
    <col min="5637" max="5637" width="76.140625" style="1" customWidth="1"/>
    <col min="5638" max="5640" width="16.5703125" style="1" customWidth="1"/>
    <col min="5641" max="5641" width="18.5703125" style="1" customWidth="1"/>
    <col min="5642" max="5887" width="8.85546875" style="1"/>
    <col min="5888" max="5888" width="7.5703125" style="1" bestFit="1" customWidth="1"/>
    <col min="5889" max="5889" width="7" style="1" bestFit="1" customWidth="1"/>
    <col min="5890" max="5890" width="5.5703125" style="1" bestFit="1" customWidth="1"/>
    <col min="5891" max="5891" width="8.5703125" style="1" bestFit="1" customWidth="1"/>
    <col min="5892" max="5892" width="8.42578125" style="1" bestFit="1" customWidth="1"/>
    <col min="5893" max="5893" width="76.140625" style="1" customWidth="1"/>
    <col min="5894" max="5896" width="16.5703125" style="1" customWidth="1"/>
    <col min="5897" max="5897" width="18.5703125" style="1" customWidth="1"/>
    <col min="5898" max="6143" width="8.85546875" style="1"/>
    <col min="6144" max="6144" width="7.5703125" style="1" bestFit="1" customWidth="1"/>
    <col min="6145" max="6145" width="7" style="1" bestFit="1" customWidth="1"/>
    <col min="6146" max="6146" width="5.5703125" style="1" bestFit="1" customWidth="1"/>
    <col min="6147" max="6147" width="8.5703125" style="1" bestFit="1" customWidth="1"/>
    <col min="6148" max="6148" width="8.42578125" style="1" bestFit="1" customWidth="1"/>
    <col min="6149" max="6149" width="76.140625" style="1" customWidth="1"/>
    <col min="6150" max="6152" width="16.5703125" style="1" customWidth="1"/>
    <col min="6153" max="6153" width="18.5703125" style="1" customWidth="1"/>
    <col min="6154" max="6399" width="8.85546875" style="1"/>
    <col min="6400" max="6400" width="7.5703125" style="1" bestFit="1" customWidth="1"/>
    <col min="6401" max="6401" width="7" style="1" bestFit="1" customWidth="1"/>
    <col min="6402" max="6402" width="5.5703125" style="1" bestFit="1" customWidth="1"/>
    <col min="6403" max="6403" width="8.5703125" style="1" bestFit="1" customWidth="1"/>
    <col min="6404" max="6404" width="8.42578125" style="1" bestFit="1" customWidth="1"/>
    <col min="6405" max="6405" width="76.140625" style="1" customWidth="1"/>
    <col min="6406" max="6408" width="16.5703125" style="1" customWidth="1"/>
    <col min="6409" max="6409" width="18.5703125" style="1" customWidth="1"/>
    <col min="6410" max="6655" width="8.85546875" style="1"/>
    <col min="6656" max="6656" width="7.5703125" style="1" bestFit="1" customWidth="1"/>
    <col min="6657" max="6657" width="7" style="1" bestFit="1" customWidth="1"/>
    <col min="6658" max="6658" width="5.5703125" style="1" bestFit="1" customWidth="1"/>
    <col min="6659" max="6659" width="8.5703125" style="1" bestFit="1" customWidth="1"/>
    <col min="6660" max="6660" width="8.42578125" style="1" bestFit="1" customWidth="1"/>
    <col min="6661" max="6661" width="76.140625" style="1" customWidth="1"/>
    <col min="6662" max="6664" width="16.5703125" style="1" customWidth="1"/>
    <col min="6665" max="6665" width="18.5703125" style="1" customWidth="1"/>
    <col min="6666" max="6911" width="8.85546875" style="1"/>
    <col min="6912" max="6912" width="7.5703125" style="1" bestFit="1" customWidth="1"/>
    <col min="6913" max="6913" width="7" style="1" bestFit="1" customWidth="1"/>
    <col min="6914" max="6914" width="5.5703125" style="1" bestFit="1" customWidth="1"/>
    <col min="6915" max="6915" width="8.5703125" style="1" bestFit="1" customWidth="1"/>
    <col min="6916" max="6916" width="8.42578125" style="1" bestFit="1" customWidth="1"/>
    <col min="6917" max="6917" width="76.140625" style="1" customWidth="1"/>
    <col min="6918" max="6920" width="16.5703125" style="1" customWidth="1"/>
    <col min="6921" max="6921" width="18.5703125" style="1" customWidth="1"/>
    <col min="6922" max="7167" width="8.85546875" style="1"/>
    <col min="7168" max="7168" width="7.5703125" style="1" bestFit="1" customWidth="1"/>
    <col min="7169" max="7169" width="7" style="1" bestFit="1" customWidth="1"/>
    <col min="7170" max="7170" width="5.5703125" style="1" bestFit="1" customWidth="1"/>
    <col min="7171" max="7171" width="8.5703125" style="1" bestFit="1" customWidth="1"/>
    <col min="7172" max="7172" width="8.42578125" style="1" bestFit="1" customWidth="1"/>
    <col min="7173" max="7173" width="76.140625" style="1" customWidth="1"/>
    <col min="7174" max="7176" width="16.5703125" style="1" customWidth="1"/>
    <col min="7177" max="7177" width="18.5703125" style="1" customWidth="1"/>
    <col min="7178" max="7423" width="8.85546875" style="1"/>
    <col min="7424" max="7424" width="7.5703125" style="1" bestFit="1" customWidth="1"/>
    <col min="7425" max="7425" width="7" style="1" bestFit="1" customWidth="1"/>
    <col min="7426" max="7426" width="5.5703125" style="1" bestFit="1" customWidth="1"/>
    <col min="7427" max="7427" width="8.5703125" style="1" bestFit="1" customWidth="1"/>
    <col min="7428" max="7428" width="8.42578125" style="1" bestFit="1" customWidth="1"/>
    <col min="7429" max="7429" width="76.140625" style="1" customWidth="1"/>
    <col min="7430" max="7432" width="16.5703125" style="1" customWidth="1"/>
    <col min="7433" max="7433" width="18.5703125" style="1" customWidth="1"/>
    <col min="7434" max="7679" width="8.85546875" style="1"/>
    <col min="7680" max="7680" width="7.5703125" style="1" bestFit="1" customWidth="1"/>
    <col min="7681" max="7681" width="7" style="1" bestFit="1" customWidth="1"/>
    <col min="7682" max="7682" width="5.5703125" style="1" bestFit="1" customWidth="1"/>
    <col min="7683" max="7683" width="8.5703125" style="1" bestFit="1" customWidth="1"/>
    <col min="7684" max="7684" width="8.42578125" style="1" bestFit="1" customWidth="1"/>
    <col min="7685" max="7685" width="76.140625" style="1" customWidth="1"/>
    <col min="7686" max="7688" width="16.5703125" style="1" customWidth="1"/>
    <col min="7689" max="7689" width="18.5703125" style="1" customWidth="1"/>
    <col min="7690" max="7935" width="8.85546875" style="1"/>
    <col min="7936" max="7936" width="7.5703125" style="1" bestFit="1" customWidth="1"/>
    <col min="7937" max="7937" width="7" style="1" bestFit="1" customWidth="1"/>
    <col min="7938" max="7938" width="5.5703125" style="1" bestFit="1" customWidth="1"/>
    <col min="7939" max="7939" width="8.5703125" style="1" bestFit="1" customWidth="1"/>
    <col min="7940" max="7940" width="8.42578125" style="1" bestFit="1" customWidth="1"/>
    <col min="7941" max="7941" width="76.140625" style="1" customWidth="1"/>
    <col min="7942" max="7944" width="16.5703125" style="1" customWidth="1"/>
    <col min="7945" max="7945" width="18.5703125" style="1" customWidth="1"/>
    <col min="7946" max="8191" width="8.85546875" style="1"/>
    <col min="8192" max="8192" width="7.5703125" style="1" bestFit="1" customWidth="1"/>
    <col min="8193" max="8193" width="7" style="1" bestFit="1" customWidth="1"/>
    <col min="8194" max="8194" width="5.5703125" style="1" bestFit="1" customWidth="1"/>
    <col min="8195" max="8195" width="8.5703125" style="1" bestFit="1" customWidth="1"/>
    <col min="8196" max="8196" width="8.42578125" style="1" bestFit="1" customWidth="1"/>
    <col min="8197" max="8197" width="76.140625" style="1" customWidth="1"/>
    <col min="8198" max="8200" width="16.5703125" style="1" customWidth="1"/>
    <col min="8201" max="8201" width="18.5703125" style="1" customWidth="1"/>
    <col min="8202" max="8447" width="8.85546875" style="1"/>
    <col min="8448" max="8448" width="7.5703125" style="1" bestFit="1" customWidth="1"/>
    <col min="8449" max="8449" width="7" style="1" bestFit="1" customWidth="1"/>
    <col min="8450" max="8450" width="5.5703125" style="1" bestFit="1" customWidth="1"/>
    <col min="8451" max="8451" width="8.5703125" style="1" bestFit="1" customWidth="1"/>
    <col min="8452" max="8452" width="8.42578125" style="1" bestFit="1" customWidth="1"/>
    <col min="8453" max="8453" width="76.140625" style="1" customWidth="1"/>
    <col min="8454" max="8456" width="16.5703125" style="1" customWidth="1"/>
    <col min="8457" max="8457" width="18.5703125" style="1" customWidth="1"/>
    <col min="8458" max="8703" width="8.85546875" style="1"/>
    <col min="8704" max="8704" width="7.5703125" style="1" bestFit="1" customWidth="1"/>
    <col min="8705" max="8705" width="7" style="1" bestFit="1" customWidth="1"/>
    <col min="8706" max="8706" width="5.5703125" style="1" bestFit="1" customWidth="1"/>
    <col min="8707" max="8707" width="8.5703125" style="1" bestFit="1" customWidth="1"/>
    <col min="8708" max="8708" width="8.42578125" style="1" bestFit="1" customWidth="1"/>
    <col min="8709" max="8709" width="76.140625" style="1" customWidth="1"/>
    <col min="8710" max="8712" width="16.5703125" style="1" customWidth="1"/>
    <col min="8713" max="8713" width="18.5703125" style="1" customWidth="1"/>
    <col min="8714" max="8959" width="8.85546875" style="1"/>
    <col min="8960" max="8960" width="7.5703125" style="1" bestFit="1" customWidth="1"/>
    <col min="8961" max="8961" width="7" style="1" bestFit="1" customWidth="1"/>
    <col min="8962" max="8962" width="5.5703125" style="1" bestFit="1" customWidth="1"/>
    <col min="8963" max="8963" width="8.5703125" style="1" bestFit="1" customWidth="1"/>
    <col min="8964" max="8964" width="8.42578125" style="1" bestFit="1" customWidth="1"/>
    <col min="8965" max="8965" width="76.140625" style="1" customWidth="1"/>
    <col min="8966" max="8968" width="16.5703125" style="1" customWidth="1"/>
    <col min="8969" max="8969" width="18.5703125" style="1" customWidth="1"/>
    <col min="8970" max="9215" width="8.85546875" style="1"/>
    <col min="9216" max="9216" width="7.5703125" style="1" bestFit="1" customWidth="1"/>
    <col min="9217" max="9217" width="7" style="1" bestFit="1" customWidth="1"/>
    <col min="9218" max="9218" width="5.5703125" style="1" bestFit="1" customWidth="1"/>
    <col min="9219" max="9219" width="8.5703125" style="1" bestFit="1" customWidth="1"/>
    <col min="9220" max="9220" width="8.42578125" style="1" bestFit="1" customWidth="1"/>
    <col min="9221" max="9221" width="76.140625" style="1" customWidth="1"/>
    <col min="9222" max="9224" width="16.5703125" style="1" customWidth="1"/>
    <col min="9225" max="9225" width="18.5703125" style="1" customWidth="1"/>
    <col min="9226" max="9471" width="8.85546875" style="1"/>
    <col min="9472" max="9472" width="7.5703125" style="1" bestFit="1" customWidth="1"/>
    <col min="9473" max="9473" width="7" style="1" bestFit="1" customWidth="1"/>
    <col min="9474" max="9474" width="5.5703125" style="1" bestFit="1" customWidth="1"/>
    <col min="9475" max="9475" width="8.5703125" style="1" bestFit="1" customWidth="1"/>
    <col min="9476" max="9476" width="8.42578125" style="1" bestFit="1" customWidth="1"/>
    <col min="9477" max="9477" width="76.140625" style="1" customWidth="1"/>
    <col min="9478" max="9480" width="16.5703125" style="1" customWidth="1"/>
    <col min="9481" max="9481" width="18.5703125" style="1" customWidth="1"/>
    <col min="9482" max="9727" width="8.85546875" style="1"/>
    <col min="9728" max="9728" width="7.5703125" style="1" bestFit="1" customWidth="1"/>
    <col min="9729" max="9729" width="7" style="1" bestFit="1" customWidth="1"/>
    <col min="9730" max="9730" width="5.5703125" style="1" bestFit="1" customWidth="1"/>
    <col min="9731" max="9731" width="8.5703125" style="1" bestFit="1" customWidth="1"/>
    <col min="9732" max="9732" width="8.42578125" style="1" bestFit="1" customWidth="1"/>
    <col min="9733" max="9733" width="76.140625" style="1" customWidth="1"/>
    <col min="9734" max="9736" width="16.5703125" style="1" customWidth="1"/>
    <col min="9737" max="9737" width="18.5703125" style="1" customWidth="1"/>
    <col min="9738" max="9983" width="8.85546875" style="1"/>
    <col min="9984" max="9984" width="7.5703125" style="1" bestFit="1" customWidth="1"/>
    <col min="9985" max="9985" width="7" style="1" bestFit="1" customWidth="1"/>
    <col min="9986" max="9986" width="5.5703125" style="1" bestFit="1" customWidth="1"/>
    <col min="9987" max="9987" width="8.5703125" style="1" bestFit="1" customWidth="1"/>
    <col min="9988" max="9988" width="8.42578125" style="1" bestFit="1" customWidth="1"/>
    <col min="9989" max="9989" width="76.140625" style="1" customWidth="1"/>
    <col min="9990" max="9992" width="16.5703125" style="1" customWidth="1"/>
    <col min="9993" max="9993" width="18.5703125" style="1" customWidth="1"/>
    <col min="9994" max="10239" width="8.85546875" style="1"/>
    <col min="10240" max="10240" width="7.5703125" style="1" bestFit="1" customWidth="1"/>
    <col min="10241" max="10241" width="7" style="1" bestFit="1" customWidth="1"/>
    <col min="10242" max="10242" width="5.5703125" style="1" bestFit="1" customWidth="1"/>
    <col min="10243" max="10243" width="8.5703125" style="1" bestFit="1" customWidth="1"/>
    <col min="10244" max="10244" width="8.42578125" style="1" bestFit="1" customWidth="1"/>
    <col min="10245" max="10245" width="76.140625" style="1" customWidth="1"/>
    <col min="10246" max="10248" width="16.5703125" style="1" customWidth="1"/>
    <col min="10249" max="10249" width="18.5703125" style="1" customWidth="1"/>
    <col min="10250" max="10495" width="8.85546875" style="1"/>
    <col min="10496" max="10496" width="7.5703125" style="1" bestFit="1" customWidth="1"/>
    <col min="10497" max="10497" width="7" style="1" bestFit="1" customWidth="1"/>
    <col min="10498" max="10498" width="5.5703125" style="1" bestFit="1" customWidth="1"/>
    <col min="10499" max="10499" width="8.5703125" style="1" bestFit="1" customWidth="1"/>
    <col min="10500" max="10500" width="8.42578125" style="1" bestFit="1" customWidth="1"/>
    <col min="10501" max="10501" width="76.140625" style="1" customWidth="1"/>
    <col min="10502" max="10504" width="16.5703125" style="1" customWidth="1"/>
    <col min="10505" max="10505" width="18.5703125" style="1" customWidth="1"/>
    <col min="10506" max="10751" width="8.85546875" style="1"/>
    <col min="10752" max="10752" width="7.5703125" style="1" bestFit="1" customWidth="1"/>
    <col min="10753" max="10753" width="7" style="1" bestFit="1" customWidth="1"/>
    <col min="10754" max="10754" width="5.5703125" style="1" bestFit="1" customWidth="1"/>
    <col min="10755" max="10755" width="8.5703125" style="1" bestFit="1" customWidth="1"/>
    <col min="10756" max="10756" width="8.42578125" style="1" bestFit="1" customWidth="1"/>
    <col min="10757" max="10757" width="76.140625" style="1" customWidth="1"/>
    <col min="10758" max="10760" width="16.5703125" style="1" customWidth="1"/>
    <col min="10761" max="10761" width="18.5703125" style="1" customWidth="1"/>
    <col min="10762" max="11007" width="8.85546875" style="1"/>
    <col min="11008" max="11008" width="7.5703125" style="1" bestFit="1" customWidth="1"/>
    <col min="11009" max="11009" width="7" style="1" bestFit="1" customWidth="1"/>
    <col min="11010" max="11010" width="5.5703125" style="1" bestFit="1" customWidth="1"/>
    <col min="11011" max="11011" width="8.5703125" style="1" bestFit="1" customWidth="1"/>
    <col min="11012" max="11012" width="8.42578125" style="1" bestFit="1" customWidth="1"/>
    <col min="11013" max="11013" width="76.140625" style="1" customWidth="1"/>
    <col min="11014" max="11016" width="16.5703125" style="1" customWidth="1"/>
    <col min="11017" max="11017" width="18.5703125" style="1" customWidth="1"/>
    <col min="11018" max="11263" width="8.85546875" style="1"/>
    <col min="11264" max="11264" width="7.5703125" style="1" bestFit="1" customWidth="1"/>
    <col min="11265" max="11265" width="7" style="1" bestFit="1" customWidth="1"/>
    <col min="11266" max="11266" width="5.5703125" style="1" bestFit="1" customWidth="1"/>
    <col min="11267" max="11267" width="8.5703125" style="1" bestFit="1" customWidth="1"/>
    <col min="11268" max="11268" width="8.42578125" style="1" bestFit="1" customWidth="1"/>
    <col min="11269" max="11269" width="76.140625" style="1" customWidth="1"/>
    <col min="11270" max="11272" width="16.5703125" style="1" customWidth="1"/>
    <col min="11273" max="11273" width="18.5703125" style="1" customWidth="1"/>
    <col min="11274" max="11519" width="8.85546875" style="1"/>
    <col min="11520" max="11520" width="7.5703125" style="1" bestFit="1" customWidth="1"/>
    <col min="11521" max="11521" width="7" style="1" bestFit="1" customWidth="1"/>
    <col min="11522" max="11522" width="5.5703125" style="1" bestFit="1" customWidth="1"/>
    <col min="11523" max="11523" width="8.5703125" style="1" bestFit="1" customWidth="1"/>
    <col min="11524" max="11524" width="8.42578125" style="1" bestFit="1" customWidth="1"/>
    <col min="11525" max="11525" width="76.140625" style="1" customWidth="1"/>
    <col min="11526" max="11528" width="16.5703125" style="1" customWidth="1"/>
    <col min="11529" max="11529" width="18.5703125" style="1" customWidth="1"/>
    <col min="11530" max="11775" width="8.85546875" style="1"/>
    <col min="11776" max="11776" width="7.5703125" style="1" bestFit="1" customWidth="1"/>
    <col min="11777" max="11777" width="7" style="1" bestFit="1" customWidth="1"/>
    <col min="11778" max="11778" width="5.5703125" style="1" bestFit="1" customWidth="1"/>
    <col min="11779" max="11779" width="8.5703125" style="1" bestFit="1" customWidth="1"/>
    <col min="11780" max="11780" width="8.42578125" style="1" bestFit="1" customWidth="1"/>
    <col min="11781" max="11781" width="76.140625" style="1" customWidth="1"/>
    <col min="11782" max="11784" width="16.5703125" style="1" customWidth="1"/>
    <col min="11785" max="11785" width="18.5703125" style="1" customWidth="1"/>
    <col min="11786" max="12031" width="8.85546875" style="1"/>
    <col min="12032" max="12032" width="7.5703125" style="1" bestFit="1" customWidth="1"/>
    <col min="12033" max="12033" width="7" style="1" bestFit="1" customWidth="1"/>
    <col min="12034" max="12034" width="5.5703125" style="1" bestFit="1" customWidth="1"/>
    <col min="12035" max="12035" width="8.5703125" style="1" bestFit="1" customWidth="1"/>
    <col min="12036" max="12036" width="8.42578125" style="1" bestFit="1" customWidth="1"/>
    <col min="12037" max="12037" width="76.140625" style="1" customWidth="1"/>
    <col min="12038" max="12040" width="16.5703125" style="1" customWidth="1"/>
    <col min="12041" max="12041" width="18.5703125" style="1" customWidth="1"/>
    <col min="12042" max="12287" width="8.85546875" style="1"/>
    <col min="12288" max="12288" width="7.5703125" style="1" bestFit="1" customWidth="1"/>
    <col min="12289" max="12289" width="7" style="1" bestFit="1" customWidth="1"/>
    <col min="12290" max="12290" width="5.5703125" style="1" bestFit="1" customWidth="1"/>
    <col min="12291" max="12291" width="8.5703125" style="1" bestFit="1" customWidth="1"/>
    <col min="12292" max="12292" width="8.42578125" style="1" bestFit="1" customWidth="1"/>
    <col min="12293" max="12293" width="76.140625" style="1" customWidth="1"/>
    <col min="12294" max="12296" width="16.5703125" style="1" customWidth="1"/>
    <col min="12297" max="12297" width="18.5703125" style="1" customWidth="1"/>
    <col min="12298" max="12543" width="8.85546875" style="1"/>
    <col min="12544" max="12544" width="7.5703125" style="1" bestFit="1" customWidth="1"/>
    <col min="12545" max="12545" width="7" style="1" bestFit="1" customWidth="1"/>
    <col min="12546" max="12546" width="5.5703125" style="1" bestFit="1" customWidth="1"/>
    <col min="12547" max="12547" width="8.5703125" style="1" bestFit="1" customWidth="1"/>
    <col min="12548" max="12548" width="8.42578125" style="1" bestFit="1" customWidth="1"/>
    <col min="12549" max="12549" width="76.140625" style="1" customWidth="1"/>
    <col min="12550" max="12552" width="16.5703125" style="1" customWidth="1"/>
    <col min="12553" max="12553" width="18.5703125" style="1" customWidth="1"/>
    <col min="12554" max="12799" width="8.85546875" style="1"/>
    <col min="12800" max="12800" width="7.5703125" style="1" bestFit="1" customWidth="1"/>
    <col min="12801" max="12801" width="7" style="1" bestFit="1" customWidth="1"/>
    <col min="12802" max="12802" width="5.5703125" style="1" bestFit="1" customWidth="1"/>
    <col min="12803" max="12803" width="8.5703125" style="1" bestFit="1" customWidth="1"/>
    <col min="12804" max="12804" width="8.42578125" style="1" bestFit="1" customWidth="1"/>
    <col min="12805" max="12805" width="76.140625" style="1" customWidth="1"/>
    <col min="12806" max="12808" width="16.5703125" style="1" customWidth="1"/>
    <col min="12809" max="12809" width="18.5703125" style="1" customWidth="1"/>
    <col min="12810" max="13055" width="8.85546875" style="1"/>
    <col min="13056" max="13056" width="7.5703125" style="1" bestFit="1" customWidth="1"/>
    <col min="13057" max="13057" width="7" style="1" bestFit="1" customWidth="1"/>
    <col min="13058" max="13058" width="5.5703125" style="1" bestFit="1" customWidth="1"/>
    <col min="13059" max="13059" width="8.5703125" style="1" bestFit="1" customWidth="1"/>
    <col min="13060" max="13060" width="8.42578125" style="1" bestFit="1" customWidth="1"/>
    <col min="13061" max="13061" width="76.140625" style="1" customWidth="1"/>
    <col min="13062" max="13064" width="16.5703125" style="1" customWidth="1"/>
    <col min="13065" max="13065" width="18.5703125" style="1" customWidth="1"/>
    <col min="13066" max="13311" width="8.85546875" style="1"/>
    <col min="13312" max="13312" width="7.5703125" style="1" bestFit="1" customWidth="1"/>
    <col min="13313" max="13313" width="7" style="1" bestFit="1" customWidth="1"/>
    <col min="13314" max="13314" width="5.5703125" style="1" bestFit="1" customWidth="1"/>
    <col min="13315" max="13315" width="8.5703125" style="1" bestFit="1" customWidth="1"/>
    <col min="13316" max="13316" width="8.42578125" style="1" bestFit="1" customWidth="1"/>
    <col min="13317" max="13317" width="76.140625" style="1" customWidth="1"/>
    <col min="13318" max="13320" width="16.5703125" style="1" customWidth="1"/>
    <col min="13321" max="13321" width="18.5703125" style="1" customWidth="1"/>
    <col min="13322" max="13567" width="8.85546875" style="1"/>
    <col min="13568" max="13568" width="7.5703125" style="1" bestFit="1" customWidth="1"/>
    <col min="13569" max="13569" width="7" style="1" bestFit="1" customWidth="1"/>
    <col min="13570" max="13570" width="5.5703125" style="1" bestFit="1" customWidth="1"/>
    <col min="13571" max="13571" width="8.5703125" style="1" bestFit="1" customWidth="1"/>
    <col min="13572" max="13572" width="8.42578125" style="1" bestFit="1" customWidth="1"/>
    <col min="13573" max="13573" width="76.140625" style="1" customWidth="1"/>
    <col min="13574" max="13576" width="16.5703125" style="1" customWidth="1"/>
    <col min="13577" max="13577" width="18.5703125" style="1" customWidth="1"/>
    <col min="13578" max="13823" width="8.85546875" style="1"/>
    <col min="13824" max="13824" width="7.5703125" style="1" bestFit="1" customWidth="1"/>
    <col min="13825" max="13825" width="7" style="1" bestFit="1" customWidth="1"/>
    <col min="13826" max="13826" width="5.5703125" style="1" bestFit="1" customWidth="1"/>
    <col min="13827" max="13827" width="8.5703125" style="1" bestFit="1" customWidth="1"/>
    <col min="13828" max="13828" width="8.42578125" style="1" bestFit="1" customWidth="1"/>
    <col min="13829" max="13829" width="76.140625" style="1" customWidth="1"/>
    <col min="13830" max="13832" width="16.5703125" style="1" customWidth="1"/>
    <col min="13833" max="13833" width="18.5703125" style="1" customWidth="1"/>
    <col min="13834" max="14079" width="8.85546875" style="1"/>
    <col min="14080" max="14080" width="7.5703125" style="1" bestFit="1" customWidth="1"/>
    <col min="14081" max="14081" width="7" style="1" bestFit="1" customWidth="1"/>
    <col min="14082" max="14082" width="5.5703125" style="1" bestFit="1" customWidth="1"/>
    <col min="14083" max="14083" width="8.5703125" style="1" bestFit="1" customWidth="1"/>
    <col min="14084" max="14084" width="8.42578125" style="1" bestFit="1" customWidth="1"/>
    <col min="14085" max="14085" width="76.140625" style="1" customWidth="1"/>
    <col min="14086" max="14088" width="16.5703125" style="1" customWidth="1"/>
    <col min="14089" max="14089" width="18.5703125" style="1" customWidth="1"/>
    <col min="14090" max="14335" width="8.85546875" style="1"/>
    <col min="14336" max="14336" width="7.5703125" style="1" bestFit="1" customWidth="1"/>
    <col min="14337" max="14337" width="7" style="1" bestFit="1" customWidth="1"/>
    <col min="14338" max="14338" width="5.5703125" style="1" bestFit="1" customWidth="1"/>
    <col min="14339" max="14339" width="8.5703125" style="1" bestFit="1" customWidth="1"/>
    <col min="14340" max="14340" width="8.42578125" style="1" bestFit="1" customWidth="1"/>
    <col min="14341" max="14341" width="76.140625" style="1" customWidth="1"/>
    <col min="14342" max="14344" width="16.5703125" style="1" customWidth="1"/>
    <col min="14345" max="14345" width="18.5703125" style="1" customWidth="1"/>
    <col min="14346" max="14591" width="8.85546875" style="1"/>
    <col min="14592" max="14592" width="7.5703125" style="1" bestFit="1" customWidth="1"/>
    <col min="14593" max="14593" width="7" style="1" bestFit="1" customWidth="1"/>
    <col min="14594" max="14594" width="5.5703125" style="1" bestFit="1" customWidth="1"/>
    <col min="14595" max="14595" width="8.5703125" style="1" bestFit="1" customWidth="1"/>
    <col min="14596" max="14596" width="8.42578125" style="1" bestFit="1" customWidth="1"/>
    <col min="14597" max="14597" width="76.140625" style="1" customWidth="1"/>
    <col min="14598" max="14600" width="16.5703125" style="1" customWidth="1"/>
    <col min="14601" max="14601" width="18.5703125" style="1" customWidth="1"/>
    <col min="14602" max="14847" width="8.85546875" style="1"/>
    <col min="14848" max="14848" width="7.5703125" style="1" bestFit="1" customWidth="1"/>
    <col min="14849" max="14849" width="7" style="1" bestFit="1" customWidth="1"/>
    <col min="14850" max="14850" width="5.5703125" style="1" bestFit="1" customWidth="1"/>
    <col min="14851" max="14851" width="8.5703125" style="1" bestFit="1" customWidth="1"/>
    <col min="14852" max="14852" width="8.42578125" style="1" bestFit="1" customWidth="1"/>
    <col min="14853" max="14853" width="76.140625" style="1" customWidth="1"/>
    <col min="14854" max="14856" width="16.5703125" style="1" customWidth="1"/>
    <col min="14857" max="14857" width="18.5703125" style="1" customWidth="1"/>
    <col min="14858" max="15103" width="8.85546875" style="1"/>
    <col min="15104" max="15104" width="7.5703125" style="1" bestFit="1" customWidth="1"/>
    <col min="15105" max="15105" width="7" style="1" bestFit="1" customWidth="1"/>
    <col min="15106" max="15106" width="5.5703125" style="1" bestFit="1" customWidth="1"/>
    <col min="15107" max="15107" width="8.5703125" style="1" bestFit="1" customWidth="1"/>
    <col min="15108" max="15108" width="8.42578125" style="1" bestFit="1" customWidth="1"/>
    <col min="15109" max="15109" width="76.140625" style="1" customWidth="1"/>
    <col min="15110" max="15112" width="16.5703125" style="1" customWidth="1"/>
    <col min="15113" max="15113" width="18.5703125" style="1" customWidth="1"/>
    <col min="15114" max="15359" width="8.85546875" style="1"/>
    <col min="15360" max="15360" width="7.5703125" style="1" bestFit="1" customWidth="1"/>
    <col min="15361" max="15361" width="7" style="1" bestFit="1" customWidth="1"/>
    <col min="15362" max="15362" width="5.5703125" style="1" bestFit="1" customWidth="1"/>
    <col min="15363" max="15363" width="8.5703125" style="1" bestFit="1" customWidth="1"/>
    <col min="15364" max="15364" width="8.42578125" style="1" bestFit="1" customWidth="1"/>
    <col min="15365" max="15365" width="76.140625" style="1" customWidth="1"/>
    <col min="15366" max="15368" width="16.5703125" style="1" customWidth="1"/>
    <col min="15369" max="15369" width="18.5703125" style="1" customWidth="1"/>
    <col min="15370" max="15615" width="8.85546875" style="1"/>
    <col min="15616" max="15616" width="7.5703125" style="1" bestFit="1" customWidth="1"/>
    <col min="15617" max="15617" width="7" style="1" bestFit="1" customWidth="1"/>
    <col min="15618" max="15618" width="5.5703125" style="1" bestFit="1" customWidth="1"/>
    <col min="15619" max="15619" width="8.5703125" style="1" bestFit="1" customWidth="1"/>
    <col min="15620" max="15620" width="8.42578125" style="1" bestFit="1" customWidth="1"/>
    <col min="15621" max="15621" width="76.140625" style="1" customWidth="1"/>
    <col min="15622" max="15624" width="16.5703125" style="1" customWidth="1"/>
    <col min="15625" max="15625" width="18.5703125" style="1" customWidth="1"/>
    <col min="15626" max="15871" width="8.85546875" style="1"/>
    <col min="15872" max="15872" width="7.5703125" style="1" bestFit="1" customWidth="1"/>
    <col min="15873" max="15873" width="7" style="1" bestFit="1" customWidth="1"/>
    <col min="15874" max="15874" width="5.5703125" style="1" bestFit="1" customWidth="1"/>
    <col min="15875" max="15875" width="8.5703125" style="1" bestFit="1" customWidth="1"/>
    <col min="15876" max="15876" width="8.42578125" style="1" bestFit="1" customWidth="1"/>
    <col min="15877" max="15877" width="76.140625" style="1" customWidth="1"/>
    <col min="15878" max="15880" width="16.5703125" style="1" customWidth="1"/>
    <col min="15881" max="15881" width="18.5703125" style="1" customWidth="1"/>
    <col min="15882" max="16127" width="8.85546875" style="1"/>
    <col min="16128" max="16128" width="7.5703125" style="1" bestFit="1" customWidth="1"/>
    <col min="16129" max="16129" width="7" style="1" bestFit="1" customWidth="1"/>
    <col min="16130" max="16130" width="5.5703125" style="1" bestFit="1" customWidth="1"/>
    <col min="16131" max="16131" width="8.5703125" style="1" bestFit="1" customWidth="1"/>
    <col min="16132" max="16132" width="8.42578125" style="1" bestFit="1" customWidth="1"/>
    <col min="16133" max="16133" width="76.140625" style="1" customWidth="1"/>
    <col min="16134" max="16136" width="16.5703125" style="1" customWidth="1"/>
    <col min="16137" max="16137" width="18.5703125" style="1" customWidth="1"/>
    <col min="16138" max="16384" width="8.85546875" style="1"/>
  </cols>
  <sheetData>
    <row r="1" spans="2:10" ht="14.25" customHeight="1">
      <c r="B1" s="404" t="s">
        <v>24</v>
      </c>
      <c r="C1" s="404"/>
      <c r="D1" s="404"/>
      <c r="E1" s="404"/>
      <c r="F1" s="404"/>
      <c r="G1" s="404"/>
      <c r="H1" s="404"/>
      <c r="I1" s="404"/>
    </row>
    <row r="2" spans="2:10" ht="15" customHeight="1">
      <c r="B2" s="404" t="s">
        <v>28</v>
      </c>
      <c r="C2" s="404"/>
      <c r="D2" s="404"/>
      <c r="E2" s="404"/>
      <c r="F2" s="404"/>
      <c r="G2" s="404"/>
      <c r="H2" s="404"/>
      <c r="I2" s="404"/>
    </row>
    <row r="3" spans="2:10">
      <c r="B3" s="404" t="s">
        <v>0</v>
      </c>
      <c r="C3" s="404"/>
      <c r="D3" s="404"/>
      <c r="E3" s="404"/>
      <c r="F3" s="404"/>
      <c r="G3" s="404"/>
      <c r="H3" s="404"/>
      <c r="I3" s="404"/>
    </row>
    <row r="4" spans="2:10">
      <c r="B4" s="404"/>
      <c r="C4" s="404"/>
      <c r="D4" s="404"/>
      <c r="E4" s="404"/>
      <c r="F4" s="404"/>
      <c r="G4" s="404"/>
      <c r="H4" s="404"/>
      <c r="I4" s="404"/>
    </row>
    <row r="5" spans="2:10" ht="46.5" customHeight="1">
      <c r="B5" s="405" t="s">
        <v>29</v>
      </c>
      <c r="C5" s="405"/>
      <c r="D5" s="405"/>
      <c r="E5" s="405"/>
      <c r="F5" s="405"/>
      <c r="G5" s="405"/>
      <c r="H5" s="405"/>
      <c r="I5" s="405"/>
    </row>
    <row r="6" spans="2:10">
      <c r="G6" s="9"/>
      <c r="H6" s="9"/>
      <c r="I6" s="9"/>
    </row>
    <row r="7" spans="2:10">
      <c r="H7" s="406" t="s">
        <v>27</v>
      </c>
      <c r="I7" s="406"/>
    </row>
    <row r="8" spans="2:10" ht="68.25" customHeight="1">
      <c r="B8" s="403" t="s">
        <v>5</v>
      </c>
      <c r="C8" s="403"/>
      <c r="D8" s="403"/>
      <c r="E8" s="403" t="s">
        <v>1</v>
      </c>
      <c r="F8" s="403"/>
      <c r="G8" s="403" t="s">
        <v>17</v>
      </c>
      <c r="H8" s="403" t="s">
        <v>22</v>
      </c>
      <c r="I8" s="403"/>
    </row>
    <row r="9" spans="2:10">
      <c r="B9" s="8" t="s">
        <v>31</v>
      </c>
      <c r="C9" s="8" t="s">
        <v>32</v>
      </c>
      <c r="D9" s="8" t="s">
        <v>33</v>
      </c>
      <c r="E9" s="8" t="s">
        <v>19</v>
      </c>
      <c r="F9" s="8" t="s">
        <v>20</v>
      </c>
      <c r="G9" s="403"/>
      <c r="H9" s="8" t="s">
        <v>26</v>
      </c>
      <c r="I9" s="8" t="s">
        <v>2</v>
      </c>
    </row>
    <row r="10" spans="2:10">
      <c r="B10" s="8"/>
      <c r="C10" s="8"/>
      <c r="D10" s="8"/>
      <c r="E10" s="8"/>
      <c r="F10" s="8"/>
      <c r="G10" s="2" t="s">
        <v>4</v>
      </c>
      <c r="H10" s="17">
        <f>+H12+H13</f>
        <v>14976.426700000004</v>
      </c>
      <c r="I10" s="17">
        <f>+I12+I13</f>
        <v>-363431.87</v>
      </c>
    </row>
    <row r="11" spans="2:10" ht="18" customHeight="1">
      <c r="B11" s="8"/>
      <c r="C11" s="8"/>
      <c r="D11" s="8"/>
      <c r="E11" s="8"/>
      <c r="F11" s="8"/>
      <c r="G11" s="3" t="s">
        <v>3</v>
      </c>
      <c r="H11" s="16"/>
      <c r="I11" s="16"/>
    </row>
    <row r="12" spans="2:10" ht="69">
      <c r="B12" s="6" t="s">
        <v>70</v>
      </c>
      <c r="C12" s="6" t="s">
        <v>71</v>
      </c>
      <c r="D12" s="6" t="s">
        <v>72</v>
      </c>
      <c r="E12" s="8">
        <v>1167</v>
      </c>
      <c r="F12" s="8">
        <v>11006</v>
      </c>
      <c r="G12" s="2" t="s">
        <v>65</v>
      </c>
      <c r="H12" s="17">
        <v>14976.426700000004</v>
      </c>
      <c r="I12" s="17">
        <v>-25089.770000000004</v>
      </c>
      <c r="J12" s="7"/>
    </row>
    <row r="13" spans="2:10" ht="69">
      <c r="B13" s="6" t="s">
        <v>70</v>
      </c>
      <c r="C13" s="6" t="s">
        <v>71</v>
      </c>
      <c r="D13" s="6" t="s">
        <v>72</v>
      </c>
      <c r="E13" s="8">
        <v>1167</v>
      </c>
      <c r="F13" s="8">
        <v>32006</v>
      </c>
      <c r="G13" s="2" t="s">
        <v>69</v>
      </c>
      <c r="H13" s="17">
        <v>0</v>
      </c>
      <c r="I13" s="17">
        <v>-338342.1</v>
      </c>
    </row>
  </sheetData>
  <mergeCells count="10">
    <mergeCell ref="B8:D8"/>
    <mergeCell ref="E8:F8"/>
    <mergeCell ref="G8:G9"/>
    <mergeCell ref="H8:I8"/>
    <mergeCell ref="B1:I1"/>
    <mergeCell ref="B2:I2"/>
    <mergeCell ref="B3:I3"/>
    <mergeCell ref="B4:I4"/>
    <mergeCell ref="B5:I5"/>
    <mergeCell ref="H7:I7"/>
  </mergeCells>
  <pageMargins left="0.19685039370078741" right="0.19685039370078741" top="0.15748031496062992" bottom="0.15748031496062992" header="0.15748031496062992" footer="0.15748031496062992"/>
  <pageSetup paperSize="9" scale="6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2"/>
  <sheetViews>
    <sheetView zoomScaleNormal="100" workbookViewId="0">
      <selection activeCell="G8" sqref="G8:G9"/>
    </sheetView>
  </sheetViews>
  <sheetFormatPr defaultColWidth="5.5703125" defaultRowHeight="17.25"/>
  <cols>
    <col min="1" max="1" width="9.140625" style="157" customWidth="1"/>
    <col min="2" max="3" width="8.5703125" style="83" customWidth="1"/>
    <col min="4" max="4" width="6.5703125" style="83" customWidth="1"/>
    <col min="5" max="5" width="11.85546875" style="83" bestFit="1" customWidth="1"/>
    <col min="6" max="6" width="15.42578125" style="83" customWidth="1"/>
    <col min="7" max="7" width="75" style="157" customWidth="1"/>
    <col min="8" max="8" width="33" style="157" customWidth="1"/>
    <col min="9" max="243" width="9.140625" style="157" customWidth="1"/>
    <col min="244" max="244" width="7.5703125" style="157" bestFit="1" customWidth="1"/>
    <col min="245" max="245" width="7" style="157" bestFit="1" customWidth="1"/>
    <col min="246" max="246" width="5.5703125" style="157"/>
    <col min="247" max="247" width="9.140625" style="157" customWidth="1"/>
    <col min="248" max="249" width="8.5703125" style="157" customWidth="1"/>
    <col min="250" max="250" width="6.5703125" style="157" customWidth="1"/>
    <col min="251" max="251" width="11.85546875" style="157" bestFit="1" customWidth="1"/>
    <col min="252" max="252" width="15.42578125" style="157" customWidth="1"/>
    <col min="253" max="253" width="76.140625" style="157" customWidth="1"/>
    <col min="254" max="254" width="19.42578125" style="157" customWidth="1"/>
    <col min="255" max="255" width="20.85546875" style="157" customWidth="1"/>
    <col min="256" max="256" width="16.42578125" style="157" bestFit="1" customWidth="1"/>
    <col min="257" max="499" width="9.140625" style="157" customWidth="1"/>
    <col min="500" max="500" width="7.5703125" style="157" bestFit="1" customWidth="1"/>
    <col min="501" max="501" width="7" style="157" bestFit="1" customWidth="1"/>
    <col min="502" max="502" width="5.5703125" style="157"/>
    <col min="503" max="503" width="9.140625" style="157" customWidth="1"/>
    <col min="504" max="505" width="8.5703125" style="157" customWidth="1"/>
    <col min="506" max="506" width="6.5703125" style="157" customWidth="1"/>
    <col min="507" max="507" width="11.85546875" style="157" bestFit="1" customWidth="1"/>
    <col min="508" max="508" width="15.42578125" style="157" customWidth="1"/>
    <col min="509" max="509" width="76.140625" style="157" customWidth="1"/>
    <col min="510" max="510" width="19.42578125" style="157" customWidth="1"/>
    <col min="511" max="511" width="20.85546875" style="157" customWidth="1"/>
    <col min="512" max="512" width="16.42578125" style="157" bestFit="1" customWidth="1"/>
    <col min="513" max="755" width="9.140625" style="157" customWidth="1"/>
    <col min="756" max="756" width="7.5703125" style="157" bestFit="1" customWidth="1"/>
    <col min="757" max="757" width="7" style="157" bestFit="1" customWidth="1"/>
    <col min="758" max="758" width="5.5703125" style="157"/>
    <col min="759" max="759" width="9.140625" style="157" customWidth="1"/>
    <col min="760" max="761" width="8.5703125" style="157" customWidth="1"/>
    <col min="762" max="762" width="6.5703125" style="157" customWidth="1"/>
    <col min="763" max="763" width="11.85546875" style="157" bestFit="1" customWidth="1"/>
    <col min="764" max="764" width="15.42578125" style="157" customWidth="1"/>
    <col min="765" max="765" width="76.140625" style="157" customWidth="1"/>
    <col min="766" max="766" width="19.42578125" style="157" customWidth="1"/>
    <col min="767" max="767" width="20.85546875" style="157" customWidth="1"/>
    <col min="768" max="768" width="16.42578125" style="157" bestFit="1" customWidth="1"/>
    <col min="769" max="1011" width="9.140625" style="157" customWidth="1"/>
    <col min="1012" max="1012" width="7.5703125" style="157" bestFit="1" customWidth="1"/>
    <col min="1013" max="1013" width="7" style="157" bestFit="1" customWidth="1"/>
    <col min="1014" max="1014" width="5.5703125" style="157"/>
    <col min="1015" max="1015" width="9.140625" style="157" customWidth="1"/>
    <col min="1016" max="1017" width="8.5703125" style="157" customWidth="1"/>
    <col min="1018" max="1018" width="6.5703125" style="157" customWidth="1"/>
    <col min="1019" max="1019" width="11.85546875" style="157" bestFit="1" customWidth="1"/>
    <col min="1020" max="1020" width="15.42578125" style="157" customWidth="1"/>
    <col min="1021" max="1021" width="76.140625" style="157" customWidth="1"/>
    <col min="1022" max="1022" width="19.42578125" style="157" customWidth="1"/>
    <col min="1023" max="1023" width="20.85546875" style="157" customWidth="1"/>
    <col min="1024" max="1024" width="16.42578125" style="157" bestFit="1" customWidth="1"/>
    <col min="1025" max="1267" width="9.140625" style="157" customWidth="1"/>
    <col min="1268" max="1268" width="7.5703125" style="157" bestFit="1" customWidth="1"/>
    <col min="1269" max="1269" width="7" style="157" bestFit="1" customWidth="1"/>
    <col min="1270" max="1270" width="5.5703125" style="157"/>
    <col min="1271" max="1271" width="9.140625" style="157" customWidth="1"/>
    <col min="1272" max="1273" width="8.5703125" style="157" customWidth="1"/>
    <col min="1274" max="1274" width="6.5703125" style="157" customWidth="1"/>
    <col min="1275" max="1275" width="11.85546875" style="157" bestFit="1" customWidth="1"/>
    <col min="1276" max="1276" width="15.42578125" style="157" customWidth="1"/>
    <col min="1277" max="1277" width="76.140625" style="157" customWidth="1"/>
    <col min="1278" max="1278" width="19.42578125" style="157" customWidth="1"/>
    <col min="1279" max="1279" width="20.85546875" style="157" customWidth="1"/>
    <col min="1280" max="1280" width="16.42578125" style="157" bestFit="1" customWidth="1"/>
    <col min="1281" max="1523" width="9.140625" style="157" customWidth="1"/>
    <col min="1524" max="1524" width="7.5703125" style="157" bestFit="1" customWidth="1"/>
    <col min="1525" max="1525" width="7" style="157" bestFit="1" customWidth="1"/>
    <col min="1526" max="1526" width="5.5703125" style="157"/>
    <col min="1527" max="1527" width="9.140625" style="157" customWidth="1"/>
    <col min="1528" max="1529" width="8.5703125" style="157" customWidth="1"/>
    <col min="1530" max="1530" width="6.5703125" style="157" customWidth="1"/>
    <col min="1531" max="1531" width="11.85546875" style="157" bestFit="1" customWidth="1"/>
    <col min="1532" max="1532" width="15.42578125" style="157" customWidth="1"/>
    <col min="1533" max="1533" width="76.140625" style="157" customWidth="1"/>
    <col min="1534" max="1534" width="19.42578125" style="157" customWidth="1"/>
    <col min="1535" max="1535" width="20.85546875" style="157" customWidth="1"/>
    <col min="1536" max="1536" width="16.42578125" style="157" bestFit="1" customWidth="1"/>
    <col min="1537" max="1779" width="9.140625" style="157" customWidth="1"/>
    <col min="1780" max="1780" width="7.5703125" style="157" bestFit="1" customWidth="1"/>
    <col min="1781" max="1781" width="7" style="157" bestFit="1" customWidth="1"/>
    <col min="1782" max="1782" width="5.5703125" style="157"/>
    <col min="1783" max="1783" width="9.140625" style="157" customWidth="1"/>
    <col min="1784" max="1785" width="8.5703125" style="157" customWidth="1"/>
    <col min="1786" max="1786" width="6.5703125" style="157" customWidth="1"/>
    <col min="1787" max="1787" width="11.85546875" style="157" bestFit="1" customWidth="1"/>
    <col min="1788" max="1788" width="15.42578125" style="157" customWidth="1"/>
    <col min="1789" max="1789" width="76.140625" style="157" customWidth="1"/>
    <col min="1790" max="1790" width="19.42578125" style="157" customWidth="1"/>
    <col min="1791" max="1791" width="20.85546875" style="157" customWidth="1"/>
    <col min="1792" max="1792" width="16.42578125" style="157" bestFit="1" customWidth="1"/>
    <col min="1793" max="2035" width="9.140625" style="157" customWidth="1"/>
    <col min="2036" max="2036" width="7.5703125" style="157" bestFit="1" customWidth="1"/>
    <col min="2037" max="2037" width="7" style="157" bestFit="1" customWidth="1"/>
    <col min="2038" max="2038" width="5.5703125" style="157"/>
    <col min="2039" max="2039" width="9.140625" style="157" customWidth="1"/>
    <col min="2040" max="2041" width="8.5703125" style="157" customWidth="1"/>
    <col min="2042" max="2042" width="6.5703125" style="157" customWidth="1"/>
    <col min="2043" max="2043" width="11.85546875" style="157" bestFit="1" customWidth="1"/>
    <col min="2044" max="2044" width="15.42578125" style="157" customWidth="1"/>
    <col min="2045" max="2045" width="76.140625" style="157" customWidth="1"/>
    <col min="2046" max="2046" width="19.42578125" style="157" customWidth="1"/>
    <col min="2047" max="2047" width="20.85546875" style="157" customWidth="1"/>
    <col min="2048" max="2048" width="16.42578125" style="157" bestFit="1" customWidth="1"/>
    <col min="2049" max="2291" width="9.140625" style="157" customWidth="1"/>
    <col min="2292" max="2292" width="7.5703125" style="157" bestFit="1" customWidth="1"/>
    <col min="2293" max="2293" width="7" style="157" bestFit="1" customWidth="1"/>
    <col min="2294" max="2294" width="5.5703125" style="157"/>
    <col min="2295" max="2295" width="9.140625" style="157" customWidth="1"/>
    <col min="2296" max="2297" width="8.5703125" style="157" customWidth="1"/>
    <col min="2298" max="2298" width="6.5703125" style="157" customWidth="1"/>
    <col min="2299" max="2299" width="11.85546875" style="157" bestFit="1" customWidth="1"/>
    <col min="2300" max="2300" width="15.42578125" style="157" customWidth="1"/>
    <col min="2301" max="2301" width="76.140625" style="157" customWidth="1"/>
    <col min="2302" max="2302" width="19.42578125" style="157" customWidth="1"/>
    <col min="2303" max="2303" width="20.85546875" style="157" customWidth="1"/>
    <col min="2304" max="2304" width="16.42578125" style="157" bestFit="1" customWidth="1"/>
    <col min="2305" max="2547" width="9.140625" style="157" customWidth="1"/>
    <col min="2548" max="2548" width="7.5703125" style="157" bestFit="1" customWidth="1"/>
    <col min="2549" max="2549" width="7" style="157" bestFit="1" customWidth="1"/>
    <col min="2550" max="2550" width="5.5703125" style="157"/>
    <col min="2551" max="2551" width="9.140625" style="157" customWidth="1"/>
    <col min="2552" max="2553" width="8.5703125" style="157" customWidth="1"/>
    <col min="2554" max="2554" width="6.5703125" style="157" customWidth="1"/>
    <col min="2555" max="2555" width="11.85546875" style="157" bestFit="1" customWidth="1"/>
    <col min="2556" max="2556" width="15.42578125" style="157" customWidth="1"/>
    <col min="2557" max="2557" width="76.140625" style="157" customWidth="1"/>
    <col min="2558" max="2558" width="19.42578125" style="157" customWidth="1"/>
    <col min="2559" max="2559" width="20.85546875" style="157" customWidth="1"/>
    <col min="2560" max="2560" width="16.42578125" style="157" bestFit="1" customWidth="1"/>
    <col min="2561" max="2803" width="9.140625" style="157" customWidth="1"/>
    <col min="2804" max="2804" width="7.5703125" style="157" bestFit="1" customWidth="1"/>
    <col min="2805" max="2805" width="7" style="157" bestFit="1" customWidth="1"/>
    <col min="2806" max="2806" width="5.5703125" style="157"/>
    <col min="2807" max="2807" width="9.140625" style="157" customWidth="1"/>
    <col min="2808" max="2809" width="8.5703125" style="157" customWidth="1"/>
    <col min="2810" max="2810" width="6.5703125" style="157" customWidth="1"/>
    <col min="2811" max="2811" width="11.85546875" style="157" bestFit="1" customWidth="1"/>
    <col min="2812" max="2812" width="15.42578125" style="157" customWidth="1"/>
    <col min="2813" max="2813" width="76.140625" style="157" customWidth="1"/>
    <col min="2814" max="2814" width="19.42578125" style="157" customWidth="1"/>
    <col min="2815" max="2815" width="20.85546875" style="157" customWidth="1"/>
    <col min="2816" max="2816" width="16.42578125" style="157" bestFit="1" customWidth="1"/>
    <col min="2817" max="3059" width="9.140625" style="157" customWidth="1"/>
    <col min="3060" max="3060" width="7.5703125" style="157" bestFit="1" customWidth="1"/>
    <col min="3061" max="3061" width="7" style="157" bestFit="1" customWidth="1"/>
    <col min="3062" max="3062" width="5.5703125" style="157"/>
    <col min="3063" max="3063" width="9.140625" style="157" customWidth="1"/>
    <col min="3064" max="3065" width="8.5703125" style="157" customWidth="1"/>
    <col min="3066" max="3066" width="6.5703125" style="157" customWidth="1"/>
    <col min="3067" max="3067" width="11.85546875" style="157" bestFit="1" customWidth="1"/>
    <col min="3068" max="3068" width="15.42578125" style="157" customWidth="1"/>
    <col min="3069" max="3069" width="76.140625" style="157" customWidth="1"/>
    <col min="3070" max="3070" width="19.42578125" style="157" customWidth="1"/>
    <col min="3071" max="3071" width="20.85546875" style="157" customWidth="1"/>
    <col min="3072" max="3072" width="16.42578125" style="157" bestFit="1" customWidth="1"/>
    <col min="3073" max="3315" width="9.140625" style="157" customWidth="1"/>
    <col min="3316" max="3316" width="7.5703125" style="157" bestFit="1" customWidth="1"/>
    <col min="3317" max="3317" width="7" style="157" bestFit="1" customWidth="1"/>
    <col min="3318" max="3318" width="5.5703125" style="157"/>
    <col min="3319" max="3319" width="9.140625" style="157" customWidth="1"/>
    <col min="3320" max="3321" width="8.5703125" style="157" customWidth="1"/>
    <col min="3322" max="3322" width="6.5703125" style="157" customWidth="1"/>
    <col min="3323" max="3323" width="11.85546875" style="157" bestFit="1" customWidth="1"/>
    <col min="3324" max="3324" width="15.42578125" style="157" customWidth="1"/>
    <col min="3325" max="3325" width="76.140625" style="157" customWidth="1"/>
    <col min="3326" max="3326" width="19.42578125" style="157" customWidth="1"/>
    <col min="3327" max="3327" width="20.85546875" style="157" customWidth="1"/>
    <col min="3328" max="3328" width="16.42578125" style="157" bestFit="1" customWidth="1"/>
    <col min="3329" max="3571" width="9.140625" style="157" customWidth="1"/>
    <col min="3572" max="3572" width="7.5703125" style="157" bestFit="1" customWidth="1"/>
    <col min="3573" max="3573" width="7" style="157" bestFit="1" customWidth="1"/>
    <col min="3574" max="3574" width="5.5703125" style="157"/>
    <col min="3575" max="3575" width="9.140625" style="157" customWidth="1"/>
    <col min="3576" max="3577" width="8.5703125" style="157" customWidth="1"/>
    <col min="3578" max="3578" width="6.5703125" style="157" customWidth="1"/>
    <col min="3579" max="3579" width="11.85546875" style="157" bestFit="1" customWidth="1"/>
    <col min="3580" max="3580" width="15.42578125" style="157" customWidth="1"/>
    <col min="3581" max="3581" width="76.140625" style="157" customWidth="1"/>
    <col min="3582" max="3582" width="19.42578125" style="157" customWidth="1"/>
    <col min="3583" max="3583" width="20.85546875" style="157" customWidth="1"/>
    <col min="3584" max="3584" width="16.42578125" style="157" bestFit="1" customWidth="1"/>
    <col min="3585" max="3827" width="9.140625" style="157" customWidth="1"/>
    <col min="3828" max="3828" width="7.5703125" style="157" bestFit="1" customWidth="1"/>
    <col min="3829" max="3829" width="7" style="157" bestFit="1" customWidth="1"/>
    <col min="3830" max="3830" width="5.5703125" style="157"/>
    <col min="3831" max="3831" width="9.140625" style="157" customWidth="1"/>
    <col min="3832" max="3833" width="8.5703125" style="157" customWidth="1"/>
    <col min="3834" max="3834" width="6.5703125" style="157" customWidth="1"/>
    <col min="3835" max="3835" width="11.85546875" style="157" bestFit="1" customWidth="1"/>
    <col min="3836" max="3836" width="15.42578125" style="157" customWidth="1"/>
    <col min="3837" max="3837" width="76.140625" style="157" customWidth="1"/>
    <col min="3838" max="3838" width="19.42578125" style="157" customWidth="1"/>
    <col min="3839" max="3839" width="20.85546875" style="157" customWidth="1"/>
    <col min="3840" max="3840" width="16.42578125" style="157" bestFit="1" customWidth="1"/>
    <col min="3841" max="4083" width="9.140625" style="157" customWidth="1"/>
    <col min="4084" max="4084" width="7.5703125" style="157" bestFit="1" customWidth="1"/>
    <col min="4085" max="4085" width="7" style="157" bestFit="1" customWidth="1"/>
    <col min="4086" max="4086" width="5.5703125" style="157"/>
    <col min="4087" max="4087" width="9.140625" style="157" customWidth="1"/>
    <col min="4088" max="4089" width="8.5703125" style="157" customWidth="1"/>
    <col min="4090" max="4090" width="6.5703125" style="157" customWidth="1"/>
    <col min="4091" max="4091" width="11.85546875" style="157" bestFit="1" customWidth="1"/>
    <col min="4092" max="4092" width="15.42578125" style="157" customWidth="1"/>
    <col min="4093" max="4093" width="76.140625" style="157" customWidth="1"/>
    <col min="4094" max="4094" width="19.42578125" style="157" customWidth="1"/>
    <col min="4095" max="4095" width="20.85546875" style="157" customWidth="1"/>
    <col min="4096" max="4096" width="16.42578125" style="157" bestFit="1" customWidth="1"/>
    <col min="4097" max="4339" width="9.140625" style="157" customWidth="1"/>
    <col min="4340" max="4340" width="7.5703125" style="157" bestFit="1" customWidth="1"/>
    <col min="4341" max="4341" width="7" style="157" bestFit="1" customWidth="1"/>
    <col min="4342" max="4342" width="5.5703125" style="157"/>
    <col min="4343" max="4343" width="9.140625" style="157" customWidth="1"/>
    <col min="4344" max="4345" width="8.5703125" style="157" customWidth="1"/>
    <col min="4346" max="4346" width="6.5703125" style="157" customWidth="1"/>
    <col min="4347" max="4347" width="11.85546875" style="157" bestFit="1" customWidth="1"/>
    <col min="4348" max="4348" width="15.42578125" style="157" customWidth="1"/>
    <col min="4349" max="4349" width="76.140625" style="157" customWidth="1"/>
    <col min="4350" max="4350" width="19.42578125" style="157" customWidth="1"/>
    <col min="4351" max="4351" width="20.85546875" style="157" customWidth="1"/>
    <col min="4352" max="4352" width="16.42578125" style="157" bestFit="1" customWidth="1"/>
    <col min="4353" max="4595" width="9.140625" style="157" customWidth="1"/>
    <col min="4596" max="4596" width="7.5703125" style="157" bestFit="1" customWidth="1"/>
    <col min="4597" max="4597" width="7" style="157" bestFit="1" customWidth="1"/>
    <col min="4598" max="4598" width="5.5703125" style="157"/>
    <col min="4599" max="4599" width="9.140625" style="157" customWidth="1"/>
    <col min="4600" max="4601" width="8.5703125" style="157" customWidth="1"/>
    <col min="4602" max="4602" width="6.5703125" style="157" customWidth="1"/>
    <col min="4603" max="4603" width="11.85546875" style="157" bestFit="1" customWidth="1"/>
    <col min="4604" max="4604" width="15.42578125" style="157" customWidth="1"/>
    <col min="4605" max="4605" width="76.140625" style="157" customWidth="1"/>
    <col min="4606" max="4606" width="19.42578125" style="157" customWidth="1"/>
    <col min="4607" max="4607" width="20.85546875" style="157" customWidth="1"/>
    <col min="4608" max="4608" width="16.42578125" style="157" bestFit="1" customWidth="1"/>
    <col min="4609" max="4851" width="9.140625" style="157" customWidth="1"/>
    <col min="4852" max="4852" width="7.5703125" style="157" bestFit="1" customWidth="1"/>
    <col min="4853" max="4853" width="7" style="157" bestFit="1" customWidth="1"/>
    <col min="4854" max="4854" width="5.5703125" style="157"/>
    <col min="4855" max="4855" width="9.140625" style="157" customWidth="1"/>
    <col min="4856" max="4857" width="8.5703125" style="157" customWidth="1"/>
    <col min="4858" max="4858" width="6.5703125" style="157" customWidth="1"/>
    <col min="4859" max="4859" width="11.85546875" style="157" bestFit="1" customWidth="1"/>
    <col min="4860" max="4860" width="15.42578125" style="157" customWidth="1"/>
    <col min="4861" max="4861" width="76.140625" style="157" customWidth="1"/>
    <col min="4862" max="4862" width="19.42578125" style="157" customWidth="1"/>
    <col min="4863" max="4863" width="20.85546875" style="157" customWidth="1"/>
    <col min="4864" max="4864" width="16.42578125" style="157" bestFit="1" customWidth="1"/>
    <col min="4865" max="5107" width="9.140625" style="157" customWidth="1"/>
    <col min="5108" max="5108" width="7.5703125" style="157" bestFit="1" customWidth="1"/>
    <col min="5109" max="5109" width="7" style="157" bestFit="1" customWidth="1"/>
    <col min="5110" max="5110" width="5.5703125" style="157"/>
    <col min="5111" max="5111" width="9.140625" style="157" customWidth="1"/>
    <col min="5112" max="5113" width="8.5703125" style="157" customWidth="1"/>
    <col min="5114" max="5114" width="6.5703125" style="157" customWidth="1"/>
    <col min="5115" max="5115" width="11.85546875" style="157" bestFit="1" customWidth="1"/>
    <col min="5116" max="5116" width="15.42578125" style="157" customWidth="1"/>
    <col min="5117" max="5117" width="76.140625" style="157" customWidth="1"/>
    <col min="5118" max="5118" width="19.42578125" style="157" customWidth="1"/>
    <col min="5119" max="5119" width="20.85546875" style="157" customWidth="1"/>
    <col min="5120" max="5120" width="16.42578125" style="157" bestFit="1" customWidth="1"/>
    <col min="5121" max="5363" width="9.140625" style="157" customWidth="1"/>
    <col min="5364" max="5364" width="7.5703125" style="157" bestFit="1" customWidth="1"/>
    <col min="5365" max="5365" width="7" style="157" bestFit="1" customWidth="1"/>
    <col min="5366" max="5366" width="5.5703125" style="157"/>
    <col min="5367" max="5367" width="9.140625" style="157" customWidth="1"/>
    <col min="5368" max="5369" width="8.5703125" style="157" customWidth="1"/>
    <col min="5370" max="5370" width="6.5703125" style="157" customWidth="1"/>
    <col min="5371" max="5371" width="11.85546875" style="157" bestFit="1" customWidth="1"/>
    <col min="5372" max="5372" width="15.42578125" style="157" customWidth="1"/>
    <col min="5373" max="5373" width="76.140625" style="157" customWidth="1"/>
    <col min="5374" max="5374" width="19.42578125" style="157" customWidth="1"/>
    <col min="5375" max="5375" width="20.85546875" style="157" customWidth="1"/>
    <col min="5376" max="5376" width="16.42578125" style="157" bestFit="1" customWidth="1"/>
    <col min="5377" max="5619" width="9.140625" style="157" customWidth="1"/>
    <col min="5620" max="5620" width="7.5703125" style="157" bestFit="1" customWidth="1"/>
    <col min="5621" max="5621" width="7" style="157" bestFit="1" customWidth="1"/>
    <col min="5622" max="5622" width="5.5703125" style="157"/>
    <col min="5623" max="5623" width="9.140625" style="157" customWidth="1"/>
    <col min="5624" max="5625" width="8.5703125" style="157" customWidth="1"/>
    <col min="5626" max="5626" width="6.5703125" style="157" customWidth="1"/>
    <col min="5627" max="5627" width="11.85546875" style="157" bestFit="1" customWidth="1"/>
    <col min="5628" max="5628" width="15.42578125" style="157" customWidth="1"/>
    <col min="5629" max="5629" width="76.140625" style="157" customWidth="1"/>
    <col min="5630" max="5630" width="19.42578125" style="157" customWidth="1"/>
    <col min="5631" max="5631" width="20.85546875" style="157" customWidth="1"/>
    <col min="5632" max="5632" width="16.42578125" style="157" bestFit="1" customWidth="1"/>
    <col min="5633" max="5875" width="9.140625" style="157" customWidth="1"/>
    <col min="5876" max="5876" width="7.5703125" style="157" bestFit="1" customWidth="1"/>
    <col min="5877" max="5877" width="7" style="157" bestFit="1" customWidth="1"/>
    <col min="5878" max="5878" width="5.5703125" style="157"/>
    <col min="5879" max="5879" width="9.140625" style="157" customWidth="1"/>
    <col min="5880" max="5881" width="8.5703125" style="157" customWidth="1"/>
    <col min="5882" max="5882" width="6.5703125" style="157" customWidth="1"/>
    <col min="5883" max="5883" width="11.85546875" style="157" bestFit="1" customWidth="1"/>
    <col min="5884" max="5884" width="15.42578125" style="157" customWidth="1"/>
    <col min="5885" max="5885" width="76.140625" style="157" customWidth="1"/>
    <col min="5886" max="5886" width="19.42578125" style="157" customWidth="1"/>
    <col min="5887" max="5887" width="20.85546875" style="157" customWidth="1"/>
    <col min="5888" max="5888" width="16.42578125" style="157" bestFit="1" customWidth="1"/>
    <col min="5889" max="6131" width="9.140625" style="157" customWidth="1"/>
    <col min="6132" max="6132" width="7.5703125" style="157" bestFit="1" customWidth="1"/>
    <col min="6133" max="6133" width="7" style="157" bestFit="1" customWidth="1"/>
    <col min="6134" max="6134" width="5.5703125" style="157"/>
    <col min="6135" max="6135" width="9.140625" style="157" customWidth="1"/>
    <col min="6136" max="6137" width="8.5703125" style="157" customWidth="1"/>
    <col min="6138" max="6138" width="6.5703125" style="157" customWidth="1"/>
    <col min="6139" max="6139" width="11.85546875" style="157" bestFit="1" customWidth="1"/>
    <col min="6140" max="6140" width="15.42578125" style="157" customWidth="1"/>
    <col min="6141" max="6141" width="76.140625" style="157" customWidth="1"/>
    <col min="6142" max="6142" width="19.42578125" style="157" customWidth="1"/>
    <col min="6143" max="6143" width="20.85546875" style="157" customWidth="1"/>
    <col min="6144" max="6144" width="16.42578125" style="157" bestFit="1" customWidth="1"/>
    <col min="6145" max="6387" width="9.140625" style="157" customWidth="1"/>
    <col min="6388" max="6388" width="7.5703125" style="157" bestFit="1" customWidth="1"/>
    <col min="6389" max="6389" width="7" style="157" bestFit="1" customWidth="1"/>
    <col min="6390" max="6390" width="5.5703125" style="157"/>
    <col min="6391" max="6391" width="9.140625" style="157" customWidth="1"/>
    <col min="6392" max="6393" width="8.5703125" style="157" customWidth="1"/>
    <col min="6394" max="6394" width="6.5703125" style="157" customWidth="1"/>
    <col min="6395" max="6395" width="11.85546875" style="157" bestFit="1" customWidth="1"/>
    <col min="6396" max="6396" width="15.42578125" style="157" customWidth="1"/>
    <col min="6397" max="6397" width="76.140625" style="157" customWidth="1"/>
    <col min="6398" max="6398" width="19.42578125" style="157" customWidth="1"/>
    <col min="6399" max="6399" width="20.85546875" style="157" customWidth="1"/>
    <col min="6400" max="6400" width="16.42578125" style="157" bestFit="1" customWidth="1"/>
    <col min="6401" max="6643" width="9.140625" style="157" customWidth="1"/>
    <col min="6644" max="6644" width="7.5703125" style="157" bestFit="1" customWidth="1"/>
    <col min="6645" max="6645" width="7" style="157" bestFit="1" customWidth="1"/>
    <col min="6646" max="6646" width="5.5703125" style="157"/>
    <col min="6647" max="6647" width="9.140625" style="157" customWidth="1"/>
    <col min="6648" max="6649" width="8.5703125" style="157" customWidth="1"/>
    <col min="6650" max="6650" width="6.5703125" style="157" customWidth="1"/>
    <col min="6651" max="6651" width="11.85546875" style="157" bestFit="1" customWidth="1"/>
    <col min="6652" max="6652" width="15.42578125" style="157" customWidth="1"/>
    <col min="6653" max="6653" width="76.140625" style="157" customWidth="1"/>
    <col min="6654" max="6654" width="19.42578125" style="157" customWidth="1"/>
    <col min="6655" max="6655" width="20.85546875" style="157" customWidth="1"/>
    <col min="6656" max="6656" width="16.42578125" style="157" bestFit="1" customWidth="1"/>
    <col min="6657" max="6899" width="9.140625" style="157" customWidth="1"/>
    <col min="6900" max="6900" width="7.5703125" style="157" bestFit="1" customWidth="1"/>
    <col min="6901" max="6901" width="7" style="157" bestFit="1" customWidth="1"/>
    <col min="6902" max="6902" width="5.5703125" style="157"/>
    <col min="6903" max="6903" width="9.140625" style="157" customWidth="1"/>
    <col min="6904" max="6905" width="8.5703125" style="157" customWidth="1"/>
    <col min="6906" max="6906" width="6.5703125" style="157" customWidth="1"/>
    <col min="6907" max="6907" width="11.85546875" style="157" bestFit="1" customWidth="1"/>
    <col min="6908" max="6908" width="15.42578125" style="157" customWidth="1"/>
    <col min="6909" max="6909" width="76.140625" style="157" customWidth="1"/>
    <col min="6910" max="6910" width="19.42578125" style="157" customWidth="1"/>
    <col min="6911" max="6911" width="20.85546875" style="157" customWidth="1"/>
    <col min="6912" max="6912" width="16.42578125" style="157" bestFit="1" customWidth="1"/>
    <col min="6913" max="7155" width="9.140625" style="157" customWidth="1"/>
    <col min="7156" max="7156" width="7.5703125" style="157" bestFit="1" customWidth="1"/>
    <col min="7157" max="7157" width="7" style="157" bestFit="1" customWidth="1"/>
    <col min="7158" max="7158" width="5.5703125" style="157"/>
    <col min="7159" max="7159" width="9.140625" style="157" customWidth="1"/>
    <col min="7160" max="7161" width="8.5703125" style="157" customWidth="1"/>
    <col min="7162" max="7162" width="6.5703125" style="157" customWidth="1"/>
    <col min="7163" max="7163" width="11.85546875" style="157" bestFit="1" customWidth="1"/>
    <col min="7164" max="7164" width="15.42578125" style="157" customWidth="1"/>
    <col min="7165" max="7165" width="76.140625" style="157" customWidth="1"/>
    <col min="7166" max="7166" width="19.42578125" style="157" customWidth="1"/>
    <col min="7167" max="7167" width="20.85546875" style="157" customWidth="1"/>
    <col min="7168" max="7168" width="16.42578125" style="157" bestFit="1" customWidth="1"/>
    <col min="7169" max="7411" width="9.140625" style="157" customWidth="1"/>
    <col min="7412" max="7412" width="7.5703125" style="157" bestFit="1" customWidth="1"/>
    <col min="7413" max="7413" width="7" style="157" bestFit="1" customWidth="1"/>
    <col min="7414" max="7414" width="5.5703125" style="157"/>
    <col min="7415" max="7415" width="9.140625" style="157" customWidth="1"/>
    <col min="7416" max="7417" width="8.5703125" style="157" customWidth="1"/>
    <col min="7418" max="7418" width="6.5703125" style="157" customWidth="1"/>
    <col min="7419" max="7419" width="11.85546875" style="157" bestFit="1" customWidth="1"/>
    <col min="7420" max="7420" width="15.42578125" style="157" customWidth="1"/>
    <col min="7421" max="7421" width="76.140625" style="157" customWidth="1"/>
    <col min="7422" max="7422" width="19.42578125" style="157" customWidth="1"/>
    <col min="7423" max="7423" width="20.85546875" style="157" customWidth="1"/>
    <col min="7424" max="7424" width="16.42578125" style="157" bestFit="1" customWidth="1"/>
    <col min="7425" max="7667" width="9.140625" style="157" customWidth="1"/>
    <col min="7668" max="7668" width="7.5703125" style="157" bestFit="1" customWidth="1"/>
    <col min="7669" max="7669" width="7" style="157" bestFit="1" customWidth="1"/>
    <col min="7670" max="7670" width="5.5703125" style="157"/>
    <col min="7671" max="7671" width="9.140625" style="157" customWidth="1"/>
    <col min="7672" max="7673" width="8.5703125" style="157" customWidth="1"/>
    <col min="7674" max="7674" width="6.5703125" style="157" customWidth="1"/>
    <col min="7675" max="7675" width="11.85546875" style="157" bestFit="1" customWidth="1"/>
    <col min="7676" max="7676" width="15.42578125" style="157" customWidth="1"/>
    <col min="7677" max="7677" width="76.140625" style="157" customWidth="1"/>
    <col min="7678" max="7678" width="19.42578125" style="157" customWidth="1"/>
    <col min="7679" max="7679" width="20.85546875" style="157" customWidth="1"/>
    <col min="7680" max="7680" width="16.42578125" style="157" bestFit="1" customWidth="1"/>
    <col min="7681" max="7923" width="9.140625" style="157" customWidth="1"/>
    <col min="7924" max="7924" width="7.5703125" style="157" bestFit="1" customWidth="1"/>
    <col min="7925" max="7925" width="7" style="157" bestFit="1" customWidth="1"/>
    <col min="7926" max="7926" width="5.5703125" style="157"/>
    <col min="7927" max="7927" width="9.140625" style="157" customWidth="1"/>
    <col min="7928" max="7929" width="8.5703125" style="157" customWidth="1"/>
    <col min="7930" max="7930" width="6.5703125" style="157" customWidth="1"/>
    <col min="7931" max="7931" width="11.85546875" style="157" bestFit="1" customWidth="1"/>
    <col min="7932" max="7932" width="15.42578125" style="157" customWidth="1"/>
    <col min="7933" max="7933" width="76.140625" style="157" customWidth="1"/>
    <col min="7934" max="7934" width="19.42578125" style="157" customWidth="1"/>
    <col min="7935" max="7935" width="20.85546875" style="157" customWidth="1"/>
    <col min="7936" max="7936" width="16.42578125" style="157" bestFit="1" customWidth="1"/>
    <col min="7937" max="8179" width="9.140625" style="157" customWidth="1"/>
    <col min="8180" max="8180" width="7.5703125" style="157" bestFit="1" customWidth="1"/>
    <col min="8181" max="8181" width="7" style="157" bestFit="1" customWidth="1"/>
    <col min="8182" max="8182" width="5.5703125" style="157"/>
    <col min="8183" max="8183" width="9.140625" style="157" customWidth="1"/>
    <col min="8184" max="8185" width="8.5703125" style="157" customWidth="1"/>
    <col min="8186" max="8186" width="6.5703125" style="157" customWidth="1"/>
    <col min="8187" max="8187" width="11.85546875" style="157" bestFit="1" customWidth="1"/>
    <col min="8188" max="8188" width="15.42578125" style="157" customWidth="1"/>
    <col min="8189" max="8189" width="76.140625" style="157" customWidth="1"/>
    <col min="8190" max="8190" width="19.42578125" style="157" customWidth="1"/>
    <col min="8191" max="8191" width="20.85546875" style="157" customWidth="1"/>
    <col min="8192" max="8192" width="16.42578125" style="157" bestFit="1" customWidth="1"/>
    <col min="8193" max="8435" width="9.140625" style="157" customWidth="1"/>
    <col min="8436" max="8436" width="7.5703125" style="157" bestFit="1" customWidth="1"/>
    <col min="8437" max="8437" width="7" style="157" bestFit="1" customWidth="1"/>
    <col min="8438" max="8438" width="5.5703125" style="157"/>
    <col min="8439" max="8439" width="9.140625" style="157" customWidth="1"/>
    <col min="8440" max="8441" width="8.5703125" style="157" customWidth="1"/>
    <col min="8442" max="8442" width="6.5703125" style="157" customWidth="1"/>
    <col min="8443" max="8443" width="11.85546875" style="157" bestFit="1" customWidth="1"/>
    <col min="8444" max="8444" width="15.42578125" style="157" customWidth="1"/>
    <col min="8445" max="8445" width="76.140625" style="157" customWidth="1"/>
    <col min="8446" max="8446" width="19.42578125" style="157" customWidth="1"/>
    <col min="8447" max="8447" width="20.85546875" style="157" customWidth="1"/>
    <col min="8448" max="8448" width="16.42578125" style="157" bestFit="1" customWidth="1"/>
    <col min="8449" max="8691" width="9.140625" style="157" customWidth="1"/>
    <col min="8692" max="8692" width="7.5703125" style="157" bestFit="1" customWidth="1"/>
    <col min="8693" max="8693" width="7" style="157" bestFit="1" customWidth="1"/>
    <col min="8694" max="8694" width="5.5703125" style="157"/>
    <col min="8695" max="8695" width="9.140625" style="157" customWidth="1"/>
    <col min="8696" max="8697" width="8.5703125" style="157" customWidth="1"/>
    <col min="8698" max="8698" width="6.5703125" style="157" customWidth="1"/>
    <col min="8699" max="8699" width="11.85546875" style="157" bestFit="1" customWidth="1"/>
    <col min="8700" max="8700" width="15.42578125" style="157" customWidth="1"/>
    <col min="8701" max="8701" width="76.140625" style="157" customWidth="1"/>
    <col min="8702" max="8702" width="19.42578125" style="157" customWidth="1"/>
    <col min="8703" max="8703" width="20.85546875" style="157" customWidth="1"/>
    <col min="8704" max="8704" width="16.42578125" style="157" bestFit="1" customWidth="1"/>
    <col min="8705" max="8947" width="9.140625" style="157" customWidth="1"/>
    <col min="8948" max="8948" width="7.5703125" style="157" bestFit="1" customWidth="1"/>
    <col min="8949" max="8949" width="7" style="157" bestFit="1" customWidth="1"/>
    <col min="8950" max="8950" width="5.5703125" style="157"/>
    <col min="8951" max="8951" width="9.140625" style="157" customWidth="1"/>
    <col min="8952" max="8953" width="8.5703125" style="157" customWidth="1"/>
    <col min="8954" max="8954" width="6.5703125" style="157" customWidth="1"/>
    <col min="8955" max="8955" width="11.85546875" style="157" bestFit="1" customWidth="1"/>
    <col min="8956" max="8956" width="15.42578125" style="157" customWidth="1"/>
    <col min="8957" max="8957" width="76.140625" style="157" customWidth="1"/>
    <col min="8958" max="8958" width="19.42578125" style="157" customWidth="1"/>
    <col min="8959" max="8959" width="20.85546875" style="157" customWidth="1"/>
    <col min="8960" max="8960" width="16.42578125" style="157" bestFit="1" customWidth="1"/>
    <col min="8961" max="9203" width="9.140625" style="157" customWidth="1"/>
    <col min="9204" max="9204" width="7.5703125" style="157" bestFit="1" customWidth="1"/>
    <col min="9205" max="9205" width="7" style="157" bestFit="1" customWidth="1"/>
    <col min="9206" max="9206" width="5.5703125" style="157"/>
    <col min="9207" max="9207" width="9.140625" style="157" customWidth="1"/>
    <col min="9208" max="9209" width="8.5703125" style="157" customWidth="1"/>
    <col min="9210" max="9210" width="6.5703125" style="157" customWidth="1"/>
    <col min="9211" max="9211" width="11.85546875" style="157" bestFit="1" customWidth="1"/>
    <col min="9212" max="9212" width="15.42578125" style="157" customWidth="1"/>
    <col min="9213" max="9213" width="76.140625" style="157" customWidth="1"/>
    <col min="9214" max="9214" width="19.42578125" style="157" customWidth="1"/>
    <col min="9215" max="9215" width="20.85546875" style="157" customWidth="1"/>
    <col min="9216" max="9216" width="16.42578125" style="157" bestFit="1" customWidth="1"/>
    <col min="9217" max="9459" width="9.140625" style="157" customWidth="1"/>
    <col min="9460" max="9460" width="7.5703125" style="157" bestFit="1" customWidth="1"/>
    <col min="9461" max="9461" width="7" style="157" bestFit="1" customWidth="1"/>
    <col min="9462" max="9462" width="5.5703125" style="157"/>
    <col min="9463" max="9463" width="9.140625" style="157" customWidth="1"/>
    <col min="9464" max="9465" width="8.5703125" style="157" customWidth="1"/>
    <col min="9466" max="9466" width="6.5703125" style="157" customWidth="1"/>
    <col min="9467" max="9467" width="11.85546875" style="157" bestFit="1" customWidth="1"/>
    <col min="9468" max="9468" width="15.42578125" style="157" customWidth="1"/>
    <col min="9469" max="9469" width="76.140625" style="157" customWidth="1"/>
    <col min="9470" max="9470" width="19.42578125" style="157" customWidth="1"/>
    <col min="9471" max="9471" width="20.85546875" style="157" customWidth="1"/>
    <col min="9472" max="9472" width="16.42578125" style="157" bestFit="1" customWidth="1"/>
    <col min="9473" max="9715" width="9.140625" style="157" customWidth="1"/>
    <col min="9716" max="9716" width="7.5703125" style="157" bestFit="1" customWidth="1"/>
    <col min="9717" max="9717" width="7" style="157" bestFit="1" customWidth="1"/>
    <col min="9718" max="9718" width="5.5703125" style="157"/>
    <col min="9719" max="9719" width="9.140625" style="157" customWidth="1"/>
    <col min="9720" max="9721" width="8.5703125" style="157" customWidth="1"/>
    <col min="9722" max="9722" width="6.5703125" style="157" customWidth="1"/>
    <col min="9723" max="9723" width="11.85546875" style="157" bestFit="1" customWidth="1"/>
    <col min="9724" max="9724" width="15.42578125" style="157" customWidth="1"/>
    <col min="9725" max="9725" width="76.140625" style="157" customWidth="1"/>
    <col min="9726" max="9726" width="19.42578125" style="157" customWidth="1"/>
    <col min="9727" max="9727" width="20.85546875" style="157" customWidth="1"/>
    <col min="9728" max="9728" width="16.42578125" style="157" bestFit="1" customWidth="1"/>
    <col min="9729" max="9971" width="9.140625" style="157" customWidth="1"/>
    <col min="9972" max="9972" width="7.5703125" style="157" bestFit="1" customWidth="1"/>
    <col min="9973" max="9973" width="7" style="157" bestFit="1" customWidth="1"/>
    <col min="9974" max="9974" width="5.5703125" style="157"/>
    <col min="9975" max="9975" width="9.140625" style="157" customWidth="1"/>
    <col min="9976" max="9977" width="8.5703125" style="157" customWidth="1"/>
    <col min="9978" max="9978" width="6.5703125" style="157" customWidth="1"/>
    <col min="9979" max="9979" width="11.85546875" style="157" bestFit="1" customWidth="1"/>
    <col min="9980" max="9980" width="15.42578125" style="157" customWidth="1"/>
    <col min="9981" max="9981" width="76.140625" style="157" customWidth="1"/>
    <col min="9982" max="9982" width="19.42578125" style="157" customWidth="1"/>
    <col min="9983" max="9983" width="20.85546875" style="157" customWidth="1"/>
    <col min="9984" max="9984" width="16.42578125" style="157" bestFit="1" customWidth="1"/>
    <col min="9985" max="10227" width="9.140625" style="157" customWidth="1"/>
    <col min="10228" max="10228" width="7.5703125" style="157" bestFit="1" customWidth="1"/>
    <col min="10229" max="10229" width="7" style="157" bestFit="1" customWidth="1"/>
    <col min="10230" max="10230" width="5.5703125" style="157"/>
    <col min="10231" max="10231" width="9.140625" style="157" customWidth="1"/>
    <col min="10232" max="10233" width="8.5703125" style="157" customWidth="1"/>
    <col min="10234" max="10234" width="6.5703125" style="157" customWidth="1"/>
    <col min="10235" max="10235" width="11.85546875" style="157" bestFit="1" customWidth="1"/>
    <col min="10236" max="10236" width="15.42578125" style="157" customWidth="1"/>
    <col min="10237" max="10237" width="76.140625" style="157" customWidth="1"/>
    <col min="10238" max="10238" width="19.42578125" style="157" customWidth="1"/>
    <col min="10239" max="10239" width="20.85546875" style="157" customWidth="1"/>
    <col min="10240" max="10240" width="16.42578125" style="157" bestFit="1" customWidth="1"/>
    <col min="10241" max="10483" width="9.140625" style="157" customWidth="1"/>
    <col min="10484" max="10484" width="7.5703125" style="157" bestFit="1" customWidth="1"/>
    <col min="10485" max="10485" width="7" style="157" bestFit="1" customWidth="1"/>
    <col min="10486" max="10486" width="5.5703125" style="157"/>
    <col min="10487" max="10487" width="9.140625" style="157" customWidth="1"/>
    <col min="10488" max="10489" width="8.5703125" style="157" customWidth="1"/>
    <col min="10490" max="10490" width="6.5703125" style="157" customWidth="1"/>
    <col min="10491" max="10491" width="11.85546875" style="157" bestFit="1" customWidth="1"/>
    <col min="10492" max="10492" width="15.42578125" style="157" customWidth="1"/>
    <col min="10493" max="10493" width="76.140625" style="157" customWidth="1"/>
    <col min="10494" max="10494" width="19.42578125" style="157" customWidth="1"/>
    <col min="10495" max="10495" width="20.85546875" style="157" customWidth="1"/>
    <col min="10496" max="10496" width="16.42578125" style="157" bestFit="1" customWidth="1"/>
    <col min="10497" max="10739" width="9.140625" style="157" customWidth="1"/>
    <col min="10740" max="10740" width="7.5703125" style="157" bestFit="1" customWidth="1"/>
    <col min="10741" max="10741" width="7" style="157" bestFit="1" customWidth="1"/>
    <col min="10742" max="10742" width="5.5703125" style="157"/>
    <col min="10743" max="10743" width="9.140625" style="157" customWidth="1"/>
    <col min="10744" max="10745" width="8.5703125" style="157" customWidth="1"/>
    <col min="10746" max="10746" width="6.5703125" style="157" customWidth="1"/>
    <col min="10747" max="10747" width="11.85546875" style="157" bestFit="1" customWidth="1"/>
    <col min="10748" max="10748" width="15.42578125" style="157" customWidth="1"/>
    <col min="10749" max="10749" width="76.140625" style="157" customWidth="1"/>
    <col min="10750" max="10750" width="19.42578125" style="157" customWidth="1"/>
    <col min="10751" max="10751" width="20.85546875" style="157" customWidth="1"/>
    <col min="10752" max="10752" width="16.42578125" style="157" bestFit="1" customWidth="1"/>
    <col min="10753" max="10995" width="9.140625" style="157" customWidth="1"/>
    <col min="10996" max="10996" width="7.5703125" style="157" bestFit="1" customWidth="1"/>
    <col min="10997" max="10997" width="7" style="157" bestFit="1" customWidth="1"/>
    <col min="10998" max="10998" width="5.5703125" style="157"/>
    <col min="10999" max="10999" width="9.140625" style="157" customWidth="1"/>
    <col min="11000" max="11001" width="8.5703125" style="157" customWidth="1"/>
    <col min="11002" max="11002" width="6.5703125" style="157" customWidth="1"/>
    <col min="11003" max="11003" width="11.85546875" style="157" bestFit="1" customWidth="1"/>
    <col min="11004" max="11004" width="15.42578125" style="157" customWidth="1"/>
    <col min="11005" max="11005" width="76.140625" style="157" customWidth="1"/>
    <col min="11006" max="11006" width="19.42578125" style="157" customWidth="1"/>
    <col min="11007" max="11007" width="20.85546875" style="157" customWidth="1"/>
    <col min="11008" max="11008" width="16.42578125" style="157" bestFit="1" customWidth="1"/>
    <col min="11009" max="11251" width="9.140625" style="157" customWidth="1"/>
    <col min="11252" max="11252" width="7.5703125" style="157" bestFit="1" customWidth="1"/>
    <col min="11253" max="11253" width="7" style="157" bestFit="1" customWidth="1"/>
    <col min="11254" max="11254" width="5.5703125" style="157"/>
    <col min="11255" max="11255" width="9.140625" style="157" customWidth="1"/>
    <col min="11256" max="11257" width="8.5703125" style="157" customWidth="1"/>
    <col min="11258" max="11258" width="6.5703125" style="157" customWidth="1"/>
    <col min="11259" max="11259" width="11.85546875" style="157" bestFit="1" customWidth="1"/>
    <col min="11260" max="11260" width="15.42578125" style="157" customWidth="1"/>
    <col min="11261" max="11261" width="76.140625" style="157" customWidth="1"/>
    <col min="11262" max="11262" width="19.42578125" style="157" customWidth="1"/>
    <col min="11263" max="11263" width="20.85546875" style="157" customWidth="1"/>
    <col min="11264" max="11264" width="16.42578125" style="157" bestFit="1" customWidth="1"/>
    <col min="11265" max="11507" width="9.140625" style="157" customWidth="1"/>
    <col min="11508" max="11508" width="7.5703125" style="157" bestFit="1" customWidth="1"/>
    <col min="11509" max="11509" width="7" style="157" bestFit="1" customWidth="1"/>
    <col min="11510" max="11510" width="5.5703125" style="157"/>
    <col min="11511" max="11511" width="9.140625" style="157" customWidth="1"/>
    <col min="11512" max="11513" width="8.5703125" style="157" customWidth="1"/>
    <col min="11514" max="11514" width="6.5703125" style="157" customWidth="1"/>
    <col min="11515" max="11515" width="11.85546875" style="157" bestFit="1" customWidth="1"/>
    <col min="11516" max="11516" width="15.42578125" style="157" customWidth="1"/>
    <col min="11517" max="11517" width="76.140625" style="157" customWidth="1"/>
    <col min="11518" max="11518" width="19.42578125" style="157" customWidth="1"/>
    <col min="11519" max="11519" width="20.85546875" style="157" customWidth="1"/>
    <col min="11520" max="11520" width="16.42578125" style="157" bestFit="1" customWidth="1"/>
    <col min="11521" max="11763" width="9.140625" style="157" customWidth="1"/>
    <col min="11764" max="11764" width="7.5703125" style="157" bestFit="1" customWidth="1"/>
    <col min="11765" max="11765" width="7" style="157" bestFit="1" customWidth="1"/>
    <col min="11766" max="11766" width="5.5703125" style="157"/>
    <col min="11767" max="11767" width="9.140625" style="157" customWidth="1"/>
    <col min="11768" max="11769" width="8.5703125" style="157" customWidth="1"/>
    <col min="11770" max="11770" width="6.5703125" style="157" customWidth="1"/>
    <col min="11771" max="11771" width="11.85546875" style="157" bestFit="1" customWidth="1"/>
    <col min="11772" max="11772" width="15.42578125" style="157" customWidth="1"/>
    <col min="11773" max="11773" width="76.140625" style="157" customWidth="1"/>
    <col min="11774" max="11774" width="19.42578125" style="157" customWidth="1"/>
    <col min="11775" max="11775" width="20.85546875" style="157" customWidth="1"/>
    <col min="11776" max="11776" width="16.42578125" style="157" bestFit="1" customWidth="1"/>
    <col min="11777" max="12019" width="9.140625" style="157" customWidth="1"/>
    <col min="12020" max="12020" width="7.5703125" style="157" bestFit="1" customWidth="1"/>
    <col min="12021" max="12021" width="7" style="157" bestFit="1" customWidth="1"/>
    <col min="12022" max="12022" width="5.5703125" style="157"/>
    <col min="12023" max="12023" width="9.140625" style="157" customWidth="1"/>
    <col min="12024" max="12025" width="8.5703125" style="157" customWidth="1"/>
    <col min="12026" max="12026" width="6.5703125" style="157" customWidth="1"/>
    <col min="12027" max="12027" width="11.85546875" style="157" bestFit="1" customWidth="1"/>
    <col min="12028" max="12028" width="15.42578125" style="157" customWidth="1"/>
    <col min="12029" max="12029" width="76.140625" style="157" customWidth="1"/>
    <col min="12030" max="12030" width="19.42578125" style="157" customWidth="1"/>
    <col min="12031" max="12031" width="20.85546875" style="157" customWidth="1"/>
    <col min="12032" max="12032" width="16.42578125" style="157" bestFit="1" customWidth="1"/>
    <col min="12033" max="12275" width="9.140625" style="157" customWidth="1"/>
    <col min="12276" max="12276" width="7.5703125" style="157" bestFit="1" customWidth="1"/>
    <col min="12277" max="12277" width="7" style="157" bestFit="1" customWidth="1"/>
    <col min="12278" max="12278" width="5.5703125" style="157"/>
    <col min="12279" max="12279" width="9.140625" style="157" customWidth="1"/>
    <col min="12280" max="12281" width="8.5703125" style="157" customWidth="1"/>
    <col min="12282" max="12282" width="6.5703125" style="157" customWidth="1"/>
    <col min="12283" max="12283" width="11.85546875" style="157" bestFit="1" customWidth="1"/>
    <col min="12284" max="12284" width="15.42578125" style="157" customWidth="1"/>
    <col min="12285" max="12285" width="76.140625" style="157" customWidth="1"/>
    <col min="12286" max="12286" width="19.42578125" style="157" customWidth="1"/>
    <col min="12287" max="12287" width="20.85546875" style="157" customWidth="1"/>
    <col min="12288" max="12288" width="16.42578125" style="157" bestFit="1" customWidth="1"/>
    <col min="12289" max="12531" width="9.140625" style="157" customWidth="1"/>
    <col min="12532" max="12532" width="7.5703125" style="157" bestFit="1" customWidth="1"/>
    <col min="12533" max="12533" width="7" style="157" bestFit="1" customWidth="1"/>
    <col min="12534" max="12534" width="5.5703125" style="157"/>
    <col min="12535" max="12535" width="9.140625" style="157" customWidth="1"/>
    <col min="12536" max="12537" width="8.5703125" style="157" customWidth="1"/>
    <col min="12538" max="12538" width="6.5703125" style="157" customWidth="1"/>
    <col min="12539" max="12539" width="11.85546875" style="157" bestFit="1" customWidth="1"/>
    <col min="12540" max="12540" width="15.42578125" style="157" customWidth="1"/>
    <col min="12541" max="12541" width="76.140625" style="157" customWidth="1"/>
    <col min="12542" max="12542" width="19.42578125" style="157" customWidth="1"/>
    <col min="12543" max="12543" width="20.85546875" style="157" customWidth="1"/>
    <col min="12544" max="12544" width="16.42578125" style="157" bestFit="1" customWidth="1"/>
    <col min="12545" max="12787" width="9.140625" style="157" customWidth="1"/>
    <col min="12788" max="12788" width="7.5703125" style="157" bestFit="1" customWidth="1"/>
    <col min="12789" max="12789" width="7" style="157" bestFit="1" customWidth="1"/>
    <col min="12790" max="12790" width="5.5703125" style="157"/>
    <col min="12791" max="12791" width="9.140625" style="157" customWidth="1"/>
    <col min="12792" max="12793" width="8.5703125" style="157" customWidth="1"/>
    <col min="12794" max="12794" width="6.5703125" style="157" customWidth="1"/>
    <col min="12795" max="12795" width="11.85546875" style="157" bestFit="1" customWidth="1"/>
    <col min="12796" max="12796" width="15.42578125" style="157" customWidth="1"/>
    <col min="12797" max="12797" width="76.140625" style="157" customWidth="1"/>
    <col min="12798" max="12798" width="19.42578125" style="157" customWidth="1"/>
    <col min="12799" max="12799" width="20.85546875" style="157" customWidth="1"/>
    <col min="12800" max="12800" width="16.42578125" style="157" bestFit="1" customWidth="1"/>
    <col min="12801" max="13043" width="9.140625" style="157" customWidth="1"/>
    <col min="13044" max="13044" width="7.5703125" style="157" bestFit="1" customWidth="1"/>
    <col min="13045" max="13045" width="7" style="157" bestFit="1" customWidth="1"/>
    <col min="13046" max="13046" width="5.5703125" style="157"/>
    <col min="13047" max="13047" width="9.140625" style="157" customWidth="1"/>
    <col min="13048" max="13049" width="8.5703125" style="157" customWidth="1"/>
    <col min="13050" max="13050" width="6.5703125" style="157" customWidth="1"/>
    <col min="13051" max="13051" width="11.85546875" style="157" bestFit="1" customWidth="1"/>
    <col min="13052" max="13052" width="15.42578125" style="157" customWidth="1"/>
    <col min="13053" max="13053" width="76.140625" style="157" customWidth="1"/>
    <col min="13054" max="13054" width="19.42578125" style="157" customWidth="1"/>
    <col min="13055" max="13055" width="20.85546875" style="157" customWidth="1"/>
    <col min="13056" max="13056" width="16.42578125" style="157" bestFit="1" customWidth="1"/>
    <col min="13057" max="13299" width="9.140625" style="157" customWidth="1"/>
    <col min="13300" max="13300" width="7.5703125" style="157" bestFit="1" customWidth="1"/>
    <col min="13301" max="13301" width="7" style="157" bestFit="1" customWidth="1"/>
    <col min="13302" max="13302" width="5.5703125" style="157"/>
    <col min="13303" max="13303" width="9.140625" style="157" customWidth="1"/>
    <col min="13304" max="13305" width="8.5703125" style="157" customWidth="1"/>
    <col min="13306" max="13306" width="6.5703125" style="157" customWidth="1"/>
    <col min="13307" max="13307" width="11.85546875" style="157" bestFit="1" customWidth="1"/>
    <col min="13308" max="13308" width="15.42578125" style="157" customWidth="1"/>
    <col min="13309" max="13309" width="76.140625" style="157" customWidth="1"/>
    <col min="13310" max="13310" width="19.42578125" style="157" customWidth="1"/>
    <col min="13311" max="13311" width="20.85546875" style="157" customWidth="1"/>
    <col min="13312" max="13312" width="16.42578125" style="157" bestFit="1" customWidth="1"/>
    <col min="13313" max="13555" width="9.140625" style="157" customWidth="1"/>
    <col min="13556" max="13556" width="7.5703125" style="157" bestFit="1" customWidth="1"/>
    <col min="13557" max="13557" width="7" style="157" bestFit="1" customWidth="1"/>
    <col min="13558" max="13558" width="5.5703125" style="157"/>
    <col min="13559" max="13559" width="9.140625" style="157" customWidth="1"/>
    <col min="13560" max="13561" width="8.5703125" style="157" customWidth="1"/>
    <col min="13562" max="13562" width="6.5703125" style="157" customWidth="1"/>
    <col min="13563" max="13563" width="11.85546875" style="157" bestFit="1" customWidth="1"/>
    <col min="13564" max="13564" width="15.42578125" style="157" customWidth="1"/>
    <col min="13565" max="13565" width="76.140625" style="157" customWidth="1"/>
    <col min="13566" max="13566" width="19.42578125" style="157" customWidth="1"/>
    <col min="13567" max="13567" width="20.85546875" style="157" customWidth="1"/>
    <col min="13568" max="13568" width="16.42578125" style="157" bestFit="1" customWidth="1"/>
    <col min="13569" max="13811" width="9.140625" style="157" customWidth="1"/>
    <col min="13812" max="13812" width="7.5703125" style="157" bestFit="1" customWidth="1"/>
    <col min="13813" max="13813" width="7" style="157" bestFit="1" customWidth="1"/>
    <col min="13814" max="13814" width="5.5703125" style="157"/>
    <col min="13815" max="13815" width="9.140625" style="157" customWidth="1"/>
    <col min="13816" max="13817" width="8.5703125" style="157" customWidth="1"/>
    <col min="13818" max="13818" width="6.5703125" style="157" customWidth="1"/>
    <col min="13819" max="13819" width="11.85546875" style="157" bestFit="1" customWidth="1"/>
    <col min="13820" max="13820" width="15.42578125" style="157" customWidth="1"/>
    <col min="13821" max="13821" width="76.140625" style="157" customWidth="1"/>
    <col min="13822" max="13822" width="19.42578125" style="157" customWidth="1"/>
    <col min="13823" max="13823" width="20.85546875" style="157" customWidth="1"/>
    <col min="13824" max="13824" width="16.42578125" style="157" bestFit="1" customWidth="1"/>
    <col min="13825" max="14067" width="9.140625" style="157" customWidth="1"/>
    <col min="14068" max="14068" width="7.5703125" style="157" bestFit="1" customWidth="1"/>
    <col min="14069" max="14069" width="7" style="157" bestFit="1" customWidth="1"/>
    <col min="14070" max="14070" width="5.5703125" style="157"/>
    <col min="14071" max="14071" width="9.140625" style="157" customWidth="1"/>
    <col min="14072" max="14073" width="8.5703125" style="157" customWidth="1"/>
    <col min="14074" max="14074" width="6.5703125" style="157" customWidth="1"/>
    <col min="14075" max="14075" width="11.85546875" style="157" bestFit="1" customWidth="1"/>
    <col min="14076" max="14076" width="15.42578125" style="157" customWidth="1"/>
    <col min="14077" max="14077" width="76.140625" style="157" customWidth="1"/>
    <col min="14078" max="14078" width="19.42578125" style="157" customWidth="1"/>
    <col min="14079" max="14079" width="20.85546875" style="157" customWidth="1"/>
    <col min="14080" max="14080" width="16.42578125" style="157" bestFit="1" customWidth="1"/>
    <col min="14081" max="14323" width="9.140625" style="157" customWidth="1"/>
    <col min="14324" max="14324" width="7.5703125" style="157" bestFit="1" customWidth="1"/>
    <col min="14325" max="14325" width="7" style="157" bestFit="1" customWidth="1"/>
    <col min="14326" max="14326" width="5.5703125" style="157"/>
    <col min="14327" max="14327" width="9.140625" style="157" customWidth="1"/>
    <col min="14328" max="14329" width="8.5703125" style="157" customWidth="1"/>
    <col min="14330" max="14330" width="6.5703125" style="157" customWidth="1"/>
    <col min="14331" max="14331" width="11.85546875" style="157" bestFit="1" customWidth="1"/>
    <col min="14332" max="14332" width="15.42578125" style="157" customWidth="1"/>
    <col min="14333" max="14333" width="76.140625" style="157" customWidth="1"/>
    <col min="14334" max="14334" width="19.42578125" style="157" customWidth="1"/>
    <col min="14335" max="14335" width="20.85546875" style="157" customWidth="1"/>
    <col min="14336" max="14336" width="16.42578125" style="157" bestFit="1" customWidth="1"/>
    <col min="14337" max="14579" width="9.140625" style="157" customWidth="1"/>
    <col min="14580" max="14580" width="7.5703125" style="157" bestFit="1" customWidth="1"/>
    <col min="14581" max="14581" width="7" style="157" bestFit="1" customWidth="1"/>
    <col min="14582" max="14582" width="5.5703125" style="157"/>
    <col min="14583" max="14583" width="9.140625" style="157" customWidth="1"/>
    <col min="14584" max="14585" width="8.5703125" style="157" customWidth="1"/>
    <col min="14586" max="14586" width="6.5703125" style="157" customWidth="1"/>
    <col min="14587" max="14587" width="11.85546875" style="157" bestFit="1" customWidth="1"/>
    <col min="14588" max="14588" width="15.42578125" style="157" customWidth="1"/>
    <col min="14589" max="14589" width="76.140625" style="157" customWidth="1"/>
    <col min="14590" max="14590" width="19.42578125" style="157" customWidth="1"/>
    <col min="14591" max="14591" width="20.85546875" style="157" customWidth="1"/>
    <col min="14592" max="14592" width="16.42578125" style="157" bestFit="1" customWidth="1"/>
    <col min="14593" max="14835" width="9.140625" style="157" customWidth="1"/>
    <col min="14836" max="14836" width="7.5703125" style="157" bestFit="1" customWidth="1"/>
    <col min="14837" max="14837" width="7" style="157" bestFit="1" customWidth="1"/>
    <col min="14838" max="14838" width="5.5703125" style="157"/>
    <col min="14839" max="14839" width="9.140625" style="157" customWidth="1"/>
    <col min="14840" max="14841" width="8.5703125" style="157" customWidth="1"/>
    <col min="14842" max="14842" width="6.5703125" style="157" customWidth="1"/>
    <col min="14843" max="14843" width="11.85546875" style="157" bestFit="1" customWidth="1"/>
    <col min="14844" max="14844" width="15.42578125" style="157" customWidth="1"/>
    <col min="14845" max="14845" width="76.140625" style="157" customWidth="1"/>
    <col min="14846" max="14846" width="19.42578125" style="157" customWidth="1"/>
    <col min="14847" max="14847" width="20.85546875" style="157" customWidth="1"/>
    <col min="14848" max="14848" width="16.42578125" style="157" bestFit="1" customWidth="1"/>
    <col min="14849" max="15091" width="9.140625" style="157" customWidth="1"/>
    <col min="15092" max="15092" width="7.5703125" style="157" bestFit="1" customWidth="1"/>
    <col min="15093" max="15093" width="7" style="157" bestFit="1" customWidth="1"/>
    <col min="15094" max="15094" width="5.5703125" style="157"/>
    <col min="15095" max="15095" width="9.140625" style="157" customWidth="1"/>
    <col min="15096" max="15097" width="8.5703125" style="157" customWidth="1"/>
    <col min="15098" max="15098" width="6.5703125" style="157" customWidth="1"/>
    <col min="15099" max="15099" width="11.85546875" style="157" bestFit="1" customWidth="1"/>
    <col min="15100" max="15100" width="15.42578125" style="157" customWidth="1"/>
    <col min="15101" max="15101" width="76.140625" style="157" customWidth="1"/>
    <col min="15102" max="15102" width="19.42578125" style="157" customWidth="1"/>
    <col min="15103" max="15103" width="20.85546875" style="157" customWidth="1"/>
    <col min="15104" max="15104" width="16.42578125" style="157" bestFit="1" customWidth="1"/>
    <col min="15105" max="15347" width="9.140625" style="157" customWidth="1"/>
    <col min="15348" max="15348" width="7.5703125" style="157" bestFit="1" customWidth="1"/>
    <col min="15349" max="15349" width="7" style="157" bestFit="1" customWidth="1"/>
    <col min="15350" max="15350" width="5.5703125" style="157"/>
    <col min="15351" max="15351" width="9.140625" style="157" customWidth="1"/>
    <col min="15352" max="15353" width="8.5703125" style="157" customWidth="1"/>
    <col min="15354" max="15354" width="6.5703125" style="157" customWidth="1"/>
    <col min="15355" max="15355" width="11.85546875" style="157" bestFit="1" customWidth="1"/>
    <col min="15356" max="15356" width="15.42578125" style="157" customWidth="1"/>
    <col min="15357" max="15357" width="76.140625" style="157" customWidth="1"/>
    <col min="15358" max="15358" width="19.42578125" style="157" customWidth="1"/>
    <col min="15359" max="15359" width="20.85546875" style="157" customWidth="1"/>
    <col min="15360" max="15360" width="16.42578125" style="157" bestFit="1" customWidth="1"/>
    <col min="15361" max="15603" width="9.140625" style="157" customWidth="1"/>
    <col min="15604" max="15604" width="7.5703125" style="157" bestFit="1" customWidth="1"/>
    <col min="15605" max="15605" width="7" style="157" bestFit="1" customWidth="1"/>
    <col min="15606" max="15606" width="5.5703125" style="157"/>
    <col min="15607" max="15607" width="9.140625" style="157" customWidth="1"/>
    <col min="15608" max="15609" width="8.5703125" style="157" customWidth="1"/>
    <col min="15610" max="15610" width="6.5703125" style="157" customWidth="1"/>
    <col min="15611" max="15611" width="11.85546875" style="157" bestFit="1" customWidth="1"/>
    <col min="15612" max="15612" width="15.42578125" style="157" customWidth="1"/>
    <col min="15613" max="15613" width="76.140625" style="157" customWidth="1"/>
    <col min="15614" max="15614" width="19.42578125" style="157" customWidth="1"/>
    <col min="15615" max="15615" width="20.85546875" style="157" customWidth="1"/>
    <col min="15616" max="15616" width="16.42578125" style="157" bestFit="1" customWidth="1"/>
    <col min="15617" max="15859" width="9.140625" style="157" customWidth="1"/>
    <col min="15860" max="15860" width="7.5703125" style="157" bestFit="1" customWidth="1"/>
    <col min="15861" max="15861" width="7" style="157" bestFit="1" customWidth="1"/>
    <col min="15862" max="15862" width="5.5703125" style="157"/>
    <col min="15863" max="15863" width="9.140625" style="157" customWidth="1"/>
    <col min="15864" max="15865" width="8.5703125" style="157" customWidth="1"/>
    <col min="15866" max="15866" width="6.5703125" style="157" customWidth="1"/>
    <col min="15867" max="15867" width="11.85546875" style="157" bestFit="1" customWidth="1"/>
    <col min="15868" max="15868" width="15.42578125" style="157" customWidth="1"/>
    <col min="15869" max="15869" width="76.140625" style="157" customWidth="1"/>
    <col min="15870" max="15870" width="19.42578125" style="157" customWidth="1"/>
    <col min="15871" max="15871" width="20.85546875" style="157" customWidth="1"/>
    <col min="15872" max="15872" width="16.42578125" style="157" bestFit="1" customWidth="1"/>
    <col min="15873" max="16115" width="9.140625" style="157" customWidth="1"/>
    <col min="16116" max="16116" width="7.5703125" style="157" bestFit="1" customWidth="1"/>
    <col min="16117" max="16117" width="7" style="157" bestFit="1" customWidth="1"/>
    <col min="16118" max="16118" width="5.5703125" style="157"/>
    <col min="16119" max="16119" width="9.140625" style="157" customWidth="1"/>
    <col min="16120" max="16121" width="8.5703125" style="157" customWidth="1"/>
    <col min="16122" max="16122" width="6.5703125" style="157" customWidth="1"/>
    <col min="16123" max="16123" width="11.85546875" style="157" bestFit="1" customWidth="1"/>
    <col min="16124" max="16124" width="15.42578125" style="157" customWidth="1"/>
    <col min="16125" max="16125" width="76.140625" style="157" customWidth="1"/>
    <col min="16126" max="16126" width="19.42578125" style="157" customWidth="1"/>
    <col min="16127" max="16127" width="20.85546875" style="157" customWidth="1"/>
    <col min="16128" max="16128" width="16.42578125" style="157" bestFit="1" customWidth="1"/>
    <col min="16129" max="16371" width="9.140625" style="157" customWidth="1"/>
    <col min="16372" max="16372" width="7.5703125" style="157" bestFit="1" customWidth="1"/>
    <col min="16373" max="16373" width="7" style="157" bestFit="1" customWidth="1"/>
    <col min="16374" max="16384" width="5.5703125" style="157"/>
  </cols>
  <sheetData>
    <row r="1" spans="2:8" ht="14.25" customHeight="1">
      <c r="B1" s="408" t="s">
        <v>289</v>
      </c>
      <c r="C1" s="408"/>
      <c r="D1" s="408"/>
      <c r="E1" s="408"/>
      <c r="F1" s="408"/>
      <c r="G1" s="408"/>
      <c r="H1" s="408"/>
    </row>
    <row r="2" spans="2:8" ht="15" customHeight="1">
      <c r="B2" s="408" t="s">
        <v>28</v>
      </c>
      <c r="C2" s="408"/>
      <c r="D2" s="408"/>
      <c r="E2" s="408"/>
      <c r="F2" s="408"/>
      <c r="G2" s="408"/>
      <c r="H2" s="408"/>
    </row>
    <row r="3" spans="2:8">
      <c r="B3" s="408" t="s">
        <v>0</v>
      </c>
      <c r="C3" s="408"/>
      <c r="D3" s="408"/>
      <c r="E3" s="408"/>
      <c r="F3" s="408"/>
      <c r="G3" s="408"/>
      <c r="H3" s="408"/>
    </row>
    <row r="4" spans="2:8">
      <c r="B4" s="408"/>
      <c r="C4" s="408"/>
      <c r="D4" s="408"/>
      <c r="E4" s="408"/>
      <c r="F4" s="408"/>
      <c r="G4" s="408"/>
      <c r="H4" s="408"/>
    </row>
    <row r="5" spans="2:8" ht="46.5" customHeight="1">
      <c r="B5" s="409" t="s">
        <v>29</v>
      </c>
      <c r="C5" s="409"/>
      <c r="D5" s="409"/>
      <c r="E5" s="409"/>
      <c r="F5" s="409"/>
      <c r="G5" s="409"/>
      <c r="H5" s="409"/>
    </row>
    <row r="6" spans="2:8">
      <c r="G6" s="83"/>
      <c r="H6" s="83"/>
    </row>
    <row r="7" spans="2:8">
      <c r="H7" s="194"/>
    </row>
    <row r="8" spans="2:8" ht="105.75" customHeight="1">
      <c r="B8" s="407" t="s">
        <v>5</v>
      </c>
      <c r="C8" s="407"/>
      <c r="D8" s="407"/>
      <c r="E8" s="407" t="s">
        <v>1</v>
      </c>
      <c r="F8" s="407"/>
      <c r="G8" s="407" t="s">
        <v>17</v>
      </c>
      <c r="H8" s="156" t="s">
        <v>22</v>
      </c>
    </row>
    <row r="9" spans="2:8">
      <c r="B9" s="156" t="s">
        <v>31</v>
      </c>
      <c r="C9" s="156" t="s">
        <v>32</v>
      </c>
      <c r="D9" s="156" t="s">
        <v>33</v>
      </c>
      <c r="E9" s="156" t="s">
        <v>19</v>
      </c>
      <c r="F9" s="156" t="s">
        <v>20</v>
      </c>
      <c r="G9" s="407"/>
      <c r="H9" s="156" t="s">
        <v>2</v>
      </c>
    </row>
    <row r="10" spans="2:8">
      <c r="B10" s="158"/>
      <c r="C10" s="158"/>
      <c r="D10" s="158"/>
      <c r="E10" s="149"/>
      <c r="F10" s="149"/>
      <c r="G10" s="149" t="s">
        <v>4</v>
      </c>
      <c r="H10" s="304">
        <f>+H12+H14</f>
        <v>-1798997.1</v>
      </c>
    </row>
    <row r="11" spans="2:8" ht="18" customHeight="1">
      <c r="B11" s="158"/>
      <c r="C11" s="158"/>
      <c r="D11" s="158"/>
      <c r="E11" s="149"/>
      <c r="F11" s="149"/>
      <c r="G11" s="159" t="s">
        <v>3</v>
      </c>
      <c r="H11" s="304"/>
    </row>
    <row r="12" spans="2:8" ht="42.75" customHeight="1">
      <c r="B12" s="149"/>
      <c r="C12" s="149"/>
      <c r="D12" s="149"/>
      <c r="E12" s="149"/>
      <c r="F12" s="149"/>
      <c r="G12" s="149" t="s">
        <v>21</v>
      </c>
      <c r="H12" s="304">
        <f>+H33+H212+H179+H274</f>
        <v>-2120672</v>
      </c>
    </row>
    <row r="13" spans="2:8">
      <c r="B13" s="149"/>
      <c r="C13" s="149"/>
      <c r="D13" s="149"/>
      <c r="E13" s="149"/>
      <c r="F13" s="149"/>
      <c r="G13" s="159" t="s">
        <v>3</v>
      </c>
      <c r="H13" s="304"/>
    </row>
    <row r="14" spans="2:8" ht="18" customHeight="1">
      <c r="B14" s="158" t="s">
        <v>128</v>
      </c>
      <c r="C14" s="158"/>
      <c r="D14" s="158"/>
      <c r="E14" s="149"/>
      <c r="F14" s="149"/>
      <c r="G14" s="159" t="s">
        <v>402</v>
      </c>
      <c r="H14" s="304">
        <f>H16</f>
        <v>321674.90000000002</v>
      </c>
    </row>
    <row r="15" spans="2:8" ht="18" customHeight="1">
      <c r="B15" s="158"/>
      <c r="C15" s="158"/>
      <c r="D15" s="158"/>
      <c r="E15" s="149"/>
      <c r="F15" s="149"/>
      <c r="G15" s="159" t="s">
        <v>3</v>
      </c>
      <c r="H15" s="304"/>
    </row>
    <row r="16" spans="2:8" s="39" customFormat="1" ht="34.5">
      <c r="B16" s="149"/>
      <c r="C16" s="158" t="s">
        <v>400</v>
      </c>
      <c r="D16" s="149"/>
      <c r="E16" s="149"/>
      <c r="F16" s="149"/>
      <c r="G16" s="149" t="s">
        <v>401</v>
      </c>
      <c r="H16" s="304">
        <f>+H18</f>
        <v>321674.90000000002</v>
      </c>
    </row>
    <row r="17" spans="2:9" s="39" customFormat="1">
      <c r="B17" s="149"/>
      <c r="C17" s="149"/>
      <c r="D17" s="149"/>
      <c r="E17" s="149"/>
      <c r="F17" s="149"/>
      <c r="G17" s="159" t="s">
        <v>3</v>
      </c>
      <c r="H17" s="304"/>
    </row>
    <row r="18" spans="2:9" s="39" customFormat="1" ht="34.5">
      <c r="B18" s="149"/>
      <c r="C18" s="149"/>
      <c r="D18" s="160" t="s">
        <v>128</v>
      </c>
      <c r="E18" s="149"/>
      <c r="F18" s="149"/>
      <c r="G18" s="149" t="s">
        <v>403</v>
      </c>
      <c r="H18" s="304">
        <f>+H22</f>
        <v>321674.90000000002</v>
      </c>
    </row>
    <row r="19" spans="2:9" s="39" customFormat="1">
      <c r="B19" s="149"/>
      <c r="C19" s="149"/>
      <c r="D19" s="149"/>
      <c r="E19" s="149"/>
      <c r="F19" s="149"/>
      <c r="G19" s="159" t="s">
        <v>3</v>
      </c>
      <c r="H19" s="305"/>
    </row>
    <row r="20" spans="2:9" ht="42.75" customHeight="1">
      <c r="B20" s="161"/>
      <c r="C20" s="161"/>
      <c r="D20" s="161"/>
      <c r="E20" s="161"/>
      <c r="F20" s="161"/>
      <c r="G20" s="149" t="s">
        <v>21</v>
      </c>
      <c r="H20" s="304">
        <f>+H22</f>
        <v>321674.90000000002</v>
      </c>
    </row>
    <row r="21" spans="2:9">
      <c r="B21" s="149"/>
      <c r="C21" s="149"/>
      <c r="D21" s="149"/>
      <c r="E21" s="149"/>
      <c r="F21" s="149"/>
      <c r="G21" s="159" t="s">
        <v>3</v>
      </c>
      <c r="H21" s="305"/>
    </row>
    <row r="22" spans="2:9">
      <c r="B22" s="149"/>
      <c r="C22" s="149"/>
      <c r="D22" s="149"/>
      <c r="E22" s="149">
        <v>1212</v>
      </c>
      <c r="F22" s="149"/>
      <c r="G22" s="149" t="s">
        <v>407</v>
      </c>
      <c r="H22" s="304">
        <f>+H24</f>
        <v>321674.90000000002</v>
      </c>
    </row>
    <row r="23" spans="2:9">
      <c r="B23" s="149"/>
      <c r="C23" s="149"/>
      <c r="D23" s="149"/>
      <c r="E23" s="149"/>
      <c r="F23" s="149"/>
      <c r="G23" s="159" t="s">
        <v>3</v>
      </c>
      <c r="H23" s="305"/>
    </row>
    <row r="24" spans="2:9" s="204" customFormat="1" ht="34.5">
      <c r="B24" s="208"/>
      <c r="C24" s="208"/>
      <c r="D24" s="208"/>
      <c r="E24" s="208"/>
      <c r="F24" s="231">
        <v>12007</v>
      </c>
      <c r="G24" s="209" t="s">
        <v>399</v>
      </c>
      <c r="H24" s="306">
        <f>H26</f>
        <v>321674.90000000002</v>
      </c>
    </row>
    <row r="25" spans="2:9" s="204" customFormat="1">
      <c r="B25" s="208"/>
      <c r="C25" s="208"/>
      <c r="D25" s="208"/>
      <c r="E25" s="208"/>
      <c r="F25" s="208"/>
      <c r="G25" s="208" t="s">
        <v>57</v>
      </c>
      <c r="H25" s="307"/>
    </row>
    <row r="26" spans="2:9" s="204" customFormat="1">
      <c r="B26" s="208"/>
      <c r="C26" s="208"/>
      <c r="D26" s="208"/>
      <c r="E26" s="208"/>
      <c r="F26" s="208"/>
      <c r="G26" s="212" t="s">
        <v>418</v>
      </c>
      <c r="H26" s="306">
        <f>+H29</f>
        <v>321674.90000000002</v>
      </c>
      <c r="I26" s="230"/>
    </row>
    <row r="27" spans="2:9" s="204" customFormat="1" ht="34.5">
      <c r="B27" s="208"/>
      <c r="C27" s="208"/>
      <c r="D27" s="208"/>
      <c r="E27" s="208"/>
      <c r="F27" s="208"/>
      <c r="G27" s="212" t="s">
        <v>58</v>
      </c>
      <c r="H27" s="306"/>
    </row>
    <row r="28" spans="2:9" s="204" customFormat="1" ht="18.75" customHeight="1">
      <c r="B28" s="208"/>
      <c r="C28" s="208"/>
      <c r="D28" s="208"/>
      <c r="E28" s="208"/>
      <c r="F28" s="208"/>
      <c r="G28" s="212" t="s">
        <v>148</v>
      </c>
      <c r="H28" s="306">
        <f>+H29</f>
        <v>321674.90000000002</v>
      </c>
    </row>
    <row r="29" spans="2:9" s="204" customFormat="1" ht="18.75" customHeight="1">
      <c r="B29" s="208"/>
      <c r="C29" s="208"/>
      <c r="D29" s="208"/>
      <c r="E29" s="208"/>
      <c r="F29" s="208"/>
      <c r="G29" s="212" t="s">
        <v>59</v>
      </c>
      <c r="H29" s="306">
        <f>+H31</f>
        <v>321674.90000000002</v>
      </c>
    </row>
    <row r="30" spans="2:9" s="204" customFormat="1" ht="18.75" customHeight="1">
      <c r="B30" s="208"/>
      <c r="C30" s="208"/>
      <c r="D30" s="208"/>
      <c r="E30" s="208"/>
      <c r="F30" s="208"/>
      <c r="G30" s="212" t="s">
        <v>406</v>
      </c>
      <c r="H30" s="306">
        <f>+H32</f>
        <v>321674.90000000002</v>
      </c>
    </row>
    <row r="31" spans="2:9" s="204" customFormat="1" ht="34.5">
      <c r="B31" s="208"/>
      <c r="C31" s="208"/>
      <c r="D31" s="208"/>
      <c r="E31" s="208"/>
      <c r="F31" s="208"/>
      <c r="G31" s="212" t="s">
        <v>405</v>
      </c>
      <c r="H31" s="306">
        <f>+H32</f>
        <v>321674.90000000002</v>
      </c>
    </row>
    <row r="32" spans="2:9" s="204" customFormat="1">
      <c r="B32" s="208"/>
      <c r="C32" s="208"/>
      <c r="D32" s="208"/>
      <c r="E32" s="208"/>
      <c r="F32" s="208"/>
      <c r="G32" s="212" t="s">
        <v>404</v>
      </c>
      <c r="H32" s="306">
        <f>-'9.'!G11-'10.'!G11</f>
        <v>321674.90000000002</v>
      </c>
    </row>
    <row r="33" spans="2:9" ht="18" customHeight="1">
      <c r="B33" s="158" t="s">
        <v>124</v>
      </c>
      <c r="C33" s="158"/>
      <c r="D33" s="158"/>
      <c r="E33" s="149"/>
      <c r="F33" s="149"/>
      <c r="G33" s="159" t="s">
        <v>125</v>
      </c>
      <c r="H33" s="304">
        <f>+H99+H35+H149+H69</f>
        <v>-1514999.3</v>
      </c>
    </row>
    <row r="34" spans="2:9" ht="18" customHeight="1">
      <c r="B34" s="158"/>
      <c r="C34" s="158"/>
      <c r="D34" s="158"/>
      <c r="E34" s="149"/>
      <c r="F34" s="149"/>
      <c r="G34" s="159" t="s">
        <v>3</v>
      </c>
      <c r="H34" s="304"/>
    </row>
    <row r="35" spans="2:9" s="39" customFormat="1" ht="34.5">
      <c r="B35" s="149"/>
      <c r="C35" s="149" t="s">
        <v>166</v>
      </c>
      <c r="D35" s="149"/>
      <c r="E35" s="149"/>
      <c r="F35" s="149"/>
      <c r="G35" s="149" t="s">
        <v>167</v>
      </c>
      <c r="H35" s="304">
        <f>+H37</f>
        <v>-196143</v>
      </c>
    </row>
    <row r="36" spans="2:9" s="39" customFormat="1">
      <c r="B36" s="149"/>
      <c r="C36" s="149"/>
      <c r="D36" s="149"/>
      <c r="E36" s="149"/>
      <c r="F36" s="149"/>
      <c r="G36" s="159" t="s">
        <v>3</v>
      </c>
      <c r="H36" s="304"/>
    </row>
    <row r="37" spans="2:9" s="39" customFormat="1">
      <c r="B37" s="149"/>
      <c r="C37" s="149"/>
      <c r="D37" s="160" t="s">
        <v>124</v>
      </c>
      <c r="E37" s="149"/>
      <c r="F37" s="149"/>
      <c r="G37" s="149" t="s">
        <v>168</v>
      </c>
      <c r="H37" s="304">
        <f>+H41</f>
        <v>-196143</v>
      </c>
    </row>
    <row r="38" spans="2:9" s="39" customFormat="1">
      <c r="B38" s="149"/>
      <c r="C38" s="149"/>
      <c r="D38" s="149"/>
      <c r="E38" s="149"/>
      <c r="F38" s="149"/>
      <c r="G38" s="159" t="s">
        <v>3</v>
      </c>
      <c r="H38" s="305"/>
    </row>
    <row r="39" spans="2:9" ht="42.75" customHeight="1">
      <c r="B39" s="161"/>
      <c r="C39" s="161"/>
      <c r="D39" s="161"/>
      <c r="E39" s="161"/>
      <c r="F39" s="161"/>
      <c r="G39" s="149" t="s">
        <v>21</v>
      </c>
      <c r="H39" s="304">
        <f>+H41</f>
        <v>-196143</v>
      </c>
    </row>
    <row r="40" spans="2:9">
      <c r="B40" s="149"/>
      <c r="C40" s="149"/>
      <c r="D40" s="149"/>
      <c r="E40" s="149"/>
      <c r="F40" s="149"/>
      <c r="G40" s="159" t="s">
        <v>3</v>
      </c>
      <c r="H40" s="305"/>
    </row>
    <row r="41" spans="2:9">
      <c r="B41" s="149"/>
      <c r="C41" s="149"/>
      <c r="D41" s="149"/>
      <c r="E41" s="149">
        <v>1004</v>
      </c>
      <c r="F41" s="149"/>
      <c r="G41" s="149" t="s">
        <v>154</v>
      </c>
      <c r="H41" s="304">
        <f>+H43+H51+H60</f>
        <v>-196143</v>
      </c>
    </row>
    <row r="42" spans="2:9">
      <c r="B42" s="149"/>
      <c r="C42" s="149"/>
      <c r="D42" s="149"/>
      <c r="E42" s="149"/>
      <c r="F42" s="149"/>
      <c r="G42" s="159" t="s">
        <v>3</v>
      </c>
      <c r="H42" s="305"/>
    </row>
    <row r="43" spans="2:9" s="204" customFormat="1" ht="72.75" customHeight="1">
      <c r="B43" s="208"/>
      <c r="C43" s="208"/>
      <c r="D43" s="208"/>
      <c r="E43" s="208"/>
      <c r="F43" s="231">
        <v>11010</v>
      </c>
      <c r="G43" s="209" t="s">
        <v>319</v>
      </c>
      <c r="H43" s="306">
        <f>H45</f>
        <v>-1463</v>
      </c>
    </row>
    <row r="44" spans="2:9" s="204" customFormat="1" ht="21.75" customHeight="1">
      <c r="B44" s="208"/>
      <c r="C44" s="208"/>
      <c r="D44" s="208"/>
      <c r="E44" s="208"/>
      <c r="F44" s="208"/>
      <c r="G44" s="208" t="s">
        <v>57</v>
      </c>
      <c r="H44" s="307"/>
    </row>
    <row r="45" spans="2:9" s="204" customFormat="1" ht="40.5" customHeight="1">
      <c r="B45" s="208"/>
      <c r="C45" s="208"/>
      <c r="D45" s="208"/>
      <c r="E45" s="208"/>
      <c r="F45" s="208"/>
      <c r="G45" s="212" t="s">
        <v>331</v>
      </c>
      <c r="H45" s="306">
        <f>+H48</f>
        <v>-1463</v>
      </c>
      <c r="I45" s="230"/>
    </row>
    <row r="46" spans="2:9" s="204" customFormat="1" ht="36" customHeight="1">
      <c r="B46" s="208"/>
      <c r="C46" s="208"/>
      <c r="D46" s="208"/>
      <c r="E46" s="208"/>
      <c r="F46" s="208"/>
      <c r="G46" s="212" t="s">
        <v>58</v>
      </c>
      <c r="H46" s="306"/>
    </row>
    <row r="47" spans="2:9" s="204" customFormat="1" ht="18.75" customHeight="1">
      <c r="B47" s="208"/>
      <c r="C47" s="208"/>
      <c r="D47" s="208"/>
      <c r="E47" s="208"/>
      <c r="F47" s="208"/>
      <c r="G47" s="212" t="s">
        <v>148</v>
      </c>
      <c r="H47" s="306">
        <f>+H48</f>
        <v>-1463</v>
      </c>
    </row>
    <row r="48" spans="2:9" s="204" customFormat="1" ht="18.75" customHeight="1">
      <c r="B48" s="208"/>
      <c r="C48" s="208"/>
      <c r="D48" s="208"/>
      <c r="E48" s="208"/>
      <c r="F48" s="208"/>
      <c r="G48" s="212" t="s">
        <v>59</v>
      </c>
      <c r="H48" s="306">
        <f>+H49</f>
        <v>-1463</v>
      </c>
    </row>
    <row r="49" spans="2:9" s="204" customFormat="1" ht="18.75" customHeight="1">
      <c r="B49" s="208"/>
      <c r="C49" s="208"/>
      <c r="D49" s="208"/>
      <c r="E49" s="208"/>
      <c r="F49" s="208"/>
      <c r="G49" s="212" t="s">
        <v>73</v>
      </c>
      <c r="H49" s="306">
        <f>+H50</f>
        <v>-1463</v>
      </c>
    </row>
    <row r="50" spans="2:9" s="204" customFormat="1" ht="56.25" customHeight="1">
      <c r="B50" s="208"/>
      <c r="C50" s="208"/>
      <c r="D50" s="208"/>
      <c r="E50" s="208"/>
      <c r="F50" s="208"/>
      <c r="G50" s="212" t="s">
        <v>309</v>
      </c>
      <c r="H50" s="306">
        <f>'9.'!E24</f>
        <v>-1463</v>
      </c>
    </row>
    <row r="51" spans="2:9" s="204" customFormat="1" ht="57.75" customHeight="1">
      <c r="B51" s="208"/>
      <c r="C51" s="208"/>
      <c r="D51" s="208"/>
      <c r="E51" s="208"/>
      <c r="F51" s="231">
        <v>31001</v>
      </c>
      <c r="G51" s="209" t="s">
        <v>314</v>
      </c>
      <c r="H51" s="306">
        <f>H53</f>
        <v>-169680</v>
      </c>
    </row>
    <row r="52" spans="2:9" s="204" customFormat="1" ht="22.5" customHeight="1">
      <c r="B52" s="208"/>
      <c r="C52" s="208"/>
      <c r="D52" s="208"/>
      <c r="E52" s="208"/>
      <c r="F52" s="208"/>
      <c r="G52" s="208" t="s">
        <v>57</v>
      </c>
      <c r="H52" s="306"/>
    </row>
    <row r="53" spans="2:9" s="204" customFormat="1" ht="39.75" customHeight="1">
      <c r="B53" s="208"/>
      <c r="C53" s="208"/>
      <c r="D53" s="208"/>
      <c r="E53" s="208"/>
      <c r="F53" s="208"/>
      <c r="G53" s="212" t="s">
        <v>331</v>
      </c>
      <c r="H53" s="306">
        <f>+H55</f>
        <v>-169680</v>
      </c>
      <c r="I53" s="230"/>
    </row>
    <row r="54" spans="2:9" s="204" customFormat="1" ht="37.5" customHeight="1">
      <c r="B54" s="208"/>
      <c r="C54" s="208"/>
      <c r="D54" s="208"/>
      <c r="E54" s="208"/>
      <c r="F54" s="208"/>
      <c r="G54" s="212" t="s">
        <v>58</v>
      </c>
      <c r="H54" s="306"/>
    </row>
    <row r="55" spans="2:9" s="204" customFormat="1" ht="18" customHeight="1">
      <c r="B55" s="208"/>
      <c r="C55" s="208"/>
      <c r="D55" s="208"/>
      <c r="E55" s="208"/>
      <c r="F55" s="208"/>
      <c r="G55" s="212" t="s">
        <v>148</v>
      </c>
      <c r="H55" s="306">
        <f t="shared" ref="H55:H56" si="0">+H56</f>
        <v>-169680</v>
      </c>
    </row>
    <row r="56" spans="2:9" s="204" customFormat="1" ht="18" customHeight="1">
      <c r="B56" s="208"/>
      <c r="C56" s="208"/>
      <c r="D56" s="208"/>
      <c r="E56" s="208"/>
      <c r="F56" s="208"/>
      <c r="G56" s="212" t="s">
        <v>25</v>
      </c>
      <c r="H56" s="306">
        <f t="shared" si="0"/>
        <v>-169680</v>
      </c>
    </row>
    <row r="57" spans="2:9" s="204" customFormat="1" ht="18" customHeight="1">
      <c r="B57" s="208"/>
      <c r="C57" s="208"/>
      <c r="D57" s="208"/>
      <c r="E57" s="208"/>
      <c r="F57" s="208"/>
      <c r="G57" s="212" t="s">
        <v>76</v>
      </c>
      <c r="H57" s="306">
        <f>+H58</f>
        <v>-169680</v>
      </c>
    </row>
    <row r="58" spans="2:9" s="204" customFormat="1" ht="18" customHeight="1">
      <c r="B58" s="208"/>
      <c r="C58" s="208"/>
      <c r="D58" s="208"/>
      <c r="E58" s="208"/>
      <c r="F58" s="208"/>
      <c r="G58" s="212" t="s">
        <v>77</v>
      </c>
      <c r="H58" s="306">
        <f>H59</f>
        <v>-169680</v>
      </c>
    </row>
    <row r="59" spans="2:9" s="204" customFormat="1" ht="20.25" customHeight="1">
      <c r="B59" s="208"/>
      <c r="C59" s="208"/>
      <c r="D59" s="208"/>
      <c r="E59" s="208"/>
      <c r="F59" s="208"/>
      <c r="G59" s="208" t="s">
        <v>151</v>
      </c>
      <c r="H59" s="306">
        <f>'9.'!E33</f>
        <v>-169680</v>
      </c>
      <c r="I59" s="230"/>
    </row>
    <row r="60" spans="2:9" s="204" customFormat="1" ht="72.75" customHeight="1">
      <c r="B60" s="208"/>
      <c r="C60" s="208"/>
      <c r="D60" s="208"/>
      <c r="E60" s="208"/>
      <c r="F60" s="231">
        <v>31005</v>
      </c>
      <c r="G60" s="229" t="s">
        <v>318</v>
      </c>
      <c r="H60" s="306">
        <f>H62</f>
        <v>-25000</v>
      </c>
    </row>
    <row r="61" spans="2:9" s="204" customFormat="1">
      <c r="B61" s="208"/>
      <c r="C61" s="208"/>
      <c r="D61" s="208"/>
      <c r="E61" s="208"/>
      <c r="F61" s="208"/>
      <c r="G61" s="208" t="s">
        <v>57</v>
      </c>
      <c r="H61" s="306"/>
    </row>
    <row r="62" spans="2:9" s="204" customFormat="1" ht="38.25" customHeight="1">
      <c r="B62" s="208"/>
      <c r="C62" s="208"/>
      <c r="D62" s="208"/>
      <c r="E62" s="208"/>
      <c r="F62" s="208"/>
      <c r="G62" s="208" t="s">
        <v>331</v>
      </c>
      <c r="H62" s="306">
        <f>+H65</f>
        <v>-25000</v>
      </c>
      <c r="I62" s="230"/>
    </row>
    <row r="63" spans="2:9" s="204" customFormat="1" ht="35.25" customHeight="1">
      <c r="B63" s="208"/>
      <c r="C63" s="208"/>
      <c r="D63" s="208"/>
      <c r="E63" s="208"/>
      <c r="F63" s="208"/>
      <c r="G63" s="212" t="s">
        <v>58</v>
      </c>
      <c r="H63" s="306"/>
    </row>
    <row r="64" spans="2:9" s="204" customFormat="1" ht="21" customHeight="1">
      <c r="B64" s="208"/>
      <c r="C64" s="208"/>
      <c r="D64" s="208"/>
      <c r="E64" s="208"/>
      <c r="F64" s="208"/>
      <c r="G64" s="212" t="s">
        <v>148</v>
      </c>
      <c r="H64" s="306">
        <f>+H65</f>
        <v>-25000</v>
      </c>
    </row>
    <row r="65" spans="2:10" s="204" customFormat="1">
      <c r="B65" s="208"/>
      <c r="C65" s="208"/>
      <c r="D65" s="208"/>
      <c r="E65" s="208"/>
      <c r="F65" s="208"/>
      <c r="G65" s="212" t="s">
        <v>25</v>
      </c>
      <c r="H65" s="306">
        <f>+H66</f>
        <v>-25000</v>
      </c>
    </row>
    <row r="66" spans="2:10" s="204" customFormat="1">
      <c r="B66" s="208"/>
      <c r="C66" s="208"/>
      <c r="D66" s="208"/>
      <c r="E66" s="208"/>
      <c r="F66" s="208"/>
      <c r="G66" s="212" t="s">
        <v>76</v>
      </c>
      <c r="H66" s="306">
        <f>+H67</f>
        <v>-25000</v>
      </c>
    </row>
    <row r="67" spans="2:10" s="204" customFormat="1">
      <c r="B67" s="208"/>
      <c r="C67" s="208"/>
      <c r="D67" s="208"/>
      <c r="E67" s="208"/>
      <c r="F67" s="208"/>
      <c r="G67" s="208" t="s">
        <v>77</v>
      </c>
      <c r="H67" s="306">
        <f>+H68</f>
        <v>-25000</v>
      </c>
      <c r="I67" s="230"/>
    </row>
    <row r="68" spans="2:10" s="204" customFormat="1">
      <c r="B68" s="208"/>
      <c r="C68" s="208"/>
      <c r="D68" s="208"/>
      <c r="E68" s="208"/>
      <c r="F68" s="208"/>
      <c r="G68" s="208" t="s">
        <v>151</v>
      </c>
      <c r="H68" s="306">
        <f>'9.'!E42</f>
        <v>-25000</v>
      </c>
      <c r="I68" s="230"/>
    </row>
    <row r="69" spans="2:10" s="1" customFormat="1" ht="18" customHeight="1">
      <c r="B69" s="295"/>
      <c r="C69" s="295" t="s">
        <v>126</v>
      </c>
      <c r="D69" s="295"/>
      <c r="E69" s="2"/>
      <c r="F69" s="2"/>
      <c r="G69" s="3" t="s">
        <v>378</v>
      </c>
      <c r="H69" s="306">
        <f>+H71</f>
        <v>-23956.3</v>
      </c>
    </row>
    <row r="70" spans="2:10" s="1" customFormat="1" ht="18" customHeight="1">
      <c r="B70" s="295"/>
      <c r="C70" s="295"/>
      <c r="D70" s="295"/>
      <c r="E70" s="2"/>
      <c r="F70" s="2"/>
      <c r="G70" s="3" t="s">
        <v>3</v>
      </c>
      <c r="H70" s="306"/>
    </row>
    <row r="71" spans="2:10" s="1" customFormat="1" ht="18" customHeight="1">
      <c r="B71" s="295"/>
      <c r="C71" s="295"/>
      <c r="D71" s="295" t="s">
        <v>127</v>
      </c>
      <c r="E71" s="2"/>
      <c r="F71" s="2"/>
      <c r="G71" s="3" t="s">
        <v>379</v>
      </c>
      <c r="H71" s="306">
        <f>+H73</f>
        <v>-23956.3</v>
      </c>
    </row>
    <row r="72" spans="2:10" s="1" customFormat="1" ht="18" customHeight="1">
      <c r="B72" s="295"/>
      <c r="C72" s="295"/>
      <c r="D72" s="295"/>
      <c r="E72" s="2"/>
      <c r="F72" s="2"/>
      <c r="G72" s="3" t="s">
        <v>3</v>
      </c>
      <c r="H72" s="306"/>
    </row>
    <row r="73" spans="2:10" s="246" customFormat="1" ht="34.5">
      <c r="B73" s="239"/>
      <c r="C73" s="239"/>
      <c r="D73" s="239"/>
      <c r="E73" s="239"/>
      <c r="F73" s="239"/>
      <c r="G73" s="208" t="s">
        <v>21</v>
      </c>
      <c r="H73" s="308">
        <f>+H75</f>
        <v>-23956.3</v>
      </c>
    </row>
    <row r="74" spans="2:10" s="246" customFormat="1">
      <c r="B74" s="239"/>
      <c r="C74" s="239"/>
      <c r="D74" s="239"/>
      <c r="E74" s="239"/>
      <c r="F74" s="239"/>
      <c r="G74" s="236" t="s">
        <v>3</v>
      </c>
      <c r="H74" s="309"/>
    </row>
    <row r="75" spans="2:10" s="246" customFormat="1">
      <c r="B75" s="239"/>
      <c r="C75" s="239"/>
      <c r="D75" s="239"/>
      <c r="E75" s="239">
        <v>1232</v>
      </c>
      <c r="F75" s="239"/>
      <c r="G75" s="236" t="s">
        <v>380</v>
      </c>
      <c r="H75" s="308">
        <f>H77+H88</f>
        <v>-23956.3</v>
      </c>
      <c r="I75" s="296"/>
    </row>
    <row r="76" spans="2:10" s="246" customFormat="1">
      <c r="B76" s="239"/>
      <c r="C76" s="239"/>
      <c r="D76" s="239"/>
      <c r="E76" s="239"/>
      <c r="F76" s="239"/>
      <c r="G76" s="236" t="s">
        <v>3</v>
      </c>
      <c r="H76" s="308"/>
      <c r="I76" s="297"/>
    </row>
    <row r="77" spans="2:10" s="246" customFormat="1" ht="51.75">
      <c r="B77" s="239"/>
      <c r="C77" s="239"/>
      <c r="D77" s="239"/>
      <c r="E77" s="239"/>
      <c r="F77" s="239">
        <v>11001</v>
      </c>
      <c r="G77" s="236" t="s">
        <v>381</v>
      </c>
      <c r="H77" s="308">
        <f>SUM(H79)</f>
        <v>-667.3</v>
      </c>
      <c r="I77" s="296"/>
      <c r="J77" s="298"/>
    </row>
    <row r="78" spans="2:10" s="246" customFormat="1">
      <c r="B78" s="239"/>
      <c r="C78" s="239"/>
      <c r="D78" s="239"/>
      <c r="E78" s="239"/>
      <c r="F78" s="239"/>
      <c r="G78" s="236" t="s">
        <v>57</v>
      </c>
      <c r="H78" s="308"/>
      <c r="I78" s="297"/>
    </row>
    <row r="79" spans="2:10" s="246" customFormat="1" ht="34.5">
      <c r="B79" s="239"/>
      <c r="C79" s="239"/>
      <c r="D79" s="239"/>
      <c r="E79" s="239"/>
      <c r="F79" s="239"/>
      <c r="G79" s="208" t="s">
        <v>75</v>
      </c>
      <c r="H79" s="308">
        <f>SUM(H81)</f>
        <v>-667.3</v>
      </c>
      <c r="I79" s="296"/>
    </row>
    <row r="80" spans="2:10" s="246" customFormat="1" ht="34.5">
      <c r="B80" s="239"/>
      <c r="C80" s="239"/>
      <c r="D80" s="239"/>
      <c r="E80" s="239"/>
      <c r="F80" s="239"/>
      <c r="G80" s="236" t="s">
        <v>58</v>
      </c>
      <c r="H80" s="308"/>
      <c r="I80" s="297"/>
    </row>
    <row r="81" spans="2:12" s="246" customFormat="1">
      <c r="B81" s="239"/>
      <c r="C81" s="239"/>
      <c r="D81" s="239"/>
      <c r="E81" s="239"/>
      <c r="F81" s="239"/>
      <c r="G81" s="236" t="s">
        <v>4</v>
      </c>
      <c r="H81" s="308">
        <f t="shared" ref="H81:H82" si="1">SUM(H82)</f>
        <v>-667.3</v>
      </c>
      <c r="I81" s="296"/>
    </row>
    <row r="82" spans="2:12" s="246" customFormat="1">
      <c r="B82" s="239"/>
      <c r="C82" s="239"/>
      <c r="D82" s="239"/>
      <c r="E82" s="239"/>
      <c r="F82" s="239"/>
      <c r="G82" s="236" t="s">
        <v>59</v>
      </c>
      <c r="H82" s="308">
        <f t="shared" si="1"/>
        <v>-667.3</v>
      </c>
      <c r="I82" s="296"/>
    </row>
    <row r="83" spans="2:12" s="246" customFormat="1">
      <c r="B83" s="239"/>
      <c r="C83" s="239"/>
      <c r="D83" s="239"/>
      <c r="E83" s="239"/>
      <c r="F83" s="239"/>
      <c r="G83" s="236" t="s">
        <v>73</v>
      </c>
      <c r="H83" s="308">
        <f>SUM(H84:H87)</f>
        <v>-667.3</v>
      </c>
      <c r="I83" s="296"/>
      <c r="L83" s="299"/>
    </row>
    <row r="84" spans="2:12" s="246" customFormat="1">
      <c r="B84" s="239"/>
      <c r="C84" s="239"/>
      <c r="D84" s="239"/>
      <c r="E84" s="239"/>
      <c r="F84" s="239"/>
      <c r="G84" s="208" t="s">
        <v>366</v>
      </c>
      <c r="H84" s="308">
        <f>'10.'!E102</f>
        <v>-233.8</v>
      </c>
      <c r="I84" s="296"/>
    </row>
    <row r="85" spans="2:12" s="246" customFormat="1">
      <c r="B85" s="239"/>
      <c r="C85" s="239"/>
      <c r="D85" s="239"/>
      <c r="E85" s="239"/>
      <c r="F85" s="239"/>
      <c r="G85" s="208" t="s">
        <v>369</v>
      </c>
      <c r="H85" s="308">
        <f>'10.'!E103</f>
        <v>-125.7</v>
      </c>
      <c r="I85" s="296"/>
    </row>
    <row r="86" spans="2:12" s="246" customFormat="1">
      <c r="B86" s="239"/>
      <c r="C86" s="239"/>
      <c r="D86" s="239"/>
      <c r="E86" s="239"/>
      <c r="F86" s="239"/>
      <c r="G86" s="208" t="s">
        <v>370</v>
      </c>
      <c r="H86" s="308">
        <f>'10.'!E104</f>
        <v>-181.3</v>
      </c>
      <c r="I86" s="296"/>
    </row>
    <row r="87" spans="2:12" s="246" customFormat="1">
      <c r="B87" s="239"/>
      <c r="C87" s="239"/>
      <c r="D87" s="239"/>
      <c r="E87" s="239"/>
      <c r="F87" s="239"/>
      <c r="G87" s="208" t="s">
        <v>371</v>
      </c>
      <c r="H87" s="308">
        <f>'10.'!E105</f>
        <v>-126.5</v>
      </c>
      <c r="I87" s="296"/>
    </row>
    <row r="88" spans="2:12" s="246" customFormat="1" ht="69" customHeight="1">
      <c r="B88" s="239"/>
      <c r="C88" s="239"/>
      <c r="D88" s="239"/>
      <c r="E88" s="239"/>
      <c r="F88" s="239">
        <v>32001</v>
      </c>
      <c r="G88" s="236" t="s">
        <v>367</v>
      </c>
      <c r="H88" s="308">
        <f>SUM(H90)</f>
        <v>-23289</v>
      </c>
      <c r="I88" s="296"/>
    </row>
    <row r="89" spans="2:12" s="246" customFormat="1">
      <c r="B89" s="239"/>
      <c r="C89" s="239"/>
      <c r="D89" s="239"/>
      <c r="E89" s="239"/>
      <c r="F89" s="239"/>
      <c r="G89" s="236" t="s">
        <v>57</v>
      </c>
      <c r="H89" s="308"/>
      <c r="I89" s="297"/>
    </row>
    <row r="90" spans="2:12" s="246" customFormat="1" ht="34.5">
      <c r="B90" s="239"/>
      <c r="C90" s="239"/>
      <c r="D90" s="239"/>
      <c r="E90" s="239"/>
      <c r="F90" s="239"/>
      <c r="G90" s="208" t="s">
        <v>75</v>
      </c>
      <c r="H90" s="308">
        <f>SUM(H92)</f>
        <v>-23289</v>
      </c>
      <c r="I90" s="300"/>
    </row>
    <row r="91" spans="2:12" s="246" customFormat="1" ht="34.5">
      <c r="B91" s="239"/>
      <c r="C91" s="239"/>
      <c r="D91" s="239"/>
      <c r="E91" s="239"/>
      <c r="F91" s="239"/>
      <c r="G91" s="236" t="s">
        <v>58</v>
      </c>
      <c r="H91" s="308"/>
      <c r="I91" s="297"/>
    </row>
    <row r="92" spans="2:12" s="246" customFormat="1">
      <c r="B92" s="239"/>
      <c r="C92" s="239"/>
      <c r="D92" s="239"/>
      <c r="E92" s="239"/>
      <c r="F92" s="239"/>
      <c r="G92" s="236" t="s">
        <v>4</v>
      </c>
      <c r="H92" s="308">
        <f>SUM(H93)</f>
        <v>-23289</v>
      </c>
      <c r="I92" s="296"/>
    </row>
    <row r="93" spans="2:12" s="246" customFormat="1">
      <c r="B93" s="239"/>
      <c r="C93" s="239"/>
      <c r="D93" s="239"/>
      <c r="E93" s="239"/>
      <c r="F93" s="239"/>
      <c r="G93" s="236" t="s">
        <v>25</v>
      </c>
      <c r="H93" s="308">
        <f>SUM(H94)</f>
        <v>-23289</v>
      </c>
      <c r="I93" s="296"/>
    </row>
    <row r="94" spans="2:12" s="246" customFormat="1">
      <c r="B94" s="239"/>
      <c r="C94" s="239"/>
      <c r="D94" s="239"/>
      <c r="E94" s="239"/>
      <c r="F94" s="239"/>
      <c r="G94" s="236" t="s">
        <v>76</v>
      </c>
      <c r="H94" s="308">
        <f>SUM(H95,H97)</f>
        <v>-23289</v>
      </c>
      <c r="I94" s="296"/>
    </row>
    <row r="95" spans="2:12" s="246" customFormat="1">
      <c r="B95" s="239"/>
      <c r="C95" s="239"/>
      <c r="D95" s="239"/>
      <c r="E95" s="239"/>
      <c r="F95" s="239"/>
      <c r="G95" s="236" t="s">
        <v>77</v>
      </c>
      <c r="H95" s="308">
        <f>SUM(H96)</f>
        <v>-22528.6</v>
      </c>
      <c r="I95" s="296"/>
    </row>
    <row r="96" spans="2:12" s="246" customFormat="1">
      <c r="B96" s="239"/>
      <c r="C96" s="239"/>
      <c r="D96" s="239"/>
      <c r="E96" s="239"/>
      <c r="F96" s="239"/>
      <c r="G96" s="236" t="s">
        <v>78</v>
      </c>
      <c r="H96" s="308">
        <f>'10.'!E114</f>
        <v>-22528.6</v>
      </c>
      <c r="I96" s="296"/>
    </row>
    <row r="97" spans="2:9" s="246" customFormat="1">
      <c r="B97" s="239"/>
      <c r="C97" s="239"/>
      <c r="D97" s="239"/>
      <c r="E97" s="239"/>
      <c r="F97" s="239"/>
      <c r="G97" s="236" t="s">
        <v>368</v>
      </c>
      <c r="H97" s="308">
        <f>SUM(H98)</f>
        <v>-760.4</v>
      </c>
      <c r="I97" s="296"/>
    </row>
    <row r="98" spans="2:9" s="246" customFormat="1">
      <c r="B98" s="239"/>
      <c r="C98" s="239"/>
      <c r="D98" s="239"/>
      <c r="E98" s="239"/>
      <c r="F98" s="239"/>
      <c r="G98" s="236" t="s">
        <v>79</v>
      </c>
      <c r="H98" s="308">
        <f>'10.'!E116</f>
        <v>-760.4</v>
      </c>
      <c r="I98" s="296"/>
    </row>
    <row r="99" spans="2:9">
      <c r="B99" s="149"/>
      <c r="C99" s="149" t="s">
        <v>127</v>
      </c>
      <c r="D99" s="149"/>
      <c r="E99" s="149"/>
      <c r="F99" s="149"/>
      <c r="G99" s="149" t="s">
        <v>145</v>
      </c>
      <c r="H99" s="304">
        <f>+H101+H136</f>
        <v>-1233480</v>
      </c>
    </row>
    <row r="100" spans="2:9">
      <c r="B100" s="149"/>
      <c r="C100" s="149"/>
      <c r="D100" s="149"/>
      <c r="E100" s="149"/>
      <c r="F100" s="149"/>
      <c r="G100" s="159" t="s">
        <v>3</v>
      </c>
      <c r="H100" s="304"/>
    </row>
    <row r="101" spans="2:9">
      <c r="B101" s="149"/>
      <c r="C101" s="149"/>
      <c r="D101" s="160" t="s">
        <v>128</v>
      </c>
      <c r="E101" s="149"/>
      <c r="F101" s="149"/>
      <c r="G101" s="149" t="s">
        <v>146</v>
      </c>
      <c r="H101" s="304">
        <f>+H103</f>
        <v>-1015264</v>
      </c>
    </row>
    <row r="102" spans="2:9">
      <c r="B102" s="149"/>
      <c r="C102" s="149"/>
      <c r="D102" s="149"/>
      <c r="E102" s="149"/>
      <c r="F102" s="149"/>
      <c r="G102" s="159" t="s">
        <v>3</v>
      </c>
      <c r="H102" s="304"/>
    </row>
    <row r="103" spans="2:9" ht="42.75" customHeight="1">
      <c r="B103" s="161"/>
      <c r="C103" s="161"/>
      <c r="D103" s="161"/>
      <c r="E103" s="161"/>
      <c r="F103" s="161"/>
      <c r="G103" s="149" t="s">
        <v>21</v>
      </c>
      <c r="H103" s="304">
        <f>+H105</f>
        <v>-1015264</v>
      </c>
    </row>
    <row r="104" spans="2:9">
      <c r="B104" s="149"/>
      <c r="C104" s="149"/>
      <c r="D104" s="149"/>
      <c r="E104" s="149"/>
      <c r="F104" s="149"/>
      <c r="G104" s="159" t="s">
        <v>3</v>
      </c>
      <c r="H104" s="304"/>
    </row>
    <row r="105" spans="2:9">
      <c r="B105" s="149"/>
      <c r="C105" s="149"/>
      <c r="D105" s="149"/>
      <c r="E105" s="149">
        <v>1157</v>
      </c>
      <c r="F105" s="149"/>
      <c r="G105" s="149" t="s">
        <v>147</v>
      </c>
      <c r="H105" s="304">
        <f>H107+H116+H127</f>
        <v>-1015264</v>
      </c>
    </row>
    <row r="106" spans="2:9">
      <c r="B106" s="149"/>
      <c r="C106" s="149"/>
      <c r="D106" s="149"/>
      <c r="E106" s="149"/>
      <c r="F106" s="149"/>
      <c r="G106" s="159" t="s">
        <v>3</v>
      </c>
      <c r="H106" s="304"/>
    </row>
    <row r="107" spans="2:9" s="39" customFormat="1" ht="51.75">
      <c r="B107" s="149"/>
      <c r="C107" s="149"/>
      <c r="D107" s="149"/>
      <c r="E107" s="149"/>
      <c r="F107" s="149">
        <v>12017</v>
      </c>
      <c r="G107" s="65" t="s">
        <v>389</v>
      </c>
      <c r="H107" s="304">
        <f>+H109</f>
        <v>-130800</v>
      </c>
    </row>
    <row r="108" spans="2:9" s="4" customFormat="1" ht="21.75" customHeight="1">
      <c r="B108" s="149"/>
      <c r="C108" s="149"/>
      <c r="D108" s="149"/>
      <c r="E108" s="149"/>
      <c r="F108" s="149"/>
      <c r="G108" s="159" t="s">
        <v>57</v>
      </c>
      <c r="H108" s="304"/>
    </row>
    <row r="109" spans="2:9" ht="34.5">
      <c r="B109" s="149"/>
      <c r="C109" s="149"/>
      <c r="D109" s="149"/>
      <c r="E109" s="149"/>
      <c r="F109" s="149"/>
      <c r="G109" s="64" t="s">
        <v>75</v>
      </c>
      <c r="H109" s="304">
        <f>+H111</f>
        <v>-130800</v>
      </c>
    </row>
    <row r="110" spans="2:9" ht="34.5">
      <c r="B110" s="138"/>
      <c r="C110" s="144"/>
      <c r="D110" s="70"/>
      <c r="E110" s="70"/>
      <c r="F110" s="70"/>
      <c r="G110" s="159" t="s">
        <v>58</v>
      </c>
      <c r="H110" s="304"/>
    </row>
    <row r="111" spans="2:9">
      <c r="B111" s="138"/>
      <c r="C111" s="144"/>
      <c r="D111" s="70"/>
      <c r="E111" s="70"/>
      <c r="F111" s="70"/>
      <c r="G111" s="159" t="s">
        <v>148</v>
      </c>
      <c r="H111" s="304">
        <f>H112</f>
        <v>-130800</v>
      </c>
    </row>
    <row r="112" spans="2:9">
      <c r="B112" s="138"/>
      <c r="C112" s="144"/>
      <c r="D112" s="70"/>
      <c r="E112" s="70"/>
      <c r="F112" s="70"/>
      <c r="G112" s="159" t="s">
        <v>25</v>
      </c>
      <c r="H112" s="304">
        <f t="shared" ref="H112:H114" si="2">+H113</f>
        <v>-130800</v>
      </c>
    </row>
    <row r="113" spans="2:8">
      <c r="B113" s="138"/>
      <c r="C113" s="144"/>
      <c r="D113" s="70"/>
      <c r="E113" s="70"/>
      <c r="F113" s="70"/>
      <c r="G113" s="159" t="s">
        <v>76</v>
      </c>
      <c r="H113" s="304">
        <f>H114</f>
        <v>-130800</v>
      </c>
    </row>
    <row r="114" spans="2:8">
      <c r="B114" s="138"/>
      <c r="C114" s="144"/>
      <c r="D114" s="70"/>
      <c r="E114" s="70"/>
      <c r="F114" s="70"/>
      <c r="G114" s="65" t="s">
        <v>77</v>
      </c>
      <c r="H114" s="304">
        <f t="shared" si="2"/>
        <v>-130800</v>
      </c>
    </row>
    <row r="115" spans="2:8">
      <c r="B115" s="138"/>
      <c r="C115" s="144"/>
      <c r="D115" s="70"/>
      <c r="E115" s="138"/>
      <c r="F115" s="144"/>
      <c r="G115" s="65" t="s">
        <v>78</v>
      </c>
      <c r="H115" s="304">
        <f>'9.'!E99</f>
        <v>-130800</v>
      </c>
    </row>
    <row r="116" spans="2:8" s="39" customFormat="1" ht="51.75">
      <c r="B116" s="149"/>
      <c r="C116" s="149"/>
      <c r="D116" s="149"/>
      <c r="E116" s="149"/>
      <c r="F116" s="149" t="s">
        <v>149</v>
      </c>
      <c r="G116" s="65" t="s">
        <v>150</v>
      </c>
      <c r="H116" s="304">
        <f>+H118</f>
        <v>-81700</v>
      </c>
    </row>
    <row r="117" spans="2:8" s="4" customFormat="1">
      <c r="B117" s="149"/>
      <c r="C117" s="149"/>
      <c r="D117" s="149"/>
      <c r="E117" s="149"/>
      <c r="F117" s="149"/>
      <c r="G117" s="159" t="s">
        <v>57</v>
      </c>
      <c r="H117" s="304"/>
    </row>
    <row r="118" spans="2:8" ht="34.5">
      <c r="B118" s="149"/>
      <c r="C118" s="149"/>
      <c r="D118" s="149"/>
      <c r="E118" s="149"/>
      <c r="F118" s="149"/>
      <c r="G118" s="64" t="s">
        <v>75</v>
      </c>
      <c r="H118" s="304">
        <f>+H120</f>
        <v>-81700</v>
      </c>
    </row>
    <row r="119" spans="2:8" ht="34.5">
      <c r="B119" s="138"/>
      <c r="C119" s="144"/>
      <c r="D119" s="70"/>
      <c r="E119" s="70"/>
      <c r="F119" s="70"/>
      <c r="G119" s="159" t="s">
        <v>58</v>
      </c>
      <c r="H119" s="304"/>
    </row>
    <row r="120" spans="2:8">
      <c r="B120" s="138"/>
      <c r="C120" s="144"/>
      <c r="D120" s="70"/>
      <c r="E120" s="70"/>
      <c r="F120" s="70"/>
      <c r="G120" s="159" t="s">
        <v>4</v>
      </c>
      <c r="H120" s="304">
        <f t="shared" ref="H120:H125" si="3">+H121</f>
        <v>-81700</v>
      </c>
    </row>
    <row r="121" spans="2:8">
      <c r="B121" s="138"/>
      <c r="C121" s="144"/>
      <c r="D121" s="70"/>
      <c r="E121" s="70"/>
      <c r="F121" s="70"/>
      <c r="G121" s="159" t="s">
        <v>25</v>
      </c>
      <c r="H121" s="304">
        <f t="shared" si="3"/>
        <v>-81700</v>
      </c>
    </row>
    <row r="122" spans="2:8">
      <c r="B122" s="138"/>
      <c r="C122" s="144"/>
      <c r="D122" s="70"/>
      <c r="E122" s="70"/>
      <c r="F122" s="70"/>
      <c r="G122" s="159" t="s">
        <v>76</v>
      </c>
      <c r="H122" s="304">
        <f>H123+H125</f>
        <v>-81700</v>
      </c>
    </row>
    <row r="123" spans="2:8">
      <c r="B123" s="138"/>
      <c r="C123" s="144"/>
      <c r="D123" s="70"/>
      <c r="E123" s="70"/>
      <c r="F123" s="70"/>
      <c r="G123" s="65" t="s">
        <v>77</v>
      </c>
      <c r="H123" s="304">
        <f t="shared" si="3"/>
        <v>-73900</v>
      </c>
    </row>
    <row r="124" spans="2:8">
      <c r="B124" s="138"/>
      <c r="C124" s="144"/>
      <c r="D124" s="70"/>
      <c r="E124" s="138"/>
      <c r="F124" s="144"/>
      <c r="G124" s="65" t="s">
        <v>151</v>
      </c>
      <c r="H124" s="304">
        <f>'10.'!E90</f>
        <v>-73900</v>
      </c>
    </row>
    <row r="125" spans="2:8">
      <c r="B125" s="138"/>
      <c r="C125" s="144"/>
      <c r="D125" s="70"/>
      <c r="E125" s="70"/>
      <c r="F125" s="70"/>
      <c r="G125" s="65" t="s">
        <v>276</v>
      </c>
      <c r="H125" s="304">
        <f t="shared" si="3"/>
        <v>-7800</v>
      </c>
    </row>
    <row r="126" spans="2:8">
      <c r="B126" s="138"/>
      <c r="C126" s="144"/>
      <c r="D126" s="70"/>
      <c r="E126" s="138"/>
      <c r="F126" s="144"/>
      <c r="G126" s="65" t="s">
        <v>79</v>
      </c>
      <c r="H126" s="304">
        <f>'10.'!E92</f>
        <v>-7800</v>
      </c>
    </row>
    <row r="127" spans="2:8" ht="69">
      <c r="B127" s="67"/>
      <c r="C127" s="67"/>
      <c r="D127" s="67"/>
      <c r="E127" s="67"/>
      <c r="F127" s="162">
        <v>12021</v>
      </c>
      <c r="G127" s="73" t="s">
        <v>215</v>
      </c>
      <c r="H127" s="310">
        <f>H129</f>
        <v>-802764</v>
      </c>
    </row>
    <row r="128" spans="2:8">
      <c r="B128" s="67"/>
      <c r="C128" s="67"/>
      <c r="D128" s="67"/>
      <c r="E128" s="67"/>
      <c r="F128" s="67"/>
      <c r="G128" s="65" t="s">
        <v>57</v>
      </c>
      <c r="H128" s="311"/>
    </row>
    <row r="129" spans="2:8" ht="34.5">
      <c r="B129" s="67"/>
      <c r="C129" s="67"/>
      <c r="D129" s="67"/>
      <c r="E129" s="67"/>
      <c r="F129" s="163"/>
      <c r="G129" s="74" t="s">
        <v>75</v>
      </c>
      <c r="H129" s="312">
        <f>H131</f>
        <v>-802764</v>
      </c>
    </row>
    <row r="130" spans="2:8" ht="34.5">
      <c r="B130" s="67"/>
      <c r="C130" s="67"/>
      <c r="D130" s="67"/>
      <c r="E130" s="67"/>
      <c r="F130" s="67"/>
      <c r="G130" s="65" t="s">
        <v>58</v>
      </c>
      <c r="H130" s="311"/>
    </row>
    <row r="131" spans="2:8">
      <c r="B131" s="67"/>
      <c r="C131" s="67"/>
      <c r="D131" s="67"/>
      <c r="E131" s="67"/>
      <c r="F131" s="164"/>
      <c r="G131" s="73" t="s">
        <v>4</v>
      </c>
      <c r="H131" s="310">
        <f t="shared" ref="H131:H134" si="4">H132</f>
        <v>-802764</v>
      </c>
    </row>
    <row r="132" spans="2:8">
      <c r="B132" s="67"/>
      <c r="C132" s="67"/>
      <c r="D132" s="67"/>
      <c r="E132" s="67"/>
      <c r="F132" s="164"/>
      <c r="G132" s="73" t="s">
        <v>25</v>
      </c>
      <c r="H132" s="310">
        <f t="shared" si="4"/>
        <v>-802764</v>
      </c>
    </row>
    <row r="133" spans="2:8">
      <c r="B133" s="67"/>
      <c r="C133" s="67"/>
      <c r="D133" s="67"/>
      <c r="E133" s="67"/>
      <c r="F133" s="164"/>
      <c r="G133" s="73" t="s">
        <v>76</v>
      </c>
      <c r="H133" s="310">
        <f t="shared" si="4"/>
        <v>-802764</v>
      </c>
    </row>
    <row r="134" spans="2:8">
      <c r="B134" s="67"/>
      <c r="C134" s="67"/>
      <c r="D134" s="67"/>
      <c r="E134" s="67"/>
      <c r="F134" s="164"/>
      <c r="G134" s="73" t="s">
        <v>77</v>
      </c>
      <c r="H134" s="310">
        <f t="shared" si="4"/>
        <v>-802764</v>
      </c>
    </row>
    <row r="135" spans="2:8">
      <c r="B135" s="67"/>
      <c r="C135" s="67"/>
      <c r="D135" s="67"/>
      <c r="E135" s="67"/>
      <c r="F135" s="164"/>
      <c r="G135" s="73" t="s">
        <v>151</v>
      </c>
      <c r="H135" s="310">
        <f>'9.'!E108</f>
        <v>-802764</v>
      </c>
    </row>
    <row r="136" spans="2:8" ht="18" customHeight="1">
      <c r="B136" s="67"/>
      <c r="C136" s="67"/>
      <c r="D136" s="144" t="s">
        <v>127</v>
      </c>
      <c r="E136" s="67"/>
      <c r="F136" s="67"/>
      <c r="G136" s="64" t="s">
        <v>191</v>
      </c>
      <c r="H136" s="304">
        <f>+H138</f>
        <v>-218216</v>
      </c>
    </row>
    <row r="137" spans="2:8" ht="18" customHeight="1">
      <c r="B137" s="67"/>
      <c r="C137" s="67"/>
      <c r="D137" s="67"/>
      <c r="E137" s="67"/>
      <c r="F137" s="67"/>
      <c r="G137" s="65" t="s">
        <v>3</v>
      </c>
      <c r="H137" s="304"/>
    </row>
    <row r="138" spans="2:8" ht="27" customHeight="1">
      <c r="B138" s="67"/>
      <c r="C138" s="67"/>
      <c r="D138" s="67"/>
      <c r="E138" s="67">
        <v>1157</v>
      </c>
      <c r="F138" s="67"/>
      <c r="G138" s="65" t="s">
        <v>142</v>
      </c>
      <c r="H138" s="304">
        <f>+H140</f>
        <v>-218216</v>
      </c>
    </row>
    <row r="139" spans="2:8" ht="18" customHeight="1">
      <c r="B139" s="67"/>
      <c r="C139" s="67"/>
      <c r="D139" s="67"/>
      <c r="E139" s="67"/>
      <c r="F139" s="67"/>
      <c r="G139" s="65" t="s">
        <v>3</v>
      </c>
      <c r="H139" s="304"/>
    </row>
    <row r="140" spans="2:8" ht="54" customHeight="1">
      <c r="B140" s="67"/>
      <c r="C140" s="67"/>
      <c r="D140" s="67"/>
      <c r="E140" s="67"/>
      <c r="F140" s="164" t="s">
        <v>192</v>
      </c>
      <c r="G140" s="73" t="s">
        <v>190</v>
      </c>
      <c r="H140" s="304">
        <f>H142</f>
        <v>-218216</v>
      </c>
    </row>
    <row r="141" spans="2:8" ht="21.75" customHeight="1">
      <c r="B141" s="67"/>
      <c r="C141" s="67"/>
      <c r="D141" s="67"/>
      <c r="E141" s="67"/>
      <c r="F141" s="67"/>
      <c r="G141" s="65" t="s">
        <v>57</v>
      </c>
      <c r="H141" s="304"/>
    </row>
    <row r="142" spans="2:8" ht="18" customHeight="1">
      <c r="B142" s="67"/>
      <c r="C142" s="67"/>
      <c r="D142" s="67"/>
      <c r="E142" s="67"/>
      <c r="F142" s="163"/>
      <c r="G142" s="74" t="s">
        <v>75</v>
      </c>
      <c r="H142" s="304">
        <f>H144</f>
        <v>-218216</v>
      </c>
    </row>
    <row r="143" spans="2:8" ht="18" customHeight="1">
      <c r="B143" s="67"/>
      <c r="C143" s="67"/>
      <c r="D143" s="67"/>
      <c r="E143" s="67"/>
      <c r="F143" s="67"/>
      <c r="G143" s="65" t="s">
        <v>58</v>
      </c>
      <c r="H143" s="304"/>
    </row>
    <row r="144" spans="2:8" ht="18" customHeight="1">
      <c r="B144" s="144"/>
      <c r="C144" s="67"/>
      <c r="D144" s="67"/>
      <c r="E144" s="67"/>
      <c r="F144" s="164"/>
      <c r="G144" s="73" t="s">
        <v>4</v>
      </c>
      <c r="H144" s="304">
        <f>H148</f>
        <v>-218216</v>
      </c>
    </row>
    <row r="145" spans="2:9" ht="18" customHeight="1">
      <c r="B145" s="67"/>
      <c r="C145" s="144"/>
      <c r="D145" s="67"/>
      <c r="E145" s="67"/>
      <c r="F145" s="164"/>
      <c r="G145" s="73" t="s">
        <v>25</v>
      </c>
      <c r="H145" s="304">
        <f>H148</f>
        <v>-218216</v>
      </c>
    </row>
    <row r="146" spans="2:9" ht="18" customHeight="1">
      <c r="B146" s="67"/>
      <c r="C146" s="67"/>
      <c r="D146" s="67"/>
      <c r="E146" s="67"/>
      <c r="F146" s="164"/>
      <c r="G146" s="73" t="s">
        <v>76</v>
      </c>
      <c r="H146" s="304">
        <f>H148</f>
        <v>-218216</v>
      </c>
    </row>
    <row r="147" spans="2:9">
      <c r="B147" s="67"/>
      <c r="C147" s="67"/>
      <c r="D147" s="144"/>
      <c r="E147" s="67"/>
      <c r="F147" s="164"/>
      <c r="G147" s="73" t="s">
        <v>77</v>
      </c>
      <c r="H147" s="304">
        <f>H148</f>
        <v>-218216</v>
      </c>
    </row>
    <row r="148" spans="2:9">
      <c r="B148" s="67"/>
      <c r="C148" s="67"/>
      <c r="D148" s="67"/>
      <c r="E148" s="67"/>
      <c r="F148" s="164"/>
      <c r="G148" s="73" t="s">
        <v>151</v>
      </c>
      <c r="H148" s="304">
        <f>+'10.'!E81</f>
        <v>-218216</v>
      </c>
    </row>
    <row r="149" spans="2:9" s="204" customFormat="1" ht="20.25" customHeight="1">
      <c r="B149" s="2"/>
      <c r="C149" s="233" t="s">
        <v>332</v>
      </c>
      <c r="D149" s="2"/>
      <c r="E149" s="2"/>
      <c r="F149" s="2"/>
      <c r="G149" s="2" t="s">
        <v>333</v>
      </c>
      <c r="H149" s="306">
        <f>+H151</f>
        <v>-61420</v>
      </c>
      <c r="I149" s="230"/>
    </row>
    <row r="150" spans="2:9" s="204" customFormat="1">
      <c r="B150" s="2"/>
      <c r="C150" s="2"/>
      <c r="D150" s="2"/>
      <c r="E150" s="2"/>
      <c r="F150" s="2"/>
      <c r="G150" s="3" t="s">
        <v>3</v>
      </c>
      <c r="H150" s="306"/>
      <c r="I150" s="230"/>
    </row>
    <row r="151" spans="2:9" s="204" customFormat="1" ht="20.25" customHeight="1">
      <c r="B151" s="2"/>
      <c r="C151" s="2"/>
      <c r="D151" s="233" t="s">
        <v>128</v>
      </c>
      <c r="E151" s="2"/>
      <c r="F151" s="2"/>
      <c r="G151" s="2" t="s">
        <v>333</v>
      </c>
      <c r="H151" s="306">
        <f>+H153</f>
        <v>-61420</v>
      </c>
      <c r="I151" s="230"/>
    </row>
    <row r="152" spans="2:9" s="204" customFormat="1">
      <c r="B152" s="2"/>
      <c r="C152" s="2"/>
      <c r="D152" s="2"/>
      <c r="E152" s="2"/>
      <c r="F152" s="2"/>
      <c r="G152" s="3" t="s">
        <v>3</v>
      </c>
      <c r="H152" s="306"/>
      <c r="I152" s="230"/>
    </row>
    <row r="153" spans="2:9" s="204" customFormat="1" ht="34.5">
      <c r="B153" s="234"/>
      <c r="C153" s="234"/>
      <c r="D153" s="234"/>
      <c r="E153" s="234"/>
      <c r="F153" s="234"/>
      <c r="G153" s="2" t="s">
        <v>21</v>
      </c>
      <c r="H153" s="306">
        <f>H155</f>
        <v>-61420</v>
      </c>
      <c r="I153" s="230"/>
    </row>
    <row r="154" spans="2:9" s="204" customFormat="1">
      <c r="B154" s="2"/>
      <c r="C154" s="2"/>
      <c r="D154" s="2"/>
      <c r="E154" s="2"/>
      <c r="F154" s="2"/>
      <c r="G154" s="3" t="s">
        <v>3</v>
      </c>
      <c r="H154" s="306"/>
      <c r="I154" s="230"/>
    </row>
    <row r="155" spans="2:9" s="204" customFormat="1">
      <c r="B155" s="2"/>
      <c r="C155" s="2"/>
      <c r="D155" s="2"/>
      <c r="E155" s="2">
        <v>1019</v>
      </c>
      <c r="F155" s="2"/>
      <c r="G155" s="235" t="s">
        <v>321</v>
      </c>
      <c r="H155" s="306">
        <f>+H157+H168</f>
        <v>-61420</v>
      </c>
      <c r="I155" s="230"/>
    </row>
    <row r="156" spans="2:9" s="204" customFormat="1">
      <c r="B156" s="2"/>
      <c r="C156" s="2"/>
      <c r="D156" s="2"/>
      <c r="E156" s="2"/>
      <c r="F156" s="2"/>
      <c r="G156" s="234" t="s">
        <v>3</v>
      </c>
      <c r="H156" s="306"/>
      <c r="I156" s="230"/>
    </row>
    <row r="157" spans="2:9" s="204" customFormat="1" ht="86.25">
      <c r="B157" s="2"/>
      <c r="C157" s="2"/>
      <c r="D157" s="2"/>
      <c r="E157" s="2"/>
      <c r="F157" s="2">
        <v>12001</v>
      </c>
      <c r="G157" s="236" t="s">
        <v>322</v>
      </c>
      <c r="H157" s="306">
        <f>H159</f>
        <v>-26900</v>
      </c>
      <c r="I157" s="230"/>
    </row>
    <row r="158" spans="2:9" s="204" customFormat="1">
      <c r="B158" s="2"/>
      <c r="C158" s="2"/>
      <c r="D158" s="2"/>
      <c r="E158" s="2"/>
      <c r="F158" s="2"/>
      <c r="G158" s="3" t="s">
        <v>57</v>
      </c>
      <c r="H158" s="306"/>
      <c r="I158" s="230"/>
    </row>
    <row r="159" spans="2:9" s="204" customFormat="1" ht="34.5">
      <c r="B159" s="237"/>
      <c r="C159" s="2"/>
      <c r="D159" s="2"/>
      <c r="E159" s="2"/>
      <c r="F159" s="2"/>
      <c r="G159" s="208" t="s">
        <v>75</v>
      </c>
      <c r="H159" s="306">
        <f>H161</f>
        <v>-26900</v>
      </c>
      <c r="I159" s="230"/>
    </row>
    <row r="160" spans="2:9" s="204" customFormat="1" ht="34.5">
      <c r="B160" s="238"/>
      <c r="C160" s="212"/>
      <c r="D160" s="209"/>
      <c r="E160" s="209"/>
      <c r="F160" s="209"/>
      <c r="G160" s="3" t="s">
        <v>58</v>
      </c>
      <c r="H160" s="306"/>
      <c r="I160" s="230"/>
    </row>
    <row r="161" spans="1:9" s="204" customFormat="1">
      <c r="B161" s="238"/>
      <c r="C161" s="212"/>
      <c r="D161" s="209"/>
      <c r="E161" s="209"/>
      <c r="F161" s="209"/>
      <c r="G161" s="3" t="s">
        <v>4</v>
      </c>
      <c r="H161" s="306">
        <f>H162</f>
        <v>-26900</v>
      </c>
      <c r="I161" s="230"/>
    </row>
    <row r="162" spans="1:9" s="204" customFormat="1">
      <c r="B162" s="238"/>
      <c r="C162" s="212"/>
      <c r="D162" s="209"/>
      <c r="E162" s="209"/>
      <c r="F162" s="209"/>
      <c r="G162" s="3" t="s">
        <v>25</v>
      </c>
      <c r="H162" s="306">
        <f>H163</f>
        <v>-26900</v>
      </c>
      <c r="I162" s="230"/>
    </row>
    <row r="163" spans="1:9" s="204" customFormat="1">
      <c r="B163" s="238"/>
      <c r="C163" s="212"/>
      <c r="D163" s="209"/>
      <c r="E163" s="209"/>
      <c r="F163" s="209"/>
      <c r="G163" s="3" t="s">
        <v>76</v>
      </c>
      <c r="H163" s="306">
        <f>H164+H166</f>
        <v>-26900</v>
      </c>
      <c r="I163" s="230"/>
    </row>
    <row r="164" spans="1:9" s="204" customFormat="1">
      <c r="B164" s="238"/>
      <c r="C164" s="212"/>
      <c r="D164" s="209"/>
      <c r="E164" s="209"/>
      <c r="F164" s="209"/>
      <c r="G164" s="236" t="s">
        <v>77</v>
      </c>
      <c r="H164" s="306">
        <f>H165</f>
        <v>-24900</v>
      </c>
      <c r="I164" s="230"/>
    </row>
    <row r="165" spans="1:9" s="204" customFormat="1">
      <c r="B165" s="238"/>
      <c r="C165" s="212"/>
      <c r="D165" s="209"/>
      <c r="E165" s="238"/>
      <c r="F165" s="212"/>
      <c r="G165" s="236" t="s">
        <v>151</v>
      </c>
      <c r="H165" s="306">
        <f>'9.'!E53</f>
        <v>-24900</v>
      </c>
      <c r="I165" s="230"/>
    </row>
    <row r="166" spans="1:9" s="204" customFormat="1">
      <c r="B166" s="239"/>
      <c r="C166" s="239"/>
      <c r="D166" s="239"/>
      <c r="E166" s="239"/>
      <c r="F166" s="240"/>
      <c r="G166" s="241" t="s">
        <v>323</v>
      </c>
      <c r="H166" s="306">
        <f>H167</f>
        <v>-2000</v>
      </c>
      <c r="I166" s="230"/>
    </row>
    <row r="167" spans="1:9" s="204" customFormat="1">
      <c r="B167" s="239"/>
      <c r="C167" s="239"/>
      <c r="D167" s="239"/>
      <c r="E167" s="239"/>
      <c r="F167" s="240"/>
      <c r="G167" s="242" t="s">
        <v>324</v>
      </c>
      <c r="H167" s="306">
        <f>'9.'!E55</f>
        <v>-2000</v>
      </c>
      <c r="I167" s="230"/>
    </row>
    <row r="168" spans="1:9" s="204" customFormat="1" ht="86.25">
      <c r="B168" s="239"/>
      <c r="C168" s="239"/>
      <c r="D168" s="239"/>
      <c r="E168" s="239"/>
      <c r="F168" s="243">
        <v>12004</v>
      </c>
      <c r="G168" s="241" t="s">
        <v>326</v>
      </c>
      <c r="H168" s="306">
        <f>H170</f>
        <v>-34520</v>
      </c>
      <c r="I168" s="230"/>
    </row>
    <row r="169" spans="1:9" s="204" customFormat="1">
      <c r="B169" s="239"/>
      <c r="C169" s="239"/>
      <c r="D169" s="239"/>
      <c r="E169" s="239"/>
      <c r="F169" s="239"/>
      <c r="G169" s="236" t="s">
        <v>57</v>
      </c>
      <c r="H169" s="306"/>
      <c r="I169" s="230"/>
    </row>
    <row r="170" spans="1:9" s="204" customFormat="1" ht="34.5">
      <c r="B170" s="239"/>
      <c r="C170" s="239"/>
      <c r="D170" s="239"/>
      <c r="E170" s="239"/>
      <c r="F170" s="244"/>
      <c r="G170" s="245" t="s">
        <v>75</v>
      </c>
      <c r="H170" s="306">
        <f>H172</f>
        <v>-34520</v>
      </c>
      <c r="I170" s="230"/>
    </row>
    <row r="171" spans="1:9" s="204" customFormat="1" ht="34.5">
      <c r="B171" s="239"/>
      <c r="C171" s="239"/>
      <c r="D171" s="239"/>
      <c r="E171" s="239"/>
      <c r="F171" s="239"/>
      <c r="G171" s="236" t="s">
        <v>58</v>
      </c>
      <c r="H171" s="306"/>
      <c r="I171" s="230"/>
    </row>
    <row r="172" spans="1:9" s="204" customFormat="1">
      <c r="B172" s="239"/>
      <c r="C172" s="239"/>
      <c r="D172" s="239"/>
      <c r="E172" s="239"/>
      <c r="F172" s="240"/>
      <c r="G172" s="241" t="s">
        <v>4</v>
      </c>
      <c r="H172" s="306">
        <f>H173</f>
        <v>-34520</v>
      </c>
      <c r="I172" s="230"/>
    </row>
    <row r="173" spans="1:9" s="204" customFormat="1">
      <c r="B173" s="239"/>
      <c r="C173" s="239"/>
      <c r="D173" s="239"/>
      <c r="E173" s="239"/>
      <c r="F173" s="240"/>
      <c r="G173" s="241" t="s">
        <v>25</v>
      </c>
      <c r="H173" s="306">
        <f>H174</f>
        <v>-34520</v>
      </c>
      <c r="I173" s="230"/>
    </row>
    <row r="174" spans="1:9" s="204" customFormat="1">
      <c r="B174" s="239"/>
      <c r="C174" s="239"/>
      <c r="D174" s="239"/>
      <c r="E174" s="239"/>
      <c r="F174" s="240"/>
      <c r="G174" s="241" t="s">
        <v>76</v>
      </c>
      <c r="H174" s="306">
        <f>H175+H177</f>
        <v>-34520</v>
      </c>
      <c r="I174" s="230"/>
    </row>
    <row r="175" spans="1:9" s="1" customFormat="1">
      <c r="A175" s="204"/>
      <c r="B175" s="239"/>
      <c r="C175" s="239"/>
      <c r="D175" s="239"/>
      <c r="E175" s="239"/>
      <c r="F175" s="240"/>
      <c r="G175" s="241" t="s">
        <v>77</v>
      </c>
      <c r="H175" s="306">
        <f>H176</f>
        <v>-10530</v>
      </c>
    </row>
    <row r="176" spans="1:9" s="1" customFormat="1">
      <c r="A176" s="204"/>
      <c r="B176" s="239"/>
      <c r="C176" s="239"/>
      <c r="D176" s="239"/>
      <c r="E176" s="239"/>
      <c r="F176" s="240"/>
      <c r="G176" s="241" t="s">
        <v>151</v>
      </c>
      <c r="H176" s="306">
        <f>'9.'!E64</f>
        <v>-10530</v>
      </c>
    </row>
    <row r="177" spans="1:8" s="1" customFormat="1">
      <c r="A177"/>
      <c r="B177" s="239"/>
      <c r="C177" s="239"/>
      <c r="D177" s="239"/>
      <c r="E177" s="239"/>
      <c r="F177" s="240"/>
      <c r="G177" s="241" t="s">
        <v>323</v>
      </c>
      <c r="H177" s="306">
        <f>H178</f>
        <v>-23990</v>
      </c>
    </row>
    <row r="178" spans="1:8" s="1" customFormat="1">
      <c r="A178"/>
      <c r="B178" s="239"/>
      <c r="C178" s="239"/>
      <c r="D178" s="239"/>
      <c r="E178" s="239"/>
      <c r="F178" s="240"/>
      <c r="G178" s="242" t="s">
        <v>324</v>
      </c>
      <c r="H178" s="306">
        <f>'9.'!E66</f>
        <v>-23990</v>
      </c>
    </row>
    <row r="179" spans="1:8">
      <c r="B179" s="144" t="s">
        <v>127</v>
      </c>
      <c r="C179" s="67"/>
      <c r="D179" s="67"/>
      <c r="E179" s="67"/>
      <c r="F179" s="67"/>
      <c r="G179" s="64" t="s">
        <v>216</v>
      </c>
      <c r="H179" s="313">
        <f>H181</f>
        <v>-914303</v>
      </c>
    </row>
    <row r="180" spans="1:8">
      <c r="B180" s="67"/>
      <c r="C180" s="67"/>
      <c r="D180" s="67"/>
      <c r="E180" s="67"/>
      <c r="F180" s="67"/>
      <c r="G180" s="73" t="s">
        <v>3</v>
      </c>
      <c r="H180" s="311"/>
    </row>
    <row r="181" spans="1:8">
      <c r="B181" s="67"/>
      <c r="C181" s="144" t="s">
        <v>128</v>
      </c>
      <c r="D181" s="67"/>
      <c r="E181" s="67"/>
      <c r="F181" s="67"/>
      <c r="G181" s="64" t="s">
        <v>217</v>
      </c>
      <c r="H181" s="313">
        <f>H183</f>
        <v>-914303</v>
      </c>
    </row>
    <row r="182" spans="1:8">
      <c r="B182" s="67"/>
      <c r="C182" s="67"/>
      <c r="D182" s="67"/>
      <c r="E182" s="67"/>
      <c r="F182" s="67"/>
      <c r="G182" s="73" t="s">
        <v>3</v>
      </c>
      <c r="H182" s="311"/>
    </row>
    <row r="183" spans="1:8">
      <c r="B183" s="67"/>
      <c r="C183" s="67"/>
      <c r="D183" s="144" t="s">
        <v>128</v>
      </c>
      <c r="E183" s="67"/>
      <c r="F183" s="67"/>
      <c r="G183" s="64" t="s">
        <v>217</v>
      </c>
      <c r="H183" s="313">
        <f>H185</f>
        <v>-914303</v>
      </c>
    </row>
    <row r="184" spans="1:8">
      <c r="B184" s="67"/>
      <c r="C184" s="67"/>
      <c r="D184" s="67"/>
      <c r="E184" s="67"/>
      <c r="F184" s="67"/>
      <c r="G184" s="73" t="s">
        <v>3</v>
      </c>
      <c r="H184" s="311"/>
    </row>
    <row r="185" spans="1:8">
      <c r="B185" s="67"/>
      <c r="C185" s="67"/>
      <c r="D185" s="67"/>
      <c r="E185" s="165" t="s">
        <v>218</v>
      </c>
      <c r="F185" s="164"/>
      <c r="G185" s="73" t="s">
        <v>219</v>
      </c>
      <c r="H185" s="310">
        <f>H187+H195+H203</f>
        <v>-914303</v>
      </c>
    </row>
    <row r="186" spans="1:8">
      <c r="B186" s="67"/>
      <c r="C186" s="67"/>
      <c r="D186" s="67"/>
      <c r="E186" s="67"/>
      <c r="F186" s="67"/>
      <c r="G186" s="65" t="s">
        <v>3</v>
      </c>
      <c r="H186" s="311"/>
    </row>
    <row r="187" spans="1:8" ht="51.75">
      <c r="B187" s="67"/>
      <c r="C187" s="67"/>
      <c r="D187" s="67"/>
      <c r="E187" s="164"/>
      <c r="F187" s="162" t="s">
        <v>161</v>
      </c>
      <c r="G187" s="73" t="s">
        <v>220</v>
      </c>
      <c r="H187" s="310">
        <f>H189</f>
        <v>-1365</v>
      </c>
    </row>
    <row r="188" spans="1:8">
      <c r="B188" s="67"/>
      <c r="C188" s="67"/>
      <c r="D188" s="67"/>
      <c r="E188" s="67"/>
      <c r="F188" s="67"/>
      <c r="G188" s="65" t="s">
        <v>57</v>
      </c>
      <c r="H188" s="311"/>
    </row>
    <row r="189" spans="1:8" ht="34.5">
      <c r="B189" s="67"/>
      <c r="C189" s="67"/>
      <c r="D189" s="144"/>
      <c r="E189" s="163"/>
      <c r="F189" s="163"/>
      <c r="G189" s="74" t="s">
        <v>75</v>
      </c>
      <c r="H189" s="312">
        <f>H191</f>
        <v>-1365</v>
      </c>
    </row>
    <row r="190" spans="1:8" ht="34.5">
      <c r="B190" s="67"/>
      <c r="C190" s="67"/>
      <c r="D190" s="67"/>
      <c r="E190" s="67"/>
      <c r="F190" s="67"/>
      <c r="G190" s="65" t="s">
        <v>58</v>
      </c>
      <c r="H190" s="311"/>
    </row>
    <row r="191" spans="1:8">
      <c r="B191" s="67"/>
      <c r="C191" s="67"/>
      <c r="D191" s="67"/>
      <c r="E191" s="164"/>
      <c r="F191" s="164"/>
      <c r="G191" s="73" t="s">
        <v>4</v>
      </c>
      <c r="H191" s="310">
        <f t="shared" ref="H191:H193" si="5">H192</f>
        <v>-1365</v>
      </c>
    </row>
    <row r="192" spans="1:8">
      <c r="B192" s="67"/>
      <c r="C192" s="67"/>
      <c r="D192" s="67"/>
      <c r="E192" s="164"/>
      <c r="F192" s="164"/>
      <c r="G192" s="73" t="s">
        <v>59</v>
      </c>
      <c r="H192" s="310">
        <f t="shared" si="5"/>
        <v>-1365</v>
      </c>
    </row>
    <row r="193" spans="2:8">
      <c r="B193" s="67"/>
      <c r="C193" s="67"/>
      <c r="D193" s="67"/>
      <c r="E193" s="164"/>
      <c r="F193" s="164"/>
      <c r="G193" s="73" t="s">
        <v>73</v>
      </c>
      <c r="H193" s="310">
        <f t="shared" si="5"/>
        <v>-1365</v>
      </c>
    </row>
    <row r="194" spans="2:8">
      <c r="B194" s="67"/>
      <c r="C194" s="67"/>
      <c r="D194" s="67"/>
      <c r="E194" s="164"/>
      <c r="F194" s="164"/>
      <c r="G194" s="73" t="s">
        <v>74</v>
      </c>
      <c r="H194" s="310">
        <f>'10.'!E25</f>
        <v>-1365</v>
      </c>
    </row>
    <row r="195" spans="2:8" ht="69">
      <c r="B195" s="67"/>
      <c r="C195" s="67"/>
      <c r="D195" s="67"/>
      <c r="E195" s="164"/>
      <c r="F195" s="162">
        <v>12002</v>
      </c>
      <c r="G195" s="73" t="str">
        <f>'10.'!D26</f>
        <v xml:space="preserve"> Վերակառուցման և զարգացման եվրոպական բանկի աջակցությամբ իրականացվող «Կոտայքի և Գեղարքունիքի մարզի կոշտ թափոնների կառավարման խորհրդատվության համար» դրամաշնորհային ծրագիր</v>
      </c>
      <c r="H195" s="310">
        <f>H197</f>
        <v>-90423</v>
      </c>
    </row>
    <row r="196" spans="2:8">
      <c r="B196" s="67"/>
      <c r="C196" s="67"/>
      <c r="D196" s="67"/>
      <c r="E196" s="67"/>
      <c r="F196" s="67"/>
      <c r="G196" s="65" t="s">
        <v>57</v>
      </c>
      <c r="H196" s="311"/>
    </row>
    <row r="197" spans="2:8" ht="34.5">
      <c r="B197" s="67"/>
      <c r="C197" s="67"/>
      <c r="D197" s="144"/>
      <c r="E197" s="163"/>
      <c r="F197" s="163"/>
      <c r="G197" s="74" t="s">
        <v>75</v>
      </c>
      <c r="H197" s="312">
        <f>H199</f>
        <v>-90423</v>
      </c>
    </row>
    <row r="198" spans="2:8" ht="34.5">
      <c r="B198" s="67"/>
      <c r="C198" s="67"/>
      <c r="D198" s="67"/>
      <c r="E198" s="67"/>
      <c r="F198" s="67"/>
      <c r="G198" s="65" t="s">
        <v>58</v>
      </c>
      <c r="H198" s="311"/>
    </row>
    <row r="199" spans="2:8">
      <c r="B199" s="67"/>
      <c r="C199" s="67"/>
      <c r="D199" s="67"/>
      <c r="E199" s="164"/>
      <c r="F199" s="164"/>
      <c r="G199" s="73" t="s">
        <v>4</v>
      </c>
      <c r="H199" s="310">
        <f t="shared" ref="H199:H201" si="6">H200</f>
        <v>-90423</v>
      </c>
    </row>
    <row r="200" spans="2:8">
      <c r="B200" s="67"/>
      <c r="C200" s="67"/>
      <c r="D200" s="67"/>
      <c r="E200" s="164"/>
      <c r="F200" s="164"/>
      <c r="G200" s="73" t="s">
        <v>59</v>
      </c>
      <c r="H200" s="310">
        <f t="shared" si="6"/>
        <v>-90423</v>
      </c>
    </row>
    <row r="201" spans="2:8">
      <c r="B201" s="67"/>
      <c r="C201" s="67"/>
      <c r="D201" s="67"/>
      <c r="E201" s="164"/>
      <c r="F201" s="164"/>
      <c r="G201" s="73" t="s">
        <v>73</v>
      </c>
      <c r="H201" s="310">
        <f t="shared" si="6"/>
        <v>-90423</v>
      </c>
    </row>
    <row r="202" spans="2:8">
      <c r="B202" s="67"/>
      <c r="C202" s="67"/>
      <c r="D202" s="67"/>
      <c r="E202" s="164"/>
      <c r="F202" s="164"/>
      <c r="G202" s="73" t="s">
        <v>74</v>
      </c>
      <c r="H202" s="310">
        <f>'10.'!E26</f>
        <v>-90423</v>
      </c>
    </row>
    <row r="203" spans="2:8" ht="51.75">
      <c r="B203" s="67"/>
      <c r="C203" s="67"/>
      <c r="D203" s="67"/>
      <c r="E203" s="164"/>
      <c r="F203" s="162">
        <v>32004</v>
      </c>
      <c r="G203" s="73" t="str">
        <f>'10.'!D34</f>
        <v xml:space="preserve">  Վերակառուցման և զարգացման եվրոպական բանկի աջակցությամբ իրականացվող «Կոտայքի և Գեղարքունիքի մարզի կոշտ թափոնների կառավարման» դրամաշնորհային ծրագիր</v>
      </c>
      <c r="H203" s="310">
        <f>H205</f>
        <v>-822515</v>
      </c>
    </row>
    <row r="204" spans="2:8">
      <c r="B204" s="67"/>
      <c r="C204" s="67"/>
      <c r="D204" s="67"/>
      <c r="E204" s="67"/>
      <c r="F204" s="67"/>
      <c r="G204" s="65" t="s">
        <v>57</v>
      </c>
      <c r="H204" s="311"/>
    </row>
    <row r="205" spans="2:8" ht="34.5">
      <c r="B205" s="67"/>
      <c r="C205" s="67"/>
      <c r="D205" s="144"/>
      <c r="E205" s="163"/>
      <c r="F205" s="163"/>
      <c r="G205" s="74" t="s">
        <v>75</v>
      </c>
      <c r="H205" s="312">
        <f>H207</f>
        <v>-822515</v>
      </c>
    </row>
    <row r="206" spans="2:8" ht="34.5">
      <c r="B206" s="67"/>
      <c r="C206" s="67"/>
      <c r="D206" s="67"/>
      <c r="E206" s="67"/>
      <c r="F206" s="67"/>
      <c r="G206" s="65" t="s">
        <v>58</v>
      </c>
      <c r="H206" s="311"/>
    </row>
    <row r="207" spans="2:8">
      <c r="B207" s="67"/>
      <c r="C207" s="67"/>
      <c r="D207" s="67"/>
      <c r="E207" s="164"/>
      <c r="F207" s="164"/>
      <c r="G207" s="73" t="s">
        <v>4</v>
      </c>
      <c r="H207" s="310">
        <f t="shared" ref="H207:H210" si="7">H208</f>
        <v>-822515</v>
      </c>
    </row>
    <row r="208" spans="2:8">
      <c r="B208" s="67"/>
      <c r="C208" s="67"/>
      <c r="D208" s="67"/>
      <c r="E208" s="164"/>
      <c r="F208" s="164"/>
      <c r="G208" s="73" t="s">
        <v>25</v>
      </c>
      <c r="H208" s="310">
        <f t="shared" si="7"/>
        <v>-822515</v>
      </c>
    </row>
    <row r="209" spans="1:8">
      <c r="B209" s="67"/>
      <c r="C209" s="67"/>
      <c r="D209" s="67"/>
      <c r="E209" s="164"/>
      <c r="F209" s="164"/>
      <c r="G209" s="73" t="s">
        <v>76</v>
      </c>
      <c r="H209" s="310">
        <f t="shared" si="7"/>
        <v>-822515</v>
      </c>
    </row>
    <row r="210" spans="1:8">
      <c r="B210" s="67"/>
      <c r="C210" s="67"/>
      <c r="D210" s="67"/>
      <c r="E210" s="164"/>
      <c r="F210" s="164"/>
      <c r="G210" s="73" t="s">
        <v>77</v>
      </c>
      <c r="H210" s="310">
        <f t="shared" si="7"/>
        <v>-822515</v>
      </c>
    </row>
    <row r="211" spans="1:8">
      <c r="B211" s="67"/>
      <c r="C211" s="67"/>
      <c r="D211" s="67"/>
      <c r="E211" s="164"/>
      <c r="F211" s="164"/>
      <c r="G211" s="73" t="s">
        <v>151</v>
      </c>
      <c r="H211" s="310">
        <f>'10.'!E42</f>
        <v>-822515</v>
      </c>
    </row>
    <row r="212" spans="1:8" ht="34.5">
      <c r="A212" s="39"/>
      <c r="B212" s="144" t="s">
        <v>170</v>
      </c>
      <c r="C212" s="67"/>
      <c r="D212" s="67"/>
      <c r="E212" s="67"/>
      <c r="F212" s="67"/>
      <c r="G212" s="64" t="s">
        <v>171</v>
      </c>
      <c r="H212" s="304">
        <f>+H214+H251</f>
        <v>-215420.7</v>
      </c>
    </row>
    <row r="213" spans="1:8">
      <c r="A213" s="39"/>
      <c r="B213" s="67"/>
      <c r="C213" s="67"/>
      <c r="D213" s="67"/>
      <c r="E213" s="67"/>
      <c r="F213" s="67"/>
      <c r="G213" s="65" t="s">
        <v>3</v>
      </c>
      <c r="H213" s="304"/>
    </row>
    <row r="214" spans="1:8">
      <c r="A214" s="39"/>
      <c r="B214" s="67"/>
      <c r="C214" s="144" t="s">
        <v>126</v>
      </c>
      <c r="D214" s="67"/>
      <c r="E214" s="67"/>
      <c r="F214" s="67"/>
      <c r="G214" s="64" t="s">
        <v>172</v>
      </c>
      <c r="H214" s="304">
        <f>+H216</f>
        <v>-120011.7</v>
      </c>
    </row>
    <row r="215" spans="1:8">
      <c r="A215" s="39"/>
      <c r="B215" s="67"/>
      <c r="C215" s="67"/>
      <c r="D215" s="67"/>
      <c r="E215" s="67"/>
      <c r="F215" s="67"/>
      <c r="G215" s="65" t="s">
        <v>3</v>
      </c>
      <c r="H215" s="304"/>
    </row>
    <row r="216" spans="1:8">
      <c r="A216" s="39"/>
      <c r="B216" s="67"/>
      <c r="C216" s="67"/>
      <c r="D216" s="144" t="s">
        <v>128</v>
      </c>
      <c r="E216" s="67"/>
      <c r="F216" s="67"/>
      <c r="G216" s="64" t="s">
        <v>172</v>
      </c>
      <c r="H216" s="304">
        <f>+H220</f>
        <v>-120011.7</v>
      </c>
    </row>
    <row r="217" spans="1:8">
      <c r="A217" s="39"/>
      <c r="B217" s="67"/>
      <c r="C217" s="67"/>
      <c r="D217" s="67"/>
      <c r="E217" s="67"/>
      <c r="F217" s="67"/>
      <c r="G217" s="65" t="s">
        <v>3</v>
      </c>
      <c r="H217" s="304"/>
    </row>
    <row r="218" spans="1:8" s="39" customFormat="1" ht="34.5">
      <c r="B218" s="67"/>
      <c r="C218" s="67"/>
      <c r="D218" s="67"/>
      <c r="E218" s="67"/>
      <c r="F218" s="67"/>
      <c r="G218" s="65" t="s">
        <v>21</v>
      </c>
      <c r="H218" s="304">
        <f>+H220</f>
        <v>-120011.7</v>
      </c>
    </row>
    <row r="219" spans="1:8" s="39" customFormat="1">
      <c r="B219" s="67"/>
      <c r="C219" s="67"/>
      <c r="D219" s="67"/>
      <c r="E219" s="67"/>
      <c r="F219" s="67"/>
      <c r="G219" s="65" t="s">
        <v>3</v>
      </c>
      <c r="H219" s="305"/>
    </row>
    <row r="220" spans="1:8">
      <c r="A220" s="39"/>
      <c r="B220" s="67"/>
      <c r="C220" s="67"/>
      <c r="D220" s="67"/>
      <c r="E220" s="67" t="s">
        <v>157</v>
      </c>
      <c r="F220" s="67"/>
      <c r="G220" s="65" t="s">
        <v>158</v>
      </c>
      <c r="H220" s="304">
        <f>H222+H231+H242</f>
        <v>-120011.7</v>
      </c>
    </row>
    <row r="221" spans="1:8">
      <c r="A221" s="39"/>
      <c r="B221" s="67"/>
      <c r="C221" s="67"/>
      <c r="D221" s="67"/>
      <c r="E221" s="67"/>
      <c r="F221" s="67"/>
      <c r="G221" s="65" t="s">
        <v>3</v>
      </c>
      <c r="H221" s="305"/>
    </row>
    <row r="222" spans="1:8" s="246" customFormat="1" ht="80.25" customHeight="1">
      <c r="A222" s="204"/>
      <c r="B222" s="239"/>
      <c r="C222" s="239"/>
      <c r="D222" s="239"/>
      <c r="E222" s="239"/>
      <c r="F222" s="239" t="s">
        <v>161</v>
      </c>
      <c r="G222" s="239" t="s">
        <v>162</v>
      </c>
      <c r="H222" s="306">
        <f>+H224</f>
        <v>-56458</v>
      </c>
    </row>
    <row r="223" spans="1:8" s="246" customFormat="1">
      <c r="A223" s="204"/>
      <c r="B223" s="239"/>
      <c r="C223" s="239"/>
      <c r="D223" s="239"/>
      <c r="E223" s="239"/>
      <c r="F223" s="239"/>
      <c r="G223" s="236" t="s">
        <v>57</v>
      </c>
      <c r="H223" s="309"/>
    </row>
    <row r="224" spans="1:8" s="246" customFormat="1" ht="34.5">
      <c r="A224" s="204"/>
      <c r="B224" s="239"/>
      <c r="C224" s="239"/>
      <c r="D224" s="239"/>
      <c r="E224" s="239"/>
      <c r="F224" s="239"/>
      <c r="G224" s="208" t="s">
        <v>169</v>
      </c>
      <c r="H224" s="314">
        <f>+H226</f>
        <v>-56458</v>
      </c>
    </row>
    <row r="225" spans="1:9" s="246" customFormat="1" ht="34.5">
      <c r="A225" s="204"/>
      <c r="B225" s="239"/>
      <c r="C225" s="239"/>
      <c r="D225" s="239"/>
      <c r="E225" s="239"/>
      <c r="F225" s="239"/>
      <c r="G225" s="236" t="s">
        <v>58</v>
      </c>
      <c r="H225" s="315"/>
    </row>
    <row r="226" spans="1:9" s="246" customFormat="1">
      <c r="A226" s="204"/>
      <c r="B226" s="239"/>
      <c r="C226" s="239"/>
      <c r="D226" s="239"/>
      <c r="E226" s="239"/>
      <c r="F226" s="239"/>
      <c r="G226" s="236" t="s">
        <v>4</v>
      </c>
      <c r="H226" s="306">
        <f>+H227</f>
        <v>-56458</v>
      </c>
    </row>
    <row r="227" spans="1:9" s="246" customFormat="1">
      <c r="A227" s="204"/>
      <c r="B227" s="239"/>
      <c r="C227" s="239"/>
      <c r="D227" s="239"/>
      <c r="E227" s="239"/>
      <c r="F227" s="239"/>
      <c r="G227" s="236" t="s">
        <v>25</v>
      </c>
      <c r="H227" s="306">
        <f>+H228</f>
        <v>-56458</v>
      </c>
    </row>
    <row r="228" spans="1:9" s="246" customFormat="1">
      <c r="A228" s="204"/>
      <c r="B228" s="239"/>
      <c r="C228" s="239"/>
      <c r="D228" s="239"/>
      <c r="E228" s="239"/>
      <c r="F228" s="239"/>
      <c r="G228" s="236" t="s">
        <v>76</v>
      </c>
      <c r="H228" s="306">
        <f>+H229</f>
        <v>-56458</v>
      </c>
    </row>
    <row r="229" spans="1:9" s="246" customFormat="1">
      <c r="A229" s="204"/>
      <c r="B229" s="239"/>
      <c r="C229" s="239"/>
      <c r="D229" s="239"/>
      <c r="E229" s="239"/>
      <c r="F229" s="239"/>
      <c r="G229" s="236" t="s">
        <v>173</v>
      </c>
      <c r="H229" s="306">
        <f>+H230</f>
        <v>-56458</v>
      </c>
    </row>
    <row r="230" spans="1:9" s="246" customFormat="1">
      <c r="A230" s="204"/>
      <c r="B230" s="239"/>
      <c r="C230" s="239"/>
      <c r="D230" s="239"/>
      <c r="E230" s="239"/>
      <c r="F230" s="239"/>
      <c r="G230" s="236" t="s">
        <v>174</v>
      </c>
      <c r="H230" s="306">
        <f>'10.'!E53</f>
        <v>-56458</v>
      </c>
    </row>
    <row r="231" spans="1:9" s="247" customFormat="1" ht="86.25">
      <c r="B231" s="250"/>
      <c r="C231" s="250"/>
      <c r="D231" s="250"/>
      <c r="E231" s="251"/>
      <c r="F231" s="231">
        <v>31002</v>
      </c>
      <c r="G231" s="231" t="s">
        <v>275</v>
      </c>
      <c r="H231" s="306">
        <f>H233</f>
        <v>-61593.7</v>
      </c>
    </row>
    <row r="232" spans="1:9" s="247" customFormat="1">
      <c r="B232" s="250"/>
      <c r="C232" s="250"/>
      <c r="D232" s="250"/>
      <c r="E232" s="250"/>
      <c r="F232" s="250"/>
      <c r="G232" s="252" t="s">
        <v>57</v>
      </c>
      <c r="H232" s="306"/>
    </row>
    <row r="233" spans="1:9" s="247" customFormat="1" ht="45" customHeight="1">
      <c r="B233" s="250"/>
      <c r="C233" s="250"/>
      <c r="D233" s="250"/>
      <c r="E233" s="250"/>
      <c r="F233" s="250"/>
      <c r="G233" s="212" t="s">
        <v>331</v>
      </c>
      <c r="H233" s="306">
        <f>+H235</f>
        <v>-61593.7</v>
      </c>
      <c r="I233" s="248"/>
    </row>
    <row r="234" spans="1:9" s="247" customFormat="1" ht="17.25" customHeight="1">
      <c r="B234" s="250"/>
      <c r="C234" s="250"/>
      <c r="D234" s="250"/>
      <c r="E234" s="250"/>
      <c r="F234" s="250"/>
      <c r="G234" s="252" t="s">
        <v>58</v>
      </c>
      <c r="H234" s="306"/>
    </row>
    <row r="235" spans="1:9" s="247" customFormat="1" ht="14.25" customHeight="1">
      <c r="B235" s="250"/>
      <c r="C235" s="250"/>
      <c r="D235" s="250"/>
      <c r="E235" s="250"/>
      <c r="F235" s="250"/>
      <c r="G235" s="252" t="s">
        <v>148</v>
      </c>
      <c r="H235" s="306">
        <f>+H236</f>
        <v>-61593.7</v>
      </c>
    </row>
    <row r="236" spans="1:9" s="247" customFormat="1">
      <c r="B236" s="250"/>
      <c r="C236" s="250"/>
      <c r="D236" s="250"/>
      <c r="E236" s="250"/>
      <c r="F236" s="250"/>
      <c r="G236" s="252" t="s">
        <v>25</v>
      </c>
      <c r="H236" s="306">
        <f>+H237</f>
        <v>-61593.7</v>
      </c>
    </row>
    <row r="237" spans="1:9" s="247" customFormat="1">
      <c r="B237" s="250"/>
      <c r="C237" s="250"/>
      <c r="D237" s="250"/>
      <c r="E237" s="250"/>
      <c r="F237" s="250"/>
      <c r="G237" s="252" t="s">
        <v>76</v>
      </c>
      <c r="H237" s="306">
        <f>+H238+H240</f>
        <v>-61593.7</v>
      </c>
    </row>
    <row r="238" spans="1:9" s="247" customFormat="1">
      <c r="B238" s="250"/>
      <c r="C238" s="250"/>
      <c r="D238" s="250"/>
      <c r="E238" s="250"/>
      <c r="F238" s="250"/>
      <c r="G238" s="252" t="s">
        <v>77</v>
      </c>
      <c r="H238" s="306">
        <f>H239</f>
        <v>-48731</v>
      </c>
    </row>
    <row r="239" spans="1:9" s="247" customFormat="1">
      <c r="B239" s="250"/>
      <c r="C239" s="250"/>
      <c r="D239" s="250"/>
      <c r="E239" s="250"/>
      <c r="F239" s="250"/>
      <c r="G239" s="252" t="s">
        <v>151</v>
      </c>
      <c r="H239" s="306">
        <f>'9.'!E77</f>
        <v>-48731</v>
      </c>
      <c r="I239" s="248"/>
    </row>
    <row r="240" spans="1:9" s="247" customFormat="1">
      <c r="B240" s="250"/>
      <c r="C240" s="250"/>
      <c r="D240" s="250"/>
      <c r="E240" s="250"/>
      <c r="F240" s="250"/>
      <c r="G240" s="252" t="s">
        <v>173</v>
      </c>
      <c r="H240" s="306">
        <f>+H241</f>
        <v>-12862.7</v>
      </c>
      <c r="I240" s="248"/>
    </row>
    <row r="241" spans="1:9" s="247" customFormat="1">
      <c r="B241" s="250"/>
      <c r="C241" s="250"/>
      <c r="D241" s="250"/>
      <c r="E241" s="250"/>
      <c r="F241" s="250"/>
      <c r="G241" s="252" t="s">
        <v>177</v>
      </c>
      <c r="H241" s="306">
        <f>'9.'!E79</f>
        <v>-12862.7</v>
      </c>
      <c r="I241" s="248"/>
    </row>
    <row r="242" spans="1:9" s="247" customFormat="1" ht="69">
      <c r="B242" s="250"/>
      <c r="C242" s="250"/>
      <c r="D242" s="250"/>
      <c r="E242" s="251"/>
      <c r="F242" s="231" t="s">
        <v>327</v>
      </c>
      <c r="G242" s="231" t="s">
        <v>328</v>
      </c>
      <c r="H242" s="306">
        <f>H244</f>
        <v>-1960</v>
      </c>
    </row>
    <row r="243" spans="1:9" s="247" customFormat="1">
      <c r="B243" s="250"/>
      <c r="C243" s="250"/>
      <c r="D243" s="250"/>
      <c r="E243" s="250"/>
      <c r="F243" s="250"/>
      <c r="G243" s="252" t="s">
        <v>57</v>
      </c>
      <c r="H243" s="306"/>
    </row>
    <row r="244" spans="1:9" s="247" customFormat="1" ht="45" customHeight="1">
      <c r="B244" s="250"/>
      <c r="C244" s="250"/>
      <c r="D244" s="250"/>
      <c r="E244" s="250"/>
      <c r="F244" s="250"/>
      <c r="G244" s="212" t="s">
        <v>331</v>
      </c>
      <c r="H244" s="306">
        <f>+H246</f>
        <v>-1960</v>
      </c>
      <c r="I244" s="248"/>
    </row>
    <row r="245" spans="1:9" s="247" customFormat="1" ht="17.25" customHeight="1">
      <c r="B245" s="250"/>
      <c r="C245" s="250"/>
      <c r="D245" s="250"/>
      <c r="E245" s="250"/>
      <c r="F245" s="250"/>
      <c r="G245" s="252" t="s">
        <v>58</v>
      </c>
      <c r="H245" s="306"/>
    </row>
    <row r="246" spans="1:9" s="247" customFormat="1" ht="14.25" customHeight="1">
      <c r="B246" s="250"/>
      <c r="C246" s="250"/>
      <c r="D246" s="250"/>
      <c r="E246" s="250"/>
      <c r="F246" s="250"/>
      <c r="G246" s="252" t="s">
        <v>148</v>
      </c>
      <c r="H246" s="306">
        <f>+H247</f>
        <v>-1960</v>
      </c>
    </row>
    <row r="247" spans="1:9" s="247" customFormat="1">
      <c r="B247" s="250"/>
      <c r="C247" s="250"/>
      <c r="D247" s="250"/>
      <c r="E247" s="250"/>
      <c r="F247" s="250"/>
      <c r="G247" s="252" t="s">
        <v>25</v>
      </c>
      <c r="H247" s="306">
        <f>+H248</f>
        <v>-1960</v>
      </c>
    </row>
    <row r="248" spans="1:9" s="247" customFormat="1">
      <c r="B248" s="250"/>
      <c r="C248" s="250"/>
      <c r="D248" s="250"/>
      <c r="E248" s="250"/>
      <c r="F248" s="250"/>
      <c r="G248" s="252" t="s">
        <v>76</v>
      </c>
      <c r="H248" s="306">
        <f>+H249</f>
        <v>-1960</v>
      </c>
    </row>
    <row r="249" spans="1:9" s="247" customFormat="1">
      <c r="B249" s="250"/>
      <c r="C249" s="250"/>
      <c r="D249" s="250"/>
      <c r="E249" s="250"/>
      <c r="F249" s="250"/>
      <c r="G249" s="252" t="s">
        <v>77</v>
      </c>
      <c r="H249" s="306">
        <f>H250</f>
        <v>-1960</v>
      </c>
    </row>
    <row r="250" spans="1:9" s="247" customFormat="1">
      <c r="B250" s="250"/>
      <c r="C250" s="250"/>
      <c r="D250" s="250"/>
      <c r="E250" s="250"/>
      <c r="F250" s="250"/>
      <c r="G250" s="252" t="s">
        <v>151</v>
      </c>
      <c r="H250" s="306">
        <f>'9.'!E88</f>
        <v>-1960</v>
      </c>
      <c r="I250" s="248"/>
    </row>
    <row r="251" spans="1:9">
      <c r="A251" s="39"/>
      <c r="B251" s="67"/>
      <c r="C251" s="158" t="s">
        <v>124</v>
      </c>
      <c r="D251" s="67"/>
      <c r="E251" s="67"/>
      <c r="F251" s="67"/>
      <c r="G251" s="64" t="s">
        <v>253</v>
      </c>
      <c r="H251" s="304">
        <f>+H253</f>
        <v>-95409</v>
      </c>
    </row>
    <row r="252" spans="1:9">
      <c r="A252" s="39"/>
      <c r="B252" s="67"/>
      <c r="C252" s="67"/>
      <c r="D252" s="67"/>
      <c r="E252" s="67"/>
      <c r="F252" s="67"/>
      <c r="G252" s="65" t="s">
        <v>3</v>
      </c>
      <c r="H252" s="304"/>
    </row>
    <row r="253" spans="1:9">
      <c r="A253" s="39"/>
      <c r="B253" s="67"/>
      <c r="C253" s="67"/>
      <c r="D253" s="144" t="s">
        <v>128</v>
      </c>
      <c r="E253" s="67"/>
      <c r="F253" s="67"/>
      <c r="G253" s="64" t="s">
        <v>253</v>
      </c>
      <c r="H253" s="304">
        <f>+H255</f>
        <v>-95409</v>
      </c>
    </row>
    <row r="254" spans="1:9">
      <c r="A254" s="39"/>
      <c r="B254" s="67"/>
      <c r="C254" s="67"/>
      <c r="D254" s="67"/>
      <c r="E254" s="67"/>
      <c r="F254" s="67"/>
      <c r="G254" s="65" t="s">
        <v>3</v>
      </c>
      <c r="H254" s="304"/>
    </row>
    <row r="255" spans="1:9">
      <c r="A255" s="39"/>
      <c r="B255" s="67"/>
      <c r="C255" s="67"/>
      <c r="D255" s="67"/>
      <c r="E255" s="67">
        <v>1157</v>
      </c>
      <c r="F255" s="67"/>
      <c r="G255" s="65" t="s">
        <v>142</v>
      </c>
      <c r="H255" s="304">
        <f>H257+H266</f>
        <v>-95409</v>
      </c>
    </row>
    <row r="256" spans="1:9">
      <c r="A256" s="39"/>
      <c r="B256" s="67"/>
      <c r="C256" s="67"/>
      <c r="D256" s="67"/>
      <c r="E256" s="67"/>
      <c r="F256" s="67"/>
      <c r="G256" s="65" t="s">
        <v>3</v>
      </c>
      <c r="H256" s="304"/>
    </row>
    <row r="257" spans="1:8" s="66" customFormat="1" ht="72.75" customHeight="1">
      <c r="A257" s="39"/>
      <c r="B257" s="67"/>
      <c r="C257" s="67"/>
      <c r="D257" s="67"/>
      <c r="E257" s="67"/>
      <c r="F257" s="67">
        <v>12003</v>
      </c>
      <c r="G257" s="67" t="s">
        <v>303</v>
      </c>
      <c r="H257" s="304">
        <f>+H259</f>
        <v>-90577</v>
      </c>
    </row>
    <row r="258" spans="1:8" s="66" customFormat="1">
      <c r="A258" s="39"/>
      <c r="B258" s="67"/>
      <c r="C258" s="67"/>
      <c r="D258" s="67"/>
      <c r="E258" s="67"/>
      <c r="F258" s="67"/>
      <c r="G258" s="65" t="s">
        <v>57</v>
      </c>
      <c r="H258" s="311"/>
    </row>
    <row r="259" spans="1:8" s="66" customFormat="1" ht="34.5">
      <c r="A259" s="39"/>
      <c r="B259" s="67"/>
      <c r="C259" s="67"/>
      <c r="D259" s="67"/>
      <c r="E259" s="67"/>
      <c r="F259" s="67"/>
      <c r="G259" s="64" t="s">
        <v>254</v>
      </c>
      <c r="H259" s="312">
        <f>+H261</f>
        <v>-90577</v>
      </c>
    </row>
    <row r="260" spans="1:8" s="66" customFormat="1" ht="34.5">
      <c r="A260" s="39"/>
      <c r="B260" s="67"/>
      <c r="C260" s="67"/>
      <c r="D260" s="67"/>
      <c r="E260" s="67"/>
      <c r="F260" s="67"/>
      <c r="G260" s="65" t="s">
        <v>58</v>
      </c>
      <c r="H260" s="311"/>
    </row>
    <row r="261" spans="1:8" s="66" customFormat="1">
      <c r="A261" s="39"/>
      <c r="B261" s="67"/>
      <c r="C261" s="67"/>
      <c r="D261" s="67"/>
      <c r="E261" s="67"/>
      <c r="F261" s="67"/>
      <c r="G261" s="65" t="s">
        <v>4</v>
      </c>
      <c r="H261" s="310">
        <f t="shared" ref="H261:H264" si="8">+H262</f>
        <v>-90577</v>
      </c>
    </row>
    <row r="262" spans="1:8" s="66" customFormat="1">
      <c r="A262" s="39"/>
      <c r="B262" s="67"/>
      <c r="C262" s="67"/>
      <c r="D262" s="67"/>
      <c r="E262" s="67"/>
      <c r="F262" s="67"/>
      <c r="G262" s="65" t="s">
        <v>25</v>
      </c>
      <c r="H262" s="310">
        <f t="shared" si="8"/>
        <v>-90577</v>
      </c>
    </row>
    <row r="263" spans="1:8" s="66" customFormat="1">
      <c r="A263" s="39"/>
      <c r="B263" s="67"/>
      <c r="C263" s="67"/>
      <c r="D263" s="67"/>
      <c r="E263" s="67"/>
      <c r="F263" s="67"/>
      <c r="G263" s="65" t="s">
        <v>76</v>
      </c>
      <c r="H263" s="310">
        <f t="shared" si="8"/>
        <v>-90577</v>
      </c>
    </row>
    <row r="264" spans="1:8" s="66" customFormat="1">
      <c r="A264" s="39"/>
      <c r="B264" s="67"/>
      <c r="C264" s="67"/>
      <c r="D264" s="67"/>
      <c r="E264" s="67"/>
      <c r="F264" s="67"/>
      <c r="G264" s="65" t="s">
        <v>77</v>
      </c>
      <c r="H264" s="310">
        <f t="shared" si="8"/>
        <v>-90577</v>
      </c>
    </row>
    <row r="265" spans="1:8" s="66" customFormat="1">
      <c r="A265" s="39"/>
      <c r="B265" s="67"/>
      <c r="C265" s="67"/>
      <c r="D265" s="67"/>
      <c r="E265" s="67"/>
      <c r="F265" s="67"/>
      <c r="G265" s="65" t="s">
        <v>151</v>
      </c>
      <c r="H265" s="310">
        <f>'10.'!E64</f>
        <v>-90577</v>
      </c>
    </row>
    <row r="266" spans="1:8" s="66" customFormat="1" ht="69">
      <c r="A266" s="39"/>
      <c r="B266" s="67"/>
      <c r="C266" s="67"/>
      <c r="D266" s="67"/>
      <c r="E266" s="67"/>
      <c r="F266" s="67">
        <v>12004</v>
      </c>
      <c r="G266" s="65" t="str">
        <f>'10.'!D65</f>
        <v xml:space="preserve"> Վերակառուցման և զարգացման եվրոպական բանկի աջակցությամբ իրականացվող Երևանի քաղաքային լուսավորության դրամաշնորհային ծրագրի կատարման ապահովում</v>
      </c>
      <c r="H266" s="310">
        <f>+H268</f>
        <v>-4832</v>
      </c>
    </row>
    <row r="267" spans="1:8" s="66" customFormat="1">
      <c r="A267" s="39"/>
      <c r="B267" s="67"/>
      <c r="C267" s="67"/>
      <c r="D267" s="67"/>
      <c r="E267" s="67"/>
      <c r="F267" s="67"/>
      <c r="G267" s="65" t="s">
        <v>57</v>
      </c>
      <c r="H267" s="311"/>
    </row>
    <row r="268" spans="1:8" s="66" customFormat="1" ht="34.5">
      <c r="A268" s="39"/>
      <c r="B268" s="67"/>
      <c r="C268" s="67"/>
      <c r="D268" s="67"/>
      <c r="E268" s="67"/>
      <c r="F268" s="67"/>
      <c r="G268" s="64" t="s">
        <v>254</v>
      </c>
      <c r="H268" s="312">
        <f>+H270</f>
        <v>-4832</v>
      </c>
    </row>
    <row r="269" spans="1:8" s="66" customFormat="1" ht="34.5">
      <c r="A269" s="39"/>
      <c r="B269" s="67"/>
      <c r="C269" s="67"/>
      <c r="D269" s="67"/>
      <c r="E269" s="67"/>
      <c r="F269" s="67"/>
      <c r="G269" s="65" t="s">
        <v>58</v>
      </c>
      <c r="H269" s="311"/>
    </row>
    <row r="270" spans="1:8" s="66" customFormat="1">
      <c r="A270" s="39"/>
      <c r="B270" s="67"/>
      <c r="C270" s="67"/>
      <c r="D270" s="67"/>
      <c r="E270" s="67"/>
      <c r="F270" s="67"/>
      <c r="G270" s="65" t="s">
        <v>4</v>
      </c>
      <c r="H270" s="310">
        <f t="shared" ref="H270:H272" si="9">+H271</f>
        <v>-4832</v>
      </c>
    </row>
    <row r="271" spans="1:8" s="66" customFormat="1">
      <c r="A271" s="39"/>
      <c r="B271" s="67"/>
      <c r="C271" s="67"/>
      <c r="D271" s="67"/>
      <c r="E271" s="67"/>
      <c r="F271" s="67"/>
      <c r="G271" s="65" t="s">
        <v>59</v>
      </c>
      <c r="H271" s="310">
        <f t="shared" si="9"/>
        <v>-4832</v>
      </c>
    </row>
    <row r="272" spans="1:8" s="66" customFormat="1">
      <c r="A272" s="39"/>
      <c r="B272" s="67"/>
      <c r="C272" s="67"/>
      <c r="D272" s="67"/>
      <c r="E272" s="67"/>
      <c r="F272" s="67"/>
      <c r="G272" s="65" t="s">
        <v>73</v>
      </c>
      <c r="H272" s="310">
        <f t="shared" si="9"/>
        <v>-4832</v>
      </c>
    </row>
    <row r="273" spans="1:9" s="66" customFormat="1">
      <c r="A273" s="39"/>
      <c r="B273" s="67"/>
      <c r="C273" s="67"/>
      <c r="D273" s="67"/>
      <c r="E273" s="67"/>
      <c r="F273" s="67"/>
      <c r="G273" s="65" t="s">
        <v>74</v>
      </c>
      <c r="H273" s="310">
        <f>'10.'!E72</f>
        <v>-4832</v>
      </c>
    </row>
    <row r="274" spans="1:9" s="247" customFormat="1">
      <c r="B274" s="239" t="s">
        <v>332</v>
      </c>
      <c r="C274" s="239"/>
      <c r="D274" s="239"/>
      <c r="E274" s="239"/>
      <c r="F274" s="239"/>
      <c r="G274" s="253" t="s">
        <v>334</v>
      </c>
      <c r="H274" s="306">
        <f>+H276</f>
        <v>524051</v>
      </c>
      <c r="I274" s="246"/>
    </row>
    <row r="275" spans="1:9" s="247" customFormat="1">
      <c r="B275" s="239"/>
      <c r="C275" s="239"/>
      <c r="D275" s="239"/>
      <c r="E275" s="239"/>
      <c r="F275" s="239"/>
      <c r="G275" s="208" t="s">
        <v>3</v>
      </c>
      <c r="H275" s="306"/>
      <c r="I275" s="246"/>
    </row>
    <row r="276" spans="1:9" s="247" customFormat="1">
      <c r="B276" s="239"/>
      <c r="C276" s="239" t="s">
        <v>170</v>
      </c>
      <c r="D276" s="239"/>
      <c r="E276" s="239"/>
      <c r="F276" s="239"/>
      <c r="G276" s="208" t="s">
        <v>335</v>
      </c>
      <c r="H276" s="306">
        <f>+H278</f>
        <v>524051</v>
      </c>
      <c r="I276" s="246"/>
    </row>
    <row r="277" spans="1:9" s="247" customFormat="1" ht="21.75" customHeight="1">
      <c r="B277" s="239"/>
      <c r="C277" s="239"/>
      <c r="D277" s="239"/>
      <c r="E277" s="239"/>
      <c r="F277" s="239"/>
      <c r="G277" s="208" t="s">
        <v>3</v>
      </c>
      <c r="H277" s="306"/>
      <c r="I277" s="246"/>
    </row>
    <row r="278" spans="1:9" s="247" customFormat="1">
      <c r="B278" s="239"/>
      <c r="C278" s="239"/>
      <c r="D278" s="239" t="s">
        <v>128</v>
      </c>
      <c r="E278" s="239"/>
      <c r="F278" s="239"/>
      <c r="G278" s="208" t="s">
        <v>335</v>
      </c>
      <c r="H278" s="306">
        <f>+H282</f>
        <v>524051</v>
      </c>
      <c r="I278" s="246"/>
    </row>
    <row r="279" spans="1:9" s="247" customFormat="1">
      <c r="B279" s="239"/>
      <c r="C279" s="239"/>
      <c r="D279" s="239"/>
      <c r="E279" s="239"/>
      <c r="F279" s="239"/>
      <c r="G279" s="208" t="s">
        <v>3</v>
      </c>
      <c r="H279" s="306"/>
      <c r="I279" s="246"/>
    </row>
    <row r="280" spans="1:9" s="204" customFormat="1" ht="34.5">
      <c r="B280" s="234"/>
      <c r="C280" s="234"/>
      <c r="D280" s="234"/>
      <c r="E280" s="234"/>
      <c r="F280" s="234"/>
      <c r="G280" s="2" t="s">
        <v>21</v>
      </c>
      <c r="H280" s="306">
        <f>H282</f>
        <v>524051</v>
      </c>
      <c r="I280" s="230"/>
    </row>
    <row r="281" spans="1:9" s="204" customFormat="1" ht="20.25" customHeight="1">
      <c r="B281" s="2"/>
      <c r="C281" s="2"/>
      <c r="D281" s="2"/>
      <c r="E281" s="2"/>
      <c r="F281" s="2"/>
      <c r="G281" s="3" t="s">
        <v>3</v>
      </c>
      <c r="H281" s="306"/>
      <c r="I281" s="230"/>
    </row>
    <row r="282" spans="1:9" s="1" customFormat="1" ht="34.5">
      <c r="B282" s="239"/>
      <c r="C282" s="239"/>
      <c r="D282" s="239"/>
      <c r="E282" s="239" t="s">
        <v>336</v>
      </c>
      <c r="F282" s="239"/>
      <c r="G282" s="239" t="s">
        <v>337</v>
      </c>
      <c r="H282" s="306">
        <f>H284</f>
        <v>524051</v>
      </c>
      <c r="I282" s="246"/>
    </row>
    <row r="283" spans="1:9" s="1" customFormat="1">
      <c r="B283" s="239"/>
      <c r="C283" s="239"/>
      <c r="D283" s="239"/>
      <c r="E283" s="239"/>
      <c r="F283" s="239"/>
      <c r="G283" s="236" t="s">
        <v>3</v>
      </c>
      <c r="H283" s="306"/>
      <c r="I283" s="246"/>
    </row>
    <row r="284" spans="1:9" s="1" customFormat="1" ht="69">
      <c r="B284" s="239"/>
      <c r="C284" s="239"/>
      <c r="D284" s="239"/>
      <c r="E284" s="239"/>
      <c r="F284" s="239" t="s">
        <v>161</v>
      </c>
      <c r="G284" s="208" t="s">
        <v>338</v>
      </c>
      <c r="H284" s="306">
        <f>H286</f>
        <v>524051</v>
      </c>
      <c r="I284" s="246"/>
    </row>
    <row r="285" spans="1:9" s="1" customFormat="1">
      <c r="B285" s="239"/>
      <c r="C285" s="239"/>
      <c r="D285" s="239"/>
      <c r="E285" s="239"/>
      <c r="F285" s="239"/>
      <c r="G285" s="236" t="s">
        <v>57</v>
      </c>
      <c r="H285" s="306"/>
      <c r="I285" s="246"/>
    </row>
    <row r="286" spans="1:9" s="1" customFormat="1" ht="34.5">
      <c r="B286" s="239"/>
      <c r="C286" s="239"/>
      <c r="D286" s="239"/>
      <c r="E286" s="239"/>
      <c r="F286" s="239"/>
      <c r="G286" s="236" t="s">
        <v>75</v>
      </c>
      <c r="H286" s="306">
        <f>H288</f>
        <v>524051</v>
      </c>
      <c r="I286" s="246"/>
    </row>
    <row r="287" spans="1:9" s="1" customFormat="1" ht="34.5">
      <c r="B287" s="239"/>
      <c r="C287" s="239"/>
      <c r="D287" s="239"/>
      <c r="E287" s="239"/>
      <c r="F287" s="239"/>
      <c r="G287" s="236" t="s">
        <v>58</v>
      </c>
      <c r="H287" s="306"/>
      <c r="I287" s="246"/>
    </row>
    <row r="288" spans="1:9" s="1" customFormat="1">
      <c r="B288" s="239"/>
      <c r="C288" s="239"/>
      <c r="D288" s="239"/>
      <c r="E288" s="239"/>
      <c r="F288" s="239"/>
      <c r="G288" s="236" t="s">
        <v>4</v>
      </c>
      <c r="H288" s="306">
        <f>H289</f>
        <v>524051</v>
      </c>
    </row>
    <row r="289" spans="2:9" s="1" customFormat="1">
      <c r="B289" s="239"/>
      <c r="C289" s="239"/>
      <c r="D289" s="239"/>
      <c r="E289" s="254"/>
      <c r="F289" s="254"/>
      <c r="G289" s="236" t="s">
        <v>25</v>
      </c>
      <c r="H289" s="306">
        <f>H290</f>
        <v>524051</v>
      </c>
    </row>
    <row r="290" spans="2:9" s="1" customFormat="1">
      <c r="B290" s="239"/>
      <c r="C290" s="239"/>
      <c r="D290" s="239"/>
      <c r="E290" s="254"/>
      <c r="F290" s="254"/>
      <c r="G290" s="236" t="s">
        <v>76</v>
      </c>
      <c r="H290" s="306">
        <f>H291</f>
        <v>524051</v>
      </c>
    </row>
    <row r="291" spans="2:9" s="1" customFormat="1">
      <c r="B291" s="239"/>
      <c r="C291" s="239"/>
      <c r="D291" s="239"/>
      <c r="E291" s="254"/>
      <c r="F291" s="254"/>
      <c r="G291" s="239" t="s">
        <v>77</v>
      </c>
      <c r="H291" s="306">
        <f>H292</f>
        <v>524051</v>
      </c>
    </row>
    <row r="292" spans="2:9" s="1" customFormat="1">
      <c r="B292" s="239"/>
      <c r="C292" s="239"/>
      <c r="D292" s="239"/>
      <c r="E292" s="239"/>
      <c r="F292" s="239"/>
      <c r="G292" s="208" t="s">
        <v>151</v>
      </c>
      <c r="H292" s="306">
        <f>'9.'!E119</f>
        <v>524051</v>
      </c>
      <c r="I292" s="246"/>
    </row>
  </sheetData>
  <mergeCells count="8">
    <mergeCell ref="B8:D8"/>
    <mergeCell ref="E8:F8"/>
    <mergeCell ref="G8:G9"/>
    <mergeCell ref="B1:H1"/>
    <mergeCell ref="B2:H2"/>
    <mergeCell ref="B3:H3"/>
    <mergeCell ref="B4:H4"/>
    <mergeCell ref="B5:H5"/>
  </mergeCells>
  <pageMargins left="0.196850393700787" right="0.196850393700787" top="0.15748031496063" bottom="0.15748031496063" header="0.15748031496063" footer="0.15748031496063"/>
  <pageSetup paperSize="9" scale="5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J119"/>
  <sheetViews>
    <sheetView topLeftCell="A109" zoomScaleNormal="100" workbookViewId="0">
      <selection activeCell="B5" sqref="B5:G5"/>
    </sheetView>
  </sheetViews>
  <sheetFormatPr defaultRowHeight="17.25"/>
  <cols>
    <col min="1" max="1" width="9.140625" style="60"/>
    <col min="2" max="2" width="10.140625" style="59" customWidth="1"/>
    <col min="3" max="3" width="13.7109375" style="59" customWidth="1"/>
    <col min="4" max="4" width="65.140625" style="60" customWidth="1"/>
    <col min="5" max="5" width="18.7109375" style="60" customWidth="1"/>
    <col min="6" max="6" width="18.42578125" style="60" customWidth="1"/>
    <col min="7" max="7" width="18.85546875" style="60" customWidth="1"/>
    <col min="8" max="8" width="15.7109375" style="60" customWidth="1"/>
    <col min="9" max="9" width="18" style="60" customWidth="1"/>
    <col min="10" max="10" width="14.5703125" style="60" customWidth="1"/>
    <col min="11" max="11" width="16.7109375" style="60" customWidth="1"/>
    <col min="12" max="16384" width="9.140625" style="60"/>
  </cols>
  <sheetData>
    <row r="1" spans="2:10" ht="17.25" customHeight="1">
      <c r="G1" s="356" t="s">
        <v>290</v>
      </c>
      <c r="H1" s="61"/>
      <c r="I1" s="61"/>
      <c r="J1" s="61"/>
    </row>
    <row r="2" spans="2:10" ht="17.25" customHeight="1">
      <c r="G2" s="5" t="s">
        <v>28</v>
      </c>
      <c r="H2" s="61"/>
      <c r="I2" s="61"/>
      <c r="J2" s="61"/>
    </row>
    <row r="3" spans="2:10" ht="17.25" customHeight="1">
      <c r="G3" s="5" t="s">
        <v>0</v>
      </c>
      <c r="H3" s="61"/>
      <c r="I3" s="61"/>
      <c r="J3" s="61"/>
    </row>
    <row r="4" spans="2:10">
      <c r="B4" s="408"/>
      <c r="C4" s="408"/>
      <c r="D4" s="408"/>
    </row>
    <row r="5" spans="2:10" ht="66.75" customHeight="1">
      <c r="B5" s="409" t="s">
        <v>208</v>
      </c>
      <c r="C5" s="409"/>
      <c r="D5" s="409"/>
      <c r="E5" s="409"/>
      <c r="F5" s="409"/>
      <c r="G5" s="409"/>
    </row>
    <row r="6" spans="2:10" ht="17.25" customHeight="1">
      <c r="B6" s="62"/>
      <c r="C6" s="62"/>
      <c r="D6" s="59"/>
      <c r="E6" s="166"/>
      <c r="G6" s="63" t="s">
        <v>27</v>
      </c>
      <c r="H6" s="63"/>
    </row>
    <row r="7" spans="2:10" s="59" customFormat="1" ht="60.75" customHeight="1">
      <c r="B7" s="410" t="s">
        <v>1</v>
      </c>
      <c r="C7" s="410"/>
      <c r="D7" s="411" t="s">
        <v>50</v>
      </c>
      <c r="E7" s="412" t="s">
        <v>22</v>
      </c>
      <c r="F7" s="413"/>
      <c r="G7" s="414"/>
    </row>
    <row r="8" spans="2:10" s="59" customFormat="1">
      <c r="B8" s="410"/>
      <c r="C8" s="410"/>
      <c r="D8" s="411"/>
      <c r="E8" s="412" t="s">
        <v>56</v>
      </c>
      <c r="F8" s="413"/>
      <c r="G8" s="414"/>
    </row>
    <row r="9" spans="2:10" ht="17.25" customHeight="1">
      <c r="B9" s="410"/>
      <c r="C9" s="410"/>
      <c r="D9" s="411"/>
      <c r="E9" s="390" t="s">
        <v>51</v>
      </c>
      <c r="F9" s="418" t="s">
        <v>3</v>
      </c>
      <c r="G9" s="419"/>
    </row>
    <row r="10" spans="2:10" ht="34.5">
      <c r="B10" s="81" t="s">
        <v>52</v>
      </c>
      <c r="C10" s="81" t="s">
        <v>53</v>
      </c>
      <c r="D10" s="411"/>
      <c r="E10" s="392"/>
      <c r="F10" s="81" t="s">
        <v>209</v>
      </c>
      <c r="G10" s="81" t="s">
        <v>54</v>
      </c>
    </row>
    <row r="11" spans="2:10" ht="34.5">
      <c r="B11" s="167"/>
      <c r="C11" s="69"/>
      <c r="D11" s="168" t="s">
        <v>210</v>
      </c>
      <c r="E11" s="326">
        <f>F11+G11</f>
        <v>-730629.7</v>
      </c>
      <c r="F11" s="326">
        <f>F12+F13</f>
        <v>-655000</v>
      </c>
      <c r="G11" s="326">
        <f>G12+G13</f>
        <v>-75629.7</v>
      </c>
      <c r="H11" s="169"/>
      <c r="I11" s="170"/>
    </row>
    <row r="12" spans="2:10" s="66" customFormat="1" ht="30" customHeight="1">
      <c r="B12" s="167"/>
      <c r="C12" s="69"/>
      <c r="D12" s="171" t="s">
        <v>256</v>
      </c>
      <c r="E12" s="326">
        <f>F12+G12</f>
        <v>-1463</v>
      </c>
      <c r="F12" s="326">
        <f>F22</f>
        <v>0</v>
      </c>
      <c r="G12" s="326">
        <f>G22</f>
        <v>-1463</v>
      </c>
      <c r="H12" s="172"/>
      <c r="I12" s="170"/>
    </row>
    <row r="13" spans="2:10" s="66" customFormat="1">
      <c r="B13" s="167"/>
      <c r="C13" s="69"/>
      <c r="D13" s="171" t="s">
        <v>211</v>
      </c>
      <c r="E13" s="326">
        <f>F13+G13</f>
        <v>-729166.7</v>
      </c>
      <c r="F13" s="326">
        <f>F30+F39+F50+F61+F74+F85+F96+F105+F116</f>
        <v>-655000</v>
      </c>
      <c r="G13" s="326">
        <f>G30+G39+G50+G61+G74+G85+G96+G105+G116</f>
        <v>-74166.7</v>
      </c>
    </row>
    <row r="14" spans="2:10" s="66" customFormat="1" ht="51.75">
      <c r="B14" s="167"/>
      <c r="C14" s="69"/>
      <c r="D14" s="173" t="s">
        <v>212</v>
      </c>
      <c r="E14" s="326">
        <f>F14+G14</f>
        <v>-730629.7</v>
      </c>
      <c r="F14" s="326">
        <f>F15+F43+F67+F109+F89</f>
        <v>-655000</v>
      </c>
      <c r="G14" s="326">
        <f>G15+G43+G67+G109+G89</f>
        <v>-75629.7</v>
      </c>
      <c r="H14" s="172"/>
    </row>
    <row r="15" spans="2:10">
      <c r="B15" s="174" t="s">
        <v>273</v>
      </c>
      <c r="C15" s="69"/>
      <c r="D15" s="175" t="s">
        <v>274</v>
      </c>
      <c r="E15" s="326">
        <f>F15+G15</f>
        <v>-196143</v>
      </c>
      <c r="F15" s="326">
        <f>F17+F25+F34</f>
        <v>-139100</v>
      </c>
      <c r="G15" s="326">
        <f>G17+G25+G34</f>
        <v>-57043</v>
      </c>
    </row>
    <row r="16" spans="2:10">
      <c r="B16" s="167"/>
      <c r="C16" s="69"/>
      <c r="D16" s="175" t="s">
        <v>213</v>
      </c>
      <c r="E16" s="326"/>
      <c r="F16" s="326"/>
      <c r="G16" s="326"/>
    </row>
    <row r="17" spans="2:8" s="213" customFormat="1" ht="86.25">
      <c r="B17" s="217"/>
      <c r="C17" s="218">
        <v>11010</v>
      </c>
      <c r="D17" s="209" t="s">
        <v>319</v>
      </c>
      <c r="E17" s="327">
        <f>+F17+G17</f>
        <v>-1463</v>
      </c>
      <c r="F17" s="327">
        <f>+F21</f>
        <v>0</v>
      </c>
      <c r="G17" s="327">
        <f>+G21</f>
        <v>-1463</v>
      </c>
      <c r="H17" s="216"/>
    </row>
    <row r="18" spans="2:8" s="213" customFormat="1" ht="15.75" customHeight="1">
      <c r="B18" s="415"/>
      <c r="C18" s="415"/>
      <c r="D18" s="209" t="s">
        <v>315</v>
      </c>
      <c r="E18" s="328"/>
      <c r="F18" s="328"/>
      <c r="G18" s="328"/>
    </row>
    <row r="19" spans="2:8" s="213" customFormat="1" ht="34.5">
      <c r="B19" s="415"/>
      <c r="C19" s="415"/>
      <c r="D19" s="214" t="s">
        <v>316</v>
      </c>
      <c r="E19" s="328">
        <f>F19+G19</f>
        <v>-1463</v>
      </c>
      <c r="F19" s="328">
        <f>F17</f>
        <v>0</v>
      </c>
      <c r="G19" s="328">
        <f>G17</f>
        <v>-1463</v>
      </c>
    </row>
    <row r="20" spans="2:8" s="213" customFormat="1" ht="34.5">
      <c r="B20" s="415"/>
      <c r="C20" s="415"/>
      <c r="D20" s="209" t="s">
        <v>317</v>
      </c>
      <c r="E20" s="328"/>
      <c r="F20" s="328"/>
      <c r="G20" s="328"/>
    </row>
    <row r="21" spans="2:8" s="213" customFormat="1">
      <c r="B21" s="415"/>
      <c r="C21" s="415"/>
      <c r="D21" s="209" t="s">
        <v>4</v>
      </c>
      <c r="E21" s="328">
        <f>F21+G21</f>
        <v>-1463</v>
      </c>
      <c r="F21" s="328">
        <f t="shared" ref="F21:G23" si="0">+F22</f>
        <v>0</v>
      </c>
      <c r="G21" s="328">
        <f t="shared" si="0"/>
        <v>-1463</v>
      </c>
    </row>
    <row r="22" spans="2:8" s="213" customFormat="1">
      <c r="B22" s="415"/>
      <c r="C22" s="415"/>
      <c r="D22" s="215" t="s">
        <v>59</v>
      </c>
      <c r="E22" s="328">
        <f t="shared" ref="E22:E23" si="1">+F22+G22</f>
        <v>-1463</v>
      </c>
      <c r="F22" s="328">
        <f t="shared" si="0"/>
        <v>0</v>
      </c>
      <c r="G22" s="328">
        <f t="shared" si="0"/>
        <v>-1463</v>
      </c>
    </row>
    <row r="23" spans="2:8" s="213" customFormat="1">
      <c r="B23" s="415"/>
      <c r="C23" s="415"/>
      <c r="D23" s="215" t="s">
        <v>73</v>
      </c>
      <c r="E23" s="328">
        <f t="shared" si="1"/>
        <v>-1463</v>
      </c>
      <c r="F23" s="328">
        <f t="shared" si="0"/>
        <v>0</v>
      </c>
      <c r="G23" s="328">
        <f t="shared" si="0"/>
        <v>-1463</v>
      </c>
    </row>
    <row r="24" spans="2:8" s="213" customFormat="1" ht="55.5" customHeight="1">
      <c r="B24" s="415"/>
      <c r="C24" s="415"/>
      <c r="D24" s="215" t="s">
        <v>309</v>
      </c>
      <c r="E24" s="328">
        <f>+F24+G24</f>
        <v>-1463</v>
      </c>
      <c r="F24" s="328"/>
      <c r="G24" s="328">
        <v>-1463</v>
      </c>
    </row>
    <row r="25" spans="2:8" s="213" customFormat="1" ht="51.75">
      <c r="B25" s="217"/>
      <c r="C25" s="218">
        <v>31001</v>
      </c>
      <c r="D25" s="209" t="s">
        <v>314</v>
      </c>
      <c r="E25" s="327">
        <f>+F25+G25</f>
        <v>-169680</v>
      </c>
      <c r="F25" s="327">
        <f>+F30</f>
        <v>-139100</v>
      </c>
      <c r="G25" s="327">
        <f>+G30</f>
        <v>-30580</v>
      </c>
    </row>
    <row r="26" spans="2:8" s="213" customFormat="1" ht="15.75" customHeight="1">
      <c r="B26" s="416"/>
      <c r="C26" s="416"/>
      <c r="D26" s="209" t="s">
        <v>315</v>
      </c>
      <c r="E26" s="328"/>
      <c r="F26" s="328"/>
      <c r="G26" s="328"/>
    </row>
    <row r="27" spans="2:8" s="213" customFormat="1" ht="42" customHeight="1">
      <c r="B27" s="417"/>
      <c r="C27" s="417"/>
      <c r="D27" s="214" t="s">
        <v>316</v>
      </c>
      <c r="E27" s="328">
        <f>F27+G27</f>
        <v>-169680</v>
      </c>
      <c r="F27" s="328">
        <f>F25</f>
        <v>-139100</v>
      </c>
      <c r="G27" s="328">
        <f>G25</f>
        <v>-30580</v>
      </c>
    </row>
    <row r="28" spans="2:8" s="213" customFormat="1" ht="34.5">
      <c r="B28" s="417"/>
      <c r="C28" s="417"/>
      <c r="D28" s="209" t="s">
        <v>317</v>
      </c>
      <c r="E28" s="328"/>
      <c r="F28" s="328"/>
      <c r="G28" s="328"/>
    </row>
    <row r="29" spans="2:8" s="213" customFormat="1">
      <c r="B29" s="417"/>
      <c r="C29" s="417"/>
      <c r="D29" s="209" t="s">
        <v>4</v>
      </c>
      <c r="E29" s="328">
        <f>+F29+G29</f>
        <v>-169680</v>
      </c>
      <c r="F29" s="328">
        <f t="shared" ref="F29:G32" si="2">+F30</f>
        <v>-139100</v>
      </c>
      <c r="G29" s="328">
        <f t="shared" si="2"/>
        <v>-30580</v>
      </c>
    </row>
    <row r="30" spans="2:8" s="213" customFormat="1">
      <c r="B30" s="417"/>
      <c r="C30" s="417"/>
      <c r="D30" s="209" t="s">
        <v>25</v>
      </c>
      <c r="E30" s="328">
        <f>+F30+G30</f>
        <v>-169680</v>
      </c>
      <c r="F30" s="328">
        <f t="shared" si="2"/>
        <v>-139100</v>
      </c>
      <c r="G30" s="328">
        <f t="shared" si="2"/>
        <v>-30580</v>
      </c>
    </row>
    <row r="31" spans="2:8" s="213" customFormat="1">
      <c r="B31" s="417"/>
      <c r="C31" s="417"/>
      <c r="D31" s="209" t="s">
        <v>76</v>
      </c>
      <c r="E31" s="328">
        <f>+E32</f>
        <v>-169680</v>
      </c>
      <c r="F31" s="328">
        <f>+F32</f>
        <v>-139100</v>
      </c>
      <c r="G31" s="328">
        <f>+G32</f>
        <v>-30580</v>
      </c>
    </row>
    <row r="32" spans="2:8" s="213" customFormat="1">
      <c r="B32" s="417"/>
      <c r="C32" s="417"/>
      <c r="D32" s="209" t="s">
        <v>77</v>
      </c>
      <c r="E32" s="328">
        <f>+F32+G32</f>
        <v>-169680</v>
      </c>
      <c r="F32" s="328">
        <f t="shared" si="2"/>
        <v>-139100</v>
      </c>
      <c r="G32" s="328">
        <f t="shared" si="2"/>
        <v>-30580</v>
      </c>
    </row>
    <row r="33" spans="2:8" s="213" customFormat="1">
      <c r="B33" s="417"/>
      <c r="C33" s="417"/>
      <c r="D33" s="215" t="s">
        <v>176</v>
      </c>
      <c r="E33" s="328">
        <f>+F33+G33</f>
        <v>-169680</v>
      </c>
      <c r="F33" s="328">
        <v>-139100</v>
      </c>
      <c r="G33" s="328">
        <v>-30580</v>
      </c>
    </row>
    <row r="34" spans="2:8" s="213" customFormat="1" ht="69">
      <c r="B34" s="217"/>
      <c r="C34" s="218">
        <v>31005</v>
      </c>
      <c r="D34" s="209" t="s">
        <v>318</v>
      </c>
      <c r="E34" s="327">
        <f>+F34+G34</f>
        <v>-25000</v>
      </c>
      <c r="F34" s="327">
        <f>+F39</f>
        <v>0</v>
      </c>
      <c r="G34" s="327">
        <f>+G39</f>
        <v>-25000</v>
      </c>
    </row>
    <row r="35" spans="2:8" s="213" customFormat="1" ht="15.75" customHeight="1">
      <c r="B35" s="416"/>
      <c r="C35" s="416"/>
      <c r="D35" s="209" t="s">
        <v>315</v>
      </c>
      <c r="E35" s="328"/>
      <c r="F35" s="328"/>
      <c r="G35" s="328"/>
    </row>
    <row r="36" spans="2:8" s="213" customFormat="1" ht="42" customHeight="1">
      <c r="B36" s="417"/>
      <c r="C36" s="417"/>
      <c r="D36" s="214" t="s">
        <v>316</v>
      </c>
      <c r="E36" s="328">
        <f>F36+G36</f>
        <v>-25000</v>
      </c>
      <c r="F36" s="328">
        <f>F34</f>
        <v>0</v>
      </c>
      <c r="G36" s="328">
        <f>G34</f>
        <v>-25000</v>
      </c>
    </row>
    <row r="37" spans="2:8" s="213" customFormat="1" ht="34.5">
      <c r="B37" s="417"/>
      <c r="C37" s="417"/>
      <c r="D37" s="209" t="s">
        <v>317</v>
      </c>
      <c r="E37" s="328"/>
      <c r="F37" s="328"/>
      <c r="G37" s="328"/>
    </row>
    <row r="38" spans="2:8" s="213" customFormat="1">
      <c r="B38" s="417"/>
      <c r="C38" s="417"/>
      <c r="D38" s="209" t="s">
        <v>4</v>
      </c>
      <c r="E38" s="328">
        <f>+F38+G38</f>
        <v>-25000</v>
      </c>
      <c r="F38" s="328">
        <f t="shared" ref="F38:G41" si="3">+F39</f>
        <v>0</v>
      </c>
      <c r="G38" s="328">
        <f t="shared" si="3"/>
        <v>-25000</v>
      </c>
    </row>
    <row r="39" spans="2:8" s="213" customFormat="1">
      <c r="B39" s="417"/>
      <c r="C39" s="417"/>
      <c r="D39" s="209" t="s">
        <v>25</v>
      </c>
      <c r="E39" s="328">
        <f>+F39+G39</f>
        <v>-25000</v>
      </c>
      <c r="F39" s="328">
        <f t="shared" si="3"/>
        <v>0</v>
      </c>
      <c r="G39" s="328">
        <f t="shared" si="3"/>
        <v>-25000</v>
      </c>
    </row>
    <row r="40" spans="2:8" s="213" customFormat="1">
      <c r="B40" s="417"/>
      <c r="C40" s="417"/>
      <c r="D40" s="209" t="s">
        <v>76</v>
      </c>
      <c r="E40" s="328">
        <f>+E41</f>
        <v>-25000</v>
      </c>
      <c r="F40" s="328">
        <f>+F41</f>
        <v>0</v>
      </c>
      <c r="G40" s="328">
        <f>+G41</f>
        <v>-25000</v>
      </c>
    </row>
    <row r="41" spans="2:8" s="213" customFormat="1">
      <c r="B41" s="417"/>
      <c r="C41" s="417"/>
      <c r="D41" s="209" t="s">
        <v>77</v>
      </c>
      <c r="E41" s="328">
        <f>+F41+G41</f>
        <v>-25000</v>
      </c>
      <c r="F41" s="328">
        <f t="shared" si="3"/>
        <v>0</v>
      </c>
      <c r="G41" s="328">
        <f t="shared" si="3"/>
        <v>-25000</v>
      </c>
    </row>
    <row r="42" spans="2:8" s="213" customFormat="1">
      <c r="B42" s="417"/>
      <c r="C42" s="417"/>
      <c r="D42" s="215" t="s">
        <v>176</v>
      </c>
      <c r="E42" s="328">
        <f>+F42+G42</f>
        <v>-25000</v>
      </c>
      <c r="F42" s="328"/>
      <c r="G42" s="328">
        <v>-25000</v>
      </c>
    </row>
    <row r="43" spans="2:8" s="213" customFormat="1" ht="34.5">
      <c r="B43" s="228" t="s">
        <v>320</v>
      </c>
      <c r="C43" s="221"/>
      <c r="D43" s="222" t="s">
        <v>321</v>
      </c>
      <c r="E43" s="329">
        <f>+F43+G43</f>
        <v>-61420</v>
      </c>
      <c r="F43" s="329">
        <f>+F45+F56</f>
        <v>-48500</v>
      </c>
      <c r="G43" s="329">
        <f>+G45+G56</f>
        <v>-12920</v>
      </c>
      <c r="H43" s="219"/>
    </row>
    <row r="44" spans="2:8" s="213" customFormat="1">
      <c r="B44" s="220"/>
      <c r="C44" s="221"/>
      <c r="D44" s="222" t="s">
        <v>213</v>
      </c>
      <c r="E44" s="329"/>
      <c r="F44" s="329"/>
      <c r="G44" s="329"/>
      <c r="H44"/>
    </row>
    <row r="45" spans="2:8" s="213" customFormat="1" ht="103.5">
      <c r="B45" s="220"/>
      <c r="C45" s="223" t="s">
        <v>226</v>
      </c>
      <c r="D45" s="222" t="s">
        <v>322</v>
      </c>
      <c r="E45" s="330">
        <f>F45+G45</f>
        <v>-26900</v>
      </c>
      <c r="F45" s="328">
        <f>F47</f>
        <v>-21400</v>
      </c>
      <c r="G45" s="328">
        <f>G47</f>
        <v>-5500</v>
      </c>
      <c r="H45"/>
    </row>
    <row r="46" spans="2:8" s="213" customFormat="1">
      <c r="B46" s="420"/>
      <c r="C46" s="423"/>
      <c r="D46" s="222" t="s">
        <v>57</v>
      </c>
      <c r="E46" s="331"/>
      <c r="F46" s="332"/>
      <c r="G46" s="332"/>
      <c r="H46"/>
    </row>
    <row r="47" spans="2:8" s="213" customFormat="1" ht="34.5">
      <c r="B47" s="421"/>
      <c r="C47" s="424"/>
      <c r="D47" s="224" t="s">
        <v>75</v>
      </c>
      <c r="E47" s="328">
        <f>+F47+G47</f>
        <v>-26900</v>
      </c>
      <c r="F47" s="328">
        <f>+F49</f>
        <v>-21400</v>
      </c>
      <c r="G47" s="328">
        <f>+G49</f>
        <v>-5500</v>
      </c>
      <c r="H47"/>
    </row>
    <row r="48" spans="2:8" s="213" customFormat="1" ht="34.5">
      <c r="B48" s="421"/>
      <c r="C48" s="424"/>
      <c r="D48" s="222" t="s">
        <v>58</v>
      </c>
      <c r="E48" s="328"/>
      <c r="F48" s="328"/>
      <c r="G48" s="328"/>
      <c r="H48"/>
    </row>
    <row r="49" spans="2:8" s="213" customFormat="1">
      <c r="B49" s="421"/>
      <c r="C49" s="424"/>
      <c r="D49" s="222" t="s">
        <v>4</v>
      </c>
      <c r="E49" s="328">
        <f>+F49+G49</f>
        <v>-26900</v>
      </c>
      <c r="F49" s="328">
        <f>+F50</f>
        <v>-21400</v>
      </c>
      <c r="G49" s="328">
        <f>+G50</f>
        <v>-5500</v>
      </c>
      <c r="H49"/>
    </row>
    <row r="50" spans="2:8" s="213" customFormat="1">
      <c r="B50" s="421"/>
      <c r="C50" s="424"/>
      <c r="D50" s="222" t="s">
        <v>25</v>
      </c>
      <c r="E50" s="328">
        <f>+F50+G50</f>
        <v>-26900</v>
      </c>
      <c r="F50" s="328">
        <f>+F51</f>
        <v>-21400</v>
      </c>
      <c r="G50" s="328">
        <f>+G51</f>
        <v>-5500</v>
      </c>
      <c r="H50"/>
    </row>
    <row r="51" spans="2:8" s="213" customFormat="1">
      <c r="B51" s="421"/>
      <c r="C51" s="424"/>
      <c r="D51" s="222" t="s">
        <v>76</v>
      </c>
      <c r="E51" s="328">
        <f>+F51+G51</f>
        <v>-26900</v>
      </c>
      <c r="F51" s="328">
        <f>+F52+F54</f>
        <v>-21400</v>
      </c>
      <c r="G51" s="328">
        <f>+G52+G54</f>
        <v>-5500</v>
      </c>
      <c r="H51"/>
    </row>
    <row r="52" spans="2:8" s="213" customFormat="1">
      <c r="B52" s="421"/>
      <c r="C52" s="424"/>
      <c r="D52" s="222" t="s">
        <v>77</v>
      </c>
      <c r="E52" s="328">
        <f>F52+G52</f>
        <v>-24900</v>
      </c>
      <c r="F52" s="328">
        <f>+F53</f>
        <v>-19400</v>
      </c>
      <c r="G52" s="328">
        <f>+G53</f>
        <v>-5500</v>
      </c>
      <c r="H52"/>
    </row>
    <row r="53" spans="2:8" s="213" customFormat="1">
      <c r="B53" s="421"/>
      <c r="C53" s="424"/>
      <c r="D53" s="225" t="s">
        <v>151</v>
      </c>
      <c r="E53" s="328">
        <f>+F53+G53</f>
        <v>-24900</v>
      </c>
      <c r="F53" s="328">
        <v>-19400</v>
      </c>
      <c r="G53" s="328">
        <v>-5500</v>
      </c>
      <c r="H53"/>
    </row>
    <row r="54" spans="2:8" s="213" customFormat="1">
      <c r="B54" s="421"/>
      <c r="C54" s="424"/>
      <c r="D54" s="222" t="s">
        <v>323</v>
      </c>
      <c r="E54" s="328">
        <f>+F54+G54</f>
        <v>-2000</v>
      </c>
      <c r="F54" s="328">
        <f>+F55</f>
        <v>-2000</v>
      </c>
      <c r="G54" s="328">
        <f>+G55</f>
        <v>0</v>
      </c>
      <c r="H54"/>
    </row>
    <row r="55" spans="2:8" s="213" customFormat="1">
      <c r="B55" s="422"/>
      <c r="C55" s="425"/>
      <c r="D55" s="225" t="s">
        <v>324</v>
      </c>
      <c r="E55" s="328">
        <f>+F55+G55</f>
        <v>-2000</v>
      </c>
      <c r="F55" s="328">
        <v>-2000</v>
      </c>
      <c r="G55" s="328">
        <v>0</v>
      </c>
    </row>
    <row r="56" spans="2:8" s="213" customFormat="1" ht="103.5">
      <c r="B56" s="220"/>
      <c r="C56" s="223" t="s">
        <v>325</v>
      </c>
      <c r="D56" s="222" t="s">
        <v>326</v>
      </c>
      <c r="E56" s="330">
        <f>F56+G56</f>
        <v>-34520</v>
      </c>
      <c r="F56" s="328">
        <f>F58</f>
        <v>-27100</v>
      </c>
      <c r="G56" s="328">
        <f>G58</f>
        <v>-7420</v>
      </c>
    </row>
    <row r="57" spans="2:8" s="213" customFormat="1">
      <c r="B57" s="420"/>
      <c r="C57" s="423"/>
      <c r="D57" s="222" t="s">
        <v>57</v>
      </c>
      <c r="E57" s="331"/>
      <c r="F57" s="332"/>
      <c r="G57" s="332"/>
    </row>
    <row r="58" spans="2:8" s="213" customFormat="1" ht="34.5">
      <c r="B58" s="421"/>
      <c r="C58" s="424"/>
      <c r="D58" s="224" t="s">
        <v>75</v>
      </c>
      <c r="E58" s="328">
        <f>+F58+G58</f>
        <v>-34520</v>
      </c>
      <c r="F58" s="328">
        <f>+F60</f>
        <v>-27100</v>
      </c>
      <c r="G58" s="328">
        <f>+G60</f>
        <v>-7420</v>
      </c>
    </row>
    <row r="59" spans="2:8" s="213" customFormat="1" ht="34.5">
      <c r="B59" s="421"/>
      <c r="C59" s="424"/>
      <c r="D59" s="222" t="s">
        <v>58</v>
      </c>
      <c r="E59" s="328"/>
      <c r="F59" s="328"/>
      <c r="G59" s="328"/>
    </row>
    <row r="60" spans="2:8" s="213" customFormat="1">
      <c r="B60" s="421"/>
      <c r="C60" s="424"/>
      <c r="D60" s="222" t="s">
        <v>4</v>
      </c>
      <c r="E60" s="328">
        <f>+F60+G60</f>
        <v>-34520</v>
      </c>
      <c r="F60" s="328">
        <f>+F61</f>
        <v>-27100</v>
      </c>
      <c r="G60" s="328">
        <f>+G61</f>
        <v>-7420</v>
      </c>
    </row>
    <row r="61" spans="2:8" s="213" customFormat="1">
      <c r="B61" s="421"/>
      <c r="C61" s="424"/>
      <c r="D61" s="222" t="s">
        <v>25</v>
      </c>
      <c r="E61" s="328">
        <f>+F61+G61</f>
        <v>-34520</v>
      </c>
      <c r="F61" s="328">
        <f>+F62</f>
        <v>-27100</v>
      </c>
      <c r="G61" s="328">
        <f>+G62</f>
        <v>-7420</v>
      </c>
    </row>
    <row r="62" spans="2:8" s="213" customFormat="1">
      <c r="B62" s="421"/>
      <c r="C62" s="424"/>
      <c r="D62" s="222" t="s">
        <v>76</v>
      </c>
      <c r="E62" s="328">
        <f>+F62+G62</f>
        <v>-34520</v>
      </c>
      <c r="F62" s="328">
        <f>+F63+F65</f>
        <v>-27100</v>
      </c>
      <c r="G62" s="328">
        <f>+G63+G65</f>
        <v>-7420</v>
      </c>
    </row>
    <row r="63" spans="2:8" s="213" customFormat="1">
      <c r="B63" s="421"/>
      <c r="C63" s="424"/>
      <c r="D63" s="222" t="s">
        <v>77</v>
      </c>
      <c r="E63" s="328">
        <f>F63+G63</f>
        <v>-10530</v>
      </c>
      <c r="F63" s="328">
        <f>+F64</f>
        <v>-8200</v>
      </c>
      <c r="G63" s="328">
        <f>+G64</f>
        <v>-2330</v>
      </c>
    </row>
    <row r="64" spans="2:8" s="213" customFormat="1">
      <c r="B64" s="421"/>
      <c r="C64" s="424"/>
      <c r="D64" s="225" t="s">
        <v>151</v>
      </c>
      <c r="E64" s="328">
        <f>+F64+G64</f>
        <v>-10530</v>
      </c>
      <c r="F64" s="328">
        <v>-8200</v>
      </c>
      <c r="G64" s="328">
        <v>-2330</v>
      </c>
    </row>
    <row r="65" spans="2:7" s="213" customFormat="1">
      <c r="B65" s="421"/>
      <c r="C65" s="424"/>
      <c r="D65" s="222" t="s">
        <v>323</v>
      </c>
      <c r="E65" s="328">
        <f>+F65+G65</f>
        <v>-23990</v>
      </c>
      <c r="F65" s="328">
        <f>+F66</f>
        <v>-18900</v>
      </c>
      <c r="G65" s="328">
        <f>+G66</f>
        <v>-5090</v>
      </c>
    </row>
    <row r="66" spans="2:7" s="213" customFormat="1">
      <c r="B66" s="422"/>
      <c r="C66" s="425"/>
      <c r="D66" s="225" t="s">
        <v>324</v>
      </c>
      <c r="E66" s="328">
        <f>+F66+G66</f>
        <v>-23990</v>
      </c>
      <c r="F66" s="328">
        <v>-18900</v>
      </c>
      <c r="G66" s="328">
        <v>-5090</v>
      </c>
    </row>
    <row r="67" spans="2:7" s="213" customFormat="1" ht="28.5" customHeight="1">
      <c r="B67" s="200">
        <v>1072</v>
      </c>
      <c r="C67" s="201"/>
      <c r="D67" s="229" t="s">
        <v>305</v>
      </c>
      <c r="E67" s="329">
        <f>F67+G67</f>
        <v>-63553.7</v>
      </c>
      <c r="F67" s="329">
        <f>+F69+F80</f>
        <v>-48695</v>
      </c>
      <c r="G67" s="329">
        <f>+G69+G80</f>
        <v>-14858.7</v>
      </c>
    </row>
    <row r="68" spans="2:7" s="213" customFormat="1" ht="19.5" customHeight="1">
      <c r="B68" s="226"/>
      <c r="C68" s="227"/>
      <c r="D68" s="209" t="s">
        <v>213</v>
      </c>
      <c r="E68" s="329"/>
      <c r="F68" s="329"/>
      <c r="G68" s="329"/>
    </row>
    <row r="69" spans="2:7" s="213" customFormat="1" ht="86.25">
      <c r="B69" s="217"/>
      <c r="C69" s="218">
        <v>31002</v>
      </c>
      <c r="D69" s="209" t="s">
        <v>275</v>
      </c>
      <c r="E69" s="327">
        <f>+F69+G69</f>
        <v>-61593.7</v>
      </c>
      <c r="F69" s="327">
        <f>+F71</f>
        <v>-48695</v>
      </c>
      <c r="G69" s="327">
        <f>+G71</f>
        <v>-12898.7</v>
      </c>
    </row>
    <row r="70" spans="2:7" s="213" customFormat="1" ht="15.75" customHeight="1">
      <c r="B70" s="415"/>
      <c r="C70" s="415"/>
      <c r="D70" s="209" t="s">
        <v>315</v>
      </c>
      <c r="E70" s="328"/>
      <c r="F70" s="328"/>
      <c r="G70" s="328"/>
    </row>
    <row r="71" spans="2:7" s="213" customFormat="1" ht="34.5">
      <c r="B71" s="415"/>
      <c r="C71" s="415"/>
      <c r="D71" s="214" t="s">
        <v>316</v>
      </c>
      <c r="E71" s="328">
        <f>F71+G71</f>
        <v>-61593.7</v>
      </c>
      <c r="F71" s="328">
        <f>+F73</f>
        <v>-48695</v>
      </c>
      <c r="G71" s="328">
        <f>+G73</f>
        <v>-12898.7</v>
      </c>
    </row>
    <row r="72" spans="2:7" s="213" customFormat="1" ht="34.5">
      <c r="B72" s="415"/>
      <c r="C72" s="415"/>
      <c r="D72" s="209" t="s">
        <v>317</v>
      </c>
      <c r="E72" s="328"/>
      <c r="F72" s="328"/>
      <c r="G72" s="328"/>
    </row>
    <row r="73" spans="2:7" s="213" customFormat="1">
      <c r="B73" s="415"/>
      <c r="C73" s="415"/>
      <c r="D73" s="209" t="s">
        <v>4</v>
      </c>
      <c r="E73" s="328">
        <f>+F73+G73</f>
        <v>-61593.7</v>
      </c>
      <c r="F73" s="328">
        <f>+F74</f>
        <v>-48695</v>
      </c>
      <c r="G73" s="328">
        <f>+G74</f>
        <v>-12898.7</v>
      </c>
    </row>
    <row r="74" spans="2:7" s="213" customFormat="1">
      <c r="B74" s="415"/>
      <c r="C74" s="415"/>
      <c r="D74" s="209" t="s">
        <v>25</v>
      </c>
      <c r="E74" s="328">
        <f>+F74+G74</f>
        <v>-61593.7</v>
      </c>
      <c r="F74" s="328">
        <f>+F75</f>
        <v>-48695</v>
      </c>
      <c r="G74" s="328">
        <f>+G75</f>
        <v>-12898.7</v>
      </c>
    </row>
    <row r="75" spans="2:7" s="213" customFormat="1">
      <c r="B75" s="415"/>
      <c r="C75" s="415"/>
      <c r="D75" s="209" t="s">
        <v>76</v>
      </c>
      <c r="E75" s="328">
        <f>+F75+G75</f>
        <v>-61593.7</v>
      </c>
      <c r="F75" s="328">
        <f>+F76+F78</f>
        <v>-48695</v>
      </c>
      <c r="G75" s="328">
        <f>+G76+G78</f>
        <v>-12898.7</v>
      </c>
    </row>
    <row r="76" spans="2:7" s="213" customFormat="1">
      <c r="B76" s="415"/>
      <c r="C76" s="415"/>
      <c r="D76" s="209" t="s">
        <v>77</v>
      </c>
      <c r="E76" s="328">
        <f>F76+G76</f>
        <v>-48731</v>
      </c>
      <c r="F76" s="328">
        <f>+F77</f>
        <v>-36275</v>
      </c>
      <c r="G76" s="328">
        <f>+G77</f>
        <v>-12456</v>
      </c>
    </row>
    <row r="77" spans="2:7" s="213" customFormat="1">
      <c r="B77" s="415"/>
      <c r="C77" s="415"/>
      <c r="D77" s="215" t="s">
        <v>176</v>
      </c>
      <c r="E77" s="328">
        <f>+F77+G77</f>
        <v>-48731</v>
      </c>
      <c r="F77" s="328">
        <f>-2630-33645</f>
        <v>-36275</v>
      </c>
      <c r="G77" s="328">
        <f>-4700-7756</f>
        <v>-12456</v>
      </c>
    </row>
    <row r="78" spans="2:7" s="213" customFormat="1">
      <c r="B78" s="415"/>
      <c r="C78" s="415"/>
      <c r="D78" s="209" t="s">
        <v>173</v>
      </c>
      <c r="E78" s="328">
        <f>+F78+G78</f>
        <v>-12862.7</v>
      </c>
      <c r="F78" s="328">
        <f>+F79</f>
        <v>-12420</v>
      </c>
      <c r="G78" s="328">
        <f>+G79</f>
        <v>-442.7</v>
      </c>
    </row>
    <row r="79" spans="2:7" s="213" customFormat="1" ht="19.5" customHeight="1">
      <c r="B79" s="415"/>
      <c r="C79" s="415"/>
      <c r="D79" s="215" t="s">
        <v>177</v>
      </c>
      <c r="E79" s="328">
        <f>+F79+G79</f>
        <v>-12862.7</v>
      </c>
      <c r="F79" s="328">
        <v>-12420</v>
      </c>
      <c r="G79" s="328">
        <v>-442.7</v>
      </c>
    </row>
    <row r="80" spans="2:7" s="213" customFormat="1" ht="78" customHeight="1">
      <c r="B80" s="217"/>
      <c r="C80" s="218" t="s">
        <v>327</v>
      </c>
      <c r="D80" s="209" t="s">
        <v>328</v>
      </c>
      <c r="E80" s="327">
        <f>+F80+G80</f>
        <v>-1960</v>
      </c>
      <c r="F80" s="327">
        <f>+F84</f>
        <v>0</v>
      </c>
      <c r="G80" s="327">
        <f>+G84</f>
        <v>-1960</v>
      </c>
    </row>
    <row r="81" spans="2:7" s="213" customFormat="1" ht="15.75" customHeight="1">
      <c r="B81" s="415"/>
      <c r="C81" s="415"/>
      <c r="D81" s="209" t="s">
        <v>315</v>
      </c>
      <c r="E81" s="328"/>
      <c r="F81" s="328"/>
      <c r="G81" s="328"/>
    </row>
    <row r="82" spans="2:7" s="213" customFormat="1" ht="34.5">
      <c r="B82" s="415"/>
      <c r="C82" s="415"/>
      <c r="D82" s="214" t="s">
        <v>316</v>
      </c>
      <c r="E82" s="328">
        <f>F82+G82</f>
        <v>-1960</v>
      </c>
      <c r="F82" s="328">
        <f>+F84</f>
        <v>0</v>
      </c>
      <c r="G82" s="328">
        <f>+G84</f>
        <v>-1960</v>
      </c>
    </row>
    <row r="83" spans="2:7" s="213" customFormat="1" ht="34.5">
      <c r="B83" s="415"/>
      <c r="C83" s="415"/>
      <c r="D83" s="209" t="s">
        <v>317</v>
      </c>
      <c r="E83" s="328"/>
      <c r="F83" s="328"/>
      <c r="G83" s="328"/>
    </row>
    <row r="84" spans="2:7" s="213" customFormat="1">
      <c r="B84" s="415"/>
      <c r="C84" s="415"/>
      <c r="D84" s="209" t="s">
        <v>4</v>
      </c>
      <c r="E84" s="328">
        <f>+F84+G84</f>
        <v>-1960</v>
      </c>
      <c r="F84" s="328">
        <f>+F85</f>
        <v>0</v>
      </c>
      <c r="G84" s="328">
        <f>+G85</f>
        <v>-1960</v>
      </c>
    </row>
    <row r="85" spans="2:7" s="213" customFormat="1">
      <c r="B85" s="415"/>
      <c r="C85" s="415"/>
      <c r="D85" s="209" t="s">
        <v>25</v>
      </c>
      <c r="E85" s="328">
        <f>+F85+G85</f>
        <v>-1960</v>
      </c>
      <c r="F85" s="328">
        <f>+F87</f>
        <v>0</v>
      </c>
      <c r="G85" s="328">
        <f>+G87</f>
        <v>-1960</v>
      </c>
    </row>
    <row r="86" spans="2:7" s="213" customFormat="1">
      <c r="B86" s="415"/>
      <c r="C86" s="415"/>
      <c r="D86" s="209" t="s">
        <v>76</v>
      </c>
      <c r="E86" s="328">
        <f>+F86+G86</f>
        <v>-1960</v>
      </c>
      <c r="F86" s="328">
        <f>+F87</f>
        <v>0</v>
      </c>
      <c r="G86" s="328">
        <f>+G87</f>
        <v>-1960</v>
      </c>
    </row>
    <row r="87" spans="2:7" s="213" customFormat="1">
      <c r="B87" s="415"/>
      <c r="C87" s="415"/>
      <c r="D87" s="209" t="s">
        <v>77</v>
      </c>
      <c r="E87" s="328">
        <f>F87+G87</f>
        <v>-1960</v>
      </c>
      <c r="F87" s="328">
        <f>+F88</f>
        <v>0</v>
      </c>
      <c r="G87" s="328">
        <f>+G88</f>
        <v>-1960</v>
      </c>
    </row>
    <row r="88" spans="2:7" s="213" customFormat="1">
      <c r="B88" s="415"/>
      <c r="C88" s="415"/>
      <c r="D88" s="215" t="s">
        <v>176</v>
      </c>
      <c r="E88" s="328">
        <f>F88+G88</f>
        <v>-1960</v>
      </c>
      <c r="F88" s="328">
        <v>0</v>
      </c>
      <c r="G88" s="328">
        <v>-1960</v>
      </c>
    </row>
    <row r="89" spans="2:7">
      <c r="B89" s="174">
        <v>1157</v>
      </c>
      <c r="C89" s="69"/>
      <c r="D89" s="175" t="s">
        <v>147</v>
      </c>
      <c r="E89" s="326">
        <f>F89+G89</f>
        <v>-933564</v>
      </c>
      <c r="F89" s="326">
        <f>F91+F100</f>
        <v>-895000</v>
      </c>
      <c r="G89" s="326">
        <f>G91+G100</f>
        <v>-38564</v>
      </c>
    </row>
    <row r="90" spans="2:7">
      <c r="B90" s="167"/>
      <c r="C90" s="69"/>
      <c r="D90" s="175" t="s">
        <v>213</v>
      </c>
      <c r="E90" s="326"/>
      <c r="F90" s="326"/>
      <c r="G90" s="326"/>
    </row>
    <row r="91" spans="2:7" ht="51.75">
      <c r="B91" s="167"/>
      <c r="C91" s="68" t="s">
        <v>388</v>
      </c>
      <c r="D91" s="175" t="s">
        <v>390</v>
      </c>
      <c r="E91" s="333">
        <f t="shared" ref="E91:G91" si="4">E93</f>
        <v>-130800</v>
      </c>
      <c r="F91" s="333">
        <f t="shared" si="4"/>
        <v>-130800</v>
      </c>
      <c r="G91" s="333">
        <f t="shared" si="4"/>
        <v>0</v>
      </c>
    </row>
    <row r="92" spans="2:7">
      <c r="B92" s="167"/>
      <c r="C92" s="69"/>
      <c r="D92" s="175" t="s">
        <v>57</v>
      </c>
      <c r="E92" s="334"/>
      <c r="F92" s="334"/>
      <c r="G92" s="334"/>
    </row>
    <row r="93" spans="2:7" ht="34.5">
      <c r="B93" s="167"/>
      <c r="C93" s="69"/>
      <c r="D93" s="175" t="s">
        <v>75</v>
      </c>
      <c r="E93" s="333">
        <f t="shared" ref="E93:G93" si="5">E98</f>
        <v>-130800</v>
      </c>
      <c r="F93" s="333">
        <f t="shared" si="5"/>
        <v>-130800</v>
      </c>
      <c r="G93" s="333">
        <f t="shared" si="5"/>
        <v>0</v>
      </c>
    </row>
    <row r="94" spans="2:7" ht="34.5">
      <c r="B94" s="167"/>
      <c r="C94" s="69"/>
      <c r="D94" s="175" t="s">
        <v>58</v>
      </c>
      <c r="E94" s="334"/>
      <c r="F94" s="334"/>
      <c r="G94" s="334"/>
    </row>
    <row r="95" spans="2:7">
      <c r="B95" s="167"/>
      <c r="C95" s="69"/>
      <c r="D95" s="175" t="s">
        <v>4</v>
      </c>
      <c r="E95" s="326">
        <f t="shared" ref="E95:G98" si="6">E96</f>
        <v>-130800</v>
      </c>
      <c r="F95" s="326">
        <f t="shared" si="6"/>
        <v>-130800</v>
      </c>
      <c r="G95" s="326">
        <f t="shared" si="6"/>
        <v>0</v>
      </c>
    </row>
    <row r="96" spans="2:7">
      <c r="B96" s="167"/>
      <c r="C96" s="69"/>
      <c r="D96" s="175" t="s">
        <v>25</v>
      </c>
      <c r="E96" s="326">
        <f t="shared" si="6"/>
        <v>-130800</v>
      </c>
      <c r="F96" s="326">
        <f t="shared" si="6"/>
        <v>-130800</v>
      </c>
      <c r="G96" s="326">
        <f t="shared" si="6"/>
        <v>0</v>
      </c>
    </row>
    <row r="97" spans="2:7">
      <c r="B97" s="167"/>
      <c r="C97" s="69"/>
      <c r="D97" s="175" t="s">
        <v>76</v>
      </c>
      <c r="E97" s="326">
        <f t="shared" si="6"/>
        <v>-130800</v>
      </c>
      <c r="F97" s="326">
        <f t="shared" si="6"/>
        <v>-130800</v>
      </c>
      <c r="G97" s="326">
        <f t="shared" si="6"/>
        <v>0</v>
      </c>
    </row>
    <row r="98" spans="2:7">
      <c r="B98" s="167"/>
      <c r="C98" s="69"/>
      <c r="D98" s="175" t="s">
        <v>77</v>
      </c>
      <c r="E98" s="326">
        <f t="shared" si="6"/>
        <v>-130800</v>
      </c>
      <c r="F98" s="326">
        <f t="shared" si="6"/>
        <v>-130800</v>
      </c>
      <c r="G98" s="326">
        <f t="shared" si="6"/>
        <v>0</v>
      </c>
    </row>
    <row r="99" spans="2:7">
      <c r="B99" s="167"/>
      <c r="C99" s="69"/>
      <c r="D99" s="176" t="s">
        <v>78</v>
      </c>
      <c r="E99" s="326">
        <f>F99+G99</f>
        <v>-130800</v>
      </c>
      <c r="F99" s="326">
        <v>-130800</v>
      </c>
      <c r="G99" s="326">
        <v>0</v>
      </c>
    </row>
    <row r="100" spans="2:7" ht="86.25">
      <c r="B100" s="167"/>
      <c r="C100" s="68" t="s">
        <v>214</v>
      </c>
      <c r="D100" s="175" t="s">
        <v>215</v>
      </c>
      <c r="E100" s="333">
        <f t="shared" ref="E100:G100" si="7">E102</f>
        <v>-802764</v>
      </c>
      <c r="F100" s="333">
        <f t="shared" si="7"/>
        <v>-764200</v>
      </c>
      <c r="G100" s="333">
        <f t="shared" si="7"/>
        <v>-38564</v>
      </c>
    </row>
    <row r="101" spans="2:7">
      <c r="B101" s="167"/>
      <c r="C101" s="69"/>
      <c r="D101" s="175" t="s">
        <v>57</v>
      </c>
      <c r="E101" s="334"/>
      <c r="F101" s="334"/>
      <c r="G101" s="334"/>
    </row>
    <row r="102" spans="2:7" ht="34.5">
      <c r="B102" s="167"/>
      <c r="C102" s="69"/>
      <c r="D102" s="175" t="s">
        <v>75</v>
      </c>
      <c r="E102" s="333">
        <f t="shared" ref="E102:G102" si="8">E107</f>
        <v>-802764</v>
      </c>
      <c r="F102" s="333">
        <f t="shared" si="8"/>
        <v>-764200</v>
      </c>
      <c r="G102" s="333">
        <f t="shared" si="8"/>
        <v>-38564</v>
      </c>
    </row>
    <row r="103" spans="2:7" ht="34.5">
      <c r="B103" s="167"/>
      <c r="C103" s="69"/>
      <c r="D103" s="175" t="s">
        <v>58</v>
      </c>
      <c r="E103" s="334"/>
      <c r="F103" s="334"/>
      <c r="G103" s="334"/>
    </row>
    <row r="104" spans="2:7">
      <c r="B104" s="167"/>
      <c r="C104" s="69"/>
      <c r="D104" s="175" t="s">
        <v>4</v>
      </c>
      <c r="E104" s="326">
        <f t="shared" ref="E104:G107" si="9">E105</f>
        <v>-802764</v>
      </c>
      <c r="F104" s="326">
        <f t="shared" si="9"/>
        <v>-764200</v>
      </c>
      <c r="G104" s="326">
        <f t="shared" si="9"/>
        <v>-38564</v>
      </c>
    </row>
    <row r="105" spans="2:7">
      <c r="B105" s="167"/>
      <c r="C105" s="69"/>
      <c r="D105" s="175" t="s">
        <v>25</v>
      </c>
      <c r="E105" s="326">
        <f t="shared" si="9"/>
        <v>-802764</v>
      </c>
      <c r="F105" s="326">
        <f t="shared" si="9"/>
        <v>-764200</v>
      </c>
      <c r="G105" s="326">
        <f t="shared" si="9"/>
        <v>-38564</v>
      </c>
    </row>
    <row r="106" spans="2:7">
      <c r="B106" s="167"/>
      <c r="C106" s="69"/>
      <c r="D106" s="175" t="s">
        <v>76</v>
      </c>
      <c r="E106" s="326">
        <f t="shared" si="9"/>
        <v>-802764</v>
      </c>
      <c r="F106" s="326">
        <f t="shared" si="9"/>
        <v>-764200</v>
      </c>
      <c r="G106" s="326">
        <f t="shared" si="9"/>
        <v>-38564</v>
      </c>
    </row>
    <row r="107" spans="2:7">
      <c r="B107" s="167"/>
      <c r="C107" s="69"/>
      <c r="D107" s="175" t="s">
        <v>77</v>
      </c>
      <c r="E107" s="326">
        <f t="shared" si="9"/>
        <v>-802764</v>
      </c>
      <c r="F107" s="326">
        <f t="shared" si="9"/>
        <v>-764200</v>
      </c>
      <c r="G107" s="326">
        <f t="shared" si="9"/>
        <v>-38564</v>
      </c>
    </row>
    <row r="108" spans="2:7">
      <c r="B108" s="167"/>
      <c r="C108" s="69"/>
      <c r="D108" s="176" t="s">
        <v>151</v>
      </c>
      <c r="E108" s="326">
        <f>F108+G108</f>
        <v>-802764</v>
      </c>
      <c r="F108" s="326">
        <v>-764200</v>
      </c>
      <c r="G108" s="326">
        <v>-38564</v>
      </c>
    </row>
    <row r="109" spans="2:7" s="213" customFormat="1" ht="34.5">
      <c r="B109" s="200">
        <v>1189</v>
      </c>
      <c r="C109" s="201"/>
      <c r="D109" s="229" t="s">
        <v>329</v>
      </c>
      <c r="E109" s="335">
        <f>F109+G109</f>
        <v>524051</v>
      </c>
      <c r="F109" s="327">
        <f>F111</f>
        <v>476295</v>
      </c>
      <c r="G109" s="327">
        <f>G111</f>
        <v>47756</v>
      </c>
    </row>
    <row r="110" spans="2:7" s="213" customFormat="1">
      <c r="B110" s="226"/>
      <c r="C110" s="227"/>
      <c r="D110" s="209" t="s">
        <v>213</v>
      </c>
      <c r="E110" s="331"/>
      <c r="F110" s="332"/>
      <c r="G110" s="332"/>
    </row>
    <row r="111" spans="2:7" s="213" customFormat="1" ht="69">
      <c r="B111" s="217"/>
      <c r="C111" s="218">
        <v>12001</v>
      </c>
      <c r="D111" s="209" t="s">
        <v>330</v>
      </c>
      <c r="E111" s="328">
        <f>+F111+G111</f>
        <v>524051</v>
      </c>
      <c r="F111" s="328">
        <f>+F113</f>
        <v>476295</v>
      </c>
      <c r="G111" s="328">
        <f>+G113</f>
        <v>47756</v>
      </c>
    </row>
    <row r="112" spans="2:7" s="213" customFormat="1" ht="15.75" customHeight="1">
      <c r="B112" s="415"/>
      <c r="C112" s="415"/>
      <c r="D112" s="209" t="s">
        <v>315</v>
      </c>
      <c r="E112" s="328"/>
      <c r="F112" s="328"/>
      <c r="G112" s="328"/>
    </row>
    <row r="113" spans="2:7" s="213" customFormat="1" ht="34.5">
      <c r="B113" s="415"/>
      <c r="C113" s="415"/>
      <c r="D113" s="214" t="s">
        <v>48</v>
      </c>
      <c r="E113" s="328">
        <f>F113+G113</f>
        <v>524051</v>
      </c>
      <c r="F113" s="328">
        <f>+F115</f>
        <v>476295</v>
      </c>
      <c r="G113" s="328">
        <f>+G115</f>
        <v>47756</v>
      </c>
    </row>
    <row r="114" spans="2:7" s="213" customFormat="1" ht="34.5">
      <c r="B114" s="415"/>
      <c r="C114" s="415"/>
      <c r="D114" s="209" t="s">
        <v>317</v>
      </c>
      <c r="E114" s="328"/>
      <c r="F114" s="328"/>
      <c r="G114" s="328"/>
    </row>
    <row r="115" spans="2:7" s="213" customFormat="1">
      <c r="B115" s="415"/>
      <c r="C115" s="415"/>
      <c r="D115" s="209" t="s">
        <v>4</v>
      </c>
      <c r="E115" s="328">
        <f>+F115+G115</f>
        <v>524051</v>
      </c>
      <c r="F115" s="328">
        <f t="shared" ref="F115:G118" si="10">+F116</f>
        <v>476295</v>
      </c>
      <c r="G115" s="328">
        <f t="shared" si="10"/>
        <v>47756</v>
      </c>
    </row>
    <row r="116" spans="2:7" s="213" customFormat="1">
      <c r="B116" s="415"/>
      <c r="C116" s="415"/>
      <c r="D116" s="209" t="s">
        <v>25</v>
      </c>
      <c r="E116" s="328">
        <f>+F116+G116</f>
        <v>524051</v>
      </c>
      <c r="F116" s="328">
        <f t="shared" si="10"/>
        <v>476295</v>
      </c>
      <c r="G116" s="328">
        <f t="shared" si="10"/>
        <v>47756</v>
      </c>
    </row>
    <row r="117" spans="2:7" s="213" customFormat="1">
      <c r="B117" s="415"/>
      <c r="C117" s="415"/>
      <c r="D117" s="209" t="s">
        <v>76</v>
      </c>
      <c r="E117" s="328">
        <f>+F117+G117</f>
        <v>524051</v>
      </c>
      <c r="F117" s="328">
        <f t="shared" si="10"/>
        <v>476295</v>
      </c>
      <c r="G117" s="328">
        <f t="shared" si="10"/>
        <v>47756</v>
      </c>
    </row>
    <row r="118" spans="2:7" s="213" customFormat="1">
      <c r="B118" s="415"/>
      <c r="C118" s="415"/>
      <c r="D118" s="209" t="s">
        <v>77</v>
      </c>
      <c r="E118" s="328">
        <f>F118+G118</f>
        <v>524051</v>
      </c>
      <c r="F118" s="328">
        <f t="shared" si="10"/>
        <v>476295</v>
      </c>
      <c r="G118" s="328">
        <f t="shared" si="10"/>
        <v>47756</v>
      </c>
    </row>
    <row r="119" spans="2:7" s="213" customFormat="1">
      <c r="B119" s="415"/>
      <c r="C119" s="415"/>
      <c r="D119" s="215" t="s">
        <v>176</v>
      </c>
      <c r="E119" s="328">
        <f>+F119+G119</f>
        <v>524051</v>
      </c>
      <c r="F119" s="328">
        <f>203650+33645+239000</f>
        <v>476295</v>
      </c>
      <c r="G119" s="328">
        <f>40000+7756</f>
        <v>47756</v>
      </c>
    </row>
  </sheetData>
  <mergeCells count="24">
    <mergeCell ref="B70:B79"/>
    <mergeCell ref="C70:C79"/>
    <mergeCell ref="B81:B88"/>
    <mergeCell ref="C81:C88"/>
    <mergeCell ref="B112:B119"/>
    <mergeCell ref="C112:C119"/>
    <mergeCell ref="B35:B42"/>
    <mergeCell ref="C35:C42"/>
    <mergeCell ref="B46:B55"/>
    <mergeCell ref="C46:C55"/>
    <mergeCell ref="B57:B66"/>
    <mergeCell ref="C57:C66"/>
    <mergeCell ref="B18:B24"/>
    <mergeCell ref="C18:C24"/>
    <mergeCell ref="B26:B33"/>
    <mergeCell ref="C26:C33"/>
    <mergeCell ref="F9:G9"/>
    <mergeCell ref="B4:D4"/>
    <mergeCell ref="B5:G5"/>
    <mergeCell ref="B7:C9"/>
    <mergeCell ref="D7:D10"/>
    <mergeCell ref="E8:G8"/>
    <mergeCell ref="E9:E10"/>
    <mergeCell ref="E7:G7"/>
  </mergeCells>
  <printOptions horizontalCentered="1"/>
  <pageMargins left="0.23622047244094499" right="0.15748031496063" top="0.196850393700787" bottom="0.27559055118110198" header="0.15748031496063" footer="0.196850393700787"/>
  <pageSetup paperSize="9" scale="65" firstPageNumber="236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K116"/>
  <sheetViews>
    <sheetView zoomScaleNormal="100" zoomScaleSheetLayoutView="100" workbookViewId="0">
      <selection activeCell="D7" sqref="D7:D10"/>
    </sheetView>
  </sheetViews>
  <sheetFormatPr defaultColWidth="9.140625" defaultRowHeight="17.25"/>
  <cols>
    <col min="1" max="1" width="9.140625" style="60"/>
    <col min="2" max="2" width="10.140625" style="59" customWidth="1"/>
    <col min="3" max="3" width="13.5703125" style="59" customWidth="1"/>
    <col min="4" max="4" width="72.28515625" style="60" customWidth="1"/>
    <col min="5" max="5" width="21.140625" style="60" customWidth="1"/>
    <col min="6" max="6" width="20.140625" style="60" customWidth="1"/>
    <col min="7" max="7" width="16.28515625" style="60" customWidth="1"/>
    <col min="8" max="8" width="19.5703125" style="60" customWidth="1"/>
    <col min="9" max="9" width="17.85546875" style="60" customWidth="1"/>
    <col min="10" max="11" width="15.5703125" style="60" customWidth="1"/>
    <col min="12" max="16384" width="9.140625" style="60"/>
  </cols>
  <sheetData>
    <row r="1" spans="2:11" ht="17.25" customHeight="1">
      <c r="G1" s="5" t="s">
        <v>291</v>
      </c>
      <c r="H1" s="61"/>
      <c r="I1" s="61"/>
    </row>
    <row r="2" spans="2:11" ht="17.25" customHeight="1">
      <c r="G2" s="5" t="s">
        <v>28</v>
      </c>
      <c r="H2" s="61"/>
      <c r="I2" s="61"/>
    </row>
    <row r="3" spans="2:11" ht="17.25" customHeight="1">
      <c r="E3" s="77"/>
      <c r="G3" s="5" t="s">
        <v>0</v>
      </c>
      <c r="H3" s="61"/>
      <c r="I3" s="61"/>
    </row>
    <row r="4" spans="2:11">
      <c r="B4" s="408"/>
      <c r="C4" s="408"/>
      <c r="D4" s="408"/>
    </row>
    <row r="5" spans="2:11" ht="66.75" customHeight="1">
      <c r="B5" s="409" t="s">
        <v>292</v>
      </c>
      <c r="C5" s="409"/>
      <c r="D5" s="409"/>
      <c r="E5" s="409"/>
      <c r="F5" s="409"/>
      <c r="G5" s="409"/>
    </row>
    <row r="6" spans="2:11" ht="17.25" customHeight="1">
      <c r="B6" s="62"/>
      <c r="C6" s="62"/>
      <c r="D6" s="59"/>
      <c r="G6" s="63" t="s">
        <v>27</v>
      </c>
    </row>
    <row r="7" spans="2:11" s="59" customFormat="1" ht="61.5" customHeight="1">
      <c r="B7" s="410" t="s">
        <v>1</v>
      </c>
      <c r="C7" s="410"/>
      <c r="D7" s="411" t="s">
        <v>50</v>
      </c>
      <c r="E7" s="412" t="s">
        <v>22</v>
      </c>
      <c r="F7" s="413"/>
      <c r="G7" s="414"/>
    </row>
    <row r="8" spans="2:11" s="59" customFormat="1">
      <c r="B8" s="410"/>
      <c r="C8" s="410"/>
      <c r="D8" s="411"/>
      <c r="E8" s="426" t="s">
        <v>56</v>
      </c>
      <c r="F8" s="426"/>
      <c r="G8" s="426"/>
    </row>
    <row r="9" spans="2:11" ht="17.25" customHeight="1">
      <c r="B9" s="410"/>
      <c r="C9" s="410"/>
      <c r="D9" s="411"/>
      <c r="E9" s="410" t="s">
        <v>51</v>
      </c>
      <c r="F9" s="410" t="s">
        <v>3</v>
      </c>
      <c r="G9" s="410"/>
    </row>
    <row r="10" spans="2:11" ht="34.5">
      <c r="B10" s="81" t="s">
        <v>52</v>
      </c>
      <c r="C10" s="81" t="s">
        <v>53</v>
      </c>
      <c r="D10" s="411"/>
      <c r="E10" s="410"/>
      <c r="F10" s="81" t="s">
        <v>60</v>
      </c>
      <c r="G10" s="81" t="s">
        <v>54</v>
      </c>
    </row>
    <row r="11" spans="2:11">
      <c r="B11" s="64"/>
      <c r="C11" s="64"/>
      <c r="D11" s="64" t="s">
        <v>46</v>
      </c>
      <c r="E11" s="310">
        <f t="shared" ref="E11:E13" si="0">+F11+G11</f>
        <v>-1390042.3</v>
      </c>
      <c r="F11" s="304">
        <f>+F15</f>
        <v>-1143997.1000000001</v>
      </c>
      <c r="G11" s="304">
        <f>+G15</f>
        <v>-246045.2</v>
      </c>
    </row>
    <row r="12" spans="2:11" s="66" customFormat="1">
      <c r="B12" s="65"/>
      <c r="C12" s="65"/>
      <c r="D12" s="65" t="s">
        <v>3</v>
      </c>
      <c r="E12" s="310">
        <f t="shared" si="0"/>
        <v>0</v>
      </c>
      <c r="F12" s="319"/>
      <c r="G12" s="313"/>
      <c r="H12" s="79"/>
      <c r="I12" s="79"/>
      <c r="J12" s="79"/>
      <c r="K12" s="78"/>
    </row>
    <row r="13" spans="2:11" s="66" customFormat="1">
      <c r="B13" s="65"/>
      <c r="C13" s="65"/>
      <c r="D13" s="64" t="s">
        <v>59</v>
      </c>
      <c r="E13" s="310">
        <f t="shared" si="0"/>
        <v>-97287.3</v>
      </c>
      <c r="F13" s="313">
        <f>F23+F31+F70+F100</f>
        <v>-75107</v>
      </c>
      <c r="G13" s="313">
        <f>G23+G31+G70+G100</f>
        <v>-22180.3</v>
      </c>
      <c r="H13" s="79"/>
      <c r="I13" s="79"/>
      <c r="J13" s="79"/>
      <c r="K13" s="79"/>
    </row>
    <row r="14" spans="2:11" s="66" customFormat="1">
      <c r="B14" s="65"/>
      <c r="C14" s="65"/>
      <c r="D14" s="64" t="s">
        <v>25</v>
      </c>
      <c r="E14" s="310">
        <f t="shared" ref="E14" si="1">+F14+G14</f>
        <v>-1292755</v>
      </c>
      <c r="F14" s="313">
        <f>+F87+F50+F78+F39+F61+F111</f>
        <v>-1068890.1000000001</v>
      </c>
      <c r="G14" s="313">
        <f>+G87+G50+G78+G39+G61+G111</f>
        <v>-223864.9</v>
      </c>
    </row>
    <row r="15" spans="2:11" ht="34.5">
      <c r="B15" s="64"/>
      <c r="C15" s="64"/>
      <c r="D15" s="64" t="s">
        <v>21</v>
      </c>
      <c r="E15" s="310">
        <f t="shared" ref="E15" si="2">+F15+G15</f>
        <v>-1390042.3</v>
      </c>
      <c r="F15" s="313">
        <f>+F43+F16+F54+F93</f>
        <v>-1143997.1000000001</v>
      </c>
      <c r="G15" s="313">
        <f>+G43+G16+G54+G93</f>
        <v>-246045.2</v>
      </c>
    </row>
    <row r="16" spans="2:11">
      <c r="B16" s="68">
        <v>1040</v>
      </c>
      <c r="C16" s="69"/>
      <c r="D16" s="70" t="s">
        <v>198</v>
      </c>
      <c r="E16" s="320">
        <f>F16+G16</f>
        <v>-914303</v>
      </c>
      <c r="F16" s="320">
        <f>F18+F26+F34</f>
        <v>-741973</v>
      </c>
      <c r="G16" s="320">
        <f>G18+G26+G34</f>
        <v>-172330</v>
      </c>
    </row>
    <row r="17" spans="2:7">
      <c r="B17" s="70"/>
      <c r="C17" s="69"/>
      <c r="D17" s="70" t="s">
        <v>213</v>
      </c>
      <c r="E17" s="321"/>
      <c r="F17" s="321"/>
      <c r="G17" s="321"/>
    </row>
    <row r="18" spans="2:7" ht="51.75">
      <c r="B18" s="70"/>
      <c r="C18" s="68" t="s">
        <v>226</v>
      </c>
      <c r="D18" s="70" t="s">
        <v>220</v>
      </c>
      <c r="E18" s="320">
        <f t="shared" ref="E18:G18" si="3">E20</f>
        <v>-1365</v>
      </c>
      <c r="F18" s="320">
        <f t="shared" si="3"/>
        <v>0</v>
      </c>
      <c r="G18" s="320">
        <f t="shared" si="3"/>
        <v>-1365</v>
      </c>
    </row>
    <row r="19" spans="2:7">
      <c r="B19" s="70"/>
      <c r="C19" s="69"/>
      <c r="D19" s="70" t="s">
        <v>57</v>
      </c>
      <c r="E19" s="321"/>
      <c r="F19" s="321"/>
      <c r="G19" s="321"/>
    </row>
    <row r="20" spans="2:7" ht="34.5">
      <c r="B20" s="70"/>
      <c r="C20" s="69"/>
      <c r="D20" s="70" t="s">
        <v>75</v>
      </c>
      <c r="E20" s="320">
        <f t="shared" ref="E20:G20" si="4">E25</f>
        <v>-1365</v>
      </c>
      <c r="F20" s="320">
        <f t="shared" si="4"/>
        <v>0</v>
      </c>
      <c r="G20" s="320">
        <f t="shared" si="4"/>
        <v>-1365</v>
      </c>
    </row>
    <row r="21" spans="2:7" ht="34.5">
      <c r="B21" s="70"/>
      <c r="C21" s="69"/>
      <c r="D21" s="70" t="s">
        <v>58</v>
      </c>
      <c r="E21" s="321"/>
      <c r="F21" s="321"/>
      <c r="G21" s="321"/>
    </row>
    <row r="22" spans="2:7">
      <c r="B22" s="70"/>
      <c r="C22" s="69"/>
      <c r="D22" s="70" t="s">
        <v>4</v>
      </c>
      <c r="E22" s="320">
        <f t="shared" ref="E22:G24" si="5">E23</f>
        <v>-1365</v>
      </c>
      <c r="F22" s="320">
        <f t="shared" si="5"/>
        <v>0</v>
      </c>
      <c r="G22" s="320">
        <f t="shared" si="5"/>
        <v>-1365</v>
      </c>
    </row>
    <row r="23" spans="2:7">
      <c r="B23" s="70"/>
      <c r="C23" s="69"/>
      <c r="D23" s="70" t="s">
        <v>59</v>
      </c>
      <c r="E23" s="320">
        <f t="shared" si="5"/>
        <v>-1365</v>
      </c>
      <c r="F23" s="320">
        <f t="shared" si="5"/>
        <v>0</v>
      </c>
      <c r="G23" s="320">
        <f t="shared" si="5"/>
        <v>-1365</v>
      </c>
    </row>
    <row r="24" spans="2:7">
      <c r="B24" s="70"/>
      <c r="C24" s="69"/>
      <c r="D24" s="70" t="s">
        <v>73</v>
      </c>
      <c r="E24" s="320">
        <f t="shared" si="5"/>
        <v>-1365</v>
      </c>
      <c r="F24" s="320">
        <f t="shared" si="5"/>
        <v>0</v>
      </c>
      <c r="G24" s="320">
        <f t="shared" si="5"/>
        <v>-1365</v>
      </c>
    </row>
    <row r="25" spans="2:7">
      <c r="B25" s="70"/>
      <c r="C25" s="69"/>
      <c r="D25" s="70" t="s">
        <v>74</v>
      </c>
      <c r="E25" s="320">
        <f>F25+G25</f>
        <v>-1365</v>
      </c>
      <c r="F25" s="322">
        <v>0</v>
      </c>
      <c r="G25" s="322">
        <v>-1365</v>
      </c>
    </row>
    <row r="26" spans="2:7" ht="69">
      <c r="B26" s="70"/>
      <c r="C26" s="68" t="s">
        <v>246</v>
      </c>
      <c r="D26" s="70" t="s">
        <v>247</v>
      </c>
      <c r="E26" s="320">
        <f t="shared" ref="E26:G26" si="6">E28</f>
        <v>-90423</v>
      </c>
      <c r="F26" s="320">
        <f t="shared" si="6"/>
        <v>-74821</v>
      </c>
      <c r="G26" s="320">
        <f t="shared" si="6"/>
        <v>-15602</v>
      </c>
    </row>
    <row r="27" spans="2:7">
      <c r="B27" s="70"/>
      <c r="C27" s="69"/>
      <c r="D27" s="70" t="s">
        <v>57</v>
      </c>
      <c r="E27" s="321"/>
      <c r="F27" s="321"/>
      <c r="G27" s="321"/>
    </row>
    <row r="28" spans="2:7" ht="34.5">
      <c r="B28" s="70"/>
      <c r="C28" s="69"/>
      <c r="D28" s="70" t="s">
        <v>75</v>
      </c>
      <c r="E28" s="320">
        <f t="shared" ref="E28:G28" si="7">E33</f>
        <v>-90423</v>
      </c>
      <c r="F28" s="320">
        <f t="shared" si="7"/>
        <v>-74821</v>
      </c>
      <c r="G28" s="320">
        <f t="shared" si="7"/>
        <v>-15602</v>
      </c>
    </row>
    <row r="29" spans="2:7" ht="34.5">
      <c r="B29" s="70"/>
      <c r="C29" s="69"/>
      <c r="D29" s="70" t="s">
        <v>58</v>
      </c>
      <c r="E29" s="321"/>
      <c r="F29" s="321"/>
      <c r="G29" s="321"/>
    </row>
    <row r="30" spans="2:7">
      <c r="B30" s="70"/>
      <c r="C30" s="69"/>
      <c r="D30" s="70" t="s">
        <v>4</v>
      </c>
      <c r="E30" s="320">
        <f t="shared" ref="E30:G32" si="8">E31</f>
        <v>-90423</v>
      </c>
      <c r="F30" s="320">
        <f t="shared" si="8"/>
        <v>-74821</v>
      </c>
      <c r="G30" s="320">
        <f t="shared" si="8"/>
        <v>-15602</v>
      </c>
    </row>
    <row r="31" spans="2:7">
      <c r="B31" s="70"/>
      <c r="C31" s="69"/>
      <c r="D31" s="70" t="s">
        <v>59</v>
      </c>
      <c r="E31" s="320">
        <f t="shared" si="8"/>
        <v>-90423</v>
      </c>
      <c r="F31" s="320">
        <f t="shared" si="8"/>
        <v>-74821</v>
      </c>
      <c r="G31" s="320">
        <f t="shared" si="8"/>
        <v>-15602</v>
      </c>
    </row>
    <row r="32" spans="2:7">
      <c r="B32" s="70"/>
      <c r="C32" s="69"/>
      <c r="D32" s="70" t="s">
        <v>73</v>
      </c>
      <c r="E32" s="320">
        <f t="shared" si="8"/>
        <v>-90423</v>
      </c>
      <c r="F32" s="320">
        <f t="shared" si="8"/>
        <v>-74821</v>
      </c>
      <c r="G32" s="320">
        <f t="shared" si="8"/>
        <v>-15602</v>
      </c>
    </row>
    <row r="33" spans="2:7">
      <c r="B33" s="70"/>
      <c r="C33" s="69"/>
      <c r="D33" s="70" t="s">
        <v>74</v>
      </c>
      <c r="E33" s="320">
        <f>F33+G33</f>
        <v>-90423</v>
      </c>
      <c r="F33" s="322">
        <v>-74821</v>
      </c>
      <c r="G33" s="322">
        <v>-15602</v>
      </c>
    </row>
    <row r="34" spans="2:7" ht="69">
      <c r="B34" s="70"/>
      <c r="C34" s="68" t="s">
        <v>248</v>
      </c>
      <c r="D34" s="70" t="s">
        <v>249</v>
      </c>
      <c r="E34" s="320">
        <f t="shared" ref="E34:G34" si="9">E36</f>
        <v>-822515</v>
      </c>
      <c r="F34" s="320">
        <f t="shared" si="9"/>
        <v>-667152</v>
      </c>
      <c r="G34" s="320">
        <f t="shared" si="9"/>
        <v>-155363</v>
      </c>
    </row>
    <row r="35" spans="2:7">
      <c r="B35" s="70"/>
      <c r="C35" s="69"/>
      <c r="D35" s="70" t="s">
        <v>57</v>
      </c>
      <c r="E35" s="321"/>
      <c r="F35" s="321"/>
      <c r="G35" s="321"/>
    </row>
    <row r="36" spans="2:7" ht="34.5">
      <c r="B36" s="70"/>
      <c r="C36" s="69"/>
      <c r="D36" s="70" t="s">
        <v>75</v>
      </c>
      <c r="E36" s="320">
        <f t="shared" ref="E36:G36" si="10">E41</f>
        <v>-822515</v>
      </c>
      <c r="F36" s="320">
        <f t="shared" si="10"/>
        <v>-667152</v>
      </c>
      <c r="G36" s="320">
        <f t="shared" si="10"/>
        <v>-155363</v>
      </c>
    </row>
    <row r="37" spans="2:7" ht="34.5">
      <c r="B37" s="70"/>
      <c r="C37" s="69"/>
      <c r="D37" s="70" t="s">
        <v>58</v>
      </c>
      <c r="E37" s="321"/>
      <c r="F37" s="321"/>
      <c r="G37" s="321"/>
    </row>
    <row r="38" spans="2:7">
      <c r="B38" s="70"/>
      <c r="C38" s="69"/>
      <c r="D38" s="70" t="s">
        <v>4</v>
      </c>
      <c r="E38" s="320">
        <f t="shared" ref="E38:G41" si="11">E39</f>
        <v>-822515</v>
      </c>
      <c r="F38" s="320">
        <f t="shared" si="11"/>
        <v>-667152</v>
      </c>
      <c r="G38" s="320">
        <f t="shared" si="11"/>
        <v>-155363</v>
      </c>
    </row>
    <row r="39" spans="2:7">
      <c r="B39" s="70"/>
      <c r="C39" s="69"/>
      <c r="D39" s="70" t="s">
        <v>25</v>
      </c>
      <c r="E39" s="320">
        <f t="shared" si="11"/>
        <v>-822515</v>
      </c>
      <c r="F39" s="320">
        <f t="shared" si="11"/>
        <v>-667152</v>
      </c>
      <c r="G39" s="320">
        <f t="shared" si="11"/>
        <v>-155363</v>
      </c>
    </row>
    <row r="40" spans="2:7">
      <c r="B40" s="70"/>
      <c r="C40" s="69"/>
      <c r="D40" s="70" t="s">
        <v>76</v>
      </c>
      <c r="E40" s="320">
        <f t="shared" si="11"/>
        <v>-822515</v>
      </c>
      <c r="F40" s="320">
        <f t="shared" si="11"/>
        <v>-667152</v>
      </c>
      <c r="G40" s="320">
        <f t="shared" si="11"/>
        <v>-155363</v>
      </c>
    </row>
    <row r="41" spans="2:7">
      <c r="B41" s="70"/>
      <c r="C41" s="69"/>
      <c r="D41" s="70" t="s">
        <v>77</v>
      </c>
      <c r="E41" s="320">
        <f t="shared" si="11"/>
        <v>-822515</v>
      </c>
      <c r="F41" s="320">
        <f t="shared" si="11"/>
        <v>-667152</v>
      </c>
      <c r="G41" s="320">
        <f t="shared" si="11"/>
        <v>-155363</v>
      </c>
    </row>
    <row r="42" spans="2:7">
      <c r="B42" s="70"/>
      <c r="C42" s="69"/>
      <c r="D42" s="71" t="s">
        <v>151</v>
      </c>
      <c r="E42" s="320">
        <f>F42+G42</f>
        <v>-822515</v>
      </c>
      <c r="F42" s="322">
        <v>-667152</v>
      </c>
      <c r="G42" s="322">
        <v>-155363</v>
      </c>
    </row>
    <row r="43" spans="2:7">
      <c r="B43" s="65" t="s">
        <v>157</v>
      </c>
      <c r="C43" s="65"/>
      <c r="D43" s="65" t="s">
        <v>158</v>
      </c>
      <c r="E43" s="304">
        <f>+F43+G43</f>
        <v>-56458</v>
      </c>
      <c r="F43" s="304">
        <f>+F45</f>
        <v>-48546</v>
      </c>
      <c r="G43" s="304">
        <f>+G45</f>
        <v>-7912</v>
      </c>
    </row>
    <row r="44" spans="2:7">
      <c r="B44" s="65"/>
      <c r="C44" s="65"/>
      <c r="D44" s="65" t="s">
        <v>3</v>
      </c>
      <c r="E44" s="310"/>
      <c r="F44" s="310"/>
      <c r="G44" s="310"/>
    </row>
    <row r="45" spans="2:7" ht="69">
      <c r="B45" s="84"/>
      <c r="C45" s="84">
        <v>12001</v>
      </c>
      <c r="D45" s="72" t="s">
        <v>175</v>
      </c>
      <c r="E45" s="323">
        <f t="shared" ref="E45:G45" si="12">+E47</f>
        <v>-56458</v>
      </c>
      <c r="F45" s="323">
        <f t="shared" si="12"/>
        <v>-48546</v>
      </c>
      <c r="G45" s="323">
        <f t="shared" si="12"/>
        <v>-7912</v>
      </c>
    </row>
    <row r="46" spans="2:7">
      <c r="B46" s="84"/>
      <c r="C46" s="84"/>
      <c r="D46" s="72" t="s">
        <v>57</v>
      </c>
      <c r="E46" s="323"/>
      <c r="F46" s="323"/>
      <c r="G46" s="323"/>
    </row>
    <row r="47" spans="2:7" ht="34.5">
      <c r="B47" s="84"/>
      <c r="C47" s="84"/>
      <c r="D47" s="72" t="s">
        <v>169</v>
      </c>
      <c r="E47" s="323">
        <f t="shared" ref="E47:G47" si="13">+E49</f>
        <v>-56458</v>
      </c>
      <c r="F47" s="323">
        <f t="shared" si="13"/>
        <v>-48546</v>
      </c>
      <c r="G47" s="323">
        <f t="shared" si="13"/>
        <v>-7912</v>
      </c>
    </row>
    <row r="48" spans="2:7" ht="34.5">
      <c r="B48" s="84"/>
      <c r="C48" s="84"/>
      <c r="D48" s="72" t="s">
        <v>58</v>
      </c>
      <c r="E48" s="323"/>
      <c r="F48" s="323"/>
      <c r="G48" s="323"/>
    </row>
    <row r="49" spans="2:7">
      <c r="B49" s="84"/>
      <c r="C49" s="84"/>
      <c r="D49" s="72" t="s">
        <v>4</v>
      </c>
      <c r="E49" s="310">
        <f t="shared" ref="E49:E51" si="14">+F49+G49</f>
        <v>-56458</v>
      </c>
      <c r="F49" s="310">
        <f t="shared" ref="F49:G52" si="15">+F50</f>
        <v>-48546</v>
      </c>
      <c r="G49" s="310">
        <f t="shared" si="15"/>
        <v>-7912</v>
      </c>
    </row>
    <row r="50" spans="2:7">
      <c r="B50" s="84"/>
      <c r="C50" s="84"/>
      <c r="D50" s="72" t="s">
        <v>25</v>
      </c>
      <c r="E50" s="310">
        <f t="shared" si="14"/>
        <v>-56458</v>
      </c>
      <c r="F50" s="310">
        <f t="shared" si="15"/>
        <v>-48546</v>
      </c>
      <c r="G50" s="310">
        <f t="shared" si="15"/>
        <v>-7912</v>
      </c>
    </row>
    <row r="51" spans="2:7">
      <c r="B51" s="84"/>
      <c r="C51" s="84"/>
      <c r="D51" s="72" t="s">
        <v>76</v>
      </c>
      <c r="E51" s="310">
        <f t="shared" si="14"/>
        <v>-56458</v>
      </c>
      <c r="F51" s="310">
        <f t="shared" si="15"/>
        <v>-48546</v>
      </c>
      <c r="G51" s="310">
        <f t="shared" si="15"/>
        <v>-7912</v>
      </c>
    </row>
    <row r="52" spans="2:7">
      <c r="B52" s="84"/>
      <c r="C52" s="84"/>
      <c r="D52" s="72" t="s">
        <v>173</v>
      </c>
      <c r="E52" s="310">
        <f>+F52+G52</f>
        <v>-56458</v>
      </c>
      <c r="F52" s="310">
        <f t="shared" si="15"/>
        <v>-48546</v>
      </c>
      <c r="G52" s="310">
        <f t="shared" si="15"/>
        <v>-7912</v>
      </c>
    </row>
    <row r="53" spans="2:7">
      <c r="B53" s="84"/>
      <c r="C53" s="84"/>
      <c r="D53" s="72" t="s">
        <v>177</v>
      </c>
      <c r="E53" s="310">
        <f t="shared" ref="E53" si="16">+F53+G53</f>
        <v>-56458</v>
      </c>
      <c r="F53" s="310">
        <v>-48546</v>
      </c>
      <c r="G53" s="310">
        <v>-7912</v>
      </c>
    </row>
    <row r="54" spans="2:7">
      <c r="B54" s="64" t="s">
        <v>152</v>
      </c>
      <c r="C54" s="64"/>
      <c r="D54" s="64" t="s">
        <v>142</v>
      </c>
      <c r="E54" s="310">
        <f>F54+G54</f>
        <v>-395325</v>
      </c>
      <c r="F54" s="310">
        <f>F65+F82+F73+F56</f>
        <v>-333285</v>
      </c>
      <c r="G54" s="310">
        <f>G65+G82+G73+G56</f>
        <v>-62040</v>
      </c>
    </row>
    <row r="55" spans="2:7">
      <c r="B55" s="410" t="s">
        <v>55</v>
      </c>
      <c r="C55" s="410"/>
      <c r="D55" s="410"/>
      <c r="E55" s="310"/>
      <c r="F55" s="310"/>
      <c r="G55" s="310"/>
    </row>
    <row r="56" spans="2:7" ht="88.5" customHeight="1">
      <c r="B56" s="167"/>
      <c r="C56" s="68" t="s">
        <v>302</v>
      </c>
      <c r="D56" s="175" t="s">
        <v>303</v>
      </c>
      <c r="E56" s="324">
        <f t="shared" ref="E56:G56" si="17">E58</f>
        <v>-90577</v>
      </c>
      <c r="F56" s="324">
        <f t="shared" si="17"/>
        <v>-68863</v>
      </c>
      <c r="G56" s="324">
        <f t="shared" si="17"/>
        <v>-21714</v>
      </c>
    </row>
    <row r="57" spans="2:7">
      <c r="B57" s="167"/>
      <c r="C57" s="69"/>
      <c r="D57" s="175" t="s">
        <v>57</v>
      </c>
      <c r="E57" s="325"/>
      <c r="F57" s="325"/>
      <c r="G57" s="325"/>
    </row>
    <row r="58" spans="2:7" ht="34.5">
      <c r="B58" s="167"/>
      <c r="C58" s="69"/>
      <c r="D58" s="175" t="s">
        <v>75</v>
      </c>
      <c r="E58" s="324">
        <f t="shared" ref="E58:G58" si="18">E63</f>
        <v>-90577</v>
      </c>
      <c r="F58" s="324">
        <f t="shared" si="18"/>
        <v>-68863</v>
      </c>
      <c r="G58" s="324">
        <f t="shared" si="18"/>
        <v>-21714</v>
      </c>
    </row>
    <row r="59" spans="2:7" ht="34.5">
      <c r="B59" s="167"/>
      <c r="C59" s="69"/>
      <c r="D59" s="175" t="s">
        <v>58</v>
      </c>
      <c r="E59" s="325"/>
      <c r="F59" s="325"/>
      <c r="G59" s="325"/>
    </row>
    <row r="60" spans="2:7">
      <c r="B60" s="167"/>
      <c r="C60" s="69"/>
      <c r="D60" s="175" t="s">
        <v>4</v>
      </c>
      <c r="E60" s="322">
        <f t="shared" ref="E60:G63" si="19">E61</f>
        <v>-90577</v>
      </c>
      <c r="F60" s="322">
        <f t="shared" si="19"/>
        <v>-68863</v>
      </c>
      <c r="G60" s="322">
        <f t="shared" si="19"/>
        <v>-21714</v>
      </c>
    </row>
    <row r="61" spans="2:7">
      <c r="B61" s="167"/>
      <c r="C61" s="69"/>
      <c r="D61" s="175" t="s">
        <v>25</v>
      </c>
      <c r="E61" s="322">
        <f t="shared" si="19"/>
        <v>-90577</v>
      </c>
      <c r="F61" s="322">
        <f t="shared" si="19"/>
        <v>-68863</v>
      </c>
      <c r="G61" s="322">
        <f t="shared" si="19"/>
        <v>-21714</v>
      </c>
    </row>
    <row r="62" spans="2:7">
      <c r="B62" s="167"/>
      <c r="C62" s="69"/>
      <c r="D62" s="175" t="s">
        <v>76</v>
      </c>
      <c r="E62" s="322">
        <f t="shared" si="19"/>
        <v>-90577</v>
      </c>
      <c r="F62" s="322">
        <f t="shared" si="19"/>
        <v>-68863</v>
      </c>
      <c r="G62" s="322">
        <f t="shared" si="19"/>
        <v>-21714</v>
      </c>
    </row>
    <row r="63" spans="2:7">
      <c r="B63" s="167"/>
      <c r="C63" s="69"/>
      <c r="D63" s="175" t="s">
        <v>77</v>
      </c>
      <c r="E63" s="322">
        <f t="shared" si="19"/>
        <v>-90577</v>
      </c>
      <c r="F63" s="322">
        <f t="shared" si="19"/>
        <v>-68863</v>
      </c>
      <c r="G63" s="322">
        <f t="shared" si="19"/>
        <v>-21714</v>
      </c>
    </row>
    <row r="64" spans="2:7">
      <c r="B64" s="167"/>
      <c r="C64" s="69"/>
      <c r="D64" s="176" t="s">
        <v>151</v>
      </c>
      <c r="E64" s="322">
        <f>F64+G64</f>
        <v>-90577</v>
      </c>
      <c r="F64" s="322">
        <v>-68863</v>
      </c>
      <c r="G64" s="322">
        <v>-21714</v>
      </c>
    </row>
    <row r="65" spans="2:7" ht="69">
      <c r="B65" s="64"/>
      <c r="C65" s="64">
        <v>12004</v>
      </c>
      <c r="D65" s="64" t="s">
        <v>251</v>
      </c>
      <c r="E65" s="310">
        <f t="shared" ref="E65:G65" si="20">+E67</f>
        <v>-4832</v>
      </c>
      <c r="F65" s="310">
        <f t="shared" ref="F65" si="21">+F67</f>
        <v>0</v>
      </c>
      <c r="G65" s="310">
        <f t="shared" si="20"/>
        <v>-4832</v>
      </c>
    </row>
    <row r="66" spans="2:7">
      <c r="B66" s="64"/>
      <c r="C66" s="64"/>
      <c r="D66" s="64" t="s">
        <v>57</v>
      </c>
      <c r="E66" s="310"/>
      <c r="F66" s="310"/>
      <c r="G66" s="310"/>
    </row>
    <row r="67" spans="2:7" ht="34.5">
      <c r="B67" s="64"/>
      <c r="C67" s="64"/>
      <c r="D67" s="64" t="s">
        <v>75</v>
      </c>
      <c r="E67" s="310">
        <f t="shared" ref="E67:G67" si="22">+E69</f>
        <v>-4832</v>
      </c>
      <c r="F67" s="310">
        <f t="shared" ref="F67" si="23">+F69</f>
        <v>0</v>
      </c>
      <c r="G67" s="310">
        <f t="shared" si="22"/>
        <v>-4832</v>
      </c>
    </row>
    <row r="68" spans="2:7" ht="34.5">
      <c r="B68" s="64"/>
      <c r="C68" s="64"/>
      <c r="D68" s="64" t="s">
        <v>58</v>
      </c>
      <c r="E68" s="310"/>
      <c r="F68" s="310"/>
      <c r="G68" s="310"/>
    </row>
    <row r="69" spans="2:7">
      <c r="B69" s="64"/>
      <c r="C69" s="64"/>
      <c r="D69" s="64" t="s">
        <v>4</v>
      </c>
      <c r="E69" s="310">
        <f t="shared" ref="E69:E71" si="24">+F69+G69</f>
        <v>-4832</v>
      </c>
      <c r="F69" s="310">
        <f t="shared" ref="F69:G71" si="25">+F70</f>
        <v>0</v>
      </c>
      <c r="G69" s="310">
        <f t="shared" si="25"/>
        <v>-4832</v>
      </c>
    </row>
    <row r="70" spans="2:7">
      <c r="B70" s="64"/>
      <c r="C70" s="64"/>
      <c r="D70" s="64" t="s">
        <v>59</v>
      </c>
      <c r="E70" s="310">
        <f t="shared" si="24"/>
        <v>-4832</v>
      </c>
      <c r="F70" s="310">
        <f t="shared" si="25"/>
        <v>0</v>
      </c>
      <c r="G70" s="310">
        <f t="shared" si="25"/>
        <v>-4832</v>
      </c>
    </row>
    <row r="71" spans="2:7">
      <c r="B71" s="64"/>
      <c r="C71" s="64"/>
      <c r="D71" s="64" t="s">
        <v>73</v>
      </c>
      <c r="E71" s="310">
        <f t="shared" si="24"/>
        <v>-4832</v>
      </c>
      <c r="F71" s="310">
        <f t="shared" si="25"/>
        <v>0</v>
      </c>
      <c r="G71" s="310">
        <f t="shared" si="25"/>
        <v>-4832</v>
      </c>
    </row>
    <row r="72" spans="2:7">
      <c r="B72" s="64"/>
      <c r="C72" s="64"/>
      <c r="D72" s="64" t="s">
        <v>74</v>
      </c>
      <c r="E72" s="310">
        <f>+F72+G72</f>
        <v>-4832</v>
      </c>
      <c r="F72" s="310">
        <v>0</v>
      </c>
      <c r="G72" s="310">
        <v>-4832</v>
      </c>
    </row>
    <row r="73" spans="2:7" ht="51.75">
      <c r="B73" s="64"/>
      <c r="C73" s="65">
        <v>12014</v>
      </c>
      <c r="D73" s="73" t="s">
        <v>190</v>
      </c>
      <c r="E73" s="310">
        <f t="shared" ref="E73:G73" si="26">E75</f>
        <v>-218216</v>
      </c>
      <c r="F73" s="310">
        <f t="shared" si="26"/>
        <v>-182722</v>
      </c>
      <c r="G73" s="310">
        <f t="shared" si="26"/>
        <v>-35494</v>
      </c>
    </row>
    <row r="74" spans="2:7">
      <c r="B74" s="64"/>
      <c r="C74" s="65"/>
      <c r="D74" s="65" t="s">
        <v>57</v>
      </c>
      <c r="E74" s="310"/>
      <c r="F74" s="310"/>
      <c r="G74" s="310"/>
    </row>
    <row r="75" spans="2:7" ht="34.5">
      <c r="B75" s="64"/>
      <c r="C75" s="65"/>
      <c r="D75" s="74" t="s">
        <v>75</v>
      </c>
      <c r="E75" s="310">
        <f t="shared" ref="E75:G80" si="27">E76</f>
        <v>-218216</v>
      </c>
      <c r="F75" s="310">
        <f t="shared" si="27"/>
        <v>-182722</v>
      </c>
      <c r="G75" s="310">
        <f t="shared" si="27"/>
        <v>-35494</v>
      </c>
    </row>
    <row r="76" spans="2:7" ht="34.5">
      <c r="B76" s="64"/>
      <c r="C76" s="65"/>
      <c r="D76" s="65" t="s">
        <v>58</v>
      </c>
      <c r="E76" s="310">
        <f t="shared" si="27"/>
        <v>-218216</v>
      </c>
      <c r="F76" s="310">
        <f t="shared" si="27"/>
        <v>-182722</v>
      </c>
      <c r="G76" s="310">
        <f t="shared" si="27"/>
        <v>-35494</v>
      </c>
    </row>
    <row r="77" spans="2:7">
      <c r="B77" s="64"/>
      <c r="C77" s="65"/>
      <c r="D77" s="73" t="s">
        <v>4</v>
      </c>
      <c r="E77" s="310">
        <f t="shared" si="27"/>
        <v>-218216</v>
      </c>
      <c r="F77" s="310">
        <f t="shared" si="27"/>
        <v>-182722</v>
      </c>
      <c r="G77" s="310">
        <f t="shared" si="27"/>
        <v>-35494</v>
      </c>
    </row>
    <row r="78" spans="2:7">
      <c r="B78" s="64"/>
      <c r="C78" s="65"/>
      <c r="D78" s="73" t="s">
        <v>25</v>
      </c>
      <c r="E78" s="310">
        <f t="shared" si="27"/>
        <v>-218216</v>
      </c>
      <c r="F78" s="310">
        <f t="shared" si="27"/>
        <v>-182722</v>
      </c>
      <c r="G78" s="310">
        <f t="shared" si="27"/>
        <v>-35494</v>
      </c>
    </row>
    <row r="79" spans="2:7">
      <c r="B79" s="64"/>
      <c r="C79" s="65"/>
      <c r="D79" s="73" t="s">
        <v>76</v>
      </c>
      <c r="E79" s="310">
        <f>E80</f>
        <v>-218216</v>
      </c>
      <c r="F79" s="310">
        <f t="shared" si="27"/>
        <v>-182722</v>
      </c>
      <c r="G79" s="310">
        <f t="shared" si="27"/>
        <v>-35494</v>
      </c>
    </row>
    <row r="80" spans="2:7">
      <c r="B80" s="64"/>
      <c r="C80" s="65"/>
      <c r="D80" s="73" t="s">
        <v>77</v>
      </c>
      <c r="E80" s="310">
        <f>E81</f>
        <v>-218216</v>
      </c>
      <c r="F80" s="310">
        <f t="shared" si="27"/>
        <v>-182722</v>
      </c>
      <c r="G80" s="310">
        <f t="shared" si="27"/>
        <v>-35494</v>
      </c>
    </row>
    <row r="81" spans="2:7">
      <c r="B81" s="64"/>
      <c r="C81" s="65"/>
      <c r="D81" s="73" t="s">
        <v>151</v>
      </c>
      <c r="E81" s="310">
        <f>F81+G81</f>
        <v>-218216</v>
      </c>
      <c r="F81" s="310">
        <v>-182722</v>
      </c>
      <c r="G81" s="310">
        <v>-35494</v>
      </c>
    </row>
    <row r="82" spans="2:7" ht="51.75">
      <c r="B82" s="64"/>
      <c r="C82" s="64" t="s">
        <v>149</v>
      </c>
      <c r="D82" s="64" t="s">
        <v>150</v>
      </c>
      <c r="E82" s="310">
        <f t="shared" ref="E82:G82" si="28">+E84</f>
        <v>-81700</v>
      </c>
      <c r="F82" s="310">
        <f t="shared" si="28"/>
        <v>-81700</v>
      </c>
      <c r="G82" s="310">
        <f t="shared" si="28"/>
        <v>0</v>
      </c>
    </row>
    <row r="83" spans="2:7">
      <c r="B83" s="64"/>
      <c r="C83" s="64"/>
      <c r="D83" s="64" t="s">
        <v>57</v>
      </c>
      <c r="E83" s="310"/>
      <c r="F83" s="310"/>
      <c r="G83" s="310"/>
    </row>
    <row r="84" spans="2:7" ht="34.5">
      <c r="B84" s="64"/>
      <c r="C84" s="64"/>
      <c r="D84" s="64" t="s">
        <v>75</v>
      </c>
      <c r="E84" s="310">
        <f t="shared" ref="E84:G84" si="29">+E86</f>
        <v>-81700</v>
      </c>
      <c r="F84" s="310">
        <f t="shared" si="29"/>
        <v>-81700</v>
      </c>
      <c r="G84" s="310">
        <f t="shared" si="29"/>
        <v>0</v>
      </c>
    </row>
    <row r="85" spans="2:7" ht="34.5">
      <c r="B85" s="64"/>
      <c r="C85" s="64"/>
      <c r="D85" s="64" t="s">
        <v>58</v>
      </c>
      <c r="E85" s="310"/>
      <c r="F85" s="310"/>
      <c r="G85" s="310"/>
    </row>
    <row r="86" spans="2:7">
      <c r="B86" s="64"/>
      <c r="C86" s="64"/>
      <c r="D86" s="64" t="s">
        <v>4</v>
      </c>
      <c r="E86" s="310">
        <f t="shared" ref="E86:E93" si="30">+F86+G86</f>
        <v>-81700</v>
      </c>
      <c r="F86" s="310">
        <f t="shared" ref="F86:G91" si="31">+F87</f>
        <v>-81700</v>
      </c>
      <c r="G86" s="310">
        <f>+G87</f>
        <v>0</v>
      </c>
    </row>
    <row r="87" spans="2:7">
      <c r="B87" s="64"/>
      <c r="C87" s="64"/>
      <c r="D87" s="64" t="s">
        <v>25</v>
      </c>
      <c r="E87" s="310">
        <f t="shared" si="30"/>
        <v>-81700</v>
      </c>
      <c r="F87" s="310">
        <f t="shared" si="31"/>
        <v>-81700</v>
      </c>
      <c r="G87" s="310">
        <f>+G88</f>
        <v>0</v>
      </c>
    </row>
    <row r="88" spans="2:7">
      <c r="B88" s="64"/>
      <c r="C88" s="64"/>
      <c r="D88" s="64" t="s">
        <v>76</v>
      </c>
      <c r="E88" s="310">
        <f t="shared" si="30"/>
        <v>-81700</v>
      </c>
      <c r="F88" s="310">
        <f>F89+F91</f>
        <v>-81700</v>
      </c>
      <c r="G88" s="310">
        <f>G89+G91</f>
        <v>0</v>
      </c>
    </row>
    <row r="89" spans="2:7">
      <c r="B89" s="64"/>
      <c r="C89" s="64"/>
      <c r="D89" s="64" t="s">
        <v>77</v>
      </c>
      <c r="E89" s="310">
        <f t="shared" ref="E89:E90" si="32">+F89+G89</f>
        <v>-73900</v>
      </c>
      <c r="F89" s="310">
        <f t="shared" si="31"/>
        <v>-73900</v>
      </c>
      <c r="G89" s="310">
        <f t="shared" si="31"/>
        <v>0</v>
      </c>
    </row>
    <row r="90" spans="2:7" ht="18.75" customHeight="1">
      <c r="B90" s="64"/>
      <c r="C90" s="64"/>
      <c r="D90" s="64" t="s">
        <v>151</v>
      </c>
      <c r="E90" s="310">
        <f t="shared" si="32"/>
        <v>-73900</v>
      </c>
      <c r="F90" s="310">
        <v>-73900</v>
      </c>
      <c r="G90" s="310">
        <v>0</v>
      </c>
    </row>
    <row r="91" spans="2:7">
      <c r="B91" s="64"/>
      <c r="C91" s="64"/>
      <c r="D91" s="64" t="s">
        <v>276</v>
      </c>
      <c r="E91" s="310">
        <f t="shared" si="30"/>
        <v>-7800</v>
      </c>
      <c r="F91" s="310">
        <f t="shared" si="31"/>
        <v>-7800</v>
      </c>
      <c r="G91" s="310">
        <f>+G92</f>
        <v>0</v>
      </c>
    </row>
    <row r="92" spans="2:7" ht="18.75" customHeight="1">
      <c r="B92" s="64"/>
      <c r="C92" s="64"/>
      <c r="D92" s="64" t="s">
        <v>79</v>
      </c>
      <c r="E92" s="310">
        <f t="shared" si="30"/>
        <v>-7800</v>
      </c>
      <c r="F92" s="310">
        <v>-7800</v>
      </c>
      <c r="G92" s="310">
        <v>0</v>
      </c>
    </row>
    <row r="93" spans="2:7" s="293" customFormat="1">
      <c r="B93" s="201">
        <v>1232</v>
      </c>
      <c r="C93" s="208"/>
      <c r="D93" s="208" t="s">
        <v>364</v>
      </c>
      <c r="E93" s="308">
        <f t="shared" si="30"/>
        <v>-23956.3</v>
      </c>
      <c r="F93" s="306">
        <f>+F95+F106</f>
        <v>-20193.099999999999</v>
      </c>
      <c r="G93" s="306">
        <f>+G95+G106</f>
        <v>-3763.2000000000003</v>
      </c>
    </row>
    <row r="94" spans="2:7" s="293" customFormat="1" ht="17.25" customHeight="1">
      <c r="B94" s="289"/>
      <c r="C94" s="289"/>
      <c r="D94" s="289" t="s">
        <v>55</v>
      </c>
      <c r="E94" s="308"/>
      <c r="F94" s="308"/>
      <c r="G94" s="308"/>
    </row>
    <row r="95" spans="2:7" s="293" customFormat="1" ht="51.75">
      <c r="B95" s="208"/>
      <c r="C95" s="201">
        <v>11001</v>
      </c>
      <c r="D95" s="208" t="s">
        <v>365</v>
      </c>
      <c r="E95" s="308">
        <f>+F95+G95</f>
        <v>-667.3</v>
      </c>
      <c r="F95" s="308">
        <f>+F97</f>
        <v>-286</v>
      </c>
      <c r="G95" s="308">
        <f>+G97</f>
        <v>-381.3</v>
      </c>
    </row>
    <row r="96" spans="2:7" s="293" customFormat="1">
      <c r="B96" s="208"/>
      <c r="C96" s="208"/>
      <c r="D96" s="208" t="s">
        <v>57</v>
      </c>
      <c r="E96" s="308"/>
      <c r="F96" s="308"/>
      <c r="G96" s="308"/>
    </row>
    <row r="97" spans="2:7" s="293" customFormat="1" ht="34.5">
      <c r="B97" s="208"/>
      <c r="C97" s="208"/>
      <c r="D97" s="212" t="s">
        <v>75</v>
      </c>
      <c r="E97" s="308">
        <f>+F97+G97</f>
        <v>-667.3</v>
      </c>
      <c r="F97" s="308">
        <f>+F99</f>
        <v>-286</v>
      </c>
      <c r="G97" s="308">
        <f>+G99</f>
        <v>-381.3</v>
      </c>
    </row>
    <row r="98" spans="2:7" s="293" customFormat="1" ht="34.5">
      <c r="B98" s="208"/>
      <c r="C98" s="208"/>
      <c r="D98" s="208" t="s">
        <v>58</v>
      </c>
      <c r="E98" s="308"/>
      <c r="F98" s="308"/>
      <c r="G98" s="308"/>
    </row>
    <row r="99" spans="2:7" s="293" customFormat="1">
      <c r="B99" s="208"/>
      <c r="C99" s="208"/>
      <c r="D99" s="208" t="s">
        <v>4</v>
      </c>
      <c r="E99" s="308">
        <f t="shared" ref="E99:E106" si="33">+F99+G99</f>
        <v>-667.3</v>
      </c>
      <c r="F99" s="308">
        <f t="shared" ref="F99:G100" si="34">+F100</f>
        <v>-286</v>
      </c>
      <c r="G99" s="308">
        <f t="shared" si="34"/>
        <v>-381.3</v>
      </c>
    </row>
    <row r="100" spans="2:7" s="293" customFormat="1">
      <c r="B100" s="208"/>
      <c r="C100" s="208"/>
      <c r="D100" s="208" t="s">
        <v>59</v>
      </c>
      <c r="E100" s="308">
        <f t="shared" si="33"/>
        <v>-667.3</v>
      </c>
      <c r="F100" s="308">
        <f t="shared" si="34"/>
        <v>-286</v>
      </c>
      <c r="G100" s="308">
        <f t="shared" si="34"/>
        <v>-381.3</v>
      </c>
    </row>
    <row r="101" spans="2:7" s="293" customFormat="1">
      <c r="B101" s="208"/>
      <c r="C101" s="208"/>
      <c r="D101" s="208" t="s">
        <v>73</v>
      </c>
      <c r="E101" s="308">
        <f t="shared" si="33"/>
        <v>-667.3</v>
      </c>
      <c r="F101" s="308">
        <f>F102+F104+F105+F103</f>
        <v>-286</v>
      </c>
      <c r="G101" s="308">
        <f>G102+G104+G105+G103</f>
        <v>-381.3</v>
      </c>
    </row>
    <row r="102" spans="2:7" s="293" customFormat="1">
      <c r="B102" s="208"/>
      <c r="C102" s="208"/>
      <c r="D102" s="208" t="s">
        <v>366</v>
      </c>
      <c r="E102" s="308">
        <f t="shared" si="33"/>
        <v>-233.8</v>
      </c>
      <c r="F102" s="308">
        <v>0</v>
      </c>
      <c r="G102" s="308">
        <v>-233.8</v>
      </c>
    </row>
    <row r="103" spans="2:7" s="293" customFormat="1">
      <c r="B103" s="208"/>
      <c r="C103" s="208"/>
      <c r="D103" s="208" t="s">
        <v>369</v>
      </c>
      <c r="E103" s="308">
        <f>+F103+G103</f>
        <v>-125.7</v>
      </c>
      <c r="F103" s="308">
        <v>-104.7</v>
      </c>
      <c r="G103" s="308">
        <v>-21</v>
      </c>
    </row>
    <row r="104" spans="2:7" s="293" customFormat="1">
      <c r="B104" s="208"/>
      <c r="C104" s="208"/>
      <c r="D104" s="208" t="s">
        <v>370</v>
      </c>
      <c r="E104" s="308">
        <f t="shared" si="33"/>
        <v>-181.3</v>
      </c>
      <c r="F104" s="308">
        <v>-181.3</v>
      </c>
      <c r="G104" s="308">
        <v>0</v>
      </c>
    </row>
    <row r="105" spans="2:7" s="293" customFormat="1">
      <c r="B105" s="208"/>
      <c r="C105" s="208"/>
      <c r="D105" s="208" t="s">
        <v>371</v>
      </c>
      <c r="E105" s="308">
        <f t="shared" si="33"/>
        <v>-126.5</v>
      </c>
      <c r="F105" s="308">
        <v>0</v>
      </c>
      <c r="G105" s="308">
        <v>-126.5</v>
      </c>
    </row>
    <row r="106" spans="2:7" s="293" customFormat="1" ht="69">
      <c r="B106" s="208"/>
      <c r="C106" s="201">
        <v>32001</v>
      </c>
      <c r="D106" s="208" t="s">
        <v>367</v>
      </c>
      <c r="E106" s="306">
        <f t="shared" si="33"/>
        <v>-23289</v>
      </c>
      <c r="F106" s="306">
        <f>+F108</f>
        <v>-19907.099999999999</v>
      </c>
      <c r="G106" s="306">
        <f>+G108</f>
        <v>-3381.9</v>
      </c>
    </row>
    <row r="107" spans="2:7" s="293" customFormat="1">
      <c r="B107" s="208"/>
      <c r="C107" s="208"/>
      <c r="D107" s="208" t="s">
        <v>57</v>
      </c>
      <c r="E107" s="306"/>
      <c r="F107" s="306"/>
      <c r="G107" s="306"/>
    </row>
    <row r="108" spans="2:7" s="293" customFormat="1" ht="34.5">
      <c r="B108" s="208"/>
      <c r="C108" s="208"/>
      <c r="D108" s="212" t="s">
        <v>75</v>
      </c>
      <c r="E108" s="306">
        <f t="shared" ref="E108" si="35">+F108+G108</f>
        <v>-23289</v>
      </c>
      <c r="F108" s="306">
        <f>+F110</f>
        <v>-19907.099999999999</v>
      </c>
      <c r="G108" s="306">
        <f>+G110</f>
        <v>-3381.9</v>
      </c>
    </row>
    <row r="109" spans="2:7" s="293" customFormat="1" ht="34.5">
      <c r="B109" s="208"/>
      <c r="C109" s="208"/>
      <c r="D109" s="208" t="s">
        <v>58</v>
      </c>
      <c r="E109" s="306"/>
      <c r="F109" s="306"/>
      <c r="G109" s="306"/>
    </row>
    <row r="110" spans="2:7" s="293" customFormat="1">
      <c r="B110" s="208"/>
      <c r="C110" s="208"/>
      <c r="D110" s="208" t="s">
        <v>4</v>
      </c>
      <c r="E110" s="306">
        <f t="shared" ref="E110:E111" si="36">+F110+G110</f>
        <v>-23289</v>
      </c>
      <c r="F110" s="306">
        <f>+F111</f>
        <v>-19907.099999999999</v>
      </c>
      <c r="G110" s="306">
        <f>+G111</f>
        <v>-3381.9</v>
      </c>
    </row>
    <row r="111" spans="2:7" s="293" customFormat="1">
      <c r="B111" s="208"/>
      <c r="C111" s="208"/>
      <c r="D111" s="208" t="s">
        <v>25</v>
      </c>
      <c r="E111" s="306">
        <f t="shared" si="36"/>
        <v>-23289</v>
      </c>
      <c r="F111" s="306">
        <f>F112</f>
        <v>-19907.099999999999</v>
      </c>
      <c r="G111" s="306">
        <f>+G112</f>
        <v>-3381.9</v>
      </c>
    </row>
    <row r="112" spans="2:7" s="293" customFormat="1">
      <c r="B112" s="208"/>
      <c r="C112" s="208"/>
      <c r="D112" s="208" t="s">
        <v>76</v>
      </c>
      <c r="E112" s="306">
        <f>+F112+G112</f>
        <v>-23289</v>
      </c>
      <c r="F112" s="306">
        <f>+F113+F115</f>
        <v>-19907.099999999999</v>
      </c>
      <c r="G112" s="306">
        <f>+G113+G115</f>
        <v>-3381.9</v>
      </c>
    </row>
    <row r="113" spans="2:7" s="293" customFormat="1">
      <c r="B113" s="208"/>
      <c r="C113" s="208"/>
      <c r="D113" s="208" t="s">
        <v>77</v>
      </c>
      <c r="E113" s="306">
        <f t="shared" ref="E113:E114" si="37">+F113+G113</f>
        <v>-22528.6</v>
      </c>
      <c r="F113" s="306">
        <f>+F114</f>
        <v>-19273.8</v>
      </c>
      <c r="G113" s="306">
        <f>+G114</f>
        <v>-3254.8</v>
      </c>
    </row>
    <row r="114" spans="2:7" s="293" customFormat="1">
      <c r="B114" s="294"/>
      <c r="C114" s="294"/>
      <c r="D114" s="208" t="s">
        <v>78</v>
      </c>
      <c r="E114" s="306">
        <f t="shared" si="37"/>
        <v>-22528.6</v>
      </c>
      <c r="F114" s="306">
        <v>-19273.8</v>
      </c>
      <c r="G114" s="306">
        <v>-3254.8</v>
      </c>
    </row>
    <row r="115" spans="2:7" s="293" customFormat="1">
      <c r="B115" s="294"/>
      <c r="C115" s="294"/>
      <c r="D115" s="208" t="s">
        <v>368</v>
      </c>
      <c r="E115" s="306">
        <f>+F115+G115</f>
        <v>-760.4</v>
      </c>
      <c r="F115" s="306">
        <f>+F116</f>
        <v>-633.29999999999995</v>
      </c>
      <c r="G115" s="306">
        <f>+G116</f>
        <v>-127.1</v>
      </c>
    </row>
    <row r="116" spans="2:7" s="293" customFormat="1">
      <c r="B116" s="294"/>
      <c r="C116" s="294"/>
      <c r="D116" s="208" t="s">
        <v>79</v>
      </c>
      <c r="E116" s="306">
        <f t="shared" ref="E116" si="38">+F116+G116</f>
        <v>-760.4</v>
      </c>
      <c r="F116" s="306">
        <v>-633.29999999999995</v>
      </c>
      <c r="G116" s="306">
        <v>-127.1</v>
      </c>
    </row>
  </sheetData>
  <mergeCells count="9">
    <mergeCell ref="B55:D55"/>
    <mergeCell ref="F9:G9"/>
    <mergeCell ref="B4:D4"/>
    <mergeCell ref="B5:G5"/>
    <mergeCell ref="B7:C9"/>
    <mergeCell ref="D7:D10"/>
    <mergeCell ref="E8:G8"/>
    <mergeCell ref="E9:E10"/>
    <mergeCell ref="E7:G7"/>
  </mergeCells>
  <printOptions horizontalCentered="1"/>
  <pageMargins left="0.23622047244094491" right="0.15748031496062992" top="0.19685039370078741" bottom="0.27559055118110237" header="0.15748031496062992" footer="0.19685039370078741"/>
  <pageSetup paperSize="9" scale="58" firstPageNumber="236" orientation="landscape" r:id="rId1"/>
  <ignoredErrors>
    <ignoredError sqref="E11:E12 E43 E91:E92 E45:E53 E86:E88" 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view="pageBreakPreview" zoomScaleNormal="100" zoomScaleSheetLayoutView="100" workbookViewId="0">
      <selection activeCell="C7" sqref="C7:C8"/>
    </sheetView>
  </sheetViews>
  <sheetFormatPr defaultRowHeight="17.25"/>
  <cols>
    <col min="1" max="1" width="11.42578125" style="336" customWidth="1"/>
    <col min="2" max="2" width="16.5703125" style="336" customWidth="1"/>
    <col min="3" max="3" width="65.28515625" style="336" customWidth="1"/>
    <col min="4" max="4" width="36.42578125" style="336" customWidth="1"/>
    <col min="5" max="173" width="9.140625" style="336"/>
    <col min="174" max="174" width="5" style="336" customWidth="1"/>
    <col min="175" max="175" width="4.7109375" style="336" customWidth="1"/>
    <col min="176" max="176" width="5" style="336" customWidth="1"/>
    <col min="177" max="177" width="19.7109375" style="336" customWidth="1"/>
    <col min="178" max="178" width="49.85546875" style="336" customWidth="1"/>
    <col min="179" max="179" width="14.5703125" style="336" customWidth="1"/>
    <col min="180" max="180" width="13.7109375" style="336" customWidth="1"/>
    <col min="181" max="181" width="13.42578125" style="336" customWidth="1"/>
    <col min="182" max="182" width="15.42578125" style="336" customWidth="1"/>
    <col min="183" max="184" width="10.28515625" style="336" bestFit="1" customWidth="1"/>
    <col min="185" max="429" width="9.140625" style="336"/>
    <col min="430" max="430" width="5" style="336" customWidth="1"/>
    <col min="431" max="431" width="4.7109375" style="336" customWidth="1"/>
    <col min="432" max="432" width="5" style="336" customWidth="1"/>
    <col min="433" max="433" width="19.7109375" style="336" customWidth="1"/>
    <col min="434" max="434" width="49.85546875" style="336" customWidth="1"/>
    <col min="435" max="435" width="14.5703125" style="336" customWidth="1"/>
    <col min="436" max="436" width="13.7109375" style="336" customWidth="1"/>
    <col min="437" max="437" width="13.42578125" style="336" customWidth="1"/>
    <col min="438" max="438" width="15.42578125" style="336" customWidth="1"/>
    <col min="439" max="440" width="10.28515625" style="336" bestFit="1" customWidth="1"/>
    <col min="441" max="685" width="9.140625" style="336"/>
    <col min="686" max="686" width="5" style="336" customWidth="1"/>
    <col min="687" max="687" width="4.7109375" style="336" customWidth="1"/>
    <col min="688" max="688" width="5" style="336" customWidth="1"/>
    <col min="689" max="689" width="19.7109375" style="336" customWidth="1"/>
    <col min="690" max="690" width="49.85546875" style="336" customWidth="1"/>
    <col min="691" max="691" width="14.5703125" style="336" customWidth="1"/>
    <col min="692" max="692" width="13.7109375" style="336" customWidth="1"/>
    <col min="693" max="693" width="13.42578125" style="336" customWidth="1"/>
    <col min="694" max="694" width="15.42578125" style="336" customWidth="1"/>
    <col min="695" max="696" width="10.28515625" style="336" bestFit="1" customWidth="1"/>
    <col min="697" max="941" width="9.140625" style="336"/>
    <col min="942" max="942" width="5" style="336" customWidth="1"/>
    <col min="943" max="943" width="4.7109375" style="336" customWidth="1"/>
    <col min="944" max="944" width="5" style="336" customWidth="1"/>
    <col min="945" max="945" width="19.7109375" style="336" customWidth="1"/>
    <col min="946" max="946" width="49.85546875" style="336" customWidth="1"/>
    <col min="947" max="947" width="14.5703125" style="336" customWidth="1"/>
    <col min="948" max="948" width="13.7109375" style="336" customWidth="1"/>
    <col min="949" max="949" width="13.42578125" style="336" customWidth="1"/>
    <col min="950" max="950" width="15.42578125" style="336" customWidth="1"/>
    <col min="951" max="952" width="10.28515625" style="336" bestFit="1" customWidth="1"/>
    <col min="953" max="1197" width="9.140625" style="336"/>
    <col min="1198" max="1198" width="5" style="336" customWidth="1"/>
    <col min="1199" max="1199" width="4.7109375" style="336" customWidth="1"/>
    <col min="1200" max="1200" width="5" style="336" customWidth="1"/>
    <col min="1201" max="1201" width="19.7109375" style="336" customWidth="1"/>
    <col min="1202" max="1202" width="49.85546875" style="336" customWidth="1"/>
    <col min="1203" max="1203" width="14.5703125" style="336" customWidth="1"/>
    <col min="1204" max="1204" width="13.7109375" style="336" customWidth="1"/>
    <col min="1205" max="1205" width="13.42578125" style="336" customWidth="1"/>
    <col min="1206" max="1206" width="15.42578125" style="336" customWidth="1"/>
    <col min="1207" max="1208" width="10.28515625" style="336" bestFit="1" customWidth="1"/>
    <col min="1209" max="1453" width="9.140625" style="336"/>
    <col min="1454" max="1454" width="5" style="336" customWidth="1"/>
    <col min="1455" max="1455" width="4.7109375" style="336" customWidth="1"/>
    <col min="1456" max="1456" width="5" style="336" customWidth="1"/>
    <col min="1457" max="1457" width="19.7109375" style="336" customWidth="1"/>
    <col min="1458" max="1458" width="49.85546875" style="336" customWidth="1"/>
    <col min="1459" max="1459" width="14.5703125" style="336" customWidth="1"/>
    <col min="1460" max="1460" width="13.7109375" style="336" customWidth="1"/>
    <col min="1461" max="1461" width="13.42578125" style="336" customWidth="1"/>
    <col min="1462" max="1462" width="15.42578125" style="336" customWidth="1"/>
    <col min="1463" max="1464" width="10.28515625" style="336" bestFit="1" customWidth="1"/>
    <col min="1465" max="1709" width="9.140625" style="336"/>
    <col min="1710" max="1710" width="5" style="336" customWidth="1"/>
    <col min="1711" max="1711" width="4.7109375" style="336" customWidth="1"/>
    <col min="1712" max="1712" width="5" style="336" customWidth="1"/>
    <col min="1713" max="1713" width="19.7109375" style="336" customWidth="1"/>
    <col min="1714" max="1714" width="49.85546875" style="336" customWidth="1"/>
    <col min="1715" max="1715" width="14.5703125" style="336" customWidth="1"/>
    <col min="1716" max="1716" width="13.7109375" style="336" customWidth="1"/>
    <col min="1717" max="1717" width="13.42578125" style="336" customWidth="1"/>
    <col min="1718" max="1718" width="15.42578125" style="336" customWidth="1"/>
    <col min="1719" max="1720" width="10.28515625" style="336" bestFit="1" customWidth="1"/>
    <col min="1721" max="1965" width="9.140625" style="336"/>
    <col min="1966" max="1966" width="5" style="336" customWidth="1"/>
    <col min="1967" max="1967" width="4.7109375" style="336" customWidth="1"/>
    <col min="1968" max="1968" width="5" style="336" customWidth="1"/>
    <col min="1969" max="1969" width="19.7109375" style="336" customWidth="1"/>
    <col min="1970" max="1970" width="49.85546875" style="336" customWidth="1"/>
    <col min="1971" max="1971" width="14.5703125" style="336" customWidth="1"/>
    <col min="1972" max="1972" width="13.7109375" style="336" customWidth="1"/>
    <col min="1973" max="1973" width="13.42578125" style="336" customWidth="1"/>
    <col min="1974" max="1974" width="15.42578125" style="336" customWidth="1"/>
    <col min="1975" max="1976" width="10.28515625" style="336" bestFit="1" customWidth="1"/>
    <col min="1977" max="2221" width="9.140625" style="336"/>
    <col min="2222" max="2222" width="5" style="336" customWidth="1"/>
    <col min="2223" max="2223" width="4.7109375" style="336" customWidth="1"/>
    <col min="2224" max="2224" width="5" style="336" customWidth="1"/>
    <col min="2225" max="2225" width="19.7109375" style="336" customWidth="1"/>
    <col min="2226" max="2226" width="49.85546875" style="336" customWidth="1"/>
    <col min="2227" max="2227" width="14.5703125" style="336" customWidth="1"/>
    <col min="2228" max="2228" width="13.7109375" style="336" customWidth="1"/>
    <col min="2229" max="2229" width="13.42578125" style="336" customWidth="1"/>
    <col min="2230" max="2230" width="15.42578125" style="336" customWidth="1"/>
    <col min="2231" max="2232" width="10.28515625" style="336" bestFit="1" customWidth="1"/>
    <col min="2233" max="2477" width="9.140625" style="336"/>
    <col min="2478" max="2478" width="5" style="336" customWidth="1"/>
    <col min="2479" max="2479" width="4.7109375" style="336" customWidth="1"/>
    <col min="2480" max="2480" width="5" style="336" customWidth="1"/>
    <col min="2481" max="2481" width="19.7109375" style="336" customWidth="1"/>
    <col min="2482" max="2482" width="49.85546875" style="336" customWidth="1"/>
    <col min="2483" max="2483" width="14.5703125" style="336" customWidth="1"/>
    <col min="2484" max="2484" width="13.7109375" style="336" customWidth="1"/>
    <col min="2485" max="2485" width="13.42578125" style="336" customWidth="1"/>
    <col min="2486" max="2486" width="15.42578125" style="336" customWidth="1"/>
    <col min="2487" max="2488" width="10.28515625" style="336" bestFit="1" customWidth="1"/>
    <col min="2489" max="2733" width="9.140625" style="336"/>
    <col min="2734" max="2734" width="5" style="336" customWidth="1"/>
    <col min="2735" max="2735" width="4.7109375" style="336" customWidth="1"/>
    <col min="2736" max="2736" width="5" style="336" customWidth="1"/>
    <col min="2737" max="2737" width="19.7109375" style="336" customWidth="1"/>
    <col min="2738" max="2738" width="49.85546875" style="336" customWidth="1"/>
    <col min="2739" max="2739" width="14.5703125" style="336" customWidth="1"/>
    <col min="2740" max="2740" width="13.7109375" style="336" customWidth="1"/>
    <col min="2741" max="2741" width="13.42578125" style="336" customWidth="1"/>
    <col min="2742" max="2742" width="15.42578125" style="336" customWidth="1"/>
    <col min="2743" max="2744" width="10.28515625" style="336" bestFit="1" customWidth="1"/>
    <col min="2745" max="2989" width="9.140625" style="336"/>
    <col min="2990" max="2990" width="5" style="336" customWidth="1"/>
    <col min="2991" max="2991" width="4.7109375" style="336" customWidth="1"/>
    <col min="2992" max="2992" width="5" style="336" customWidth="1"/>
    <col min="2993" max="2993" width="19.7109375" style="336" customWidth="1"/>
    <col min="2994" max="2994" width="49.85546875" style="336" customWidth="1"/>
    <col min="2995" max="2995" width="14.5703125" style="336" customWidth="1"/>
    <col min="2996" max="2996" width="13.7109375" style="336" customWidth="1"/>
    <col min="2997" max="2997" width="13.42578125" style="336" customWidth="1"/>
    <col min="2998" max="2998" width="15.42578125" style="336" customWidth="1"/>
    <col min="2999" max="3000" width="10.28515625" style="336" bestFit="1" customWidth="1"/>
    <col min="3001" max="3245" width="9.140625" style="336"/>
    <col min="3246" max="3246" width="5" style="336" customWidth="1"/>
    <col min="3247" max="3247" width="4.7109375" style="336" customWidth="1"/>
    <col min="3248" max="3248" width="5" style="336" customWidth="1"/>
    <col min="3249" max="3249" width="19.7109375" style="336" customWidth="1"/>
    <col min="3250" max="3250" width="49.85546875" style="336" customWidth="1"/>
    <col min="3251" max="3251" width="14.5703125" style="336" customWidth="1"/>
    <col min="3252" max="3252" width="13.7109375" style="336" customWidth="1"/>
    <col min="3253" max="3253" width="13.42578125" style="336" customWidth="1"/>
    <col min="3254" max="3254" width="15.42578125" style="336" customWidth="1"/>
    <col min="3255" max="3256" width="10.28515625" style="336" bestFit="1" customWidth="1"/>
    <col min="3257" max="3501" width="9.140625" style="336"/>
    <col min="3502" max="3502" width="5" style="336" customWidth="1"/>
    <col min="3503" max="3503" width="4.7109375" style="336" customWidth="1"/>
    <col min="3504" max="3504" width="5" style="336" customWidth="1"/>
    <col min="3505" max="3505" width="19.7109375" style="336" customWidth="1"/>
    <col min="3506" max="3506" width="49.85546875" style="336" customWidth="1"/>
    <col min="3507" max="3507" width="14.5703125" style="336" customWidth="1"/>
    <col min="3508" max="3508" width="13.7109375" style="336" customWidth="1"/>
    <col min="3509" max="3509" width="13.42578125" style="336" customWidth="1"/>
    <col min="3510" max="3510" width="15.42578125" style="336" customWidth="1"/>
    <col min="3511" max="3512" width="10.28515625" style="336" bestFit="1" customWidth="1"/>
    <col min="3513" max="3757" width="9.140625" style="336"/>
    <col min="3758" max="3758" width="5" style="336" customWidth="1"/>
    <col min="3759" max="3759" width="4.7109375" style="336" customWidth="1"/>
    <col min="3760" max="3760" width="5" style="336" customWidth="1"/>
    <col min="3761" max="3761" width="19.7109375" style="336" customWidth="1"/>
    <col min="3762" max="3762" width="49.85546875" style="336" customWidth="1"/>
    <col min="3763" max="3763" width="14.5703125" style="336" customWidth="1"/>
    <col min="3764" max="3764" width="13.7109375" style="336" customWidth="1"/>
    <col min="3765" max="3765" width="13.42578125" style="336" customWidth="1"/>
    <col min="3766" max="3766" width="15.42578125" style="336" customWidth="1"/>
    <col min="3767" max="3768" width="10.28515625" style="336" bestFit="1" customWidth="1"/>
    <col min="3769" max="4013" width="9.140625" style="336"/>
    <col min="4014" max="4014" width="5" style="336" customWidth="1"/>
    <col min="4015" max="4015" width="4.7109375" style="336" customWidth="1"/>
    <col min="4016" max="4016" width="5" style="336" customWidth="1"/>
    <col min="4017" max="4017" width="19.7109375" style="336" customWidth="1"/>
    <col min="4018" max="4018" width="49.85546875" style="336" customWidth="1"/>
    <col min="4019" max="4019" width="14.5703125" style="336" customWidth="1"/>
    <col min="4020" max="4020" width="13.7109375" style="336" customWidth="1"/>
    <col min="4021" max="4021" width="13.42578125" style="336" customWidth="1"/>
    <col min="4022" max="4022" width="15.42578125" style="336" customWidth="1"/>
    <col min="4023" max="4024" width="10.28515625" style="336" bestFit="1" customWidth="1"/>
    <col min="4025" max="4269" width="9.140625" style="336"/>
    <col min="4270" max="4270" width="5" style="336" customWidth="1"/>
    <col min="4271" max="4271" width="4.7109375" style="336" customWidth="1"/>
    <col min="4272" max="4272" width="5" style="336" customWidth="1"/>
    <col min="4273" max="4273" width="19.7109375" style="336" customWidth="1"/>
    <col min="4274" max="4274" width="49.85546875" style="336" customWidth="1"/>
    <col min="4275" max="4275" width="14.5703125" style="336" customWidth="1"/>
    <col min="4276" max="4276" width="13.7109375" style="336" customWidth="1"/>
    <col min="4277" max="4277" width="13.42578125" style="336" customWidth="1"/>
    <col min="4278" max="4278" width="15.42578125" style="336" customWidth="1"/>
    <col min="4279" max="4280" width="10.28515625" style="336" bestFit="1" customWidth="1"/>
    <col min="4281" max="4525" width="9.140625" style="336"/>
    <col min="4526" max="4526" width="5" style="336" customWidth="1"/>
    <col min="4527" max="4527" width="4.7109375" style="336" customWidth="1"/>
    <col min="4528" max="4528" width="5" style="336" customWidth="1"/>
    <col min="4529" max="4529" width="19.7109375" style="336" customWidth="1"/>
    <col min="4530" max="4530" width="49.85546875" style="336" customWidth="1"/>
    <col min="4531" max="4531" width="14.5703125" style="336" customWidth="1"/>
    <col min="4532" max="4532" width="13.7109375" style="336" customWidth="1"/>
    <col min="4533" max="4533" width="13.42578125" style="336" customWidth="1"/>
    <col min="4534" max="4534" width="15.42578125" style="336" customWidth="1"/>
    <col min="4535" max="4536" width="10.28515625" style="336" bestFit="1" customWidth="1"/>
    <col min="4537" max="4781" width="9.140625" style="336"/>
    <col min="4782" max="4782" width="5" style="336" customWidth="1"/>
    <col min="4783" max="4783" width="4.7109375" style="336" customWidth="1"/>
    <col min="4784" max="4784" width="5" style="336" customWidth="1"/>
    <col min="4785" max="4785" width="19.7109375" style="336" customWidth="1"/>
    <col min="4786" max="4786" width="49.85546875" style="336" customWidth="1"/>
    <col min="4787" max="4787" width="14.5703125" style="336" customWidth="1"/>
    <col min="4788" max="4788" width="13.7109375" style="336" customWidth="1"/>
    <col min="4789" max="4789" width="13.42578125" style="336" customWidth="1"/>
    <col min="4790" max="4790" width="15.42578125" style="336" customWidth="1"/>
    <col min="4791" max="4792" width="10.28515625" style="336" bestFit="1" customWidth="1"/>
    <col min="4793" max="5037" width="9.140625" style="336"/>
    <col min="5038" max="5038" width="5" style="336" customWidth="1"/>
    <col min="5039" max="5039" width="4.7109375" style="336" customWidth="1"/>
    <col min="5040" max="5040" width="5" style="336" customWidth="1"/>
    <col min="5041" max="5041" width="19.7109375" style="336" customWidth="1"/>
    <col min="5042" max="5042" width="49.85546875" style="336" customWidth="1"/>
    <col min="5043" max="5043" width="14.5703125" style="336" customWidth="1"/>
    <col min="5044" max="5044" width="13.7109375" style="336" customWidth="1"/>
    <col min="5045" max="5045" width="13.42578125" style="336" customWidth="1"/>
    <col min="5046" max="5046" width="15.42578125" style="336" customWidth="1"/>
    <col min="5047" max="5048" width="10.28515625" style="336" bestFit="1" customWidth="1"/>
    <col min="5049" max="5293" width="9.140625" style="336"/>
    <col min="5294" max="5294" width="5" style="336" customWidth="1"/>
    <col min="5295" max="5295" width="4.7109375" style="336" customWidth="1"/>
    <col min="5296" max="5296" width="5" style="336" customWidth="1"/>
    <col min="5297" max="5297" width="19.7109375" style="336" customWidth="1"/>
    <col min="5298" max="5298" width="49.85546875" style="336" customWidth="1"/>
    <col min="5299" max="5299" width="14.5703125" style="336" customWidth="1"/>
    <col min="5300" max="5300" width="13.7109375" style="336" customWidth="1"/>
    <col min="5301" max="5301" width="13.42578125" style="336" customWidth="1"/>
    <col min="5302" max="5302" width="15.42578125" style="336" customWidth="1"/>
    <col min="5303" max="5304" width="10.28515625" style="336" bestFit="1" customWidth="1"/>
    <col min="5305" max="5549" width="9.140625" style="336"/>
    <col min="5550" max="5550" width="5" style="336" customWidth="1"/>
    <col min="5551" max="5551" width="4.7109375" style="336" customWidth="1"/>
    <col min="5552" max="5552" width="5" style="336" customWidth="1"/>
    <col min="5553" max="5553" width="19.7109375" style="336" customWidth="1"/>
    <col min="5554" max="5554" width="49.85546875" style="336" customWidth="1"/>
    <col min="5555" max="5555" width="14.5703125" style="336" customWidth="1"/>
    <col min="5556" max="5556" width="13.7109375" style="336" customWidth="1"/>
    <col min="5557" max="5557" width="13.42578125" style="336" customWidth="1"/>
    <col min="5558" max="5558" width="15.42578125" style="336" customWidth="1"/>
    <col min="5559" max="5560" width="10.28515625" style="336" bestFit="1" customWidth="1"/>
    <col min="5561" max="5805" width="9.140625" style="336"/>
    <col min="5806" max="5806" width="5" style="336" customWidth="1"/>
    <col min="5807" max="5807" width="4.7109375" style="336" customWidth="1"/>
    <col min="5808" max="5808" width="5" style="336" customWidth="1"/>
    <col min="5809" max="5809" width="19.7109375" style="336" customWidth="1"/>
    <col min="5810" max="5810" width="49.85546875" style="336" customWidth="1"/>
    <col min="5811" max="5811" width="14.5703125" style="336" customWidth="1"/>
    <col min="5812" max="5812" width="13.7109375" style="336" customWidth="1"/>
    <col min="5813" max="5813" width="13.42578125" style="336" customWidth="1"/>
    <col min="5814" max="5814" width="15.42578125" style="336" customWidth="1"/>
    <col min="5815" max="5816" width="10.28515625" style="336" bestFit="1" customWidth="1"/>
    <col min="5817" max="6061" width="9.140625" style="336"/>
    <col min="6062" max="6062" width="5" style="336" customWidth="1"/>
    <col min="6063" max="6063" width="4.7109375" style="336" customWidth="1"/>
    <col min="6064" max="6064" width="5" style="336" customWidth="1"/>
    <col min="6065" max="6065" width="19.7109375" style="336" customWidth="1"/>
    <col min="6066" max="6066" width="49.85546875" style="336" customWidth="1"/>
    <col min="6067" max="6067" width="14.5703125" style="336" customWidth="1"/>
    <col min="6068" max="6068" width="13.7109375" style="336" customWidth="1"/>
    <col min="6069" max="6069" width="13.42578125" style="336" customWidth="1"/>
    <col min="6070" max="6070" width="15.42578125" style="336" customWidth="1"/>
    <col min="6071" max="6072" width="10.28515625" style="336" bestFit="1" customWidth="1"/>
    <col min="6073" max="6317" width="9.140625" style="336"/>
    <col min="6318" max="6318" width="5" style="336" customWidth="1"/>
    <col min="6319" max="6319" width="4.7109375" style="336" customWidth="1"/>
    <col min="6320" max="6320" width="5" style="336" customWidth="1"/>
    <col min="6321" max="6321" width="19.7109375" style="336" customWidth="1"/>
    <col min="6322" max="6322" width="49.85546875" style="336" customWidth="1"/>
    <col min="6323" max="6323" width="14.5703125" style="336" customWidth="1"/>
    <col min="6324" max="6324" width="13.7109375" style="336" customWidth="1"/>
    <col min="6325" max="6325" width="13.42578125" style="336" customWidth="1"/>
    <col min="6326" max="6326" width="15.42578125" style="336" customWidth="1"/>
    <col min="6327" max="6328" width="10.28515625" style="336" bestFit="1" customWidth="1"/>
    <col min="6329" max="6573" width="9.140625" style="336"/>
    <col min="6574" max="6574" width="5" style="336" customWidth="1"/>
    <col min="6575" max="6575" width="4.7109375" style="336" customWidth="1"/>
    <col min="6576" max="6576" width="5" style="336" customWidth="1"/>
    <col min="6577" max="6577" width="19.7109375" style="336" customWidth="1"/>
    <col min="6578" max="6578" width="49.85546875" style="336" customWidth="1"/>
    <col min="6579" max="6579" width="14.5703125" style="336" customWidth="1"/>
    <col min="6580" max="6580" width="13.7109375" style="336" customWidth="1"/>
    <col min="6581" max="6581" width="13.42578125" style="336" customWidth="1"/>
    <col min="6582" max="6582" width="15.42578125" style="336" customWidth="1"/>
    <col min="6583" max="6584" width="10.28515625" style="336" bestFit="1" customWidth="1"/>
    <col min="6585" max="6829" width="9.140625" style="336"/>
    <col min="6830" max="6830" width="5" style="336" customWidth="1"/>
    <col min="6831" max="6831" width="4.7109375" style="336" customWidth="1"/>
    <col min="6832" max="6832" width="5" style="336" customWidth="1"/>
    <col min="6833" max="6833" width="19.7109375" style="336" customWidth="1"/>
    <col min="6834" max="6834" width="49.85546875" style="336" customWidth="1"/>
    <col min="6835" max="6835" width="14.5703125" style="336" customWidth="1"/>
    <col min="6836" max="6836" width="13.7109375" style="336" customWidth="1"/>
    <col min="6837" max="6837" width="13.42578125" style="336" customWidth="1"/>
    <col min="6838" max="6838" width="15.42578125" style="336" customWidth="1"/>
    <col min="6839" max="6840" width="10.28515625" style="336" bestFit="1" customWidth="1"/>
    <col min="6841" max="7085" width="9.140625" style="336"/>
    <col min="7086" max="7086" width="5" style="336" customWidth="1"/>
    <col min="7087" max="7087" width="4.7109375" style="336" customWidth="1"/>
    <col min="7088" max="7088" width="5" style="336" customWidth="1"/>
    <col min="7089" max="7089" width="19.7109375" style="336" customWidth="1"/>
    <col min="7090" max="7090" width="49.85546875" style="336" customWidth="1"/>
    <col min="7091" max="7091" width="14.5703125" style="336" customWidth="1"/>
    <col min="7092" max="7092" width="13.7109375" style="336" customWidth="1"/>
    <col min="7093" max="7093" width="13.42578125" style="336" customWidth="1"/>
    <col min="7094" max="7094" width="15.42578125" style="336" customWidth="1"/>
    <col min="7095" max="7096" width="10.28515625" style="336" bestFit="1" customWidth="1"/>
    <col min="7097" max="7341" width="9.140625" style="336"/>
    <col min="7342" max="7342" width="5" style="336" customWidth="1"/>
    <col min="7343" max="7343" width="4.7109375" style="336" customWidth="1"/>
    <col min="7344" max="7344" width="5" style="336" customWidth="1"/>
    <col min="7345" max="7345" width="19.7109375" style="336" customWidth="1"/>
    <col min="7346" max="7346" width="49.85546875" style="336" customWidth="1"/>
    <col min="7347" max="7347" width="14.5703125" style="336" customWidth="1"/>
    <col min="7348" max="7348" width="13.7109375" style="336" customWidth="1"/>
    <col min="7349" max="7349" width="13.42578125" style="336" customWidth="1"/>
    <col min="7350" max="7350" width="15.42578125" style="336" customWidth="1"/>
    <col min="7351" max="7352" width="10.28515625" style="336" bestFit="1" customWidth="1"/>
    <col min="7353" max="7597" width="9.140625" style="336"/>
    <col min="7598" max="7598" width="5" style="336" customWidth="1"/>
    <col min="7599" max="7599" width="4.7109375" style="336" customWidth="1"/>
    <col min="7600" max="7600" width="5" style="336" customWidth="1"/>
    <col min="7601" max="7601" width="19.7109375" style="336" customWidth="1"/>
    <col min="7602" max="7602" width="49.85546875" style="336" customWidth="1"/>
    <col min="7603" max="7603" width="14.5703125" style="336" customWidth="1"/>
    <col min="7604" max="7604" width="13.7109375" style="336" customWidth="1"/>
    <col min="7605" max="7605" width="13.42578125" style="336" customWidth="1"/>
    <col min="7606" max="7606" width="15.42578125" style="336" customWidth="1"/>
    <col min="7607" max="7608" width="10.28515625" style="336" bestFit="1" customWidth="1"/>
    <col min="7609" max="7853" width="9.140625" style="336"/>
    <col min="7854" max="7854" width="5" style="336" customWidth="1"/>
    <col min="7855" max="7855" width="4.7109375" style="336" customWidth="1"/>
    <col min="7856" max="7856" width="5" style="336" customWidth="1"/>
    <col min="7857" max="7857" width="19.7109375" style="336" customWidth="1"/>
    <col min="7858" max="7858" width="49.85546875" style="336" customWidth="1"/>
    <col min="7859" max="7859" width="14.5703125" style="336" customWidth="1"/>
    <col min="7860" max="7860" width="13.7109375" style="336" customWidth="1"/>
    <col min="7861" max="7861" width="13.42578125" style="336" customWidth="1"/>
    <col min="7862" max="7862" width="15.42578125" style="336" customWidth="1"/>
    <col min="7863" max="7864" width="10.28515625" style="336" bestFit="1" customWidth="1"/>
    <col min="7865" max="8109" width="9.140625" style="336"/>
    <col min="8110" max="8110" width="5" style="336" customWidth="1"/>
    <col min="8111" max="8111" width="4.7109375" style="336" customWidth="1"/>
    <col min="8112" max="8112" width="5" style="336" customWidth="1"/>
    <col min="8113" max="8113" width="19.7109375" style="336" customWidth="1"/>
    <col min="8114" max="8114" width="49.85546875" style="336" customWidth="1"/>
    <col min="8115" max="8115" width="14.5703125" style="336" customWidth="1"/>
    <col min="8116" max="8116" width="13.7109375" style="336" customWidth="1"/>
    <col min="8117" max="8117" width="13.42578125" style="336" customWidth="1"/>
    <col min="8118" max="8118" width="15.42578125" style="336" customWidth="1"/>
    <col min="8119" max="8120" width="10.28515625" style="336" bestFit="1" customWidth="1"/>
    <col min="8121" max="8365" width="9.140625" style="336"/>
    <col min="8366" max="8366" width="5" style="336" customWidth="1"/>
    <col min="8367" max="8367" width="4.7109375" style="336" customWidth="1"/>
    <col min="8368" max="8368" width="5" style="336" customWidth="1"/>
    <col min="8369" max="8369" width="19.7109375" style="336" customWidth="1"/>
    <col min="8370" max="8370" width="49.85546875" style="336" customWidth="1"/>
    <col min="8371" max="8371" width="14.5703125" style="336" customWidth="1"/>
    <col min="8372" max="8372" width="13.7109375" style="336" customWidth="1"/>
    <col min="8373" max="8373" width="13.42578125" style="336" customWidth="1"/>
    <col min="8374" max="8374" width="15.42578125" style="336" customWidth="1"/>
    <col min="8375" max="8376" width="10.28515625" style="336" bestFit="1" customWidth="1"/>
    <col min="8377" max="8621" width="9.140625" style="336"/>
    <col min="8622" max="8622" width="5" style="336" customWidth="1"/>
    <col min="8623" max="8623" width="4.7109375" style="336" customWidth="1"/>
    <col min="8624" max="8624" width="5" style="336" customWidth="1"/>
    <col min="8625" max="8625" width="19.7109375" style="336" customWidth="1"/>
    <col min="8626" max="8626" width="49.85546875" style="336" customWidth="1"/>
    <col min="8627" max="8627" width="14.5703125" style="336" customWidth="1"/>
    <col min="8628" max="8628" width="13.7109375" style="336" customWidth="1"/>
    <col min="8629" max="8629" width="13.42578125" style="336" customWidth="1"/>
    <col min="8630" max="8630" width="15.42578125" style="336" customWidth="1"/>
    <col min="8631" max="8632" width="10.28515625" style="336" bestFit="1" customWidth="1"/>
    <col min="8633" max="8877" width="9.140625" style="336"/>
    <col min="8878" max="8878" width="5" style="336" customWidth="1"/>
    <col min="8879" max="8879" width="4.7109375" style="336" customWidth="1"/>
    <col min="8880" max="8880" width="5" style="336" customWidth="1"/>
    <col min="8881" max="8881" width="19.7109375" style="336" customWidth="1"/>
    <col min="8882" max="8882" width="49.85546875" style="336" customWidth="1"/>
    <col min="8883" max="8883" width="14.5703125" style="336" customWidth="1"/>
    <col min="8884" max="8884" width="13.7109375" style="336" customWidth="1"/>
    <col min="8885" max="8885" width="13.42578125" style="336" customWidth="1"/>
    <col min="8886" max="8886" width="15.42578125" style="336" customWidth="1"/>
    <col min="8887" max="8888" width="10.28515625" style="336" bestFit="1" customWidth="1"/>
    <col min="8889" max="9133" width="9.140625" style="336"/>
    <col min="9134" max="9134" width="5" style="336" customWidth="1"/>
    <col min="9135" max="9135" width="4.7109375" style="336" customWidth="1"/>
    <col min="9136" max="9136" width="5" style="336" customWidth="1"/>
    <col min="9137" max="9137" width="19.7109375" style="336" customWidth="1"/>
    <col min="9138" max="9138" width="49.85546875" style="336" customWidth="1"/>
    <col min="9139" max="9139" width="14.5703125" style="336" customWidth="1"/>
    <col min="9140" max="9140" width="13.7109375" style="336" customWidth="1"/>
    <col min="9141" max="9141" width="13.42578125" style="336" customWidth="1"/>
    <col min="9142" max="9142" width="15.42578125" style="336" customWidth="1"/>
    <col min="9143" max="9144" width="10.28515625" style="336" bestFit="1" customWidth="1"/>
    <col min="9145" max="9389" width="9.140625" style="336"/>
    <col min="9390" max="9390" width="5" style="336" customWidth="1"/>
    <col min="9391" max="9391" width="4.7109375" style="336" customWidth="1"/>
    <col min="9392" max="9392" width="5" style="336" customWidth="1"/>
    <col min="9393" max="9393" width="19.7109375" style="336" customWidth="1"/>
    <col min="9394" max="9394" width="49.85546875" style="336" customWidth="1"/>
    <col min="9395" max="9395" width="14.5703125" style="336" customWidth="1"/>
    <col min="9396" max="9396" width="13.7109375" style="336" customWidth="1"/>
    <col min="9397" max="9397" width="13.42578125" style="336" customWidth="1"/>
    <col min="9398" max="9398" width="15.42578125" style="336" customWidth="1"/>
    <col min="9399" max="9400" width="10.28515625" style="336" bestFit="1" customWidth="1"/>
    <col min="9401" max="9645" width="9.140625" style="336"/>
    <col min="9646" max="9646" width="5" style="336" customWidth="1"/>
    <col min="9647" max="9647" width="4.7109375" style="336" customWidth="1"/>
    <col min="9648" max="9648" width="5" style="336" customWidth="1"/>
    <col min="9649" max="9649" width="19.7109375" style="336" customWidth="1"/>
    <col min="9650" max="9650" width="49.85546875" style="336" customWidth="1"/>
    <col min="9651" max="9651" width="14.5703125" style="336" customWidth="1"/>
    <col min="9652" max="9652" width="13.7109375" style="336" customWidth="1"/>
    <col min="9653" max="9653" width="13.42578125" style="336" customWidth="1"/>
    <col min="9654" max="9654" width="15.42578125" style="336" customWidth="1"/>
    <col min="9655" max="9656" width="10.28515625" style="336" bestFit="1" customWidth="1"/>
    <col min="9657" max="9901" width="9.140625" style="336"/>
    <col min="9902" max="9902" width="5" style="336" customWidth="1"/>
    <col min="9903" max="9903" width="4.7109375" style="336" customWidth="1"/>
    <col min="9904" max="9904" width="5" style="336" customWidth="1"/>
    <col min="9905" max="9905" width="19.7109375" style="336" customWidth="1"/>
    <col min="9906" max="9906" width="49.85546875" style="336" customWidth="1"/>
    <col min="9907" max="9907" width="14.5703125" style="336" customWidth="1"/>
    <col min="9908" max="9908" width="13.7109375" style="336" customWidth="1"/>
    <col min="9909" max="9909" width="13.42578125" style="336" customWidth="1"/>
    <col min="9910" max="9910" width="15.42578125" style="336" customWidth="1"/>
    <col min="9911" max="9912" width="10.28515625" style="336" bestFit="1" customWidth="1"/>
    <col min="9913" max="10157" width="9.140625" style="336"/>
    <col min="10158" max="10158" width="5" style="336" customWidth="1"/>
    <col min="10159" max="10159" width="4.7109375" style="336" customWidth="1"/>
    <col min="10160" max="10160" width="5" style="336" customWidth="1"/>
    <col min="10161" max="10161" width="19.7109375" style="336" customWidth="1"/>
    <col min="10162" max="10162" width="49.85546875" style="336" customWidth="1"/>
    <col min="10163" max="10163" width="14.5703125" style="336" customWidth="1"/>
    <col min="10164" max="10164" width="13.7109375" style="336" customWidth="1"/>
    <col min="10165" max="10165" width="13.42578125" style="336" customWidth="1"/>
    <col min="10166" max="10166" width="15.42578125" style="336" customWidth="1"/>
    <col min="10167" max="10168" width="10.28515625" style="336" bestFit="1" customWidth="1"/>
    <col min="10169" max="10413" width="9.140625" style="336"/>
    <col min="10414" max="10414" width="5" style="336" customWidth="1"/>
    <col min="10415" max="10415" width="4.7109375" style="336" customWidth="1"/>
    <col min="10416" max="10416" width="5" style="336" customWidth="1"/>
    <col min="10417" max="10417" width="19.7109375" style="336" customWidth="1"/>
    <col min="10418" max="10418" width="49.85546875" style="336" customWidth="1"/>
    <col min="10419" max="10419" width="14.5703125" style="336" customWidth="1"/>
    <col min="10420" max="10420" width="13.7109375" style="336" customWidth="1"/>
    <col min="10421" max="10421" width="13.42578125" style="336" customWidth="1"/>
    <col min="10422" max="10422" width="15.42578125" style="336" customWidth="1"/>
    <col min="10423" max="10424" width="10.28515625" style="336" bestFit="1" customWidth="1"/>
    <col min="10425" max="10669" width="9.140625" style="336"/>
    <col min="10670" max="10670" width="5" style="336" customWidth="1"/>
    <col min="10671" max="10671" width="4.7109375" style="336" customWidth="1"/>
    <col min="10672" max="10672" width="5" style="336" customWidth="1"/>
    <col min="10673" max="10673" width="19.7109375" style="336" customWidth="1"/>
    <col min="10674" max="10674" width="49.85546875" style="336" customWidth="1"/>
    <col min="10675" max="10675" width="14.5703125" style="336" customWidth="1"/>
    <col min="10676" max="10676" width="13.7109375" style="336" customWidth="1"/>
    <col min="10677" max="10677" width="13.42578125" style="336" customWidth="1"/>
    <col min="10678" max="10678" width="15.42578125" style="336" customWidth="1"/>
    <col min="10679" max="10680" width="10.28515625" style="336" bestFit="1" customWidth="1"/>
    <col min="10681" max="10925" width="9.140625" style="336"/>
    <col min="10926" max="10926" width="5" style="336" customWidth="1"/>
    <col min="10927" max="10927" width="4.7109375" style="336" customWidth="1"/>
    <col min="10928" max="10928" width="5" style="336" customWidth="1"/>
    <col min="10929" max="10929" width="19.7109375" style="336" customWidth="1"/>
    <col min="10930" max="10930" width="49.85546875" style="336" customWidth="1"/>
    <col min="10931" max="10931" width="14.5703125" style="336" customWidth="1"/>
    <col min="10932" max="10932" width="13.7109375" style="336" customWidth="1"/>
    <col min="10933" max="10933" width="13.42578125" style="336" customWidth="1"/>
    <col min="10934" max="10934" width="15.42578125" style="336" customWidth="1"/>
    <col min="10935" max="10936" width="10.28515625" style="336" bestFit="1" customWidth="1"/>
    <col min="10937" max="11181" width="9.140625" style="336"/>
    <col min="11182" max="11182" width="5" style="336" customWidth="1"/>
    <col min="11183" max="11183" width="4.7109375" style="336" customWidth="1"/>
    <col min="11184" max="11184" width="5" style="336" customWidth="1"/>
    <col min="11185" max="11185" width="19.7109375" style="336" customWidth="1"/>
    <col min="11186" max="11186" width="49.85546875" style="336" customWidth="1"/>
    <col min="11187" max="11187" width="14.5703125" style="336" customWidth="1"/>
    <col min="11188" max="11188" width="13.7109375" style="336" customWidth="1"/>
    <col min="11189" max="11189" width="13.42578125" style="336" customWidth="1"/>
    <col min="11190" max="11190" width="15.42578125" style="336" customWidth="1"/>
    <col min="11191" max="11192" width="10.28515625" style="336" bestFit="1" customWidth="1"/>
    <col min="11193" max="11437" width="9.140625" style="336"/>
    <col min="11438" max="11438" width="5" style="336" customWidth="1"/>
    <col min="11439" max="11439" width="4.7109375" style="336" customWidth="1"/>
    <col min="11440" max="11440" width="5" style="336" customWidth="1"/>
    <col min="11441" max="11441" width="19.7109375" style="336" customWidth="1"/>
    <col min="11442" max="11442" width="49.85546875" style="336" customWidth="1"/>
    <col min="11443" max="11443" width="14.5703125" style="336" customWidth="1"/>
    <col min="11444" max="11444" width="13.7109375" style="336" customWidth="1"/>
    <col min="11445" max="11445" width="13.42578125" style="336" customWidth="1"/>
    <col min="11446" max="11446" width="15.42578125" style="336" customWidth="1"/>
    <col min="11447" max="11448" width="10.28515625" style="336" bestFit="1" customWidth="1"/>
    <col min="11449" max="11693" width="9.140625" style="336"/>
    <col min="11694" max="11694" width="5" style="336" customWidth="1"/>
    <col min="11695" max="11695" width="4.7109375" style="336" customWidth="1"/>
    <col min="11696" max="11696" width="5" style="336" customWidth="1"/>
    <col min="11697" max="11697" width="19.7109375" style="336" customWidth="1"/>
    <col min="11698" max="11698" width="49.85546875" style="336" customWidth="1"/>
    <col min="11699" max="11699" width="14.5703125" style="336" customWidth="1"/>
    <col min="11700" max="11700" width="13.7109375" style="336" customWidth="1"/>
    <col min="11701" max="11701" width="13.42578125" style="336" customWidth="1"/>
    <col min="11702" max="11702" width="15.42578125" style="336" customWidth="1"/>
    <col min="11703" max="11704" width="10.28515625" style="336" bestFit="1" customWidth="1"/>
    <col min="11705" max="11949" width="9.140625" style="336"/>
    <col min="11950" max="11950" width="5" style="336" customWidth="1"/>
    <col min="11951" max="11951" width="4.7109375" style="336" customWidth="1"/>
    <col min="11952" max="11952" width="5" style="336" customWidth="1"/>
    <col min="11953" max="11953" width="19.7109375" style="336" customWidth="1"/>
    <col min="11954" max="11954" width="49.85546875" style="336" customWidth="1"/>
    <col min="11955" max="11955" width="14.5703125" style="336" customWidth="1"/>
    <col min="11956" max="11956" width="13.7109375" style="336" customWidth="1"/>
    <col min="11957" max="11957" width="13.42578125" style="336" customWidth="1"/>
    <col min="11958" max="11958" width="15.42578125" style="336" customWidth="1"/>
    <col min="11959" max="11960" width="10.28515625" style="336" bestFit="1" customWidth="1"/>
    <col min="11961" max="12205" width="9.140625" style="336"/>
    <col min="12206" max="12206" width="5" style="336" customWidth="1"/>
    <col min="12207" max="12207" width="4.7109375" style="336" customWidth="1"/>
    <col min="12208" max="12208" width="5" style="336" customWidth="1"/>
    <col min="12209" max="12209" width="19.7109375" style="336" customWidth="1"/>
    <col min="12210" max="12210" width="49.85546875" style="336" customWidth="1"/>
    <col min="12211" max="12211" width="14.5703125" style="336" customWidth="1"/>
    <col min="12212" max="12212" width="13.7109375" style="336" customWidth="1"/>
    <col min="12213" max="12213" width="13.42578125" style="336" customWidth="1"/>
    <col min="12214" max="12214" width="15.42578125" style="336" customWidth="1"/>
    <col min="12215" max="12216" width="10.28515625" style="336" bestFit="1" customWidth="1"/>
    <col min="12217" max="12461" width="9.140625" style="336"/>
    <col min="12462" max="12462" width="5" style="336" customWidth="1"/>
    <col min="12463" max="12463" width="4.7109375" style="336" customWidth="1"/>
    <col min="12464" max="12464" width="5" style="336" customWidth="1"/>
    <col min="12465" max="12465" width="19.7109375" style="336" customWidth="1"/>
    <col min="12466" max="12466" width="49.85546875" style="336" customWidth="1"/>
    <col min="12467" max="12467" width="14.5703125" style="336" customWidth="1"/>
    <col min="12468" max="12468" width="13.7109375" style="336" customWidth="1"/>
    <col min="12469" max="12469" width="13.42578125" style="336" customWidth="1"/>
    <col min="12470" max="12470" width="15.42578125" style="336" customWidth="1"/>
    <col min="12471" max="12472" width="10.28515625" style="336" bestFit="1" customWidth="1"/>
    <col min="12473" max="12717" width="9.140625" style="336"/>
    <col min="12718" max="12718" width="5" style="336" customWidth="1"/>
    <col min="12719" max="12719" width="4.7109375" style="336" customWidth="1"/>
    <col min="12720" max="12720" width="5" style="336" customWidth="1"/>
    <col min="12721" max="12721" width="19.7109375" style="336" customWidth="1"/>
    <col min="12722" max="12722" width="49.85546875" style="336" customWidth="1"/>
    <col min="12723" max="12723" width="14.5703125" style="336" customWidth="1"/>
    <col min="12724" max="12724" width="13.7109375" style="336" customWidth="1"/>
    <col min="12725" max="12725" width="13.42578125" style="336" customWidth="1"/>
    <col min="12726" max="12726" width="15.42578125" style="336" customWidth="1"/>
    <col min="12727" max="12728" width="10.28515625" style="336" bestFit="1" customWidth="1"/>
    <col min="12729" max="12973" width="9.140625" style="336"/>
    <col min="12974" max="12974" width="5" style="336" customWidth="1"/>
    <col min="12975" max="12975" width="4.7109375" style="336" customWidth="1"/>
    <col min="12976" max="12976" width="5" style="336" customWidth="1"/>
    <col min="12977" max="12977" width="19.7109375" style="336" customWidth="1"/>
    <col min="12978" max="12978" width="49.85546875" style="336" customWidth="1"/>
    <col min="12979" max="12979" width="14.5703125" style="336" customWidth="1"/>
    <col min="12980" max="12980" width="13.7109375" style="336" customWidth="1"/>
    <col min="12981" max="12981" width="13.42578125" style="336" customWidth="1"/>
    <col min="12982" max="12982" width="15.42578125" style="336" customWidth="1"/>
    <col min="12983" max="12984" width="10.28515625" style="336" bestFit="1" customWidth="1"/>
    <col min="12985" max="13229" width="9.140625" style="336"/>
    <col min="13230" max="13230" width="5" style="336" customWidth="1"/>
    <col min="13231" max="13231" width="4.7109375" style="336" customWidth="1"/>
    <col min="13232" max="13232" width="5" style="336" customWidth="1"/>
    <col min="13233" max="13233" width="19.7109375" style="336" customWidth="1"/>
    <col min="13234" max="13234" width="49.85546875" style="336" customWidth="1"/>
    <col min="13235" max="13235" width="14.5703125" style="336" customWidth="1"/>
    <col min="13236" max="13236" width="13.7109375" style="336" customWidth="1"/>
    <col min="13237" max="13237" width="13.42578125" style="336" customWidth="1"/>
    <col min="13238" max="13238" width="15.42578125" style="336" customWidth="1"/>
    <col min="13239" max="13240" width="10.28515625" style="336" bestFit="1" customWidth="1"/>
    <col min="13241" max="13485" width="9.140625" style="336"/>
    <col min="13486" max="13486" width="5" style="336" customWidth="1"/>
    <col min="13487" max="13487" width="4.7109375" style="336" customWidth="1"/>
    <col min="13488" max="13488" width="5" style="336" customWidth="1"/>
    <col min="13489" max="13489" width="19.7109375" style="336" customWidth="1"/>
    <col min="13490" max="13490" width="49.85546875" style="336" customWidth="1"/>
    <col min="13491" max="13491" width="14.5703125" style="336" customWidth="1"/>
    <col min="13492" max="13492" width="13.7109375" style="336" customWidth="1"/>
    <col min="13493" max="13493" width="13.42578125" style="336" customWidth="1"/>
    <col min="13494" max="13494" width="15.42578125" style="336" customWidth="1"/>
    <col min="13495" max="13496" width="10.28515625" style="336" bestFit="1" customWidth="1"/>
    <col min="13497" max="13741" width="9.140625" style="336"/>
    <col min="13742" max="13742" width="5" style="336" customWidth="1"/>
    <col min="13743" max="13743" width="4.7109375" style="336" customWidth="1"/>
    <col min="13744" max="13744" width="5" style="336" customWidth="1"/>
    <col min="13745" max="13745" width="19.7109375" style="336" customWidth="1"/>
    <col min="13746" max="13746" width="49.85546875" style="336" customWidth="1"/>
    <col min="13747" max="13747" width="14.5703125" style="336" customWidth="1"/>
    <col min="13748" max="13748" width="13.7109375" style="336" customWidth="1"/>
    <col min="13749" max="13749" width="13.42578125" style="336" customWidth="1"/>
    <col min="13750" max="13750" width="15.42578125" style="336" customWidth="1"/>
    <col min="13751" max="13752" width="10.28515625" style="336" bestFit="1" customWidth="1"/>
    <col min="13753" max="13997" width="9.140625" style="336"/>
    <col min="13998" max="13998" width="5" style="336" customWidth="1"/>
    <col min="13999" max="13999" width="4.7109375" style="336" customWidth="1"/>
    <col min="14000" max="14000" width="5" style="336" customWidth="1"/>
    <col min="14001" max="14001" width="19.7109375" style="336" customWidth="1"/>
    <col min="14002" max="14002" width="49.85546875" style="336" customWidth="1"/>
    <col min="14003" max="14003" width="14.5703125" style="336" customWidth="1"/>
    <col min="14004" max="14004" width="13.7109375" style="336" customWidth="1"/>
    <col min="14005" max="14005" width="13.42578125" style="336" customWidth="1"/>
    <col min="14006" max="14006" width="15.42578125" style="336" customWidth="1"/>
    <col min="14007" max="14008" width="10.28515625" style="336" bestFit="1" customWidth="1"/>
    <col min="14009" max="14253" width="9.140625" style="336"/>
    <col min="14254" max="14254" width="5" style="336" customWidth="1"/>
    <col min="14255" max="14255" width="4.7109375" style="336" customWidth="1"/>
    <col min="14256" max="14256" width="5" style="336" customWidth="1"/>
    <col min="14257" max="14257" width="19.7109375" style="336" customWidth="1"/>
    <col min="14258" max="14258" width="49.85546875" style="336" customWidth="1"/>
    <col min="14259" max="14259" width="14.5703125" style="336" customWidth="1"/>
    <col min="14260" max="14260" width="13.7109375" style="336" customWidth="1"/>
    <col min="14261" max="14261" width="13.42578125" style="336" customWidth="1"/>
    <col min="14262" max="14262" width="15.42578125" style="336" customWidth="1"/>
    <col min="14263" max="14264" width="10.28515625" style="336" bestFit="1" customWidth="1"/>
    <col min="14265" max="14509" width="9.140625" style="336"/>
    <col min="14510" max="14510" width="5" style="336" customWidth="1"/>
    <col min="14511" max="14511" width="4.7109375" style="336" customWidth="1"/>
    <col min="14512" max="14512" width="5" style="336" customWidth="1"/>
    <col min="14513" max="14513" width="19.7109375" style="336" customWidth="1"/>
    <col min="14514" max="14514" width="49.85546875" style="336" customWidth="1"/>
    <col min="14515" max="14515" width="14.5703125" style="336" customWidth="1"/>
    <col min="14516" max="14516" width="13.7109375" style="336" customWidth="1"/>
    <col min="14517" max="14517" width="13.42578125" style="336" customWidth="1"/>
    <col min="14518" max="14518" width="15.42578125" style="336" customWidth="1"/>
    <col min="14519" max="14520" width="10.28515625" style="336" bestFit="1" customWidth="1"/>
    <col min="14521" max="14765" width="9.140625" style="336"/>
    <col min="14766" max="14766" width="5" style="336" customWidth="1"/>
    <col min="14767" max="14767" width="4.7109375" style="336" customWidth="1"/>
    <col min="14768" max="14768" width="5" style="336" customWidth="1"/>
    <col min="14769" max="14769" width="19.7109375" style="336" customWidth="1"/>
    <col min="14770" max="14770" width="49.85546875" style="336" customWidth="1"/>
    <col min="14771" max="14771" width="14.5703125" style="336" customWidth="1"/>
    <col min="14772" max="14772" width="13.7109375" style="336" customWidth="1"/>
    <col min="14773" max="14773" width="13.42578125" style="336" customWidth="1"/>
    <col min="14774" max="14774" width="15.42578125" style="336" customWidth="1"/>
    <col min="14775" max="14776" width="10.28515625" style="336" bestFit="1" customWidth="1"/>
    <col min="14777" max="15021" width="9.140625" style="336"/>
    <col min="15022" max="15022" width="5" style="336" customWidth="1"/>
    <col min="15023" max="15023" width="4.7109375" style="336" customWidth="1"/>
    <col min="15024" max="15024" width="5" style="336" customWidth="1"/>
    <col min="15025" max="15025" width="19.7109375" style="336" customWidth="1"/>
    <col min="15026" max="15026" width="49.85546875" style="336" customWidth="1"/>
    <col min="15027" max="15027" width="14.5703125" style="336" customWidth="1"/>
    <col min="15028" max="15028" width="13.7109375" style="336" customWidth="1"/>
    <col min="15029" max="15029" width="13.42578125" style="336" customWidth="1"/>
    <col min="15030" max="15030" width="15.42578125" style="336" customWidth="1"/>
    <col min="15031" max="15032" width="10.28515625" style="336" bestFit="1" customWidth="1"/>
    <col min="15033" max="15277" width="9.140625" style="336"/>
    <col min="15278" max="15278" width="5" style="336" customWidth="1"/>
    <col min="15279" max="15279" width="4.7109375" style="336" customWidth="1"/>
    <col min="15280" max="15280" width="5" style="336" customWidth="1"/>
    <col min="15281" max="15281" width="19.7109375" style="336" customWidth="1"/>
    <col min="15282" max="15282" width="49.85546875" style="336" customWidth="1"/>
    <col min="15283" max="15283" width="14.5703125" style="336" customWidth="1"/>
    <col min="15284" max="15284" width="13.7109375" style="336" customWidth="1"/>
    <col min="15285" max="15285" width="13.42578125" style="336" customWidth="1"/>
    <col min="15286" max="15286" width="15.42578125" style="336" customWidth="1"/>
    <col min="15287" max="15288" width="10.28515625" style="336" bestFit="1" customWidth="1"/>
    <col min="15289" max="15533" width="9.140625" style="336"/>
    <col min="15534" max="15534" width="5" style="336" customWidth="1"/>
    <col min="15535" max="15535" width="4.7109375" style="336" customWidth="1"/>
    <col min="15536" max="15536" width="5" style="336" customWidth="1"/>
    <col min="15537" max="15537" width="19.7109375" style="336" customWidth="1"/>
    <col min="15538" max="15538" width="49.85546875" style="336" customWidth="1"/>
    <col min="15539" max="15539" width="14.5703125" style="336" customWidth="1"/>
    <col min="15540" max="15540" width="13.7109375" style="336" customWidth="1"/>
    <col min="15541" max="15541" width="13.42578125" style="336" customWidth="1"/>
    <col min="15542" max="15542" width="15.42578125" style="336" customWidth="1"/>
    <col min="15543" max="15544" width="10.28515625" style="336" bestFit="1" customWidth="1"/>
    <col min="15545" max="15789" width="9.140625" style="336"/>
    <col min="15790" max="15790" width="5" style="336" customWidth="1"/>
    <col min="15791" max="15791" width="4.7109375" style="336" customWidth="1"/>
    <col min="15792" max="15792" width="5" style="336" customWidth="1"/>
    <col min="15793" max="15793" width="19.7109375" style="336" customWidth="1"/>
    <col min="15794" max="15794" width="49.85546875" style="336" customWidth="1"/>
    <col min="15795" max="15795" width="14.5703125" style="336" customWidth="1"/>
    <col min="15796" max="15796" width="13.7109375" style="336" customWidth="1"/>
    <col min="15797" max="15797" width="13.42578125" style="336" customWidth="1"/>
    <col min="15798" max="15798" width="15.42578125" style="336" customWidth="1"/>
    <col min="15799" max="15800" width="10.28515625" style="336" bestFit="1" customWidth="1"/>
    <col min="15801" max="16045" width="9.140625" style="336"/>
    <col min="16046" max="16046" width="5" style="336" customWidth="1"/>
    <col min="16047" max="16047" width="4.7109375" style="336" customWidth="1"/>
    <col min="16048" max="16048" width="5" style="336" customWidth="1"/>
    <col min="16049" max="16049" width="19.7109375" style="336" customWidth="1"/>
    <col min="16050" max="16050" width="49.85546875" style="336" customWidth="1"/>
    <col min="16051" max="16051" width="14.5703125" style="336" customWidth="1"/>
    <col min="16052" max="16052" width="13.7109375" style="336" customWidth="1"/>
    <col min="16053" max="16053" width="13.42578125" style="336" customWidth="1"/>
    <col min="16054" max="16054" width="15.42578125" style="336" customWidth="1"/>
    <col min="16055" max="16056" width="10.28515625" style="336" bestFit="1" customWidth="1"/>
    <col min="16057" max="16384" width="9.140625" style="336"/>
  </cols>
  <sheetData>
    <row r="1" spans="1:4">
      <c r="B1" s="336" t="s">
        <v>409</v>
      </c>
      <c r="D1" s="337" t="s">
        <v>394</v>
      </c>
    </row>
    <row r="2" spans="1:4">
      <c r="C2" s="338"/>
      <c r="D2" s="337" t="s">
        <v>35</v>
      </c>
    </row>
    <row r="3" spans="1:4">
      <c r="C3" s="338"/>
      <c r="D3" s="339" t="s">
        <v>410</v>
      </c>
    </row>
    <row r="4" spans="1:4">
      <c r="B4" s="340"/>
      <c r="C4" s="340"/>
      <c r="D4" s="340"/>
    </row>
    <row r="5" spans="1:4" ht="69.75" customHeight="1">
      <c r="A5" s="427" t="s">
        <v>411</v>
      </c>
      <c r="B5" s="427"/>
      <c r="C5" s="427"/>
      <c r="D5" s="427"/>
    </row>
    <row r="6" spans="1:4">
      <c r="B6" s="341"/>
      <c r="C6" s="341"/>
      <c r="D6" s="357" t="s">
        <v>412</v>
      </c>
    </row>
    <row r="7" spans="1:4" s="343" customFormat="1" ht="84" customHeight="1">
      <c r="A7" s="428" t="s">
        <v>1</v>
      </c>
      <c r="B7" s="429"/>
      <c r="C7" s="430" t="s">
        <v>413</v>
      </c>
      <c r="D7" s="342" t="s">
        <v>414</v>
      </c>
    </row>
    <row r="8" spans="1:4" s="343" customFormat="1">
      <c r="A8" s="342" t="s">
        <v>52</v>
      </c>
      <c r="B8" s="342" t="s">
        <v>44</v>
      </c>
      <c r="C8" s="431"/>
      <c r="D8" s="342" t="s">
        <v>56</v>
      </c>
    </row>
    <row r="9" spans="1:4" s="343" customFormat="1">
      <c r="A9" s="344"/>
      <c r="B9" s="344"/>
      <c r="C9" s="344" t="s">
        <v>415</v>
      </c>
      <c r="D9" s="345">
        <f>+D11</f>
        <v>321674.90000000002</v>
      </c>
    </row>
    <row r="10" spans="1:4" s="343" customFormat="1">
      <c r="A10" s="344"/>
      <c r="B10" s="344"/>
      <c r="C10" s="344" t="s">
        <v>47</v>
      </c>
      <c r="D10" s="345"/>
    </row>
    <row r="11" spans="1:4" s="347" customFormat="1">
      <c r="A11" s="346"/>
      <c r="B11" s="345"/>
      <c r="C11" s="344" t="s">
        <v>416</v>
      </c>
      <c r="D11" s="345">
        <f>+D13</f>
        <v>321674.90000000002</v>
      </c>
    </row>
    <row r="12" spans="1:4" s="347" customFormat="1">
      <c r="A12" s="346"/>
      <c r="B12" s="344"/>
      <c r="C12" s="344" t="s">
        <v>3</v>
      </c>
      <c r="D12" s="345"/>
    </row>
    <row r="13" spans="1:4" ht="34.5">
      <c r="A13" s="348"/>
      <c r="B13" s="344"/>
      <c r="C13" s="344" t="s">
        <v>408</v>
      </c>
      <c r="D13" s="345">
        <f>+D15</f>
        <v>321674.90000000002</v>
      </c>
    </row>
    <row r="14" spans="1:4">
      <c r="A14" s="348"/>
      <c r="B14" s="344"/>
      <c r="C14" s="344" t="s">
        <v>213</v>
      </c>
      <c r="D14" s="345"/>
    </row>
    <row r="15" spans="1:4">
      <c r="A15" s="349">
        <v>1212</v>
      </c>
      <c r="B15" s="348"/>
      <c r="C15" s="344" t="s">
        <v>396</v>
      </c>
      <c r="D15" s="345">
        <f>+D17</f>
        <v>321674.90000000002</v>
      </c>
    </row>
    <row r="16" spans="1:4" s="347" customFormat="1">
      <c r="A16" s="344"/>
      <c r="B16" s="344"/>
      <c r="C16" s="344" t="s">
        <v>3</v>
      </c>
      <c r="D16" s="345"/>
    </row>
    <row r="17" spans="1:4" ht="34.5">
      <c r="A17" s="344"/>
      <c r="B17" s="349">
        <v>12007</v>
      </c>
      <c r="C17" s="344" t="s">
        <v>417</v>
      </c>
      <c r="D17" s="345">
        <f>+D19</f>
        <v>321674.90000000002</v>
      </c>
    </row>
    <row r="18" spans="1:4" s="347" customFormat="1">
      <c r="A18" s="350"/>
      <c r="B18" s="350"/>
      <c r="C18" s="350" t="s">
        <v>57</v>
      </c>
      <c r="D18" s="350"/>
    </row>
    <row r="19" spans="1:4">
      <c r="A19" s="351"/>
      <c r="B19" s="352"/>
      <c r="C19" s="353" t="s">
        <v>418</v>
      </c>
      <c r="D19" s="354">
        <f>'7.'!E188</f>
        <v>321674.90000000002</v>
      </c>
    </row>
  </sheetData>
  <mergeCells count="3">
    <mergeCell ref="A5:D5"/>
    <mergeCell ref="A7:B7"/>
    <mergeCell ref="C7:C8"/>
  </mergeCells>
  <pageMargins left="0.7" right="0.7" top="0.75" bottom="0.75" header="0.3" footer="0.3"/>
  <pageSetup scale="6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37"/>
  <sheetViews>
    <sheetView topLeftCell="A199" zoomScaleNormal="100" zoomScaleSheetLayoutView="85" workbookViewId="0">
      <selection activeCell="B206" sqref="B206"/>
    </sheetView>
  </sheetViews>
  <sheetFormatPr defaultColWidth="8.42578125" defaultRowHeight="17.25"/>
  <cols>
    <col min="1" max="1" width="28.5703125" style="177" customWidth="1"/>
    <col min="2" max="2" width="68.85546875" style="177" customWidth="1"/>
    <col min="3" max="3" width="28.28515625" style="177" customWidth="1"/>
    <col min="4" max="8" width="8.42578125" style="177"/>
    <col min="9" max="9" width="12.42578125" style="177" bestFit="1" customWidth="1"/>
    <col min="10" max="251" width="8.42578125" style="177"/>
    <col min="252" max="252" width="28.5703125" style="177" customWidth="1"/>
    <col min="253" max="253" width="47.5703125" style="177" customWidth="1"/>
    <col min="254" max="256" width="13.85546875" style="177" customWidth="1"/>
    <col min="257" max="257" width="15.42578125" style="177" customWidth="1"/>
    <col min="258" max="507" width="8.42578125" style="177"/>
    <col min="508" max="508" width="28.5703125" style="177" customWidth="1"/>
    <col min="509" max="509" width="47.5703125" style="177" customWidth="1"/>
    <col min="510" max="512" width="13.85546875" style="177" customWidth="1"/>
    <col min="513" max="513" width="15.42578125" style="177" customWidth="1"/>
    <col min="514" max="763" width="8.42578125" style="177"/>
    <col min="764" max="764" width="28.5703125" style="177" customWidth="1"/>
    <col min="765" max="765" width="47.5703125" style="177" customWidth="1"/>
    <col min="766" max="768" width="13.85546875" style="177" customWidth="1"/>
    <col min="769" max="769" width="15.42578125" style="177" customWidth="1"/>
    <col min="770" max="1019" width="8.42578125" style="177"/>
    <col min="1020" max="1020" width="28.5703125" style="177" customWidth="1"/>
    <col min="1021" max="1021" width="47.5703125" style="177" customWidth="1"/>
    <col min="1022" max="1024" width="13.85546875" style="177" customWidth="1"/>
    <col min="1025" max="1025" width="15.42578125" style="177" customWidth="1"/>
    <col min="1026" max="1275" width="8.42578125" style="177"/>
    <col min="1276" max="1276" width="28.5703125" style="177" customWidth="1"/>
    <col min="1277" max="1277" width="47.5703125" style="177" customWidth="1"/>
    <col min="1278" max="1280" width="13.85546875" style="177" customWidth="1"/>
    <col min="1281" max="1281" width="15.42578125" style="177" customWidth="1"/>
    <col min="1282" max="1531" width="8.42578125" style="177"/>
    <col min="1532" max="1532" width="28.5703125" style="177" customWidth="1"/>
    <col min="1533" max="1533" width="47.5703125" style="177" customWidth="1"/>
    <col min="1534" max="1536" width="13.85546875" style="177" customWidth="1"/>
    <col min="1537" max="1537" width="15.42578125" style="177" customWidth="1"/>
    <col min="1538" max="1787" width="8.42578125" style="177"/>
    <col min="1788" max="1788" width="28.5703125" style="177" customWidth="1"/>
    <col min="1789" max="1789" width="47.5703125" style="177" customWidth="1"/>
    <col min="1790" max="1792" width="13.85546875" style="177" customWidth="1"/>
    <col min="1793" max="1793" width="15.42578125" style="177" customWidth="1"/>
    <col min="1794" max="2043" width="8.42578125" style="177"/>
    <col min="2044" max="2044" width="28.5703125" style="177" customWidth="1"/>
    <col min="2045" max="2045" width="47.5703125" style="177" customWidth="1"/>
    <col min="2046" max="2048" width="13.85546875" style="177" customWidth="1"/>
    <col min="2049" max="2049" width="15.42578125" style="177" customWidth="1"/>
    <col min="2050" max="2299" width="8.42578125" style="177"/>
    <col min="2300" max="2300" width="28.5703125" style="177" customWidth="1"/>
    <col min="2301" max="2301" width="47.5703125" style="177" customWidth="1"/>
    <col min="2302" max="2304" width="13.85546875" style="177" customWidth="1"/>
    <col min="2305" max="2305" width="15.42578125" style="177" customWidth="1"/>
    <col min="2306" max="2555" width="8.42578125" style="177"/>
    <col min="2556" max="2556" width="28.5703125" style="177" customWidth="1"/>
    <col min="2557" max="2557" width="47.5703125" style="177" customWidth="1"/>
    <col min="2558" max="2560" width="13.85546875" style="177" customWidth="1"/>
    <col min="2561" max="2561" width="15.42578125" style="177" customWidth="1"/>
    <col min="2562" max="2811" width="8.42578125" style="177"/>
    <col min="2812" max="2812" width="28.5703125" style="177" customWidth="1"/>
    <col min="2813" max="2813" width="47.5703125" style="177" customWidth="1"/>
    <col min="2814" max="2816" width="13.85546875" style="177" customWidth="1"/>
    <col min="2817" max="2817" width="15.42578125" style="177" customWidth="1"/>
    <col min="2818" max="3067" width="8.42578125" style="177"/>
    <col min="3068" max="3068" width="28.5703125" style="177" customWidth="1"/>
    <col min="3069" max="3069" width="47.5703125" style="177" customWidth="1"/>
    <col min="3070" max="3072" width="13.85546875" style="177" customWidth="1"/>
    <col min="3073" max="3073" width="15.42578125" style="177" customWidth="1"/>
    <col min="3074" max="3323" width="8.42578125" style="177"/>
    <col min="3324" max="3324" width="28.5703125" style="177" customWidth="1"/>
    <col min="3325" max="3325" width="47.5703125" style="177" customWidth="1"/>
    <col min="3326" max="3328" width="13.85546875" style="177" customWidth="1"/>
    <col min="3329" max="3329" width="15.42578125" style="177" customWidth="1"/>
    <col min="3330" max="3579" width="8.42578125" style="177"/>
    <col min="3580" max="3580" width="28.5703125" style="177" customWidth="1"/>
    <col min="3581" max="3581" width="47.5703125" style="177" customWidth="1"/>
    <col min="3582" max="3584" width="13.85546875" style="177" customWidth="1"/>
    <col min="3585" max="3585" width="15.42578125" style="177" customWidth="1"/>
    <col min="3586" max="3835" width="8.42578125" style="177"/>
    <col min="3836" max="3836" width="28.5703125" style="177" customWidth="1"/>
    <col min="3837" max="3837" width="47.5703125" style="177" customWidth="1"/>
    <col min="3838" max="3840" width="13.85546875" style="177" customWidth="1"/>
    <col min="3841" max="3841" width="15.42578125" style="177" customWidth="1"/>
    <col min="3842" max="4091" width="8.42578125" style="177"/>
    <col min="4092" max="4092" width="28.5703125" style="177" customWidth="1"/>
    <col min="4093" max="4093" width="47.5703125" style="177" customWidth="1"/>
    <col min="4094" max="4096" width="13.85546875" style="177" customWidth="1"/>
    <col min="4097" max="4097" width="15.42578125" style="177" customWidth="1"/>
    <col min="4098" max="4347" width="8.42578125" style="177"/>
    <col min="4348" max="4348" width="28.5703125" style="177" customWidth="1"/>
    <col min="4349" max="4349" width="47.5703125" style="177" customWidth="1"/>
    <col min="4350" max="4352" width="13.85546875" style="177" customWidth="1"/>
    <col min="4353" max="4353" width="15.42578125" style="177" customWidth="1"/>
    <col min="4354" max="4603" width="8.42578125" style="177"/>
    <col min="4604" max="4604" width="28.5703125" style="177" customWidth="1"/>
    <col min="4605" max="4605" width="47.5703125" style="177" customWidth="1"/>
    <col min="4606" max="4608" width="13.85546875" style="177" customWidth="1"/>
    <col min="4609" max="4609" width="15.42578125" style="177" customWidth="1"/>
    <col min="4610" max="4859" width="8.42578125" style="177"/>
    <col min="4860" max="4860" width="28.5703125" style="177" customWidth="1"/>
    <col min="4861" max="4861" width="47.5703125" style="177" customWidth="1"/>
    <col min="4862" max="4864" width="13.85546875" style="177" customWidth="1"/>
    <col min="4865" max="4865" width="15.42578125" style="177" customWidth="1"/>
    <col min="4866" max="5115" width="8.42578125" style="177"/>
    <col min="5116" max="5116" width="28.5703125" style="177" customWidth="1"/>
    <col min="5117" max="5117" width="47.5703125" style="177" customWidth="1"/>
    <col min="5118" max="5120" width="13.85546875" style="177" customWidth="1"/>
    <col min="5121" max="5121" width="15.42578125" style="177" customWidth="1"/>
    <col min="5122" max="5371" width="8.42578125" style="177"/>
    <col min="5372" max="5372" width="28.5703125" style="177" customWidth="1"/>
    <col min="5373" max="5373" width="47.5703125" style="177" customWidth="1"/>
    <col min="5374" max="5376" width="13.85546875" style="177" customWidth="1"/>
    <col min="5377" max="5377" width="15.42578125" style="177" customWidth="1"/>
    <col min="5378" max="5627" width="8.42578125" style="177"/>
    <col min="5628" max="5628" width="28.5703125" style="177" customWidth="1"/>
    <col min="5629" max="5629" width="47.5703125" style="177" customWidth="1"/>
    <col min="5630" max="5632" width="13.85546875" style="177" customWidth="1"/>
    <col min="5633" max="5633" width="15.42578125" style="177" customWidth="1"/>
    <col min="5634" max="5883" width="8.42578125" style="177"/>
    <col min="5884" max="5884" width="28.5703125" style="177" customWidth="1"/>
    <col min="5885" max="5885" width="47.5703125" style="177" customWidth="1"/>
    <col min="5886" max="5888" width="13.85546875" style="177" customWidth="1"/>
    <col min="5889" max="5889" width="15.42578125" style="177" customWidth="1"/>
    <col min="5890" max="6139" width="8.42578125" style="177"/>
    <col min="6140" max="6140" width="28.5703125" style="177" customWidth="1"/>
    <col min="6141" max="6141" width="47.5703125" style="177" customWidth="1"/>
    <col min="6142" max="6144" width="13.85546875" style="177" customWidth="1"/>
    <col min="6145" max="6145" width="15.42578125" style="177" customWidth="1"/>
    <col min="6146" max="6395" width="8.42578125" style="177"/>
    <col min="6396" max="6396" width="28.5703125" style="177" customWidth="1"/>
    <col min="6397" max="6397" width="47.5703125" style="177" customWidth="1"/>
    <col min="6398" max="6400" width="13.85546875" style="177" customWidth="1"/>
    <col min="6401" max="6401" width="15.42578125" style="177" customWidth="1"/>
    <col min="6402" max="6651" width="8.42578125" style="177"/>
    <col min="6652" max="6652" width="28.5703125" style="177" customWidth="1"/>
    <col min="6653" max="6653" width="47.5703125" style="177" customWidth="1"/>
    <col min="6654" max="6656" width="13.85546875" style="177" customWidth="1"/>
    <col min="6657" max="6657" width="15.42578125" style="177" customWidth="1"/>
    <col min="6658" max="6907" width="8.42578125" style="177"/>
    <col min="6908" max="6908" width="28.5703125" style="177" customWidth="1"/>
    <col min="6909" max="6909" width="47.5703125" style="177" customWidth="1"/>
    <col min="6910" max="6912" width="13.85546875" style="177" customWidth="1"/>
    <col min="6913" max="6913" width="15.42578125" style="177" customWidth="1"/>
    <col min="6914" max="7163" width="8.42578125" style="177"/>
    <col min="7164" max="7164" width="28.5703125" style="177" customWidth="1"/>
    <col min="7165" max="7165" width="47.5703125" style="177" customWidth="1"/>
    <col min="7166" max="7168" width="13.85546875" style="177" customWidth="1"/>
    <col min="7169" max="7169" width="15.42578125" style="177" customWidth="1"/>
    <col min="7170" max="7419" width="8.42578125" style="177"/>
    <col min="7420" max="7420" width="28.5703125" style="177" customWidth="1"/>
    <col min="7421" max="7421" width="47.5703125" style="177" customWidth="1"/>
    <col min="7422" max="7424" width="13.85546875" style="177" customWidth="1"/>
    <col min="7425" max="7425" width="15.42578125" style="177" customWidth="1"/>
    <col min="7426" max="7675" width="8.42578125" style="177"/>
    <col min="7676" max="7676" width="28.5703125" style="177" customWidth="1"/>
    <col min="7677" max="7677" width="47.5703125" style="177" customWidth="1"/>
    <col min="7678" max="7680" width="13.85546875" style="177" customWidth="1"/>
    <col min="7681" max="7681" width="15.42578125" style="177" customWidth="1"/>
    <col min="7682" max="7931" width="8.42578125" style="177"/>
    <col min="7932" max="7932" width="28.5703125" style="177" customWidth="1"/>
    <col min="7933" max="7933" width="47.5703125" style="177" customWidth="1"/>
    <col min="7934" max="7936" width="13.85546875" style="177" customWidth="1"/>
    <col min="7937" max="7937" width="15.42578125" style="177" customWidth="1"/>
    <col min="7938" max="8187" width="8.42578125" style="177"/>
    <col min="8188" max="8188" width="28.5703125" style="177" customWidth="1"/>
    <col min="8189" max="8189" width="47.5703125" style="177" customWidth="1"/>
    <col min="8190" max="8192" width="13.85546875" style="177" customWidth="1"/>
    <col min="8193" max="8193" width="15.42578125" style="177" customWidth="1"/>
    <col min="8194" max="8443" width="8.42578125" style="177"/>
    <col min="8444" max="8444" width="28.5703125" style="177" customWidth="1"/>
    <col min="8445" max="8445" width="47.5703125" style="177" customWidth="1"/>
    <col min="8446" max="8448" width="13.85546875" style="177" customWidth="1"/>
    <col min="8449" max="8449" width="15.42578125" style="177" customWidth="1"/>
    <col min="8450" max="8699" width="8.42578125" style="177"/>
    <col min="8700" max="8700" width="28.5703125" style="177" customWidth="1"/>
    <col min="8701" max="8701" width="47.5703125" style="177" customWidth="1"/>
    <col min="8702" max="8704" width="13.85546875" style="177" customWidth="1"/>
    <col min="8705" max="8705" width="15.42578125" style="177" customWidth="1"/>
    <col min="8706" max="8955" width="8.42578125" style="177"/>
    <col min="8956" max="8956" width="28.5703125" style="177" customWidth="1"/>
    <col min="8957" max="8957" width="47.5703125" style="177" customWidth="1"/>
    <col min="8958" max="8960" width="13.85546875" style="177" customWidth="1"/>
    <col min="8961" max="8961" width="15.42578125" style="177" customWidth="1"/>
    <col min="8962" max="9211" width="8.42578125" style="177"/>
    <col min="9212" max="9212" width="28.5703125" style="177" customWidth="1"/>
    <col min="9213" max="9213" width="47.5703125" style="177" customWidth="1"/>
    <col min="9214" max="9216" width="13.85546875" style="177" customWidth="1"/>
    <col min="9217" max="9217" width="15.42578125" style="177" customWidth="1"/>
    <col min="9218" max="9467" width="8.42578125" style="177"/>
    <col min="9468" max="9468" width="28.5703125" style="177" customWidth="1"/>
    <col min="9469" max="9469" width="47.5703125" style="177" customWidth="1"/>
    <col min="9470" max="9472" width="13.85546875" style="177" customWidth="1"/>
    <col min="9473" max="9473" width="15.42578125" style="177" customWidth="1"/>
    <col min="9474" max="9723" width="8.42578125" style="177"/>
    <col min="9724" max="9724" width="28.5703125" style="177" customWidth="1"/>
    <col min="9725" max="9725" width="47.5703125" style="177" customWidth="1"/>
    <col min="9726" max="9728" width="13.85546875" style="177" customWidth="1"/>
    <col min="9729" max="9729" width="15.42578125" style="177" customWidth="1"/>
    <col min="9730" max="9979" width="8.42578125" style="177"/>
    <col min="9980" max="9980" width="28.5703125" style="177" customWidth="1"/>
    <col min="9981" max="9981" width="47.5703125" style="177" customWidth="1"/>
    <col min="9982" max="9984" width="13.85546875" style="177" customWidth="1"/>
    <col min="9985" max="9985" width="15.42578125" style="177" customWidth="1"/>
    <col min="9986" max="10235" width="8.42578125" style="177"/>
    <col min="10236" max="10236" width="28.5703125" style="177" customWidth="1"/>
    <col min="10237" max="10237" width="47.5703125" style="177" customWidth="1"/>
    <col min="10238" max="10240" width="13.85546875" style="177" customWidth="1"/>
    <col min="10241" max="10241" width="15.42578125" style="177" customWidth="1"/>
    <col min="10242" max="10491" width="8.42578125" style="177"/>
    <col min="10492" max="10492" width="28.5703125" style="177" customWidth="1"/>
    <col min="10493" max="10493" width="47.5703125" style="177" customWidth="1"/>
    <col min="10494" max="10496" width="13.85546875" style="177" customWidth="1"/>
    <col min="10497" max="10497" width="15.42578125" style="177" customWidth="1"/>
    <col min="10498" max="10747" width="8.42578125" style="177"/>
    <col min="10748" max="10748" width="28.5703125" style="177" customWidth="1"/>
    <col min="10749" max="10749" width="47.5703125" style="177" customWidth="1"/>
    <col min="10750" max="10752" width="13.85546875" style="177" customWidth="1"/>
    <col min="10753" max="10753" width="15.42578125" style="177" customWidth="1"/>
    <col min="10754" max="11003" width="8.42578125" style="177"/>
    <col min="11004" max="11004" width="28.5703125" style="177" customWidth="1"/>
    <col min="11005" max="11005" width="47.5703125" style="177" customWidth="1"/>
    <col min="11006" max="11008" width="13.85546875" style="177" customWidth="1"/>
    <col min="11009" max="11009" width="15.42578125" style="177" customWidth="1"/>
    <col min="11010" max="11259" width="8.42578125" style="177"/>
    <col min="11260" max="11260" width="28.5703125" style="177" customWidth="1"/>
    <col min="11261" max="11261" width="47.5703125" style="177" customWidth="1"/>
    <col min="11262" max="11264" width="13.85546875" style="177" customWidth="1"/>
    <col min="11265" max="11265" width="15.42578125" style="177" customWidth="1"/>
    <col min="11266" max="11515" width="8.42578125" style="177"/>
    <col min="11516" max="11516" width="28.5703125" style="177" customWidth="1"/>
    <col min="11517" max="11517" width="47.5703125" style="177" customWidth="1"/>
    <col min="11518" max="11520" width="13.85546875" style="177" customWidth="1"/>
    <col min="11521" max="11521" width="15.42578125" style="177" customWidth="1"/>
    <col min="11522" max="11771" width="8.42578125" style="177"/>
    <col min="11772" max="11772" width="28.5703125" style="177" customWidth="1"/>
    <col min="11773" max="11773" width="47.5703125" style="177" customWidth="1"/>
    <col min="11774" max="11776" width="13.85546875" style="177" customWidth="1"/>
    <col min="11777" max="11777" width="15.42578125" style="177" customWidth="1"/>
    <col min="11778" max="12027" width="8.42578125" style="177"/>
    <col min="12028" max="12028" width="28.5703125" style="177" customWidth="1"/>
    <col min="12029" max="12029" width="47.5703125" style="177" customWidth="1"/>
    <col min="12030" max="12032" width="13.85546875" style="177" customWidth="1"/>
    <col min="12033" max="12033" width="15.42578125" style="177" customWidth="1"/>
    <col min="12034" max="12283" width="8.42578125" style="177"/>
    <col min="12284" max="12284" width="28.5703125" style="177" customWidth="1"/>
    <col min="12285" max="12285" width="47.5703125" style="177" customWidth="1"/>
    <col min="12286" max="12288" width="13.85546875" style="177" customWidth="1"/>
    <col min="12289" max="12289" width="15.42578125" style="177" customWidth="1"/>
    <col min="12290" max="12539" width="8.42578125" style="177"/>
    <col min="12540" max="12540" width="28.5703125" style="177" customWidth="1"/>
    <col min="12541" max="12541" width="47.5703125" style="177" customWidth="1"/>
    <col min="12542" max="12544" width="13.85546875" style="177" customWidth="1"/>
    <col min="12545" max="12545" width="15.42578125" style="177" customWidth="1"/>
    <col min="12546" max="12795" width="8.42578125" style="177"/>
    <col min="12796" max="12796" width="28.5703125" style="177" customWidth="1"/>
    <col min="12797" max="12797" width="47.5703125" style="177" customWidth="1"/>
    <col min="12798" max="12800" width="13.85546875" style="177" customWidth="1"/>
    <col min="12801" max="12801" width="15.42578125" style="177" customWidth="1"/>
    <col min="12802" max="13051" width="8.42578125" style="177"/>
    <col min="13052" max="13052" width="28.5703125" style="177" customWidth="1"/>
    <col min="13053" max="13053" width="47.5703125" style="177" customWidth="1"/>
    <col min="13054" max="13056" width="13.85546875" style="177" customWidth="1"/>
    <col min="13057" max="13057" width="15.42578125" style="177" customWidth="1"/>
    <col min="13058" max="13307" width="8.42578125" style="177"/>
    <col min="13308" max="13308" width="28.5703125" style="177" customWidth="1"/>
    <col min="13309" max="13309" width="47.5703125" style="177" customWidth="1"/>
    <col min="13310" max="13312" width="13.85546875" style="177" customWidth="1"/>
    <col min="13313" max="13313" width="15.42578125" style="177" customWidth="1"/>
    <col min="13314" max="13563" width="8.42578125" style="177"/>
    <col min="13564" max="13564" width="28.5703125" style="177" customWidth="1"/>
    <col min="13565" max="13565" width="47.5703125" style="177" customWidth="1"/>
    <col min="13566" max="13568" width="13.85546875" style="177" customWidth="1"/>
    <col min="13569" max="13569" width="15.42578125" style="177" customWidth="1"/>
    <col min="13570" max="13819" width="8.42578125" style="177"/>
    <col min="13820" max="13820" width="28.5703125" style="177" customWidth="1"/>
    <col min="13821" max="13821" width="47.5703125" style="177" customWidth="1"/>
    <col min="13822" max="13824" width="13.85546875" style="177" customWidth="1"/>
    <col min="13825" max="13825" width="15.42578125" style="177" customWidth="1"/>
    <col min="13826" max="14075" width="8.42578125" style="177"/>
    <col min="14076" max="14076" width="28.5703125" style="177" customWidth="1"/>
    <col min="14077" max="14077" width="47.5703125" style="177" customWidth="1"/>
    <col min="14078" max="14080" width="13.85546875" style="177" customWidth="1"/>
    <col min="14081" max="14081" width="15.42578125" style="177" customWidth="1"/>
    <col min="14082" max="14331" width="8.42578125" style="177"/>
    <col min="14332" max="14332" width="28.5703125" style="177" customWidth="1"/>
    <col min="14333" max="14333" width="47.5703125" style="177" customWidth="1"/>
    <col min="14334" max="14336" width="13.85546875" style="177" customWidth="1"/>
    <col min="14337" max="14337" width="15.42578125" style="177" customWidth="1"/>
    <col min="14338" max="14587" width="8.42578125" style="177"/>
    <col min="14588" max="14588" width="28.5703125" style="177" customWidth="1"/>
    <col min="14589" max="14589" width="47.5703125" style="177" customWidth="1"/>
    <col min="14590" max="14592" width="13.85546875" style="177" customWidth="1"/>
    <col min="14593" max="14593" width="15.42578125" style="177" customWidth="1"/>
    <col min="14594" max="14843" width="8.42578125" style="177"/>
    <col min="14844" max="14844" width="28.5703125" style="177" customWidth="1"/>
    <col min="14845" max="14845" width="47.5703125" style="177" customWidth="1"/>
    <col min="14846" max="14848" width="13.85546875" style="177" customWidth="1"/>
    <col min="14849" max="14849" width="15.42578125" style="177" customWidth="1"/>
    <col min="14850" max="15099" width="8.42578125" style="177"/>
    <col min="15100" max="15100" width="28.5703125" style="177" customWidth="1"/>
    <col min="15101" max="15101" width="47.5703125" style="177" customWidth="1"/>
    <col min="15102" max="15104" width="13.85546875" style="177" customWidth="1"/>
    <col min="15105" max="15105" width="15.42578125" style="177" customWidth="1"/>
    <col min="15106" max="15355" width="8.42578125" style="177"/>
    <col min="15356" max="15356" width="28.5703125" style="177" customWidth="1"/>
    <col min="15357" max="15357" width="47.5703125" style="177" customWidth="1"/>
    <col min="15358" max="15360" width="13.85546875" style="177" customWidth="1"/>
    <col min="15361" max="15361" width="15.42578125" style="177" customWidth="1"/>
    <col min="15362" max="15611" width="8.42578125" style="177"/>
    <col min="15612" max="15612" width="28.5703125" style="177" customWidth="1"/>
    <col min="15613" max="15613" width="47.5703125" style="177" customWidth="1"/>
    <col min="15614" max="15616" width="13.85546875" style="177" customWidth="1"/>
    <col min="15617" max="15617" width="15.42578125" style="177" customWidth="1"/>
    <col min="15618" max="15867" width="8.42578125" style="177"/>
    <col min="15868" max="15868" width="28.5703125" style="177" customWidth="1"/>
    <col min="15869" max="15869" width="47.5703125" style="177" customWidth="1"/>
    <col min="15870" max="15872" width="13.85546875" style="177" customWidth="1"/>
    <col min="15873" max="15873" width="15.42578125" style="177" customWidth="1"/>
    <col min="15874" max="16123" width="8.42578125" style="177"/>
    <col min="16124" max="16124" width="28.5703125" style="177" customWidth="1"/>
    <col min="16125" max="16125" width="47.5703125" style="177" customWidth="1"/>
    <col min="16126" max="16128" width="13.85546875" style="177" customWidth="1"/>
    <col min="16129" max="16129" width="15.42578125" style="177" customWidth="1"/>
    <col min="16130" max="16384" width="8.42578125" style="177"/>
  </cols>
  <sheetData>
    <row r="1" spans="1:4">
      <c r="C1" s="178" t="s">
        <v>293</v>
      </c>
    </row>
    <row r="2" spans="1:4" s="60" customFormat="1" ht="17.25" customHeight="1">
      <c r="A2" s="408" t="s">
        <v>28</v>
      </c>
      <c r="B2" s="408"/>
      <c r="C2" s="408"/>
    </row>
    <row r="3" spans="1:4" s="60" customFormat="1" ht="17.25" customHeight="1">
      <c r="A3" s="408" t="s">
        <v>0</v>
      </c>
      <c r="B3" s="408"/>
      <c r="C3" s="408"/>
    </row>
    <row r="4" spans="1:4" s="60" customFormat="1" ht="17.25" customHeight="1">
      <c r="A4" s="82"/>
      <c r="B4" s="82"/>
      <c r="C4" s="82"/>
    </row>
    <row r="5" spans="1:4" ht="55.5" customHeight="1">
      <c r="A5" s="439" t="s">
        <v>420</v>
      </c>
      <c r="B5" s="439"/>
      <c r="C5" s="439"/>
    </row>
    <row r="6" spans="1:4" ht="21.75" customHeight="1">
      <c r="A6" s="179"/>
      <c r="B6" s="179"/>
      <c r="C6" s="180" t="s">
        <v>37</v>
      </c>
    </row>
    <row r="7" spans="1:4" ht="20.45" customHeight="1">
      <c r="A7" s="440" t="s">
        <v>21</v>
      </c>
      <c r="B7" s="440"/>
      <c r="C7" s="440"/>
    </row>
    <row r="8" spans="1:4" ht="21.75" customHeight="1">
      <c r="A8" s="181" t="s">
        <v>39</v>
      </c>
      <c r="B8" s="181"/>
      <c r="C8" s="181"/>
    </row>
    <row r="9" spans="1:4">
      <c r="A9" s="39"/>
      <c r="B9" s="39"/>
      <c r="C9" s="39"/>
    </row>
    <row r="10" spans="1:4" ht="23.25" customHeight="1">
      <c r="A10" s="182" t="s">
        <v>7</v>
      </c>
      <c r="B10" s="183" t="s">
        <v>8</v>
      </c>
      <c r="C10" s="184"/>
    </row>
    <row r="11" spans="1:4" ht="18.75" customHeight="1">
      <c r="A11" s="182">
        <v>1004</v>
      </c>
      <c r="B11" s="183" t="str">
        <f>+'[1]4'!D16</f>
        <v xml:space="preserve"> Ոռոգման համակարգի առողջացում</v>
      </c>
      <c r="C11" s="184"/>
    </row>
    <row r="12" spans="1:4" ht="18.75" customHeight="1"/>
    <row r="13" spans="1:4">
      <c r="A13" s="181" t="s">
        <v>9</v>
      </c>
      <c r="B13" s="184"/>
      <c r="C13" s="184"/>
    </row>
    <row r="14" spans="1:4" s="272" customFormat="1" ht="72.75" customHeight="1">
      <c r="A14" s="212" t="s">
        <v>10</v>
      </c>
      <c r="B14" s="212">
        <v>1004</v>
      </c>
      <c r="C14" s="270" t="s">
        <v>42</v>
      </c>
    </row>
    <row r="15" spans="1:4" s="272" customFormat="1" ht="22.5" customHeight="1">
      <c r="A15" s="212" t="s">
        <v>11</v>
      </c>
      <c r="B15" s="212" t="s">
        <v>351</v>
      </c>
      <c r="C15" s="201" t="s">
        <v>2</v>
      </c>
      <c r="D15" s="273"/>
    </row>
    <row r="16" spans="1:4" s="272" customFormat="1" ht="86.25">
      <c r="A16" s="212" t="s">
        <v>12</v>
      </c>
      <c r="B16" s="209" t="s">
        <v>311</v>
      </c>
      <c r="C16" s="256"/>
      <c r="D16" s="273"/>
    </row>
    <row r="17" spans="1:4" s="272" customFormat="1" ht="86.25">
      <c r="A17" s="212" t="s">
        <v>13</v>
      </c>
      <c r="B17" s="212" t="s">
        <v>312</v>
      </c>
      <c r="C17" s="256"/>
      <c r="D17" s="273"/>
    </row>
    <row r="18" spans="1:4" s="272" customFormat="1">
      <c r="A18" s="212" t="s">
        <v>14</v>
      </c>
      <c r="B18" s="212" t="s">
        <v>80</v>
      </c>
      <c r="C18" s="256"/>
      <c r="D18" s="273"/>
    </row>
    <row r="19" spans="1:4" s="272" customFormat="1" ht="51.75">
      <c r="A19" s="212" t="s">
        <v>178</v>
      </c>
      <c r="B19" s="212" t="s">
        <v>179</v>
      </c>
      <c r="C19" s="256"/>
      <c r="D19" s="273"/>
    </row>
    <row r="20" spans="1:4" s="272" customFormat="1" ht="17.25" customHeight="1">
      <c r="A20" s="443" t="s">
        <v>15</v>
      </c>
      <c r="B20" s="443"/>
      <c r="C20" s="208"/>
      <c r="D20" s="273"/>
    </row>
    <row r="21" spans="1:4" s="272" customFormat="1" ht="17.25" customHeight="1">
      <c r="A21" s="437" t="s">
        <v>16</v>
      </c>
      <c r="B21" s="437"/>
      <c r="C21" s="275">
        <f>'9.'!E23</f>
        <v>-1463</v>
      </c>
      <c r="D21" s="273"/>
    </row>
    <row r="22" spans="1:4" s="272" customFormat="1">
      <c r="A22" s="204"/>
      <c r="B22" s="204"/>
      <c r="C22" s="204"/>
    </row>
    <row r="23" spans="1:4" s="204" customFormat="1" ht="72" customHeight="1">
      <c r="A23" s="212" t="s">
        <v>10</v>
      </c>
      <c r="B23" s="212">
        <v>1004</v>
      </c>
      <c r="C23" s="270" t="s">
        <v>42</v>
      </c>
    </row>
    <row r="24" spans="1:4" s="204" customFormat="1" ht="22.5" customHeight="1">
      <c r="A24" s="212" t="s">
        <v>11</v>
      </c>
      <c r="B24" s="212" t="s">
        <v>352</v>
      </c>
      <c r="C24" s="201" t="s">
        <v>2</v>
      </c>
    </row>
    <row r="25" spans="1:4" s="204" customFormat="1" ht="34.5">
      <c r="A25" s="212" t="s">
        <v>12</v>
      </c>
      <c r="B25" s="209" t="s">
        <v>353</v>
      </c>
      <c r="C25" s="256"/>
    </row>
    <row r="26" spans="1:4" s="204" customFormat="1" ht="51.75">
      <c r="A26" s="212" t="s">
        <v>13</v>
      </c>
      <c r="B26" s="212" t="s">
        <v>339</v>
      </c>
      <c r="C26" s="256"/>
    </row>
    <row r="27" spans="1:4" s="204" customFormat="1">
      <c r="A27" s="208" t="s">
        <v>14</v>
      </c>
      <c r="B27" s="208" t="s">
        <v>80</v>
      </c>
      <c r="C27" s="256"/>
    </row>
    <row r="28" spans="1:4" s="204" customFormat="1" ht="60" customHeight="1">
      <c r="A28" s="212" t="s">
        <v>178</v>
      </c>
      <c r="B28" s="212" t="s">
        <v>179</v>
      </c>
      <c r="C28" s="256"/>
      <c r="D28" s="274"/>
    </row>
    <row r="29" spans="1:4" s="204" customFormat="1" ht="17.25" customHeight="1">
      <c r="A29" s="435" t="s">
        <v>15</v>
      </c>
      <c r="B29" s="435"/>
      <c r="C29" s="208"/>
      <c r="D29" s="274"/>
    </row>
    <row r="30" spans="1:4" s="204" customFormat="1" ht="17.25" customHeight="1">
      <c r="A30" s="441" t="s">
        <v>16</v>
      </c>
      <c r="B30" s="442"/>
      <c r="C30" s="276">
        <f>'9.'!E25</f>
        <v>-169680</v>
      </c>
    </row>
    <row r="31" spans="1:4" s="272" customFormat="1" ht="17.25" customHeight="1">
      <c r="A31" s="204"/>
      <c r="B31" s="204"/>
      <c r="C31" s="204"/>
    </row>
    <row r="32" spans="1:4" s="272" customFormat="1" ht="17.25" customHeight="1">
      <c r="A32" s="204"/>
      <c r="B32" s="204"/>
      <c r="C32" s="204"/>
    </row>
    <row r="33" spans="1:4" s="204" customFormat="1" ht="72" customHeight="1">
      <c r="A33" s="212" t="s">
        <v>10</v>
      </c>
      <c r="B33" s="212">
        <v>1004</v>
      </c>
      <c r="C33" s="270" t="s">
        <v>42</v>
      </c>
    </row>
    <row r="34" spans="1:4" s="204" customFormat="1" ht="22.5" customHeight="1">
      <c r="A34" s="212" t="s">
        <v>11</v>
      </c>
      <c r="B34" s="212">
        <v>31005</v>
      </c>
      <c r="C34" s="201" t="s">
        <v>2</v>
      </c>
    </row>
    <row r="35" spans="1:4" s="204" customFormat="1" ht="69">
      <c r="A35" s="212" t="s">
        <v>12</v>
      </c>
      <c r="B35" s="209" t="s">
        <v>355</v>
      </c>
      <c r="C35" s="256"/>
    </row>
    <row r="36" spans="1:4" s="204" customFormat="1" ht="51.75">
      <c r="A36" s="212" t="s">
        <v>13</v>
      </c>
      <c r="B36" s="212" t="s">
        <v>356</v>
      </c>
      <c r="C36" s="256"/>
    </row>
    <row r="37" spans="1:4" s="204" customFormat="1" ht="34.5">
      <c r="A37" s="208" t="s">
        <v>14</v>
      </c>
      <c r="B37" s="212" t="s">
        <v>186</v>
      </c>
      <c r="C37" s="256"/>
    </row>
    <row r="38" spans="1:4" s="204" customFormat="1" ht="60" customHeight="1">
      <c r="A38" s="212" t="s">
        <v>178</v>
      </c>
      <c r="B38" s="212" t="s">
        <v>179</v>
      </c>
      <c r="C38" s="256"/>
      <c r="D38" s="274"/>
    </row>
    <row r="39" spans="1:4" s="204" customFormat="1" ht="17.25" customHeight="1">
      <c r="A39" s="444" t="s">
        <v>15</v>
      </c>
      <c r="B39" s="445"/>
      <c r="C39" s="208"/>
      <c r="D39" s="274"/>
    </row>
    <row r="40" spans="1:4" s="204" customFormat="1" ht="17.25" customHeight="1">
      <c r="A40" s="441" t="s">
        <v>16</v>
      </c>
      <c r="B40" s="442"/>
      <c r="C40" s="276">
        <f>'9.'!E34</f>
        <v>-25000</v>
      </c>
    </row>
    <row r="41" spans="1:4" s="272" customFormat="1">
      <c r="A41" s="204"/>
      <c r="B41" s="204"/>
      <c r="C41" s="204"/>
    </row>
    <row r="42" spans="1:4" s="272" customFormat="1">
      <c r="A42" s="278" t="s">
        <v>7</v>
      </c>
      <c r="B42" s="279" t="s">
        <v>8</v>
      </c>
      <c r="C42" s="280"/>
      <c r="D42"/>
    </row>
    <row r="43" spans="1:4" s="272" customFormat="1" ht="34.5">
      <c r="A43" s="278">
        <v>1019</v>
      </c>
      <c r="B43" s="279" t="s">
        <v>321</v>
      </c>
      <c r="C43" s="281"/>
      <c r="D43"/>
    </row>
    <row r="44" spans="1:4" s="272" customFormat="1">
      <c r="A44" s="282"/>
      <c r="B44" s="282"/>
      <c r="C44" s="282"/>
      <c r="D44"/>
    </row>
    <row r="45" spans="1:4" s="272" customFormat="1" ht="69">
      <c r="A45" s="208" t="s">
        <v>10</v>
      </c>
      <c r="B45" s="208">
        <v>1019</v>
      </c>
      <c r="C45" s="270" t="s">
        <v>42</v>
      </c>
    </row>
    <row r="46" spans="1:4" s="272" customFormat="1">
      <c r="A46" s="208" t="s">
        <v>11</v>
      </c>
      <c r="B46" s="208">
        <v>12001</v>
      </c>
      <c r="C46" s="270" t="s">
        <v>40</v>
      </c>
    </row>
    <row r="47" spans="1:4" s="272" customFormat="1" ht="103.5">
      <c r="A47" s="208" t="s">
        <v>12</v>
      </c>
      <c r="B47" s="208" t="s">
        <v>322</v>
      </c>
      <c r="C47" s="208"/>
    </row>
    <row r="48" spans="1:4" s="272" customFormat="1" ht="103.5">
      <c r="A48" s="208" t="s">
        <v>13</v>
      </c>
      <c r="B48" s="208" t="s">
        <v>343</v>
      </c>
      <c r="C48" s="208"/>
    </row>
    <row r="49" spans="1:6" s="272" customFormat="1">
      <c r="A49" s="208" t="s">
        <v>14</v>
      </c>
      <c r="B49" s="208" t="s">
        <v>135</v>
      </c>
      <c r="C49" s="208"/>
    </row>
    <row r="50" spans="1:6" s="272" customFormat="1" ht="51.75">
      <c r="A50" s="208" t="s">
        <v>357</v>
      </c>
      <c r="B50" s="208" t="s">
        <v>358</v>
      </c>
      <c r="C50" s="208"/>
    </row>
    <row r="51" spans="1:6" s="272" customFormat="1">
      <c r="A51" s="435" t="s">
        <v>15</v>
      </c>
      <c r="B51" s="435"/>
      <c r="C51" s="208"/>
    </row>
    <row r="52" spans="1:6" s="272" customFormat="1">
      <c r="A52" s="436" t="s">
        <v>41</v>
      </c>
      <c r="B52" s="436"/>
      <c r="C52" s="283">
        <f>'9.'!E45</f>
        <v>-26900</v>
      </c>
    </row>
    <row r="53" spans="1:6" s="272" customFormat="1">
      <c r="A53" s="204"/>
      <c r="B53" s="204"/>
      <c r="C53" s="204"/>
    </row>
    <row r="54" spans="1:6" s="272" customFormat="1" ht="69">
      <c r="A54" s="208" t="s">
        <v>10</v>
      </c>
      <c r="B54" s="208">
        <v>1019</v>
      </c>
      <c r="C54" s="270" t="s">
        <v>42</v>
      </c>
    </row>
    <row r="55" spans="1:6" s="272" customFormat="1">
      <c r="A55" s="208" t="s">
        <v>11</v>
      </c>
      <c r="B55" s="208">
        <v>12004</v>
      </c>
      <c r="C55" s="270" t="s">
        <v>40</v>
      </c>
    </row>
    <row r="56" spans="1:6" s="272" customFormat="1" ht="86.25">
      <c r="A56" s="208" t="s">
        <v>12</v>
      </c>
      <c r="B56" s="208" t="s">
        <v>326</v>
      </c>
      <c r="C56" s="208"/>
    </row>
    <row r="57" spans="1:6" s="272" customFormat="1" ht="86.25">
      <c r="A57" s="208" t="s">
        <v>13</v>
      </c>
      <c r="B57" s="208" t="s">
        <v>344</v>
      </c>
      <c r="C57" s="208"/>
      <c r="D57"/>
      <c r="E57"/>
      <c r="F57"/>
    </row>
    <row r="58" spans="1:6" s="272" customFormat="1">
      <c r="A58" s="208" t="s">
        <v>14</v>
      </c>
      <c r="B58" s="208" t="s">
        <v>135</v>
      </c>
      <c r="C58" s="208"/>
      <c r="D58"/>
      <c r="E58"/>
      <c r="F58"/>
    </row>
    <row r="59" spans="1:6" s="272" customFormat="1" ht="51.75">
      <c r="A59" s="208" t="s">
        <v>357</v>
      </c>
      <c r="B59" s="208" t="s">
        <v>358</v>
      </c>
      <c r="C59" s="208"/>
      <c r="D59"/>
      <c r="E59"/>
      <c r="F59"/>
    </row>
    <row r="60" spans="1:6" s="272" customFormat="1">
      <c r="A60" s="435" t="s">
        <v>15</v>
      </c>
      <c r="B60" s="435"/>
      <c r="C60" s="208"/>
      <c r="D60"/>
      <c r="E60"/>
      <c r="F60"/>
    </row>
    <row r="61" spans="1:6" s="272" customFormat="1">
      <c r="A61" s="441" t="s">
        <v>41</v>
      </c>
      <c r="B61" s="442"/>
      <c r="C61" s="283">
        <f>'9.'!E56</f>
        <v>-34520</v>
      </c>
      <c r="D61"/>
      <c r="E61"/>
      <c r="F61"/>
    </row>
    <row r="62" spans="1:6">
      <c r="A62" s="39"/>
      <c r="B62" s="39"/>
      <c r="C62" s="39"/>
    </row>
    <row r="63" spans="1:6">
      <c r="A63" s="182" t="s">
        <v>7</v>
      </c>
      <c r="B63" s="183" t="s">
        <v>8</v>
      </c>
      <c r="C63" s="184"/>
    </row>
    <row r="64" spans="1:6" ht="18.75" customHeight="1">
      <c r="A64" s="182" t="s">
        <v>227</v>
      </c>
      <c r="B64" s="183" t="s">
        <v>228</v>
      </c>
      <c r="C64" s="184"/>
    </row>
    <row r="65" spans="1:3" ht="18.75" customHeight="1"/>
    <row r="66" spans="1:3">
      <c r="A66" s="181" t="s">
        <v>9</v>
      </c>
      <c r="B66" s="184"/>
      <c r="C66" s="184"/>
    </row>
    <row r="67" spans="1:3" ht="14.25" customHeight="1"/>
    <row r="68" spans="1:3" ht="69">
      <c r="A68" s="182" t="s">
        <v>10</v>
      </c>
      <c r="B68" s="182" t="s">
        <v>227</v>
      </c>
      <c r="C68" s="187" t="s">
        <v>42</v>
      </c>
    </row>
    <row r="69" spans="1:3">
      <c r="A69" s="182" t="s">
        <v>11</v>
      </c>
      <c r="B69" s="182" t="s">
        <v>183</v>
      </c>
      <c r="C69" s="187" t="s">
        <v>2</v>
      </c>
    </row>
    <row r="70" spans="1:3" ht="51.75">
      <c r="A70" s="182" t="s">
        <v>12</v>
      </c>
      <c r="B70" s="182" t="s">
        <v>229</v>
      </c>
      <c r="C70" s="432"/>
    </row>
    <row r="71" spans="1:3" ht="34.5">
      <c r="A71" s="182" t="s">
        <v>13</v>
      </c>
      <c r="B71" s="182" t="s">
        <v>230</v>
      </c>
      <c r="C71" s="432"/>
    </row>
    <row r="72" spans="1:3">
      <c r="A72" s="182" t="s">
        <v>14</v>
      </c>
      <c r="B72" s="182" t="s">
        <v>135</v>
      </c>
      <c r="C72" s="432"/>
    </row>
    <row r="73" spans="1:3" ht="51.75">
      <c r="A73" s="182" t="s">
        <v>49</v>
      </c>
      <c r="B73" s="182" t="s">
        <v>179</v>
      </c>
      <c r="C73" s="65"/>
    </row>
    <row r="74" spans="1:3">
      <c r="A74" s="432" t="s">
        <v>15</v>
      </c>
      <c r="B74" s="432"/>
      <c r="C74" s="182"/>
    </row>
    <row r="75" spans="1:3" ht="19.5" customHeight="1">
      <c r="A75" s="433" t="s">
        <v>38</v>
      </c>
      <c r="B75" s="433"/>
      <c r="C75" s="186">
        <f>'10.'!E18</f>
        <v>-1365</v>
      </c>
    </row>
    <row r="76" spans="1:3" ht="14.25" customHeight="1"/>
    <row r="77" spans="1:3" ht="69">
      <c r="A77" s="182" t="s">
        <v>10</v>
      </c>
      <c r="B77" s="182" t="s">
        <v>227</v>
      </c>
      <c r="C77" s="187" t="s">
        <v>42</v>
      </c>
    </row>
    <row r="78" spans="1:3">
      <c r="A78" s="182" t="s">
        <v>11</v>
      </c>
      <c r="B78" s="182">
        <v>12002</v>
      </c>
      <c r="C78" s="187" t="s">
        <v>2</v>
      </c>
    </row>
    <row r="79" spans="1:3" ht="69">
      <c r="A79" s="182" t="s">
        <v>12</v>
      </c>
      <c r="B79" s="188" t="str">
        <f>'10.'!D26</f>
        <v xml:space="preserve"> Վերակառուցման և զարգացման եվրոպական բանկի աջակցությամբ իրականացվող «Կոտայքի և Գեղարքունիքի մարզի կոշտ թափոնների կառավարման խորհրդատվության համար» դրամաշնորհային ծրագիր</v>
      </c>
      <c r="C79" s="432"/>
    </row>
    <row r="80" spans="1:3" ht="34.5">
      <c r="A80" s="182" t="s">
        <v>13</v>
      </c>
      <c r="B80" s="182" t="s">
        <v>230</v>
      </c>
      <c r="C80" s="432"/>
    </row>
    <row r="81" spans="1:3">
      <c r="A81" s="182" t="s">
        <v>14</v>
      </c>
      <c r="B81" s="182" t="s">
        <v>135</v>
      </c>
      <c r="C81" s="432"/>
    </row>
    <row r="82" spans="1:3" ht="51.75">
      <c r="A82" s="182" t="s">
        <v>49</v>
      </c>
      <c r="B82" s="182" t="s">
        <v>250</v>
      </c>
      <c r="C82" s="65"/>
    </row>
    <row r="83" spans="1:3">
      <c r="A83" s="432" t="s">
        <v>15</v>
      </c>
      <c r="B83" s="432"/>
      <c r="C83" s="182"/>
    </row>
    <row r="84" spans="1:3" ht="19.5" customHeight="1">
      <c r="A84" s="433" t="s">
        <v>38</v>
      </c>
      <c r="B84" s="433"/>
      <c r="C84" s="186">
        <f>'10.'!E26</f>
        <v>-90423</v>
      </c>
    </row>
    <row r="85" spans="1:3" ht="14.25" customHeight="1"/>
    <row r="86" spans="1:3" ht="69">
      <c r="A86" s="182" t="s">
        <v>10</v>
      </c>
      <c r="B86" s="182" t="s">
        <v>227</v>
      </c>
      <c r="C86" s="187" t="s">
        <v>42</v>
      </c>
    </row>
    <row r="87" spans="1:3">
      <c r="A87" s="182" t="s">
        <v>11</v>
      </c>
      <c r="B87" s="182">
        <v>32004</v>
      </c>
      <c r="C87" s="187" t="s">
        <v>2</v>
      </c>
    </row>
    <row r="88" spans="1:3" ht="69">
      <c r="A88" s="182" t="s">
        <v>12</v>
      </c>
      <c r="B88" s="188" t="str">
        <f>'10.'!D34</f>
        <v xml:space="preserve">  Վերակառուցման և զարգացման եվրոպական բանկի աջակցությամբ իրականացվող «Կոտայքի և Գեղարքունիքի մարզի կոշտ թափոնների կառավարման» դրամաշնորհային ծրագիր</v>
      </c>
      <c r="C88" s="432"/>
    </row>
    <row r="89" spans="1:3" ht="34.5">
      <c r="A89" s="182" t="s">
        <v>13</v>
      </c>
      <c r="B89" s="182" t="s">
        <v>230</v>
      </c>
      <c r="C89" s="432"/>
    </row>
    <row r="90" spans="1:3" ht="51.75">
      <c r="A90" s="182" t="s">
        <v>14</v>
      </c>
      <c r="B90" s="182" t="s">
        <v>81</v>
      </c>
      <c r="C90" s="432"/>
    </row>
    <row r="91" spans="1:3" ht="51.75">
      <c r="A91" s="182" t="s">
        <v>181</v>
      </c>
      <c r="B91" s="182" t="s">
        <v>250</v>
      </c>
      <c r="C91" s="65"/>
    </row>
    <row r="92" spans="1:3">
      <c r="A92" s="432" t="s">
        <v>15</v>
      </c>
      <c r="B92" s="432"/>
      <c r="C92" s="182"/>
    </row>
    <row r="93" spans="1:3" ht="19.5" customHeight="1">
      <c r="A93" s="433" t="s">
        <v>38</v>
      </c>
      <c r="B93" s="433"/>
      <c r="C93" s="186">
        <f>'10.'!E34</f>
        <v>-822515</v>
      </c>
    </row>
    <row r="94" spans="1:3">
      <c r="A94" s="39"/>
      <c r="B94" s="39"/>
      <c r="C94" s="39"/>
    </row>
    <row r="95" spans="1:3">
      <c r="A95" s="182" t="s">
        <v>7</v>
      </c>
      <c r="B95" s="183" t="s">
        <v>8</v>
      </c>
      <c r="C95" s="184"/>
    </row>
    <row r="96" spans="1:3" ht="18.75" customHeight="1">
      <c r="A96" s="182">
        <v>1072</v>
      </c>
      <c r="B96" s="183" t="s">
        <v>305</v>
      </c>
      <c r="C96" s="184"/>
    </row>
    <row r="97" spans="1:4" ht="18.75" customHeight="1"/>
    <row r="98" spans="1:4">
      <c r="A98" s="181" t="s">
        <v>9</v>
      </c>
      <c r="B98" s="184"/>
      <c r="C98" s="184"/>
    </row>
    <row r="99" spans="1:4">
      <c r="A99" s="39"/>
      <c r="B99" s="39"/>
      <c r="C99" s="39"/>
    </row>
    <row r="100" spans="1:4" s="204" customFormat="1" ht="69">
      <c r="A100" s="208" t="s">
        <v>10</v>
      </c>
      <c r="B100" s="208">
        <v>1072</v>
      </c>
      <c r="C100" s="270" t="s">
        <v>42</v>
      </c>
    </row>
    <row r="101" spans="1:4" s="204" customFormat="1">
      <c r="A101" s="208" t="s">
        <v>11</v>
      </c>
      <c r="B101" s="208">
        <v>31002</v>
      </c>
      <c r="C101" s="201" t="s">
        <v>2</v>
      </c>
    </row>
    <row r="102" spans="1:4" s="204" customFormat="1" ht="86.25">
      <c r="A102" s="212" t="s">
        <v>12</v>
      </c>
      <c r="B102" s="209" t="s">
        <v>275</v>
      </c>
      <c r="C102" s="256"/>
    </row>
    <row r="103" spans="1:4" s="204" customFormat="1" ht="74.25" customHeight="1">
      <c r="A103" s="212" t="s">
        <v>13</v>
      </c>
      <c r="B103" s="208" t="s">
        <v>359</v>
      </c>
      <c r="C103" s="256"/>
    </row>
    <row r="104" spans="1:4" s="204" customFormat="1" ht="34.5">
      <c r="A104" s="208" t="s">
        <v>14</v>
      </c>
      <c r="B104" s="212" t="s">
        <v>186</v>
      </c>
      <c r="C104" s="256"/>
    </row>
    <row r="105" spans="1:4" s="204" customFormat="1" ht="51.75">
      <c r="A105" s="208" t="s">
        <v>178</v>
      </c>
      <c r="B105" s="212" t="s">
        <v>179</v>
      </c>
      <c r="C105" s="256"/>
      <c r="D105" s="274"/>
    </row>
    <row r="106" spans="1:4" s="204" customFormat="1" ht="17.25" customHeight="1">
      <c r="A106" s="435" t="s">
        <v>15</v>
      </c>
      <c r="B106" s="435"/>
      <c r="C106" s="208"/>
      <c r="D106" s="274"/>
    </row>
    <row r="107" spans="1:4" s="204" customFormat="1" ht="17.25" customHeight="1">
      <c r="A107" s="436" t="s">
        <v>16</v>
      </c>
      <c r="B107" s="436"/>
      <c r="C107" s="276">
        <f>'9.'!E69</f>
        <v>-61593.7</v>
      </c>
    </row>
    <row r="108" spans="1:4" s="204" customFormat="1"/>
    <row r="109" spans="1:4" s="204" customFormat="1" ht="69">
      <c r="A109" s="208" t="s">
        <v>10</v>
      </c>
      <c r="B109" s="208">
        <v>1072</v>
      </c>
      <c r="C109" s="270" t="s">
        <v>42</v>
      </c>
    </row>
    <row r="110" spans="1:4" s="204" customFormat="1">
      <c r="A110" s="208" t="s">
        <v>11</v>
      </c>
      <c r="B110" s="208">
        <v>31005</v>
      </c>
      <c r="C110" s="201" t="s">
        <v>2</v>
      </c>
    </row>
    <row r="111" spans="1:4" s="204" customFormat="1" ht="69">
      <c r="A111" s="212" t="s">
        <v>12</v>
      </c>
      <c r="B111" s="209" t="s">
        <v>328</v>
      </c>
      <c r="C111" s="256"/>
    </row>
    <row r="112" spans="1:4" s="204" customFormat="1" ht="34.5">
      <c r="A112" s="212" t="s">
        <v>13</v>
      </c>
      <c r="B112" s="209" t="s">
        <v>345</v>
      </c>
      <c r="C112" s="256"/>
    </row>
    <row r="113" spans="1:4" s="204" customFormat="1" ht="34.5">
      <c r="A113" s="208" t="s">
        <v>14</v>
      </c>
      <c r="B113" s="212" t="s">
        <v>186</v>
      </c>
      <c r="C113" s="256"/>
    </row>
    <row r="114" spans="1:4" s="204" customFormat="1" ht="51.75">
      <c r="A114" s="208" t="s">
        <v>178</v>
      </c>
      <c r="B114" s="212" t="s">
        <v>179</v>
      </c>
      <c r="C114" s="256"/>
      <c r="D114" s="274"/>
    </row>
    <row r="115" spans="1:4" s="204" customFormat="1" ht="17.25" customHeight="1">
      <c r="A115" s="435" t="s">
        <v>15</v>
      </c>
      <c r="B115" s="435"/>
      <c r="C115" s="208"/>
      <c r="D115" s="274"/>
    </row>
    <row r="116" spans="1:4" s="204" customFormat="1">
      <c r="A116" s="437" t="s">
        <v>16</v>
      </c>
      <c r="B116" s="437"/>
      <c r="C116" s="276">
        <f>'9.'!E80</f>
        <v>-1960</v>
      </c>
    </row>
    <row r="117" spans="1:4" s="199" customFormat="1">
      <c r="A117" s="284"/>
      <c r="B117" s="284"/>
      <c r="C117" s="285"/>
    </row>
    <row r="118" spans="1:4" s="199" customFormat="1">
      <c r="A118" s="284"/>
      <c r="B118" s="284"/>
      <c r="C118" s="285"/>
    </row>
    <row r="119" spans="1:4" s="204" customFormat="1" ht="69">
      <c r="A119" s="208" t="s">
        <v>10</v>
      </c>
      <c r="B119" s="208" t="s">
        <v>180</v>
      </c>
      <c r="C119" s="270" t="s">
        <v>42</v>
      </c>
    </row>
    <row r="120" spans="1:4" s="204" customFormat="1">
      <c r="A120" s="208" t="s">
        <v>11</v>
      </c>
      <c r="B120" s="208" t="s">
        <v>183</v>
      </c>
      <c r="C120" s="270" t="s">
        <v>40</v>
      </c>
    </row>
    <row r="121" spans="1:4" s="204" customFormat="1" ht="86.25">
      <c r="A121" s="208" t="s">
        <v>12</v>
      </c>
      <c r="B121" s="208" t="s">
        <v>184</v>
      </c>
      <c r="C121" s="208"/>
    </row>
    <row r="122" spans="1:4" s="204" customFormat="1" ht="86.25">
      <c r="A122" s="208" t="s">
        <v>13</v>
      </c>
      <c r="B122" s="208" t="s">
        <v>185</v>
      </c>
      <c r="C122" s="208"/>
    </row>
    <row r="123" spans="1:4" s="204" customFormat="1">
      <c r="A123" s="208" t="s">
        <v>14</v>
      </c>
      <c r="B123" s="208" t="s">
        <v>135</v>
      </c>
      <c r="C123" s="208"/>
    </row>
    <row r="124" spans="1:4" s="204" customFormat="1" ht="51.75">
      <c r="A124" s="208" t="s">
        <v>181</v>
      </c>
      <c r="B124" s="208" t="s">
        <v>182</v>
      </c>
      <c r="C124" s="208"/>
      <c r="D124" s="274"/>
    </row>
    <row r="125" spans="1:4" s="204" customFormat="1" ht="17.25" customHeight="1">
      <c r="A125" s="435" t="s">
        <v>15</v>
      </c>
      <c r="B125" s="435"/>
      <c r="C125" s="208"/>
      <c r="D125" s="274"/>
    </row>
    <row r="126" spans="1:4" s="204" customFormat="1">
      <c r="A126" s="437" t="s">
        <v>16</v>
      </c>
      <c r="B126" s="437"/>
      <c r="C126" s="276">
        <f>'10.'!E45</f>
        <v>-56458</v>
      </c>
    </row>
    <row r="128" spans="1:4">
      <c r="A128" s="64" t="s">
        <v>7</v>
      </c>
      <c r="B128" s="113" t="s">
        <v>8</v>
      </c>
    </row>
    <row r="129" spans="1:3">
      <c r="A129" s="64" t="s">
        <v>139</v>
      </c>
      <c r="B129" s="113" t="s">
        <v>141</v>
      </c>
    </row>
    <row r="130" spans="1:3">
      <c r="A130" s="39"/>
      <c r="B130" s="39"/>
      <c r="C130" s="39"/>
    </row>
    <row r="131" spans="1:3">
      <c r="A131" s="438" t="s">
        <v>9</v>
      </c>
      <c r="B131" s="438"/>
      <c r="C131" s="438"/>
    </row>
    <row r="132" spans="1:3" ht="14.25" customHeight="1"/>
    <row r="133" spans="1:3" ht="69">
      <c r="A133" s="182" t="s">
        <v>10</v>
      </c>
      <c r="B133" s="182">
        <v>1157</v>
      </c>
      <c r="C133" s="270" t="s">
        <v>42</v>
      </c>
    </row>
    <row r="134" spans="1:3">
      <c r="A134" s="182" t="s">
        <v>11</v>
      </c>
      <c r="B134" s="182">
        <v>12003</v>
      </c>
      <c r="C134" s="187" t="s">
        <v>2</v>
      </c>
    </row>
    <row r="135" spans="1:3" ht="75.75" customHeight="1">
      <c r="A135" s="182" t="s">
        <v>12</v>
      </c>
      <c r="B135" s="182" t="s">
        <v>304</v>
      </c>
      <c r="C135" s="432"/>
    </row>
    <row r="136" spans="1:3" ht="51.75">
      <c r="A136" s="182" t="s">
        <v>13</v>
      </c>
      <c r="B136" s="182" t="s">
        <v>252</v>
      </c>
      <c r="C136" s="432"/>
    </row>
    <row r="137" spans="1:3" ht="27" customHeight="1">
      <c r="A137" s="182" t="s">
        <v>14</v>
      </c>
      <c r="B137" s="182" t="s">
        <v>135</v>
      </c>
      <c r="C137" s="432"/>
    </row>
    <row r="138" spans="1:3" ht="62.25" customHeight="1">
      <c r="A138" s="182" t="s">
        <v>134</v>
      </c>
      <c r="B138" s="182" t="s">
        <v>255</v>
      </c>
      <c r="C138" s="65"/>
    </row>
    <row r="139" spans="1:3">
      <c r="A139" s="432" t="s">
        <v>15</v>
      </c>
      <c r="B139" s="432"/>
      <c r="C139" s="182"/>
    </row>
    <row r="140" spans="1:3" ht="19.5" customHeight="1">
      <c r="A140" s="433" t="s">
        <v>38</v>
      </c>
      <c r="B140" s="433"/>
      <c r="C140" s="186">
        <f>'10.'!E56</f>
        <v>-90577</v>
      </c>
    </row>
    <row r="141" spans="1:3" ht="14.25" customHeight="1"/>
    <row r="142" spans="1:3" ht="69">
      <c r="A142" s="182" t="s">
        <v>10</v>
      </c>
      <c r="B142" s="182">
        <v>1157</v>
      </c>
      <c r="C142" s="270" t="s">
        <v>42</v>
      </c>
    </row>
    <row r="143" spans="1:3">
      <c r="A143" s="182" t="s">
        <v>11</v>
      </c>
      <c r="B143" s="182">
        <v>12004</v>
      </c>
      <c r="C143" s="187" t="s">
        <v>2</v>
      </c>
    </row>
    <row r="144" spans="1:3" ht="75.75" customHeight="1">
      <c r="A144" s="182" t="s">
        <v>12</v>
      </c>
      <c r="B144" s="182" t="s">
        <v>251</v>
      </c>
      <c r="C144" s="432"/>
    </row>
    <row r="145" spans="1:3" ht="51.75">
      <c r="A145" s="182" t="s">
        <v>13</v>
      </c>
      <c r="B145" s="182" t="s">
        <v>252</v>
      </c>
      <c r="C145" s="432"/>
    </row>
    <row r="146" spans="1:3" ht="27" customHeight="1">
      <c r="A146" s="182" t="s">
        <v>14</v>
      </c>
      <c r="B146" s="182" t="s">
        <v>135</v>
      </c>
      <c r="C146" s="432"/>
    </row>
    <row r="147" spans="1:3" ht="62.25" customHeight="1">
      <c r="A147" s="182" t="s">
        <v>134</v>
      </c>
      <c r="B147" s="182" t="s">
        <v>255</v>
      </c>
      <c r="C147" s="65"/>
    </row>
    <row r="148" spans="1:3">
      <c r="A148" s="432" t="s">
        <v>15</v>
      </c>
      <c r="B148" s="432"/>
      <c r="C148" s="182"/>
    </row>
    <row r="149" spans="1:3" ht="19.5" customHeight="1">
      <c r="A149" s="433" t="s">
        <v>38</v>
      </c>
      <c r="B149" s="433"/>
      <c r="C149" s="186">
        <f>'10.'!E65</f>
        <v>-4832</v>
      </c>
    </row>
    <row r="150" spans="1:3" ht="14.25" customHeight="1"/>
    <row r="151" spans="1:3" ht="69">
      <c r="A151" s="182" t="s">
        <v>10</v>
      </c>
      <c r="B151" s="182">
        <v>1157</v>
      </c>
      <c r="C151" s="270" t="s">
        <v>42</v>
      </c>
    </row>
    <row r="152" spans="1:3">
      <c r="A152" s="182" t="s">
        <v>11</v>
      </c>
      <c r="B152" s="182">
        <v>12014</v>
      </c>
      <c r="C152" s="187" t="s">
        <v>2</v>
      </c>
    </row>
    <row r="153" spans="1:3" ht="51.75">
      <c r="A153" s="182" t="s">
        <v>12</v>
      </c>
      <c r="B153" s="182" t="s">
        <v>194</v>
      </c>
      <c r="C153" s="432"/>
    </row>
    <row r="154" spans="1:3" ht="30.75" customHeight="1">
      <c r="A154" s="182" t="s">
        <v>13</v>
      </c>
      <c r="B154" s="182" t="s">
        <v>195</v>
      </c>
      <c r="C154" s="432"/>
    </row>
    <row r="155" spans="1:3" ht="27" customHeight="1">
      <c r="A155" s="182" t="s">
        <v>14</v>
      </c>
      <c r="B155" s="182" t="s">
        <v>135</v>
      </c>
      <c r="C155" s="432"/>
    </row>
    <row r="156" spans="1:3" ht="62.25" customHeight="1">
      <c r="A156" s="182" t="s">
        <v>34</v>
      </c>
      <c r="B156" s="182" t="s">
        <v>196</v>
      </c>
      <c r="C156" s="65"/>
    </row>
    <row r="157" spans="1:3">
      <c r="A157" s="432" t="s">
        <v>15</v>
      </c>
      <c r="B157" s="432"/>
      <c r="C157" s="182"/>
    </row>
    <row r="158" spans="1:3" ht="19.5" customHeight="1">
      <c r="A158" s="433" t="s">
        <v>38</v>
      </c>
      <c r="B158" s="433"/>
      <c r="C158" s="186">
        <f>+'10.'!E81</f>
        <v>-218216</v>
      </c>
    </row>
    <row r="159" spans="1:3">
      <c r="A159" s="39"/>
      <c r="B159" s="39"/>
      <c r="C159" s="39"/>
    </row>
    <row r="160" spans="1:3" ht="69">
      <c r="A160" s="64" t="s">
        <v>10</v>
      </c>
      <c r="B160" s="64" t="s">
        <v>139</v>
      </c>
      <c r="C160" s="270" t="s">
        <v>42</v>
      </c>
    </row>
    <row r="161" spans="1:3">
      <c r="A161" s="64" t="s">
        <v>11</v>
      </c>
      <c r="B161" s="64">
        <v>12017</v>
      </c>
      <c r="C161" s="81" t="s">
        <v>40</v>
      </c>
    </row>
    <row r="162" spans="1:3" ht="51.75">
      <c r="A162" s="64" t="s">
        <v>12</v>
      </c>
      <c r="B162" s="64" t="s">
        <v>389</v>
      </c>
      <c r="C162" s="64"/>
    </row>
    <row r="163" spans="1:3" ht="51.75">
      <c r="A163" s="64" t="s">
        <v>13</v>
      </c>
      <c r="B163" s="64" t="s">
        <v>391</v>
      </c>
      <c r="C163" s="64"/>
    </row>
    <row r="164" spans="1:3">
      <c r="A164" s="64" t="s">
        <v>14</v>
      </c>
      <c r="B164" s="64" t="s">
        <v>135</v>
      </c>
      <c r="C164" s="64"/>
    </row>
    <row r="165" spans="1:3" ht="51.75">
      <c r="A165" s="64" t="s">
        <v>134</v>
      </c>
      <c r="B165" s="64" t="s">
        <v>395</v>
      </c>
      <c r="C165" s="64"/>
    </row>
    <row r="166" spans="1:3">
      <c r="A166" s="410" t="s">
        <v>15</v>
      </c>
      <c r="B166" s="410"/>
      <c r="C166" s="64"/>
    </row>
    <row r="167" spans="1:3">
      <c r="A167" s="434" t="s">
        <v>16</v>
      </c>
      <c r="B167" s="434"/>
      <c r="C167" s="185">
        <f>'9.'!E91</f>
        <v>-130800</v>
      </c>
    </row>
    <row r="168" spans="1:3">
      <c r="A168" s="39"/>
      <c r="B168" s="39"/>
      <c r="C168" s="39"/>
    </row>
    <row r="169" spans="1:3" ht="73.5" customHeight="1">
      <c r="A169" s="64" t="s">
        <v>10</v>
      </c>
      <c r="B169" s="64" t="s">
        <v>139</v>
      </c>
      <c r="C169" s="270" t="s">
        <v>42</v>
      </c>
    </row>
    <row r="170" spans="1:3">
      <c r="A170" s="64" t="s">
        <v>11</v>
      </c>
      <c r="B170" s="64" t="s">
        <v>138</v>
      </c>
      <c r="C170" s="81" t="s">
        <v>40</v>
      </c>
    </row>
    <row r="171" spans="1:3" ht="51.75">
      <c r="A171" s="64" t="s">
        <v>12</v>
      </c>
      <c r="B171" s="64" t="s">
        <v>137</v>
      </c>
      <c r="C171" s="64"/>
    </row>
    <row r="172" spans="1:3" ht="51.75">
      <c r="A172" s="64" t="s">
        <v>13</v>
      </c>
      <c r="B172" s="64" t="s">
        <v>136</v>
      </c>
      <c r="C172" s="64"/>
    </row>
    <row r="173" spans="1:3">
      <c r="A173" s="64" t="s">
        <v>14</v>
      </c>
      <c r="B173" s="64" t="s">
        <v>135</v>
      </c>
      <c r="C173" s="64"/>
    </row>
    <row r="174" spans="1:3" ht="51.75">
      <c r="A174" s="64" t="s">
        <v>134</v>
      </c>
      <c r="B174" s="64" t="s">
        <v>133</v>
      </c>
      <c r="C174" s="64"/>
    </row>
    <row r="175" spans="1:3">
      <c r="A175" s="410" t="s">
        <v>15</v>
      </c>
      <c r="B175" s="410"/>
      <c r="C175" s="64"/>
    </row>
    <row r="176" spans="1:3">
      <c r="A176" s="449" t="s">
        <v>16</v>
      </c>
      <c r="B176" s="450"/>
      <c r="C176" s="185">
        <f>'10.'!E82</f>
        <v>-81700</v>
      </c>
    </row>
    <row r="178" spans="1:3" ht="54.75" customHeight="1">
      <c r="A178" s="182" t="s">
        <v>10</v>
      </c>
      <c r="B178" s="182" t="s">
        <v>139</v>
      </c>
      <c r="C178" s="81"/>
    </row>
    <row r="179" spans="1:3">
      <c r="A179" s="182" t="s">
        <v>11</v>
      </c>
      <c r="B179" s="182" t="s">
        <v>231</v>
      </c>
      <c r="C179" s="187" t="s">
        <v>2</v>
      </c>
    </row>
    <row r="180" spans="1:3" ht="69">
      <c r="A180" s="182" t="s">
        <v>12</v>
      </c>
      <c r="B180" s="182" t="s">
        <v>232</v>
      </c>
      <c r="C180" s="432"/>
    </row>
    <row r="181" spans="1:3" ht="34.5">
      <c r="A181" s="182" t="s">
        <v>13</v>
      </c>
      <c r="B181" s="182" t="s">
        <v>233</v>
      </c>
      <c r="C181" s="432"/>
    </row>
    <row r="182" spans="1:3">
      <c r="A182" s="182" t="s">
        <v>14</v>
      </c>
      <c r="B182" s="182" t="s">
        <v>135</v>
      </c>
      <c r="C182" s="432"/>
    </row>
    <row r="183" spans="1:3" ht="51.75">
      <c r="A183" s="182" t="s">
        <v>134</v>
      </c>
      <c r="B183" s="182" t="s">
        <v>140</v>
      </c>
      <c r="C183" s="65"/>
    </row>
    <row r="184" spans="1:3">
      <c r="A184" s="432" t="s">
        <v>15</v>
      </c>
      <c r="B184" s="432"/>
      <c r="C184" s="182"/>
    </row>
    <row r="185" spans="1:3" ht="19.5" customHeight="1">
      <c r="A185" s="433" t="s">
        <v>38</v>
      </c>
      <c r="B185" s="433"/>
      <c r="C185" s="186">
        <f>'9.'!E100</f>
        <v>-802764</v>
      </c>
    </row>
    <row r="186" spans="1:3" s="272" customFormat="1">
      <c r="C186" s="286"/>
    </row>
    <row r="187" spans="1:3" s="272" customFormat="1" ht="23.25" customHeight="1">
      <c r="A187" s="278" t="s">
        <v>7</v>
      </c>
      <c r="B187" s="279" t="s">
        <v>8</v>
      </c>
      <c r="C187" s="280"/>
    </row>
    <row r="188" spans="1:3" s="272" customFormat="1" ht="34.5">
      <c r="A188" s="278">
        <v>1189</v>
      </c>
      <c r="B188" s="279" t="s">
        <v>360</v>
      </c>
      <c r="C188" s="287"/>
    </row>
    <row r="189" spans="1:3" s="272" customFormat="1" ht="18.75" customHeight="1">
      <c r="A189" s="282"/>
      <c r="B189" s="282"/>
      <c r="C189" s="282"/>
    </row>
    <row r="190" spans="1:3" s="272" customFormat="1">
      <c r="A190" s="288" t="s">
        <v>9</v>
      </c>
      <c r="B190" s="280"/>
      <c r="C190" s="280"/>
    </row>
    <row r="191" spans="1:3" s="272" customFormat="1"/>
    <row r="192" spans="1:3" s="272" customFormat="1" ht="69">
      <c r="A192" s="208" t="s">
        <v>10</v>
      </c>
      <c r="B192" s="208" t="s">
        <v>361</v>
      </c>
      <c r="C192" s="270" t="s">
        <v>354</v>
      </c>
    </row>
    <row r="193" spans="1:3" s="272" customFormat="1">
      <c r="A193" s="208" t="s">
        <v>11</v>
      </c>
      <c r="B193" s="208" t="s">
        <v>183</v>
      </c>
      <c r="C193" s="270" t="s">
        <v>40</v>
      </c>
    </row>
    <row r="194" spans="1:3" s="272" customFormat="1" ht="71.25" customHeight="1">
      <c r="A194" s="208" t="s">
        <v>12</v>
      </c>
      <c r="B194" s="208" t="s">
        <v>362</v>
      </c>
      <c r="C194" s="208"/>
    </row>
    <row r="195" spans="1:3" s="272" customFormat="1" ht="88.5" customHeight="1">
      <c r="A195" s="208" t="s">
        <v>13</v>
      </c>
      <c r="B195" s="208" t="s">
        <v>363</v>
      </c>
      <c r="C195" s="208"/>
    </row>
    <row r="196" spans="1:3" s="272" customFormat="1">
      <c r="A196" s="208" t="s">
        <v>14</v>
      </c>
      <c r="B196" s="208" t="s">
        <v>135</v>
      </c>
      <c r="C196" s="208"/>
    </row>
    <row r="197" spans="1:3" s="272" customFormat="1" ht="55.5" customHeight="1">
      <c r="A197" s="289" t="s">
        <v>49</v>
      </c>
      <c r="B197" s="289" t="s">
        <v>179</v>
      </c>
      <c r="C197" s="208"/>
    </row>
    <row r="198" spans="1:3" s="272" customFormat="1">
      <c r="A198" s="436" t="s">
        <v>15</v>
      </c>
      <c r="B198" s="436"/>
      <c r="C198" s="290"/>
    </row>
    <row r="199" spans="1:3" s="272" customFormat="1">
      <c r="A199" s="441" t="s">
        <v>16</v>
      </c>
      <c r="B199" s="442"/>
      <c r="C199" s="291">
        <f>'9.'!E111</f>
        <v>524051</v>
      </c>
    </row>
    <row r="201" spans="1:3" s="272" customFormat="1">
      <c r="A201" s="278" t="s">
        <v>7</v>
      </c>
      <c r="B201" s="279" t="s">
        <v>8</v>
      </c>
      <c r="C201" s="280"/>
    </row>
    <row r="202" spans="1:3" s="272" customFormat="1">
      <c r="A202" s="278">
        <v>1212</v>
      </c>
      <c r="B202" s="279" t="s">
        <v>407</v>
      </c>
      <c r="C202" s="280"/>
    </row>
    <row r="203" spans="1:3" s="272" customFormat="1"/>
    <row r="204" spans="1:3" s="272" customFormat="1">
      <c r="A204" s="288" t="s">
        <v>9</v>
      </c>
      <c r="B204" s="280"/>
      <c r="C204" s="280"/>
    </row>
    <row r="205" spans="1:3" s="272" customFormat="1"/>
    <row r="206" spans="1:3" s="272" customFormat="1" ht="75" customHeight="1">
      <c r="A206" s="278" t="s">
        <v>10</v>
      </c>
      <c r="B206" s="278">
        <v>1212</v>
      </c>
      <c r="C206" s="270" t="s">
        <v>354</v>
      </c>
    </row>
    <row r="207" spans="1:3" s="272" customFormat="1">
      <c r="A207" s="278" t="s">
        <v>11</v>
      </c>
      <c r="B207" s="278">
        <v>12007</v>
      </c>
      <c r="C207" s="318" t="s">
        <v>2</v>
      </c>
    </row>
    <row r="208" spans="1:3" s="272" customFormat="1" ht="34.5">
      <c r="A208" s="278" t="s">
        <v>12</v>
      </c>
      <c r="B208" s="278" t="s">
        <v>399</v>
      </c>
      <c r="C208" s="448"/>
    </row>
    <row r="209" spans="1:3" s="272" customFormat="1" ht="34.5">
      <c r="A209" s="278" t="s">
        <v>13</v>
      </c>
      <c r="B209" s="278" t="s">
        <v>399</v>
      </c>
      <c r="C209" s="448"/>
    </row>
    <row r="210" spans="1:3" s="272" customFormat="1">
      <c r="A210" s="278" t="s">
        <v>14</v>
      </c>
      <c r="B210" s="278" t="s">
        <v>164</v>
      </c>
      <c r="C210" s="448"/>
    </row>
    <row r="211" spans="1:3" s="272" customFormat="1">
      <c r="A211" s="448" t="s">
        <v>15</v>
      </c>
      <c r="B211" s="448"/>
      <c r="C211" s="278"/>
    </row>
    <row r="212" spans="1:3" s="272" customFormat="1">
      <c r="A212" s="447" t="s">
        <v>16</v>
      </c>
      <c r="B212" s="447"/>
      <c r="C212" s="283">
        <f>-'9.'!G11-'10.'!G11</f>
        <v>321674.90000000002</v>
      </c>
    </row>
    <row r="213" spans="1:3" s="272" customFormat="1">
      <c r="C213" s="286"/>
    </row>
    <row r="214" spans="1:3" s="272" customFormat="1" ht="23.25" customHeight="1">
      <c r="A214" s="278" t="s">
        <v>7</v>
      </c>
      <c r="B214" s="279" t="s">
        <v>8</v>
      </c>
      <c r="C214" s="280"/>
    </row>
    <row r="215" spans="1:3" s="272" customFormat="1">
      <c r="A215" s="278">
        <v>1232</v>
      </c>
      <c r="B215" s="279" t="s">
        <v>364</v>
      </c>
      <c r="C215" s="287"/>
    </row>
    <row r="216" spans="1:3" s="272" customFormat="1" ht="18.75" customHeight="1">
      <c r="A216" s="282"/>
      <c r="B216" s="282"/>
      <c r="C216" s="282"/>
    </row>
    <row r="217" spans="1:3" s="272" customFormat="1">
      <c r="A217" s="288" t="s">
        <v>9</v>
      </c>
      <c r="B217" s="280"/>
      <c r="C217" s="280"/>
    </row>
    <row r="218" spans="1:3" s="272" customFormat="1" ht="69">
      <c r="A218" s="208" t="s">
        <v>10</v>
      </c>
      <c r="B218" s="208">
        <v>1232</v>
      </c>
      <c r="C218" s="270" t="s">
        <v>42</v>
      </c>
    </row>
    <row r="219" spans="1:3" s="272" customFormat="1">
      <c r="A219" s="208" t="s">
        <v>11</v>
      </c>
      <c r="B219" s="208" t="s">
        <v>382</v>
      </c>
      <c r="C219" s="277" t="s">
        <v>40</v>
      </c>
    </row>
    <row r="220" spans="1:3" s="272" customFormat="1" ht="51.75">
      <c r="A220" s="208" t="s">
        <v>12</v>
      </c>
      <c r="B220" s="208" t="s">
        <v>383</v>
      </c>
      <c r="C220" s="208"/>
    </row>
    <row r="221" spans="1:3" s="272" customFormat="1" ht="69">
      <c r="A221" s="208" t="s">
        <v>13</v>
      </c>
      <c r="B221" s="208" t="s">
        <v>384</v>
      </c>
      <c r="C221" s="208"/>
    </row>
    <row r="222" spans="1:3" s="272" customFormat="1">
      <c r="A222" s="208" t="s">
        <v>14</v>
      </c>
      <c r="B222" s="208" t="s">
        <v>80</v>
      </c>
      <c r="C222" s="208"/>
    </row>
    <row r="223" spans="1:3" s="272" customFormat="1" ht="51.75">
      <c r="A223" s="208" t="s">
        <v>49</v>
      </c>
      <c r="B223" s="208" t="s">
        <v>385</v>
      </c>
      <c r="C223" s="208"/>
    </row>
    <row r="224" spans="1:3" s="272" customFormat="1" ht="17.25" customHeight="1">
      <c r="A224" s="444" t="s">
        <v>15</v>
      </c>
      <c r="B224" s="445"/>
      <c r="C224" s="208"/>
    </row>
    <row r="225" spans="1:3" s="272" customFormat="1">
      <c r="A225" s="436" t="s">
        <v>16</v>
      </c>
      <c r="B225" s="436"/>
      <c r="C225" s="291">
        <f>'10.'!E95</f>
        <v>-667.3</v>
      </c>
    </row>
    <row r="226" spans="1:3" s="272" customFormat="1"/>
    <row r="227" spans="1:3" s="272" customFormat="1" ht="69">
      <c r="A227" s="208" t="s">
        <v>10</v>
      </c>
      <c r="B227" s="208">
        <v>1232</v>
      </c>
      <c r="C227" s="270" t="s">
        <v>42</v>
      </c>
    </row>
    <row r="228" spans="1:3" s="272" customFormat="1">
      <c r="A228" s="208" t="s">
        <v>11</v>
      </c>
      <c r="B228" s="208">
        <v>32001</v>
      </c>
      <c r="C228" s="270" t="s">
        <v>40</v>
      </c>
    </row>
    <row r="229" spans="1:3" s="272" customFormat="1" ht="71.25" customHeight="1">
      <c r="A229" s="208" t="s">
        <v>12</v>
      </c>
      <c r="B229" s="208" t="s">
        <v>367</v>
      </c>
      <c r="C229" s="208"/>
    </row>
    <row r="230" spans="1:3" s="272" customFormat="1" ht="34.5">
      <c r="A230" s="208" t="s">
        <v>13</v>
      </c>
      <c r="B230" s="208" t="s">
        <v>376</v>
      </c>
      <c r="C230" s="208"/>
    </row>
    <row r="231" spans="1:3" s="272" customFormat="1" ht="51.75">
      <c r="A231" s="208" t="s">
        <v>14</v>
      </c>
      <c r="B231" s="208" t="s">
        <v>386</v>
      </c>
      <c r="C231" s="208"/>
    </row>
    <row r="232" spans="1:3" s="272" customFormat="1" ht="55.5" customHeight="1">
      <c r="A232" s="289" t="s">
        <v>49</v>
      </c>
      <c r="B232" s="289" t="s">
        <v>179</v>
      </c>
      <c r="C232" s="208"/>
    </row>
    <row r="233" spans="1:3" s="272" customFormat="1">
      <c r="A233" s="436" t="s">
        <v>15</v>
      </c>
      <c r="B233" s="436"/>
      <c r="C233" s="290"/>
    </row>
    <row r="234" spans="1:3" s="272" customFormat="1">
      <c r="A234" s="446" t="s">
        <v>387</v>
      </c>
      <c r="B234" s="446"/>
      <c r="C234" s="301">
        <v>-6</v>
      </c>
    </row>
    <row r="235" spans="1:3" s="272" customFormat="1">
      <c r="A235" s="441" t="s">
        <v>16</v>
      </c>
      <c r="B235" s="442"/>
      <c r="C235" s="291">
        <f>'10.'!E106</f>
        <v>-23289</v>
      </c>
    </row>
    <row r="236" spans="1:3" s="272" customFormat="1">
      <c r="A236" s="316"/>
      <c r="B236" s="316"/>
      <c r="C236" s="317"/>
    </row>
    <row r="237" spans="1:3">
      <c r="C237" s="292">
        <f>C199+C185+C176+C167+C158+C149+C140+C126+C116+C107+C93+C84+C75+C61+C52+C40+C30+C21+C225+C235+C212</f>
        <v>-1798997.1</v>
      </c>
    </row>
  </sheetData>
  <mergeCells count="56">
    <mergeCell ref="A212:B212"/>
    <mergeCell ref="C208:C210"/>
    <mergeCell ref="A211:B211"/>
    <mergeCell ref="A115:B115"/>
    <mergeCell ref="A116:B116"/>
    <mergeCell ref="A125:B125"/>
    <mergeCell ref="C144:C146"/>
    <mergeCell ref="A149:B149"/>
    <mergeCell ref="A148:B148"/>
    <mergeCell ref="A199:B199"/>
    <mergeCell ref="A176:B176"/>
    <mergeCell ref="A184:B184"/>
    <mergeCell ref="A185:B185"/>
    <mergeCell ref="A166:B166"/>
    <mergeCell ref="A198:B198"/>
    <mergeCell ref="A74:B74"/>
    <mergeCell ref="A75:B75"/>
    <mergeCell ref="A92:B92"/>
    <mergeCell ref="A93:B93"/>
    <mergeCell ref="A84:B84"/>
    <mergeCell ref="A224:B224"/>
    <mergeCell ref="A225:B225"/>
    <mergeCell ref="A233:B233"/>
    <mergeCell ref="A235:B235"/>
    <mergeCell ref="A234:B234"/>
    <mergeCell ref="A2:C2"/>
    <mergeCell ref="A3:C3"/>
    <mergeCell ref="A5:C5"/>
    <mergeCell ref="A7:C7"/>
    <mergeCell ref="C70:C72"/>
    <mergeCell ref="A61:B61"/>
    <mergeCell ref="A20:B20"/>
    <mergeCell ref="A21:B21"/>
    <mergeCell ref="A29:B29"/>
    <mergeCell ref="A30:B30"/>
    <mergeCell ref="A39:B39"/>
    <mergeCell ref="A40:B40"/>
    <mergeCell ref="A51:B51"/>
    <mergeCell ref="A52:B52"/>
    <mergeCell ref="A60:B60"/>
    <mergeCell ref="C88:C90"/>
    <mergeCell ref="C79:C81"/>
    <mergeCell ref="A83:B83"/>
    <mergeCell ref="A175:B175"/>
    <mergeCell ref="C180:C182"/>
    <mergeCell ref="A158:B158"/>
    <mergeCell ref="A157:B157"/>
    <mergeCell ref="C135:C137"/>
    <mergeCell ref="A139:B139"/>
    <mergeCell ref="A140:B140"/>
    <mergeCell ref="A167:B167"/>
    <mergeCell ref="A106:B106"/>
    <mergeCell ref="A107:B107"/>
    <mergeCell ref="A126:B126"/>
    <mergeCell ref="A131:C131"/>
    <mergeCell ref="C153:C155"/>
  </mergeCells>
  <pageMargins left="0.54" right="0.41" top="0.33" bottom="0.33" header="0.31496062992125984" footer="0.31496062992125984"/>
  <pageSetup paperSize="9" scale="6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5"/>
  <sheetViews>
    <sheetView topLeftCell="A227" zoomScaleNormal="100" zoomScaleSheetLayoutView="85" workbookViewId="0">
      <selection activeCell="B237" sqref="B237"/>
    </sheetView>
  </sheetViews>
  <sheetFormatPr defaultColWidth="8.42578125" defaultRowHeight="17.25"/>
  <cols>
    <col min="1" max="1" width="28.5703125" style="177" customWidth="1"/>
    <col min="2" max="2" width="71.7109375" style="177" customWidth="1"/>
    <col min="3" max="3" width="26.5703125" style="177" customWidth="1"/>
    <col min="4" max="7" width="8.42578125" style="177"/>
    <col min="8" max="8" width="12.140625" style="177" bestFit="1" customWidth="1"/>
    <col min="9" max="251" width="8.42578125" style="177"/>
    <col min="252" max="252" width="28.5703125" style="177" customWidth="1"/>
    <col min="253" max="253" width="47.5703125" style="177" customWidth="1"/>
    <col min="254" max="256" width="13.85546875" style="177" customWidth="1"/>
    <col min="257" max="257" width="15.42578125" style="177" customWidth="1"/>
    <col min="258" max="507" width="8.42578125" style="177"/>
    <col min="508" max="508" width="28.5703125" style="177" customWidth="1"/>
    <col min="509" max="509" width="47.5703125" style="177" customWidth="1"/>
    <col min="510" max="512" width="13.85546875" style="177" customWidth="1"/>
    <col min="513" max="513" width="15.42578125" style="177" customWidth="1"/>
    <col min="514" max="763" width="8.42578125" style="177"/>
    <col min="764" max="764" width="28.5703125" style="177" customWidth="1"/>
    <col min="765" max="765" width="47.5703125" style="177" customWidth="1"/>
    <col min="766" max="768" width="13.85546875" style="177" customWidth="1"/>
    <col min="769" max="769" width="15.42578125" style="177" customWidth="1"/>
    <col min="770" max="1019" width="8.42578125" style="177"/>
    <col min="1020" max="1020" width="28.5703125" style="177" customWidth="1"/>
    <col min="1021" max="1021" width="47.5703125" style="177" customWidth="1"/>
    <col min="1022" max="1024" width="13.85546875" style="177" customWidth="1"/>
    <col min="1025" max="1025" width="15.42578125" style="177" customWidth="1"/>
    <col min="1026" max="1275" width="8.42578125" style="177"/>
    <col min="1276" max="1276" width="28.5703125" style="177" customWidth="1"/>
    <col min="1277" max="1277" width="47.5703125" style="177" customWidth="1"/>
    <col min="1278" max="1280" width="13.85546875" style="177" customWidth="1"/>
    <col min="1281" max="1281" width="15.42578125" style="177" customWidth="1"/>
    <col min="1282" max="1531" width="8.42578125" style="177"/>
    <col min="1532" max="1532" width="28.5703125" style="177" customWidth="1"/>
    <col min="1533" max="1533" width="47.5703125" style="177" customWidth="1"/>
    <col min="1534" max="1536" width="13.85546875" style="177" customWidth="1"/>
    <col min="1537" max="1537" width="15.42578125" style="177" customWidth="1"/>
    <col min="1538" max="1787" width="8.42578125" style="177"/>
    <col min="1788" max="1788" width="28.5703125" style="177" customWidth="1"/>
    <col min="1789" max="1789" width="47.5703125" style="177" customWidth="1"/>
    <col min="1790" max="1792" width="13.85546875" style="177" customWidth="1"/>
    <col min="1793" max="1793" width="15.42578125" style="177" customWidth="1"/>
    <col min="1794" max="2043" width="8.42578125" style="177"/>
    <col min="2044" max="2044" width="28.5703125" style="177" customWidth="1"/>
    <col min="2045" max="2045" width="47.5703125" style="177" customWidth="1"/>
    <col min="2046" max="2048" width="13.85546875" style="177" customWidth="1"/>
    <col min="2049" max="2049" width="15.42578125" style="177" customWidth="1"/>
    <col min="2050" max="2299" width="8.42578125" style="177"/>
    <col min="2300" max="2300" width="28.5703125" style="177" customWidth="1"/>
    <col min="2301" max="2301" width="47.5703125" style="177" customWidth="1"/>
    <col min="2302" max="2304" width="13.85546875" style="177" customWidth="1"/>
    <col min="2305" max="2305" width="15.42578125" style="177" customWidth="1"/>
    <col min="2306" max="2555" width="8.42578125" style="177"/>
    <col min="2556" max="2556" width="28.5703125" style="177" customWidth="1"/>
    <col min="2557" max="2557" width="47.5703125" style="177" customWidth="1"/>
    <col min="2558" max="2560" width="13.85546875" style="177" customWidth="1"/>
    <col min="2561" max="2561" width="15.42578125" style="177" customWidth="1"/>
    <col min="2562" max="2811" width="8.42578125" style="177"/>
    <col min="2812" max="2812" width="28.5703125" style="177" customWidth="1"/>
    <col min="2813" max="2813" width="47.5703125" style="177" customWidth="1"/>
    <col min="2814" max="2816" width="13.85546875" style="177" customWidth="1"/>
    <col min="2817" max="2817" width="15.42578125" style="177" customWidth="1"/>
    <col min="2818" max="3067" width="8.42578125" style="177"/>
    <col min="3068" max="3068" width="28.5703125" style="177" customWidth="1"/>
    <col min="3069" max="3069" width="47.5703125" style="177" customWidth="1"/>
    <col min="3070" max="3072" width="13.85546875" style="177" customWidth="1"/>
    <col min="3073" max="3073" width="15.42578125" style="177" customWidth="1"/>
    <col min="3074" max="3323" width="8.42578125" style="177"/>
    <col min="3324" max="3324" width="28.5703125" style="177" customWidth="1"/>
    <col min="3325" max="3325" width="47.5703125" style="177" customWidth="1"/>
    <col min="3326" max="3328" width="13.85546875" style="177" customWidth="1"/>
    <col min="3329" max="3329" width="15.42578125" style="177" customWidth="1"/>
    <col min="3330" max="3579" width="8.42578125" style="177"/>
    <col min="3580" max="3580" width="28.5703125" style="177" customWidth="1"/>
    <col min="3581" max="3581" width="47.5703125" style="177" customWidth="1"/>
    <col min="3582" max="3584" width="13.85546875" style="177" customWidth="1"/>
    <col min="3585" max="3585" width="15.42578125" style="177" customWidth="1"/>
    <col min="3586" max="3835" width="8.42578125" style="177"/>
    <col min="3836" max="3836" width="28.5703125" style="177" customWidth="1"/>
    <col min="3837" max="3837" width="47.5703125" style="177" customWidth="1"/>
    <col min="3838" max="3840" width="13.85546875" style="177" customWidth="1"/>
    <col min="3841" max="3841" width="15.42578125" style="177" customWidth="1"/>
    <col min="3842" max="4091" width="8.42578125" style="177"/>
    <col min="4092" max="4092" width="28.5703125" style="177" customWidth="1"/>
    <col min="4093" max="4093" width="47.5703125" style="177" customWidth="1"/>
    <col min="4094" max="4096" width="13.85546875" style="177" customWidth="1"/>
    <col min="4097" max="4097" width="15.42578125" style="177" customWidth="1"/>
    <col min="4098" max="4347" width="8.42578125" style="177"/>
    <col min="4348" max="4348" width="28.5703125" style="177" customWidth="1"/>
    <col min="4349" max="4349" width="47.5703125" style="177" customWidth="1"/>
    <col min="4350" max="4352" width="13.85546875" style="177" customWidth="1"/>
    <col min="4353" max="4353" width="15.42578125" style="177" customWidth="1"/>
    <col min="4354" max="4603" width="8.42578125" style="177"/>
    <col min="4604" max="4604" width="28.5703125" style="177" customWidth="1"/>
    <col min="4605" max="4605" width="47.5703125" style="177" customWidth="1"/>
    <col min="4606" max="4608" width="13.85546875" style="177" customWidth="1"/>
    <col min="4609" max="4609" width="15.42578125" style="177" customWidth="1"/>
    <col min="4610" max="4859" width="8.42578125" style="177"/>
    <col min="4860" max="4860" width="28.5703125" style="177" customWidth="1"/>
    <col min="4861" max="4861" width="47.5703125" style="177" customWidth="1"/>
    <col min="4862" max="4864" width="13.85546875" style="177" customWidth="1"/>
    <col min="4865" max="4865" width="15.42578125" style="177" customWidth="1"/>
    <col min="4866" max="5115" width="8.42578125" style="177"/>
    <col min="5116" max="5116" width="28.5703125" style="177" customWidth="1"/>
    <col min="5117" max="5117" width="47.5703125" style="177" customWidth="1"/>
    <col min="5118" max="5120" width="13.85546875" style="177" customWidth="1"/>
    <col min="5121" max="5121" width="15.42578125" style="177" customWidth="1"/>
    <col min="5122" max="5371" width="8.42578125" style="177"/>
    <col min="5372" max="5372" width="28.5703125" style="177" customWidth="1"/>
    <col min="5373" max="5373" width="47.5703125" style="177" customWidth="1"/>
    <col min="5374" max="5376" width="13.85546875" style="177" customWidth="1"/>
    <col min="5377" max="5377" width="15.42578125" style="177" customWidth="1"/>
    <col min="5378" max="5627" width="8.42578125" style="177"/>
    <col min="5628" max="5628" width="28.5703125" style="177" customWidth="1"/>
    <col min="5629" max="5629" width="47.5703125" style="177" customWidth="1"/>
    <col min="5630" max="5632" width="13.85546875" style="177" customWidth="1"/>
    <col min="5633" max="5633" width="15.42578125" style="177" customWidth="1"/>
    <col min="5634" max="5883" width="8.42578125" style="177"/>
    <col min="5884" max="5884" width="28.5703125" style="177" customWidth="1"/>
    <col min="5885" max="5885" width="47.5703125" style="177" customWidth="1"/>
    <col min="5886" max="5888" width="13.85546875" style="177" customWidth="1"/>
    <col min="5889" max="5889" width="15.42578125" style="177" customWidth="1"/>
    <col min="5890" max="6139" width="8.42578125" style="177"/>
    <col min="6140" max="6140" width="28.5703125" style="177" customWidth="1"/>
    <col min="6141" max="6141" width="47.5703125" style="177" customWidth="1"/>
    <col min="6142" max="6144" width="13.85546875" style="177" customWidth="1"/>
    <col min="6145" max="6145" width="15.42578125" style="177" customWidth="1"/>
    <col min="6146" max="6395" width="8.42578125" style="177"/>
    <col min="6396" max="6396" width="28.5703125" style="177" customWidth="1"/>
    <col min="6397" max="6397" width="47.5703125" style="177" customWidth="1"/>
    <col min="6398" max="6400" width="13.85546875" style="177" customWidth="1"/>
    <col min="6401" max="6401" width="15.42578125" style="177" customWidth="1"/>
    <col min="6402" max="6651" width="8.42578125" style="177"/>
    <col min="6652" max="6652" width="28.5703125" style="177" customWidth="1"/>
    <col min="6653" max="6653" width="47.5703125" style="177" customWidth="1"/>
    <col min="6654" max="6656" width="13.85546875" style="177" customWidth="1"/>
    <col min="6657" max="6657" width="15.42578125" style="177" customWidth="1"/>
    <col min="6658" max="6907" width="8.42578125" style="177"/>
    <col min="6908" max="6908" width="28.5703125" style="177" customWidth="1"/>
    <col min="6909" max="6909" width="47.5703125" style="177" customWidth="1"/>
    <col min="6910" max="6912" width="13.85546875" style="177" customWidth="1"/>
    <col min="6913" max="6913" width="15.42578125" style="177" customWidth="1"/>
    <col min="6914" max="7163" width="8.42578125" style="177"/>
    <col min="7164" max="7164" width="28.5703125" style="177" customWidth="1"/>
    <col min="7165" max="7165" width="47.5703125" style="177" customWidth="1"/>
    <col min="7166" max="7168" width="13.85546875" style="177" customWidth="1"/>
    <col min="7169" max="7169" width="15.42578125" style="177" customWidth="1"/>
    <col min="7170" max="7419" width="8.42578125" style="177"/>
    <col min="7420" max="7420" width="28.5703125" style="177" customWidth="1"/>
    <col min="7421" max="7421" width="47.5703125" style="177" customWidth="1"/>
    <col min="7422" max="7424" width="13.85546875" style="177" customWidth="1"/>
    <col min="7425" max="7425" width="15.42578125" style="177" customWidth="1"/>
    <col min="7426" max="7675" width="8.42578125" style="177"/>
    <col min="7676" max="7676" width="28.5703125" style="177" customWidth="1"/>
    <col min="7677" max="7677" width="47.5703125" style="177" customWidth="1"/>
    <col min="7678" max="7680" width="13.85546875" style="177" customWidth="1"/>
    <col min="7681" max="7681" width="15.42578125" style="177" customWidth="1"/>
    <col min="7682" max="7931" width="8.42578125" style="177"/>
    <col min="7932" max="7932" width="28.5703125" style="177" customWidth="1"/>
    <col min="7933" max="7933" width="47.5703125" style="177" customWidth="1"/>
    <col min="7934" max="7936" width="13.85546875" style="177" customWidth="1"/>
    <col min="7937" max="7937" width="15.42578125" style="177" customWidth="1"/>
    <col min="7938" max="8187" width="8.42578125" style="177"/>
    <col min="8188" max="8188" width="28.5703125" style="177" customWidth="1"/>
    <col min="8189" max="8189" width="47.5703125" style="177" customWidth="1"/>
    <col min="8190" max="8192" width="13.85546875" style="177" customWidth="1"/>
    <col min="8193" max="8193" width="15.42578125" style="177" customWidth="1"/>
    <col min="8194" max="8443" width="8.42578125" style="177"/>
    <col min="8444" max="8444" width="28.5703125" style="177" customWidth="1"/>
    <col min="8445" max="8445" width="47.5703125" style="177" customWidth="1"/>
    <col min="8446" max="8448" width="13.85546875" style="177" customWidth="1"/>
    <col min="8449" max="8449" width="15.42578125" style="177" customWidth="1"/>
    <col min="8450" max="8699" width="8.42578125" style="177"/>
    <col min="8700" max="8700" width="28.5703125" style="177" customWidth="1"/>
    <col min="8701" max="8701" width="47.5703125" style="177" customWidth="1"/>
    <col min="8702" max="8704" width="13.85546875" style="177" customWidth="1"/>
    <col min="8705" max="8705" width="15.42578125" style="177" customWidth="1"/>
    <col min="8706" max="8955" width="8.42578125" style="177"/>
    <col min="8956" max="8956" width="28.5703125" style="177" customWidth="1"/>
    <col min="8957" max="8957" width="47.5703125" style="177" customWidth="1"/>
    <col min="8958" max="8960" width="13.85546875" style="177" customWidth="1"/>
    <col min="8961" max="8961" width="15.42578125" style="177" customWidth="1"/>
    <col min="8962" max="9211" width="8.42578125" style="177"/>
    <col min="9212" max="9212" width="28.5703125" style="177" customWidth="1"/>
    <col min="9213" max="9213" width="47.5703125" style="177" customWidth="1"/>
    <col min="9214" max="9216" width="13.85546875" style="177" customWidth="1"/>
    <col min="9217" max="9217" width="15.42578125" style="177" customWidth="1"/>
    <col min="9218" max="9467" width="8.42578125" style="177"/>
    <col min="9468" max="9468" width="28.5703125" style="177" customWidth="1"/>
    <col min="9469" max="9469" width="47.5703125" style="177" customWidth="1"/>
    <col min="9470" max="9472" width="13.85546875" style="177" customWidth="1"/>
    <col min="9473" max="9473" width="15.42578125" style="177" customWidth="1"/>
    <col min="9474" max="9723" width="8.42578125" style="177"/>
    <col min="9724" max="9724" width="28.5703125" style="177" customWidth="1"/>
    <col min="9725" max="9725" width="47.5703125" style="177" customWidth="1"/>
    <col min="9726" max="9728" width="13.85546875" style="177" customWidth="1"/>
    <col min="9729" max="9729" width="15.42578125" style="177" customWidth="1"/>
    <col min="9730" max="9979" width="8.42578125" style="177"/>
    <col min="9980" max="9980" width="28.5703125" style="177" customWidth="1"/>
    <col min="9981" max="9981" width="47.5703125" style="177" customWidth="1"/>
    <col min="9982" max="9984" width="13.85546875" style="177" customWidth="1"/>
    <col min="9985" max="9985" width="15.42578125" style="177" customWidth="1"/>
    <col min="9986" max="10235" width="8.42578125" style="177"/>
    <col min="10236" max="10236" width="28.5703125" style="177" customWidth="1"/>
    <col min="10237" max="10237" width="47.5703125" style="177" customWidth="1"/>
    <col min="10238" max="10240" width="13.85546875" style="177" customWidth="1"/>
    <col min="10241" max="10241" width="15.42578125" style="177" customWidth="1"/>
    <col min="10242" max="10491" width="8.42578125" style="177"/>
    <col min="10492" max="10492" width="28.5703125" style="177" customWidth="1"/>
    <col min="10493" max="10493" width="47.5703125" style="177" customWidth="1"/>
    <col min="10494" max="10496" width="13.85546875" style="177" customWidth="1"/>
    <col min="10497" max="10497" width="15.42578125" style="177" customWidth="1"/>
    <col min="10498" max="10747" width="8.42578125" style="177"/>
    <col min="10748" max="10748" width="28.5703125" style="177" customWidth="1"/>
    <col min="10749" max="10749" width="47.5703125" style="177" customWidth="1"/>
    <col min="10750" max="10752" width="13.85546875" style="177" customWidth="1"/>
    <col min="10753" max="10753" width="15.42578125" style="177" customWidth="1"/>
    <col min="10754" max="11003" width="8.42578125" style="177"/>
    <col min="11004" max="11004" width="28.5703125" style="177" customWidth="1"/>
    <col min="11005" max="11005" width="47.5703125" style="177" customWidth="1"/>
    <col min="11006" max="11008" width="13.85546875" style="177" customWidth="1"/>
    <col min="11009" max="11009" width="15.42578125" style="177" customWidth="1"/>
    <col min="11010" max="11259" width="8.42578125" style="177"/>
    <col min="11260" max="11260" width="28.5703125" style="177" customWidth="1"/>
    <col min="11261" max="11261" width="47.5703125" style="177" customWidth="1"/>
    <col min="11262" max="11264" width="13.85546875" style="177" customWidth="1"/>
    <col min="11265" max="11265" width="15.42578125" style="177" customWidth="1"/>
    <col min="11266" max="11515" width="8.42578125" style="177"/>
    <col min="11516" max="11516" width="28.5703125" style="177" customWidth="1"/>
    <col min="11517" max="11517" width="47.5703125" style="177" customWidth="1"/>
    <col min="11518" max="11520" width="13.85546875" style="177" customWidth="1"/>
    <col min="11521" max="11521" width="15.42578125" style="177" customWidth="1"/>
    <col min="11522" max="11771" width="8.42578125" style="177"/>
    <col min="11772" max="11772" width="28.5703125" style="177" customWidth="1"/>
    <col min="11773" max="11773" width="47.5703125" style="177" customWidth="1"/>
    <col min="11774" max="11776" width="13.85546875" style="177" customWidth="1"/>
    <col min="11777" max="11777" width="15.42578125" style="177" customWidth="1"/>
    <col min="11778" max="12027" width="8.42578125" style="177"/>
    <col min="12028" max="12028" width="28.5703125" style="177" customWidth="1"/>
    <col min="12029" max="12029" width="47.5703125" style="177" customWidth="1"/>
    <col min="12030" max="12032" width="13.85546875" style="177" customWidth="1"/>
    <col min="12033" max="12033" width="15.42578125" style="177" customWidth="1"/>
    <col min="12034" max="12283" width="8.42578125" style="177"/>
    <col min="12284" max="12284" width="28.5703125" style="177" customWidth="1"/>
    <col min="12285" max="12285" width="47.5703125" style="177" customWidth="1"/>
    <col min="12286" max="12288" width="13.85546875" style="177" customWidth="1"/>
    <col min="12289" max="12289" width="15.42578125" style="177" customWidth="1"/>
    <col min="12290" max="12539" width="8.42578125" style="177"/>
    <col min="12540" max="12540" width="28.5703125" style="177" customWidth="1"/>
    <col min="12541" max="12541" width="47.5703125" style="177" customWidth="1"/>
    <col min="12542" max="12544" width="13.85546875" style="177" customWidth="1"/>
    <col min="12545" max="12545" width="15.42578125" style="177" customWidth="1"/>
    <col min="12546" max="12795" width="8.42578125" style="177"/>
    <col min="12796" max="12796" width="28.5703125" style="177" customWidth="1"/>
    <col min="12797" max="12797" width="47.5703125" style="177" customWidth="1"/>
    <col min="12798" max="12800" width="13.85546875" style="177" customWidth="1"/>
    <col min="12801" max="12801" width="15.42578125" style="177" customWidth="1"/>
    <col min="12802" max="13051" width="8.42578125" style="177"/>
    <col min="13052" max="13052" width="28.5703125" style="177" customWidth="1"/>
    <col min="13053" max="13053" width="47.5703125" style="177" customWidth="1"/>
    <col min="13054" max="13056" width="13.85546875" style="177" customWidth="1"/>
    <col min="13057" max="13057" width="15.42578125" style="177" customWidth="1"/>
    <col min="13058" max="13307" width="8.42578125" style="177"/>
    <col min="13308" max="13308" width="28.5703125" style="177" customWidth="1"/>
    <col min="13309" max="13309" width="47.5703125" style="177" customWidth="1"/>
    <col min="13310" max="13312" width="13.85546875" style="177" customWidth="1"/>
    <col min="13313" max="13313" width="15.42578125" style="177" customWidth="1"/>
    <col min="13314" max="13563" width="8.42578125" style="177"/>
    <col min="13564" max="13564" width="28.5703125" style="177" customWidth="1"/>
    <col min="13565" max="13565" width="47.5703125" style="177" customWidth="1"/>
    <col min="13566" max="13568" width="13.85546875" style="177" customWidth="1"/>
    <col min="13569" max="13569" width="15.42578125" style="177" customWidth="1"/>
    <col min="13570" max="13819" width="8.42578125" style="177"/>
    <col min="13820" max="13820" width="28.5703125" style="177" customWidth="1"/>
    <col min="13821" max="13821" width="47.5703125" style="177" customWidth="1"/>
    <col min="13822" max="13824" width="13.85546875" style="177" customWidth="1"/>
    <col min="13825" max="13825" width="15.42578125" style="177" customWidth="1"/>
    <col min="13826" max="14075" width="8.42578125" style="177"/>
    <col min="14076" max="14076" width="28.5703125" style="177" customWidth="1"/>
    <col min="14077" max="14077" width="47.5703125" style="177" customWidth="1"/>
    <col min="14078" max="14080" width="13.85546875" style="177" customWidth="1"/>
    <col min="14081" max="14081" width="15.42578125" style="177" customWidth="1"/>
    <col min="14082" max="14331" width="8.42578125" style="177"/>
    <col min="14332" max="14332" width="28.5703125" style="177" customWidth="1"/>
    <col min="14333" max="14333" width="47.5703125" style="177" customWidth="1"/>
    <col min="14334" max="14336" width="13.85546875" style="177" customWidth="1"/>
    <col min="14337" max="14337" width="15.42578125" style="177" customWidth="1"/>
    <col min="14338" max="14587" width="8.42578125" style="177"/>
    <col min="14588" max="14588" width="28.5703125" style="177" customWidth="1"/>
    <col min="14589" max="14589" width="47.5703125" style="177" customWidth="1"/>
    <col min="14590" max="14592" width="13.85546875" style="177" customWidth="1"/>
    <col min="14593" max="14593" width="15.42578125" style="177" customWidth="1"/>
    <col min="14594" max="14843" width="8.42578125" style="177"/>
    <col min="14844" max="14844" width="28.5703125" style="177" customWidth="1"/>
    <col min="14845" max="14845" width="47.5703125" style="177" customWidth="1"/>
    <col min="14846" max="14848" width="13.85546875" style="177" customWidth="1"/>
    <col min="14849" max="14849" width="15.42578125" style="177" customWidth="1"/>
    <col min="14850" max="15099" width="8.42578125" style="177"/>
    <col min="15100" max="15100" width="28.5703125" style="177" customWidth="1"/>
    <col min="15101" max="15101" width="47.5703125" style="177" customWidth="1"/>
    <col min="15102" max="15104" width="13.85546875" style="177" customWidth="1"/>
    <col min="15105" max="15105" width="15.42578125" style="177" customWidth="1"/>
    <col min="15106" max="15355" width="8.42578125" style="177"/>
    <col min="15356" max="15356" width="28.5703125" style="177" customWidth="1"/>
    <col min="15357" max="15357" width="47.5703125" style="177" customWidth="1"/>
    <col min="15358" max="15360" width="13.85546875" style="177" customWidth="1"/>
    <col min="15361" max="15361" width="15.42578125" style="177" customWidth="1"/>
    <col min="15362" max="15611" width="8.42578125" style="177"/>
    <col min="15612" max="15612" width="28.5703125" style="177" customWidth="1"/>
    <col min="15613" max="15613" width="47.5703125" style="177" customWidth="1"/>
    <col min="15614" max="15616" width="13.85546875" style="177" customWidth="1"/>
    <col min="15617" max="15617" width="15.42578125" style="177" customWidth="1"/>
    <col min="15618" max="15867" width="8.42578125" style="177"/>
    <col min="15868" max="15868" width="28.5703125" style="177" customWidth="1"/>
    <col min="15869" max="15869" width="47.5703125" style="177" customWidth="1"/>
    <col min="15870" max="15872" width="13.85546875" style="177" customWidth="1"/>
    <col min="15873" max="15873" width="15.42578125" style="177" customWidth="1"/>
    <col min="15874" max="16123" width="8.42578125" style="177"/>
    <col min="16124" max="16124" width="28.5703125" style="177" customWidth="1"/>
    <col min="16125" max="16125" width="47.5703125" style="177" customWidth="1"/>
    <col min="16126" max="16128" width="13.85546875" style="177" customWidth="1"/>
    <col min="16129" max="16129" width="15.42578125" style="177" customWidth="1"/>
    <col min="16130" max="16384" width="8.42578125" style="177"/>
  </cols>
  <sheetData>
    <row r="1" spans="1:4">
      <c r="C1" s="178" t="s">
        <v>419</v>
      </c>
    </row>
    <row r="2" spans="1:4" s="60" customFormat="1">
      <c r="A2" s="408" t="s">
        <v>28</v>
      </c>
      <c r="B2" s="408"/>
      <c r="C2" s="408"/>
    </row>
    <row r="3" spans="1:4" s="60" customFormat="1" ht="27" customHeight="1">
      <c r="A3" s="408" t="s">
        <v>0</v>
      </c>
      <c r="B3" s="408"/>
      <c r="C3" s="408"/>
    </row>
    <row r="4" spans="1:4" ht="52.5" customHeight="1">
      <c r="A4" s="439" t="s">
        <v>189</v>
      </c>
      <c r="B4" s="439"/>
      <c r="C4" s="439"/>
    </row>
    <row r="5" spans="1:4">
      <c r="A5" s="179"/>
      <c r="B5" s="179"/>
      <c r="C5" s="180" t="s">
        <v>30</v>
      </c>
    </row>
    <row r="6" spans="1:4">
      <c r="A6" s="440" t="s">
        <v>21</v>
      </c>
      <c r="B6" s="440"/>
      <c r="C6" s="440"/>
    </row>
    <row r="7" spans="1:4">
      <c r="A7" s="181" t="s">
        <v>23</v>
      </c>
      <c r="B7" s="181"/>
      <c r="C7" s="181"/>
    </row>
    <row r="8" spans="1:4">
      <c r="A8" s="39"/>
      <c r="B8" s="39"/>
      <c r="C8" s="39"/>
    </row>
    <row r="9" spans="1:4" s="272" customFormat="1">
      <c r="A9" s="204"/>
      <c r="B9" s="204"/>
      <c r="C9" s="204"/>
    </row>
    <row r="10" spans="1:4" s="272" customFormat="1">
      <c r="A10" s="278" t="s">
        <v>7</v>
      </c>
      <c r="B10" s="279" t="s">
        <v>8</v>
      </c>
      <c r="C10" s="280"/>
      <c r="D10"/>
    </row>
    <row r="11" spans="1:4" s="272" customFormat="1">
      <c r="A11" s="278">
        <v>1019</v>
      </c>
      <c r="B11" s="279" t="s">
        <v>321</v>
      </c>
      <c r="C11" s="281"/>
      <c r="D11"/>
    </row>
    <row r="12" spans="1:4" s="272" customFormat="1">
      <c r="A12" s="282"/>
      <c r="B12" s="282"/>
      <c r="C12" s="282"/>
      <c r="D12"/>
    </row>
    <row r="13" spans="1:4" s="272" customFormat="1" ht="69">
      <c r="A13" s="208" t="s">
        <v>10</v>
      </c>
      <c r="B13" s="208">
        <v>1019</v>
      </c>
      <c r="C13" s="270" t="s">
        <v>42</v>
      </c>
    </row>
    <row r="14" spans="1:4" s="272" customFormat="1">
      <c r="A14" s="208" t="s">
        <v>11</v>
      </c>
      <c r="B14" s="208">
        <v>12001</v>
      </c>
      <c r="C14" s="270" t="s">
        <v>40</v>
      </c>
    </row>
    <row r="15" spans="1:4" s="272" customFormat="1" ht="103.5">
      <c r="A15" s="208" t="s">
        <v>12</v>
      </c>
      <c r="B15" s="208" t="s">
        <v>322</v>
      </c>
      <c r="C15" s="208"/>
    </row>
    <row r="16" spans="1:4" s="272" customFormat="1" ht="103.5">
      <c r="A16" s="208" t="s">
        <v>13</v>
      </c>
      <c r="B16" s="208" t="s">
        <v>343</v>
      </c>
      <c r="C16" s="208"/>
    </row>
    <row r="17" spans="1:6" s="272" customFormat="1">
      <c r="A17" s="208" t="s">
        <v>14</v>
      </c>
      <c r="B17" s="208" t="s">
        <v>135</v>
      </c>
      <c r="C17" s="208"/>
    </row>
    <row r="18" spans="1:6" s="272" customFormat="1" ht="51.75">
      <c r="A18" s="208" t="s">
        <v>357</v>
      </c>
      <c r="B18" s="208" t="s">
        <v>358</v>
      </c>
      <c r="C18" s="208"/>
    </row>
    <row r="19" spans="1:6" s="272" customFormat="1">
      <c r="A19" s="435" t="s">
        <v>15</v>
      </c>
      <c r="B19" s="435"/>
      <c r="C19" s="208"/>
    </row>
    <row r="20" spans="1:6" s="272" customFormat="1">
      <c r="A20" s="436" t="s">
        <v>41</v>
      </c>
      <c r="B20" s="436"/>
      <c r="C20" s="283">
        <f>'9.'!E45</f>
        <v>-26900</v>
      </c>
    </row>
    <row r="21" spans="1:6" s="272" customFormat="1">
      <c r="A21" s="204"/>
      <c r="B21" s="204"/>
      <c r="C21" s="204"/>
    </row>
    <row r="22" spans="1:6" s="272" customFormat="1" ht="69">
      <c r="A22" s="208" t="s">
        <v>10</v>
      </c>
      <c r="B22" s="208">
        <v>1019</v>
      </c>
      <c r="C22" s="270" t="s">
        <v>42</v>
      </c>
    </row>
    <row r="23" spans="1:6" s="272" customFormat="1">
      <c r="A23" s="208" t="s">
        <v>11</v>
      </c>
      <c r="B23" s="208">
        <v>12004</v>
      </c>
      <c r="C23" s="270" t="s">
        <v>40</v>
      </c>
    </row>
    <row r="24" spans="1:6" s="272" customFormat="1" ht="86.25">
      <c r="A24" s="208" t="s">
        <v>12</v>
      </c>
      <c r="B24" s="208" t="s">
        <v>326</v>
      </c>
      <c r="C24" s="208"/>
    </row>
    <row r="25" spans="1:6" s="272" customFormat="1" ht="86.25">
      <c r="A25" s="208" t="s">
        <v>13</v>
      </c>
      <c r="B25" s="208" t="s">
        <v>344</v>
      </c>
      <c r="C25" s="208"/>
      <c r="D25"/>
      <c r="E25"/>
      <c r="F25"/>
    </row>
    <row r="26" spans="1:6" s="272" customFormat="1">
      <c r="A26" s="208" t="s">
        <v>14</v>
      </c>
      <c r="B26" s="208" t="s">
        <v>135</v>
      </c>
      <c r="C26" s="208"/>
      <c r="D26"/>
      <c r="E26"/>
      <c r="F26"/>
    </row>
    <row r="27" spans="1:6" s="272" customFormat="1" ht="51.75">
      <c r="A27" s="208" t="s">
        <v>357</v>
      </c>
      <c r="B27" s="208" t="s">
        <v>358</v>
      </c>
      <c r="C27" s="208"/>
      <c r="D27"/>
      <c r="E27"/>
      <c r="F27"/>
    </row>
    <row r="28" spans="1:6" s="272" customFormat="1">
      <c r="A28" s="435" t="s">
        <v>15</v>
      </c>
      <c r="B28" s="435"/>
      <c r="C28" s="208"/>
      <c r="D28"/>
      <c r="E28"/>
      <c r="F28"/>
    </row>
    <row r="29" spans="1:6" s="272" customFormat="1">
      <c r="A29" s="441" t="s">
        <v>41</v>
      </c>
      <c r="B29" s="442"/>
      <c r="C29" s="283">
        <f>'9.'!E56</f>
        <v>-34520</v>
      </c>
      <c r="D29"/>
      <c r="E29"/>
      <c r="F29"/>
    </row>
    <row r="30" spans="1:6">
      <c r="A30" s="39"/>
      <c r="B30" s="39"/>
      <c r="C30" s="39"/>
    </row>
    <row r="31" spans="1:6">
      <c r="A31" s="182" t="s">
        <v>7</v>
      </c>
      <c r="B31" s="183" t="s">
        <v>8</v>
      </c>
      <c r="C31" s="184"/>
    </row>
    <row r="32" spans="1:6" ht="18.75" customHeight="1">
      <c r="A32" s="182" t="s">
        <v>227</v>
      </c>
      <c r="B32" s="183" t="s">
        <v>228</v>
      </c>
      <c r="C32" s="184"/>
    </row>
    <row r="33" spans="1:3" ht="18.75" customHeight="1"/>
    <row r="34" spans="1:3">
      <c r="A34" s="181" t="s">
        <v>9</v>
      </c>
      <c r="B34" s="184"/>
      <c r="C34" s="184"/>
    </row>
    <row r="35" spans="1:3" ht="14.25" customHeight="1"/>
    <row r="36" spans="1:3" ht="74.25" customHeight="1">
      <c r="A36" s="182" t="s">
        <v>10</v>
      </c>
      <c r="B36" s="182" t="s">
        <v>227</v>
      </c>
      <c r="C36" s="187" t="s">
        <v>42</v>
      </c>
    </row>
    <row r="37" spans="1:3">
      <c r="A37" s="182" t="s">
        <v>11</v>
      </c>
      <c r="B37" s="182" t="s">
        <v>183</v>
      </c>
      <c r="C37" s="187" t="s">
        <v>2</v>
      </c>
    </row>
    <row r="38" spans="1:3" ht="51.75">
      <c r="A38" s="182" t="s">
        <v>12</v>
      </c>
      <c r="B38" s="182" t="s">
        <v>229</v>
      </c>
      <c r="C38" s="432"/>
    </row>
    <row r="39" spans="1:3" ht="34.5">
      <c r="A39" s="182" t="s">
        <v>13</v>
      </c>
      <c r="B39" s="182" t="s">
        <v>230</v>
      </c>
      <c r="C39" s="432"/>
    </row>
    <row r="40" spans="1:3">
      <c r="A40" s="182" t="s">
        <v>14</v>
      </c>
      <c r="B40" s="182" t="s">
        <v>135</v>
      </c>
      <c r="C40" s="432"/>
    </row>
    <row r="41" spans="1:3" ht="51.75">
      <c r="A41" s="182" t="s">
        <v>49</v>
      </c>
      <c r="B41" s="182" t="s">
        <v>179</v>
      </c>
      <c r="C41" s="65"/>
    </row>
    <row r="42" spans="1:3">
      <c r="A42" s="432" t="s">
        <v>15</v>
      </c>
      <c r="B42" s="432"/>
      <c r="C42" s="182"/>
    </row>
    <row r="43" spans="1:3" ht="19.5" customHeight="1">
      <c r="A43" s="433" t="s">
        <v>38</v>
      </c>
      <c r="B43" s="433"/>
      <c r="C43" s="186">
        <f>'10.'!E18</f>
        <v>-1365</v>
      </c>
    </row>
    <row r="44" spans="1:3" ht="14.25" customHeight="1"/>
    <row r="45" spans="1:3" ht="69">
      <c r="A45" s="182" t="s">
        <v>10</v>
      </c>
      <c r="B45" s="182" t="s">
        <v>227</v>
      </c>
      <c r="C45" s="270" t="s">
        <v>42</v>
      </c>
    </row>
    <row r="46" spans="1:3">
      <c r="A46" s="182" t="s">
        <v>11</v>
      </c>
      <c r="B46" s="182">
        <v>12002</v>
      </c>
      <c r="C46" s="187" t="s">
        <v>2</v>
      </c>
    </row>
    <row r="47" spans="1:3" ht="69">
      <c r="A47" s="182" t="s">
        <v>12</v>
      </c>
      <c r="B47" s="188" t="str">
        <f>'10.'!D26</f>
        <v xml:space="preserve"> Վերակառուցման և զարգացման եվրոպական բանկի աջակցությամբ իրականացվող «Կոտայքի և Գեղարքունիքի մարզի կոշտ թափոնների կառավարման խորհրդատվության համար» դրամաշնորհային ծրագիր</v>
      </c>
      <c r="C47" s="432"/>
    </row>
    <row r="48" spans="1:3" ht="34.5">
      <c r="A48" s="182" t="s">
        <v>13</v>
      </c>
      <c r="B48" s="182" t="s">
        <v>230</v>
      </c>
      <c r="C48" s="432"/>
    </row>
    <row r="49" spans="1:3">
      <c r="A49" s="182" t="s">
        <v>14</v>
      </c>
      <c r="B49" s="182" t="s">
        <v>135</v>
      </c>
      <c r="C49" s="432"/>
    </row>
    <row r="50" spans="1:3" ht="51.75">
      <c r="A50" s="182" t="s">
        <v>49</v>
      </c>
      <c r="B50" s="182" t="s">
        <v>250</v>
      </c>
      <c r="C50" s="65"/>
    </row>
    <row r="51" spans="1:3">
      <c r="A51" s="432" t="s">
        <v>15</v>
      </c>
      <c r="B51" s="432"/>
      <c r="C51" s="182"/>
    </row>
    <row r="52" spans="1:3" ht="19.5" customHeight="1">
      <c r="A52" s="433" t="s">
        <v>38</v>
      </c>
      <c r="B52" s="433"/>
      <c r="C52" s="186">
        <f>'10.'!E26</f>
        <v>-90423</v>
      </c>
    </row>
    <row r="53" spans="1:3" ht="14.25" customHeight="1"/>
    <row r="54" spans="1:3" ht="69">
      <c r="A54" s="182" t="s">
        <v>10</v>
      </c>
      <c r="B54" s="182" t="s">
        <v>227</v>
      </c>
      <c r="C54" s="270" t="s">
        <v>42</v>
      </c>
    </row>
    <row r="55" spans="1:3">
      <c r="A55" s="182" t="s">
        <v>11</v>
      </c>
      <c r="B55" s="182">
        <v>32004</v>
      </c>
      <c r="C55" s="187" t="s">
        <v>2</v>
      </c>
    </row>
    <row r="56" spans="1:3" ht="69">
      <c r="A56" s="182" t="s">
        <v>12</v>
      </c>
      <c r="B56" s="188" t="str">
        <f>'10.'!D34</f>
        <v xml:space="preserve">  Վերակառուցման և զարգացման եվրոպական բանկի աջակցությամբ իրականացվող «Կոտայքի և Գեղարքունիքի մարզի կոշտ թափոնների կառավարման» դրամաշնորհային ծրագիր</v>
      </c>
      <c r="C56" s="432"/>
    </row>
    <row r="57" spans="1:3" ht="34.5">
      <c r="A57" s="182" t="s">
        <v>13</v>
      </c>
      <c r="B57" s="182" t="s">
        <v>230</v>
      </c>
      <c r="C57" s="432"/>
    </row>
    <row r="58" spans="1:3" ht="34.5">
      <c r="A58" s="182" t="s">
        <v>14</v>
      </c>
      <c r="B58" s="182" t="s">
        <v>81</v>
      </c>
      <c r="C58" s="432"/>
    </row>
    <row r="59" spans="1:3" ht="51.75">
      <c r="A59" s="182" t="s">
        <v>49</v>
      </c>
      <c r="B59" s="182" t="s">
        <v>250</v>
      </c>
      <c r="C59" s="65"/>
    </row>
    <row r="60" spans="1:3">
      <c r="A60" s="432" t="s">
        <v>15</v>
      </c>
      <c r="B60" s="432"/>
      <c r="C60" s="182"/>
    </row>
    <row r="61" spans="1:3" ht="19.5" customHeight="1">
      <c r="A61" s="433" t="s">
        <v>38</v>
      </c>
      <c r="B61" s="433"/>
      <c r="C61" s="186">
        <f>'10.'!E34</f>
        <v>-822515</v>
      </c>
    </row>
    <row r="62" spans="1:3">
      <c r="A62" s="39"/>
      <c r="B62" s="39"/>
      <c r="C62" s="39"/>
    </row>
    <row r="63" spans="1:3">
      <c r="A63" s="182" t="s">
        <v>7</v>
      </c>
      <c r="B63" s="183" t="s">
        <v>8</v>
      </c>
      <c r="C63" s="184"/>
    </row>
    <row r="64" spans="1:3">
      <c r="A64" s="182">
        <v>1157</v>
      </c>
      <c r="B64" s="183" t="s">
        <v>147</v>
      </c>
      <c r="C64" s="184"/>
    </row>
    <row r="66" spans="1:3">
      <c r="A66" s="181" t="s">
        <v>9</v>
      </c>
      <c r="B66" s="184"/>
      <c r="C66" s="184"/>
    </row>
    <row r="67" spans="1:3" ht="14.25" customHeight="1"/>
    <row r="68" spans="1:3" ht="69">
      <c r="A68" s="182" t="s">
        <v>10</v>
      </c>
      <c r="B68" s="182">
        <v>1157</v>
      </c>
      <c r="C68" s="270" t="s">
        <v>42</v>
      </c>
    </row>
    <row r="69" spans="1:3">
      <c r="A69" s="182" t="s">
        <v>11</v>
      </c>
      <c r="B69" s="182">
        <v>12003</v>
      </c>
      <c r="C69" s="187" t="s">
        <v>2</v>
      </c>
    </row>
    <row r="70" spans="1:3" ht="75.75" customHeight="1">
      <c r="A70" s="182" t="s">
        <v>12</v>
      </c>
      <c r="B70" s="182" t="s">
        <v>304</v>
      </c>
      <c r="C70" s="432"/>
    </row>
    <row r="71" spans="1:3" ht="51.75">
      <c r="A71" s="182" t="s">
        <v>13</v>
      </c>
      <c r="B71" s="182" t="s">
        <v>252</v>
      </c>
      <c r="C71" s="432"/>
    </row>
    <row r="72" spans="1:3" ht="27" customHeight="1">
      <c r="A72" s="182" t="s">
        <v>14</v>
      </c>
      <c r="B72" s="182" t="s">
        <v>135</v>
      </c>
      <c r="C72" s="432"/>
    </row>
    <row r="73" spans="1:3" ht="62.25" customHeight="1">
      <c r="A73" s="182" t="s">
        <v>134</v>
      </c>
      <c r="B73" s="182" t="s">
        <v>255</v>
      </c>
      <c r="C73" s="65"/>
    </row>
    <row r="74" spans="1:3">
      <c r="A74" s="432" t="s">
        <v>15</v>
      </c>
      <c r="B74" s="432"/>
      <c r="C74" s="182"/>
    </row>
    <row r="75" spans="1:3" ht="19.5" customHeight="1">
      <c r="A75" s="433" t="s">
        <v>38</v>
      </c>
      <c r="B75" s="433"/>
      <c r="C75" s="186">
        <f>'10.'!E56</f>
        <v>-90577</v>
      </c>
    </row>
    <row r="76" spans="1:3">
      <c r="A76" s="39"/>
      <c r="B76" s="39"/>
      <c r="C76" s="39"/>
    </row>
    <row r="77" spans="1:3" ht="69">
      <c r="A77" s="64" t="s">
        <v>10</v>
      </c>
      <c r="B77" s="64" t="s">
        <v>139</v>
      </c>
      <c r="C77" s="270" t="s">
        <v>42</v>
      </c>
    </row>
    <row r="78" spans="1:3">
      <c r="A78" s="64" t="s">
        <v>11</v>
      </c>
      <c r="B78" s="64">
        <v>12004</v>
      </c>
      <c r="C78" s="81" t="s">
        <v>40</v>
      </c>
    </row>
    <row r="79" spans="1:3" ht="69">
      <c r="A79" s="64" t="s">
        <v>12</v>
      </c>
      <c r="B79" s="64" t="str">
        <f>'10.'!D65</f>
        <v xml:space="preserve"> Վերակառուցման և զարգացման եվրոպական բանկի աջակցությամբ իրականացվող Երևանի քաղաքային լուսավորության դրամաշնորհային ծրագրի կատարման ապահովում</v>
      </c>
      <c r="C79" s="64"/>
    </row>
    <row r="80" spans="1:3" ht="51.75">
      <c r="A80" s="64" t="s">
        <v>13</v>
      </c>
      <c r="B80" s="64" t="str">
        <f>'12'!B145</f>
        <v xml:space="preserve"> ՀՀ համայնքներին քաղաքային լուսավորության ենթակառուցվածքի բարելավման համար տրամադրվող աջակցություն և ծառայություն</v>
      </c>
      <c r="C80" s="64"/>
    </row>
    <row r="81" spans="1:3">
      <c r="A81" s="64" t="s">
        <v>14</v>
      </c>
      <c r="B81" s="64" t="s">
        <v>135</v>
      </c>
      <c r="C81" s="64"/>
    </row>
    <row r="82" spans="1:3" ht="51.75">
      <c r="A82" s="64" t="s">
        <v>134</v>
      </c>
      <c r="B82" s="64" t="s">
        <v>140</v>
      </c>
      <c r="C82" s="64"/>
    </row>
    <row r="83" spans="1:3">
      <c r="A83" s="410" t="s">
        <v>15</v>
      </c>
      <c r="B83" s="410"/>
      <c r="C83" s="64"/>
    </row>
    <row r="84" spans="1:3" ht="21.75" customHeight="1">
      <c r="A84" s="434" t="s">
        <v>16</v>
      </c>
      <c r="B84" s="434"/>
      <c r="C84" s="185">
        <f>'10.'!E65</f>
        <v>-4832</v>
      </c>
    </row>
    <row r="85" spans="1:3" ht="14.25" customHeight="1"/>
    <row r="86" spans="1:3" ht="69">
      <c r="A86" s="182" t="s">
        <v>10</v>
      </c>
      <c r="B86" s="182">
        <v>1157</v>
      </c>
      <c r="C86" s="270" t="s">
        <v>42</v>
      </c>
    </row>
    <row r="87" spans="1:3">
      <c r="A87" s="182" t="s">
        <v>11</v>
      </c>
      <c r="B87" s="177">
        <v>12014</v>
      </c>
      <c r="C87" s="187" t="s">
        <v>2</v>
      </c>
    </row>
    <row r="88" spans="1:3" ht="51.75">
      <c r="A88" s="182" t="s">
        <v>12</v>
      </c>
      <c r="B88" s="182" t="s">
        <v>194</v>
      </c>
      <c r="C88" s="432"/>
    </row>
    <row r="89" spans="1:3" ht="28.5" customHeight="1">
      <c r="A89" s="182" t="s">
        <v>13</v>
      </c>
      <c r="B89" s="182" t="s">
        <v>195</v>
      </c>
      <c r="C89" s="432"/>
    </row>
    <row r="90" spans="1:3" ht="26.25" customHeight="1">
      <c r="A90" s="182" t="s">
        <v>14</v>
      </c>
      <c r="B90" s="182" t="s">
        <v>135</v>
      </c>
      <c r="C90" s="432"/>
    </row>
    <row r="91" spans="1:3" ht="62.25" customHeight="1">
      <c r="A91" s="182" t="s">
        <v>34</v>
      </c>
      <c r="B91" s="182" t="s">
        <v>196</v>
      </c>
      <c r="C91" s="65"/>
    </row>
    <row r="92" spans="1:3">
      <c r="A92" s="432" t="s">
        <v>15</v>
      </c>
      <c r="B92" s="432"/>
      <c r="C92" s="182"/>
    </row>
    <row r="93" spans="1:3">
      <c r="A93" s="433" t="s">
        <v>16</v>
      </c>
      <c r="B93" s="433"/>
      <c r="C93" s="186">
        <f>'10.'!E73</f>
        <v>-218216</v>
      </c>
    </row>
    <row r="94" spans="1:3">
      <c r="A94" s="39"/>
      <c r="B94" s="39"/>
      <c r="C94" s="39"/>
    </row>
    <row r="95" spans="1:3" ht="69">
      <c r="A95" s="64" t="s">
        <v>10</v>
      </c>
      <c r="B95" s="64" t="s">
        <v>139</v>
      </c>
      <c r="C95" s="270" t="s">
        <v>42</v>
      </c>
    </row>
    <row r="96" spans="1:3">
      <c r="A96" s="64" t="s">
        <v>11</v>
      </c>
      <c r="B96" s="64">
        <v>12017</v>
      </c>
      <c r="C96" s="81" t="s">
        <v>40</v>
      </c>
    </row>
    <row r="97" spans="1:3" ht="51.75">
      <c r="A97" s="64" t="s">
        <v>12</v>
      </c>
      <c r="B97" s="64" t="s">
        <v>389</v>
      </c>
      <c r="C97" s="64"/>
    </row>
    <row r="98" spans="1:3" ht="51.75">
      <c r="A98" s="64" t="s">
        <v>13</v>
      </c>
      <c r="B98" s="64" t="s">
        <v>391</v>
      </c>
      <c r="C98" s="64"/>
    </row>
    <row r="99" spans="1:3">
      <c r="A99" s="64" t="s">
        <v>14</v>
      </c>
      <c r="B99" s="64" t="s">
        <v>135</v>
      </c>
      <c r="C99" s="64"/>
    </row>
    <row r="100" spans="1:3" ht="51.75">
      <c r="A100" s="64" t="s">
        <v>134</v>
      </c>
      <c r="B100" s="64" t="s">
        <v>395</v>
      </c>
      <c r="C100" s="64"/>
    </row>
    <row r="101" spans="1:3">
      <c r="A101" s="410" t="s">
        <v>15</v>
      </c>
      <c r="B101" s="410"/>
      <c r="C101" s="64"/>
    </row>
    <row r="102" spans="1:3">
      <c r="A102" s="434" t="s">
        <v>16</v>
      </c>
      <c r="B102" s="434"/>
      <c r="C102" s="185">
        <f>'9.'!E91</f>
        <v>-130800</v>
      </c>
    </row>
    <row r="103" spans="1:3">
      <c r="A103" s="39"/>
      <c r="B103" s="39"/>
      <c r="C103" s="39"/>
    </row>
    <row r="104" spans="1:3" ht="69">
      <c r="A104" s="64" t="s">
        <v>10</v>
      </c>
      <c r="B104" s="64" t="s">
        <v>139</v>
      </c>
      <c r="C104" s="270" t="s">
        <v>42</v>
      </c>
    </row>
    <row r="105" spans="1:3">
      <c r="A105" s="64" t="s">
        <v>11</v>
      </c>
      <c r="B105" s="64" t="s">
        <v>138</v>
      </c>
      <c r="C105" s="81" t="s">
        <v>40</v>
      </c>
    </row>
    <row r="106" spans="1:3" ht="51.75">
      <c r="A106" s="64" t="s">
        <v>12</v>
      </c>
      <c r="B106" s="64" t="s">
        <v>137</v>
      </c>
      <c r="C106" s="64"/>
    </row>
    <row r="107" spans="1:3" ht="51.75">
      <c r="A107" s="64" t="s">
        <v>13</v>
      </c>
      <c r="B107" s="64" t="s">
        <v>136</v>
      </c>
      <c r="C107" s="64"/>
    </row>
    <row r="108" spans="1:3">
      <c r="A108" s="64" t="s">
        <v>14</v>
      </c>
      <c r="B108" s="64" t="s">
        <v>135</v>
      </c>
      <c r="C108" s="64"/>
    </row>
    <row r="109" spans="1:3" ht="51.75">
      <c r="A109" s="64" t="s">
        <v>134</v>
      </c>
      <c r="B109" s="64" t="s">
        <v>133</v>
      </c>
      <c r="C109" s="64"/>
    </row>
    <row r="110" spans="1:3">
      <c r="A110" s="410" t="s">
        <v>15</v>
      </c>
      <c r="B110" s="410"/>
      <c r="C110" s="64"/>
    </row>
    <row r="111" spans="1:3">
      <c r="A111" s="449" t="s">
        <v>16</v>
      </c>
      <c r="B111" s="450"/>
      <c r="C111" s="185">
        <f>+'10.'!E82</f>
        <v>-81700</v>
      </c>
    </row>
    <row r="112" spans="1:3">
      <c r="A112" s="190"/>
      <c r="B112" s="190"/>
      <c r="C112" s="190"/>
    </row>
    <row r="113" spans="1:3" ht="69">
      <c r="A113" s="182" t="s">
        <v>10</v>
      </c>
      <c r="B113" s="182" t="s">
        <v>139</v>
      </c>
      <c r="C113" s="270" t="s">
        <v>42</v>
      </c>
    </row>
    <row r="114" spans="1:3">
      <c r="A114" s="182" t="s">
        <v>11</v>
      </c>
      <c r="B114" s="182" t="s">
        <v>231</v>
      </c>
      <c r="C114" s="187" t="s">
        <v>2</v>
      </c>
    </row>
    <row r="115" spans="1:3" ht="69">
      <c r="A115" s="182" t="s">
        <v>12</v>
      </c>
      <c r="B115" s="182" t="s">
        <v>232</v>
      </c>
      <c r="C115" s="432"/>
    </row>
    <row r="116" spans="1:3" ht="34.5">
      <c r="A116" s="182" t="s">
        <v>13</v>
      </c>
      <c r="B116" s="182" t="s">
        <v>233</v>
      </c>
      <c r="C116" s="432"/>
    </row>
    <row r="117" spans="1:3">
      <c r="A117" s="182" t="s">
        <v>14</v>
      </c>
      <c r="B117" s="182" t="s">
        <v>135</v>
      </c>
      <c r="C117" s="432"/>
    </row>
    <row r="118" spans="1:3" ht="51.75">
      <c r="A118" s="182" t="s">
        <v>134</v>
      </c>
      <c r="B118" s="182" t="s">
        <v>140</v>
      </c>
      <c r="C118" s="65"/>
    </row>
    <row r="119" spans="1:3">
      <c r="A119" s="432" t="s">
        <v>15</v>
      </c>
      <c r="B119" s="432"/>
      <c r="C119" s="182"/>
    </row>
    <row r="120" spans="1:3" ht="19.5" customHeight="1">
      <c r="A120" s="433" t="s">
        <v>38</v>
      </c>
      <c r="B120" s="433"/>
      <c r="C120" s="186">
        <f>'9.'!E100</f>
        <v>-802764</v>
      </c>
    </row>
    <row r="121" spans="1:3" s="272" customFormat="1">
      <c r="C121" s="286"/>
    </row>
    <row r="122" spans="1:3" s="272" customFormat="1" ht="23.25" customHeight="1">
      <c r="A122" s="278" t="s">
        <v>7</v>
      </c>
      <c r="B122" s="279" t="s">
        <v>8</v>
      </c>
      <c r="C122" s="280"/>
    </row>
    <row r="123" spans="1:3" s="272" customFormat="1" ht="34.5">
      <c r="A123" s="278">
        <v>1189</v>
      </c>
      <c r="B123" s="279" t="s">
        <v>360</v>
      </c>
      <c r="C123" s="287"/>
    </row>
    <row r="124" spans="1:3" s="272" customFormat="1">
      <c r="A124" s="282"/>
      <c r="B124" s="282"/>
      <c r="C124" s="282"/>
    </row>
    <row r="125" spans="1:3" s="272" customFormat="1">
      <c r="A125" s="288" t="s">
        <v>9</v>
      </c>
      <c r="B125" s="280"/>
      <c r="C125" s="280"/>
    </row>
    <row r="126" spans="1:3" s="272" customFormat="1"/>
    <row r="127" spans="1:3" s="272" customFormat="1" ht="69">
      <c r="A127" s="208" t="s">
        <v>10</v>
      </c>
      <c r="B127" s="208" t="s">
        <v>361</v>
      </c>
      <c r="C127" s="270" t="s">
        <v>354</v>
      </c>
    </row>
    <row r="128" spans="1:3" s="272" customFormat="1">
      <c r="A128" s="208" t="s">
        <v>11</v>
      </c>
      <c r="B128" s="208" t="s">
        <v>183</v>
      </c>
      <c r="C128" s="270" t="s">
        <v>40</v>
      </c>
    </row>
    <row r="129" spans="1:3" s="272" customFormat="1" ht="71.25" customHeight="1">
      <c r="A129" s="208" t="s">
        <v>12</v>
      </c>
      <c r="B129" s="208" t="s">
        <v>362</v>
      </c>
      <c r="C129" s="208"/>
    </row>
    <row r="130" spans="1:3" s="272" customFormat="1" ht="86.25">
      <c r="A130" s="208" t="s">
        <v>13</v>
      </c>
      <c r="B130" s="208" t="s">
        <v>363</v>
      </c>
      <c r="C130" s="208"/>
    </row>
    <row r="131" spans="1:3" s="272" customFormat="1">
      <c r="A131" s="208" t="s">
        <v>14</v>
      </c>
      <c r="B131" s="208" t="s">
        <v>135</v>
      </c>
      <c r="C131" s="208"/>
    </row>
    <row r="132" spans="1:3" s="272" customFormat="1" ht="55.5" customHeight="1">
      <c r="A132" s="289" t="s">
        <v>49</v>
      </c>
      <c r="B132" s="289" t="s">
        <v>179</v>
      </c>
      <c r="C132" s="208"/>
    </row>
    <row r="133" spans="1:3" s="272" customFormat="1">
      <c r="A133" s="436" t="s">
        <v>15</v>
      </c>
      <c r="B133" s="436"/>
      <c r="C133" s="290"/>
    </row>
    <row r="134" spans="1:3" s="272" customFormat="1">
      <c r="A134" s="441" t="s">
        <v>16</v>
      </c>
      <c r="B134" s="442"/>
      <c r="C134" s="291">
        <f>'9.'!E111</f>
        <v>524051</v>
      </c>
    </row>
    <row r="135" spans="1:3" s="272" customFormat="1">
      <c r="C135" s="286"/>
    </row>
    <row r="136" spans="1:3" s="272" customFormat="1" ht="23.25" customHeight="1">
      <c r="A136" s="278" t="s">
        <v>7</v>
      </c>
      <c r="B136" s="279" t="s">
        <v>8</v>
      </c>
      <c r="C136" s="280"/>
    </row>
    <row r="137" spans="1:3" s="272" customFormat="1">
      <c r="A137" s="278">
        <v>1232</v>
      </c>
      <c r="B137" s="279" t="s">
        <v>364</v>
      </c>
      <c r="C137" s="287"/>
    </row>
    <row r="138" spans="1:3" s="272" customFormat="1" ht="18.75" customHeight="1">
      <c r="A138" s="282"/>
      <c r="B138" s="282"/>
      <c r="C138" s="282"/>
    </row>
    <row r="139" spans="1:3" s="272" customFormat="1">
      <c r="A139" s="288" t="s">
        <v>9</v>
      </c>
      <c r="B139" s="280"/>
      <c r="C139" s="280"/>
    </row>
    <row r="140" spans="1:3" s="272" customFormat="1" ht="69">
      <c r="A140" s="208" t="s">
        <v>10</v>
      </c>
      <c r="B140" s="208">
        <v>1232</v>
      </c>
      <c r="C140" s="270" t="s">
        <v>42</v>
      </c>
    </row>
    <row r="141" spans="1:3" s="272" customFormat="1">
      <c r="A141" s="208" t="s">
        <v>11</v>
      </c>
      <c r="B141" s="208" t="s">
        <v>382</v>
      </c>
      <c r="C141" s="277" t="s">
        <v>40</v>
      </c>
    </row>
    <row r="142" spans="1:3" s="272" customFormat="1" ht="51.75">
      <c r="A142" s="208" t="s">
        <v>12</v>
      </c>
      <c r="B142" s="208" t="s">
        <v>383</v>
      </c>
      <c r="C142" s="208"/>
    </row>
    <row r="143" spans="1:3" s="272" customFormat="1" ht="69">
      <c r="A143" s="208" t="s">
        <v>13</v>
      </c>
      <c r="B143" s="208" t="s">
        <v>384</v>
      </c>
      <c r="C143" s="208"/>
    </row>
    <row r="144" spans="1:3" s="272" customFormat="1">
      <c r="A144" s="208" t="s">
        <v>14</v>
      </c>
      <c r="B144" s="208" t="s">
        <v>80</v>
      </c>
      <c r="C144" s="208"/>
    </row>
    <row r="145" spans="1:3" s="272" customFormat="1" ht="51.75">
      <c r="A145" s="208" t="s">
        <v>49</v>
      </c>
      <c r="B145" s="208" t="s">
        <v>385</v>
      </c>
      <c r="C145" s="208"/>
    </row>
    <row r="146" spans="1:3" s="272" customFormat="1" ht="17.25" customHeight="1">
      <c r="A146" s="444" t="s">
        <v>15</v>
      </c>
      <c r="B146" s="445"/>
      <c r="C146" s="208"/>
    </row>
    <row r="147" spans="1:3" s="272" customFormat="1">
      <c r="A147" s="436" t="s">
        <v>16</v>
      </c>
      <c r="B147" s="436"/>
      <c r="C147" s="291">
        <f>'10.'!E95</f>
        <v>-667.3</v>
      </c>
    </row>
    <row r="148" spans="1:3" s="272" customFormat="1"/>
    <row r="149" spans="1:3" s="272" customFormat="1" ht="69">
      <c r="A149" s="208" t="s">
        <v>10</v>
      </c>
      <c r="B149" s="208">
        <v>1232</v>
      </c>
      <c r="C149" s="270" t="s">
        <v>42</v>
      </c>
    </row>
    <row r="150" spans="1:3" s="272" customFormat="1">
      <c r="A150" s="208" t="s">
        <v>11</v>
      </c>
      <c r="B150" s="208">
        <v>32001</v>
      </c>
      <c r="C150" s="270" t="s">
        <v>40</v>
      </c>
    </row>
    <row r="151" spans="1:3" s="272" customFormat="1" ht="71.25" customHeight="1">
      <c r="A151" s="208" t="s">
        <v>12</v>
      </c>
      <c r="B151" s="208" t="s">
        <v>367</v>
      </c>
      <c r="C151" s="208"/>
    </row>
    <row r="152" spans="1:3" s="272" customFormat="1" ht="34.5">
      <c r="A152" s="208" t="s">
        <v>13</v>
      </c>
      <c r="B152" s="208" t="s">
        <v>376</v>
      </c>
      <c r="C152" s="208"/>
    </row>
    <row r="153" spans="1:3" s="272" customFormat="1" ht="34.5">
      <c r="A153" s="208" t="s">
        <v>14</v>
      </c>
      <c r="B153" s="208" t="s">
        <v>386</v>
      </c>
      <c r="C153" s="208"/>
    </row>
    <row r="154" spans="1:3" s="272" customFormat="1" ht="55.5" customHeight="1">
      <c r="A154" s="289" t="s">
        <v>49</v>
      </c>
      <c r="B154" s="289" t="s">
        <v>179</v>
      </c>
      <c r="C154" s="208"/>
    </row>
    <row r="155" spans="1:3" s="272" customFormat="1">
      <c r="A155" s="436" t="s">
        <v>15</v>
      </c>
      <c r="B155" s="436"/>
      <c r="C155" s="290"/>
    </row>
    <row r="156" spans="1:3" s="272" customFormat="1">
      <c r="A156" s="446" t="s">
        <v>387</v>
      </c>
      <c r="B156" s="446"/>
      <c r="C156" s="301">
        <v>-6</v>
      </c>
    </row>
    <row r="157" spans="1:3" s="272" customFormat="1">
      <c r="A157" s="441" t="s">
        <v>16</v>
      </c>
      <c r="B157" s="442"/>
      <c r="C157" s="291">
        <f>'10.'!E106</f>
        <v>-23289</v>
      </c>
    </row>
    <row r="158" spans="1:3">
      <c r="C158" s="189"/>
    </row>
    <row r="159" spans="1:3" s="66" customFormat="1">
      <c r="C159" s="66" t="s">
        <v>187</v>
      </c>
    </row>
    <row r="160" spans="1:3" s="66" customFormat="1">
      <c r="A160" s="191" t="s">
        <v>188</v>
      </c>
      <c r="B160" s="191"/>
      <c r="C160" s="191"/>
    </row>
    <row r="161" spans="1:4" s="66" customFormat="1">
      <c r="A161" s="191" t="s">
        <v>23</v>
      </c>
      <c r="B161" s="115"/>
      <c r="C161" s="115"/>
    </row>
    <row r="162" spans="1:4">
      <c r="A162" s="39"/>
      <c r="B162" s="39"/>
      <c r="C162" s="39"/>
    </row>
    <row r="163" spans="1:4">
      <c r="A163" s="182" t="s">
        <v>7</v>
      </c>
      <c r="B163" s="183" t="s">
        <v>8</v>
      </c>
      <c r="C163" s="184"/>
    </row>
    <row r="164" spans="1:4">
      <c r="A164" s="182">
        <f>+'12'!A11</f>
        <v>1004</v>
      </c>
      <c r="B164" s="182" t="str">
        <f>+'12'!B11</f>
        <v xml:space="preserve"> Ոռոգման համակարգի առողջացում</v>
      </c>
      <c r="C164" s="184"/>
    </row>
    <row r="166" spans="1:4">
      <c r="A166" s="181" t="s">
        <v>9</v>
      </c>
      <c r="B166" s="184"/>
      <c r="C166" s="184"/>
    </row>
    <row r="167" spans="1:4" s="272" customFormat="1" ht="72.75" customHeight="1">
      <c r="A167" s="212" t="s">
        <v>10</v>
      </c>
      <c r="B167" s="212">
        <v>1004</v>
      </c>
      <c r="C167" s="270" t="s">
        <v>42</v>
      </c>
    </row>
    <row r="168" spans="1:4" s="272" customFormat="1" ht="22.5" customHeight="1">
      <c r="A168" s="212" t="s">
        <v>11</v>
      </c>
      <c r="B168" s="212" t="s">
        <v>351</v>
      </c>
      <c r="C168" s="201" t="s">
        <v>2</v>
      </c>
      <c r="D168" s="273"/>
    </row>
    <row r="169" spans="1:4" s="272" customFormat="1" ht="86.25">
      <c r="A169" s="212" t="s">
        <v>12</v>
      </c>
      <c r="B169" s="209" t="s">
        <v>311</v>
      </c>
      <c r="C169" s="256"/>
      <c r="D169" s="273"/>
    </row>
    <row r="170" spans="1:4" s="272" customFormat="1" ht="86.25">
      <c r="A170" s="212" t="s">
        <v>13</v>
      </c>
      <c r="B170" s="212" t="s">
        <v>312</v>
      </c>
      <c r="C170" s="256"/>
      <c r="D170" s="273"/>
    </row>
    <row r="171" spans="1:4" s="272" customFormat="1">
      <c r="A171" s="212" t="s">
        <v>14</v>
      </c>
      <c r="B171" s="212" t="s">
        <v>80</v>
      </c>
      <c r="C171" s="256"/>
      <c r="D171" s="273"/>
    </row>
    <row r="172" spans="1:4" s="272" customFormat="1" ht="51.75">
      <c r="A172" s="212" t="s">
        <v>178</v>
      </c>
      <c r="B172" s="212" t="s">
        <v>179</v>
      </c>
      <c r="C172" s="256"/>
      <c r="D172" s="273"/>
    </row>
    <row r="173" spans="1:4" s="272" customFormat="1" ht="17.25" customHeight="1">
      <c r="A173" s="443" t="s">
        <v>15</v>
      </c>
      <c r="B173" s="443"/>
      <c r="C173" s="208"/>
      <c r="D173" s="273"/>
    </row>
    <row r="174" spans="1:4" s="272" customFormat="1" ht="17.25" customHeight="1">
      <c r="A174" s="437" t="s">
        <v>16</v>
      </c>
      <c r="B174" s="437"/>
      <c r="C174" s="275">
        <f>'9.'!E17</f>
        <v>-1463</v>
      </c>
      <c r="D174" s="273"/>
    </row>
    <row r="175" spans="1:4" s="272" customFormat="1">
      <c r="A175" s="204"/>
      <c r="B175" s="204"/>
      <c r="C175" s="204"/>
    </row>
    <row r="176" spans="1:4" s="204" customFormat="1" ht="72" customHeight="1">
      <c r="A176" s="212" t="s">
        <v>10</v>
      </c>
      <c r="B176" s="212">
        <v>1004</v>
      </c>
      <c r="C176" s="270" t="s">
        <v>42</v>
      </c>
    </row>
    <row r="177" spans="1:4" s="204" customFormat="1" ht="22.5" customHeight="1">
      <c r="A177" s="212" t="s">
        <v>11</v>
      </c>
      <c r="B177" s="212" t="s">
        <v>352</v>
      </c>
      <c r="C177" s="201" t="s">
        <v>2</v>
      </c>
    </row>
    <row r="178" spans="1:4" s="204" customFormat="1" ht="34.5">
      <c r="A178" s="212" t="s">
        <v>12</v>
      </c>
      <c r="B178" s="209" t="s">
        <v>353</v>
      </c>
      <c r="C178" s="256"/>
    </row>
    <row r="179" spans="1:4" s="204" customFormat="1" ht="51.75">
      <c r="A179" s="212" t="s">
        <v>13</v>
      </c>
      <c r="B179" s="212" t="s">
        <v>339</v>
      </c>
      <c r="C179" s="256"/>
    </row>
    <row r="180" spans="1:4" s="204" customFormat="1">
      <c r="A180" s="208" t="s">
        <v>14</v>
      </c>
      <c r="B180" s="208" t="s">
        <v>80</v>
      </c>
      <c r="C180" s="256"/>
    </row>
    <row r="181" spans="1:4" s="204" customFormat="1" ht="60" customHeight="1">
      <c r="A181" s="212" t="s">
        <v>178</v>
      </c>
      <c r="B181" s="212" t="s">
        <v>179</v>
      </c>
      <c r="C181" s="256"/>
      <c r="D181" s="274"/>
    </row>
    <row r="182" spans="1:4" s="204" customFormat="1" ht="17.25" customHeight="1">
      <c r="A182" s="435" t="s">
        <v>15</v>
      </c>
      <c r="B182" s="435"/>
      <c r="C182" s="208"/>
      <c r="D182" s="274"/>
    </row>
    <row r="183" spans="1:4" s="204" customFormat="1" ht="17.25" customHeight="1">
      <c r="A183" s="441" t="s">
        <v>16</v>
      </c>
      <c r="B183" s="442"/>
      <c r="C183" s="276">
        <f>'9.'!E25</f>
        <v>-169680</v>
      </c>
    </row>
    <row r="184" spans="1:4" s="272" customFormat="1" ht="17.25" customHeight="1">
      <c r="A184" s="204"/>
      <c r="B184" s="204"/>
      <c r="C184" s="204"/>
    </row>
    <row r="185" spans="1:4" s="272" customFormat="1" ht="17.25" customHeight="1">
      <c r="A185" s="204"/>
      <c r="B185" s="204"/>
      <c r="C185" s="204"/>
    </row>
    <row r="186" spans="1:4" s="204" customFormat="1" ht="72" customHeight="1">
      <c r="A186" s="212" t="s">
        <v>10</v>
      </c>
      <c r="B186" s="212">
        <v>1004</v>
      </c>
      <c r="C186" s="270" t="s">
        <v>42</v>
      </c>
    </row>
    <row r="187" spans="1:4" s="204" customFormat="1" ht="22.5" customHeight="1">
      <c r="A187" s="212" t="s">
        <v>11</v>
      </c>
      <c r="B187" s="212">
        <v>31005</v>
      </c>
      <c r="C187" s="201" t="s">
        <v>2</v>
      </c>
    </row>
    <row r="188" spans="1:4" s="204" customFormat="1" ht="69">
      <c r="A188" s="212" t="s">
        <v>12</v>
      </c>
      <c r="B188" s="209" t="s">
        <v>355</v>
      </c>
      <c r="C188" s="256"/>
    </row>
    <row r="189" spans="1:4" s="204" customFormat="1" ht="34.5">
      <c r="A189" s="212" t="s">
        <v>13</v>
      </c>
      <c r="B189" s="212" t="s">
        <v>356</v>
      </c>
      <c r="C189" s="256"/>
    </row>
    <row r="190" spans="1:4" s="204" customFormat="1" ht="34.5">
      <c r="A190" s="208" t="s">
        <v>14</v>
      </c>
      <c r="B190" s="212" t="s">
        <v>186</v>
      </c>
      <c r="C190" s="256"/>
    </row>
    <row r="191" spans="1:4" s="204" customFormat="1" ht="60" customHeight="1">
      <c r="A191" s="212" t="s">
        <v>178</v>
      </c>
      <c r="B191" s="212" t="s">
        <v>179</v>
      </c>
      <c r="C191" s="256"/>
      <c r="D191" s="274"/>
    </row>
    <row r="192" spans="1:4" s="204" customFormat="1" ht="17.25" customHeight="1">
      <c r="A192" s="444" t="s">
        <v>15</v>
      </c>
      <c r="B192" s="445"/>
      <c r="C192" s="208"/>
      <c r="D192" s="274"/>
    </row>
    <row r="193" spans="1:4" s="204" customFormat="1" ht="17.25" customHeight="1">
      <c r="A193" s="441" t="s">
        <v>16</v>
      </c>
      <c r="B193" s="442"/>
      <c r="C193" s="276">
        <f>'9.'!E34</f>
        <v>-25000</v>
      </c>
    </row>
    <row r="194" spans="1:4" s="20" customFormat="1">
      <c r="A194" s="39"/>
      <c r="B194" s="39"/>
      <c r="C194" s="192"/>
    </row>
    <row r="195" spans="1:4">
      <c r="A195" s="182" t="s">
        <v>7</v>
      </c>
      <c r="B195" s="183" t="s">
        <v>8</v>
      </c>
      <c r="C195" s="184"/>
    </row>
    <row r="196" spans="1:4">
      <c r="A196" s="182">
        <f>+'12'!A96</f>
        <v>1072</v>
      </c>
      <c r="B196" s="182" t="str">
        <f>+'12'!B96</f>
        <v>Ջրամատակարարման և ջրահեռացման բարելավում</v>
      </c>
      <c r="C196" s="184"/>
    </row>
    <row r="198" spans="1:4">
      <c r="A198" s="181" t="s">
        <v>9</v>
      </c>
      <c r="B198" s="184"/>
      <c r="C198" s="184"/>
    </row>
    <row r="199" spans="1:4">
      <c r="A199" s="39"/>
      <c r="B199" s="39"/>
      <c r="C199" s="39"/>
    </row>
    <row r="200" spans="1:4" s="204" customFormat="1" ht="69">
      <c r="A200" s="208" t="s">
        <v>10</v>
      </c>
      <c r="B200" s="208">
        <v>1072</v>
      </c>
      <c r="C200" s="270" t="s">
        <v>42</v>
      </c>
    </row>
    <row r="201" spans="1:4" s="204" customFormat="1">
      <c r="A201" s="208" t="s">
        <v>11</v>
      </c>
      <c r="B201" s="208">
        <v>31002</v>
      </c>
      <c r="C201" s="201" t="s">
        <v>2</v>
      </c>
    </row>
    <row r="202" spans="1:4" s="204" customFormat="1" ht="86.25">
      <c r="A202" s="212" t="s">
        <v>12</v>
      </c>
      <c r="B202" s="209" t="s">
        <v>275</v>
      </c>
      <c r="C202" s="256"/>
    </row>
    <row r="203" spans="1:4" s="204" customFormat="1" ht="74.25" customHeight="1">
      <c r="A203" s="212" t="s">
        <v>13</v>
      </c>
      <c r="B203" s="208" t="s">
        <v>359</v>
      </c>
      <c r="C203" s="256"/>
    </row>
    <row r="204" spans="1:4" s="204" customFormat="1" ht="34.5">
      <c r="A204" s="208" t="s">
        <v>14</v>
      </c>
      <c r="B204" s="212" t="s">
        <v>186</v>
      </c>
      <c r="C204" s="256"/>
    </row>
    <row r="205" spans="1:4" s="204" customFormat="1" ht="51.75">
      <c r="A205" s="208" t="s">
        <v>178</v>
      </c>
      <c r="B205" s="212" t="s">
        <v>179</v>
      </c>
      <c r="C205" s="256"/>
      <c r="D205" s="274"/>
    </row>
    <row r="206" spans="1:4" s="204" customFormat="1" ht="17.25" customHeight="1">
      <c r="A206" s="435" t="s">
        <v>15</v>
      </c>
      <c r="B206" s="435"/>
      <c r="C206" s="208"/>
      <c r="D206" s="274"/>
    </row>
    <row r="207" spans="1:4" s="204" customFormat="1" ht="17.25" customHeight="1">
      <c r="A207" s="436" t="s">
        <v>16</v>
      </c>
      <c r="B207" s="436"/>
      <c r="C207" s="276">
        <f>'9.'!E69</f>
        <v>-61593.7</v>
      </c>
    </row>
    <row r="208" spans="1:4" s="204" customFormat="1"/>
    <row r="209" spans="1:4" s="204" customFormat="1" ht="69">
      <c r="A209" s="208" t="s">
        <v>10</v>
      </c>
      <c r="B209" s="208">
        <v>1072</v>
      </c>
      <c r="C209" s="270" t="s">
        <v>42</v>
      </c>
    </row>
    <row r="210" spans="1:4" s="204" customFormat="1">
      <c r="A210" s="208" t="s">
        <v>11</v>
      </c>
      <c r="B210" s="208">
        <v>31005</v>
      </c>
      <c r="C210" s="201" t="s">
        <v>2</v>
      </c>
    </row>
    <row r="211" spans="1:4" s="204" customFormat="1" ht="69">
      <c r="A211" s="212" t="s">
        <v>12</v>
      </c>
      <c r="B211" s="209" t="s">
        <v>328</v>
      </c>
      <c r="C211" s="256"/>
    </row>
    <row r="212" spans="1:4" s="204" customFormat="1" ht="34.5">
      <c r="A212" s="212" t="s">
        <v>13</v>
      </c>
      <c r="B212" s="209" t="s">
        <v>345</v>
      </c>
      <c r="C212" s="256"/>
    </row>
    <row r="213" spans="1:4" s="204" customFormat="1" ht="34.5">
      <c r="A213" s="208" t="s">
        <v>14</v>
      </c>
      <c r="B213" s="212" t="s">
        <v>186</v>
      </c>
      <c r="C213" s="256"/>
    </row>
    <row r="214" spans="1:4" s="204" customFormat="1" ht="51.75">
      <c r="A214" s="208" t="s">
        <v>178</v>
      </c>
      <c r="B214" s="212" t="s">
        <v>179</v>
      </c>
      <c r="C214" s="256"/>
      <c r="D214" s="274"/>
    </row>
    <row r="215" spans="1:4" s="204" customFormat="1" ht="17.25" customHeight="1">
      <c r="A215" s="435" t="s">
        <v>15</v>
      </c>
      <c r="B215" s="435"/>
      <c r="C215" s="208"/>
      <c r="D215" s="274"/>
    </row>
    <row r="216" spans="1:4" s="204" customFormat="1">
      <c r="A216" s="437" t="s">
        <v>16</v>
      </c>
      <c r="B216" s="437"/>
      <c r="C216" s="276">
        <f>'9.'!E80</f>
        <v>-1960</v>
      </c>
    </row>
    <row r="217" spans="1:4" s="199" customFormat="1">
      <c r="A217" s="284"/>
      <c r="B217" s="284"/>
      <c r="C217" s="285"/>
    </row>
    <row r="218" spans="1:4" s="199" customFormat="1">
      <c r="A218" s="284"/>
      <c r="B218" s="284"/>
      <c r="C218" s="285"/>
    </row>
    <row r="219" spans="1:4" s="204" customFormat="1" ht="69">
      <c r="A219" s="208" t="s">
        <v>10</v>
      </c>
      <c r="B219" s="208" t="s">
        <v>180</v>
      </c>
      <c r="C219" s="270" t="s">
        <v>42</v>
      </c>
    </row>
    <row r="220" spans="1:4" s="204" customFormat="1">
      <c r="A220" s="208" t="s">
        <v>11</v>
      </c>
      <c r="B220" s="208" t="s">
        <v>183</v>
      </c>
      <c r="C220" s="270" t="s">
        <v>40</v>
      </c>
    </row>
    <row r="221" spans="1:4" s="204" customFormat="1" ht="69">
      <c r="A221" s="208" t="s">
        <v>12</v>
      </c>
      <c r="B221" s="208" t="s">
        <v>184</v>
      </c>
      <c r="C221" s="208"/>
    </row>
    <row r="222" spans="1:4" s="204" customFormat="1" ht="86.25">
      <c r="A222" s="208" t="s">
        <v>13</v>
      </c>
      <c r="B222" s="208" t="s">
        <v>185</v>
      </c>
      <c r="C222" s="208"/>
    </row>
    <row r="223" spans="1:4" s="204" customFormat="1">
      <c r="A223" s="208" t="s">
        <v>14</v>
      </c>
      <c r="B223" s="208" t="s">
        <v>135</v>
      </c>
      <c r="C223" s="208"/>
    </row>
    <row r="224" spans="1:4" s="204" customFormat="1" ht="51.75">
      <c r="A224" s="208" t="s">
        <v>181</v>
      </c>
      <c r="B224" s="208" t="s">
        <v>182</v>
      </c>
      <c r="C224" s="208"/>
      <c r="D224" s="274"/>
    </row>
    <row r="225" spans="1:4" s="204" customFormat="1" ht="17.25" customHeight="1">
      <c r="A225" s="435" t="s">
        <v>15</v>
      </c>
      <c r="B225" s="435"/>
      <c r="C225" s="208"/>
      <c r="D225" s="274"/>
    </row>
    <row r="226" spans="1:4" s="204" customFormat="1">
      <c r="A226" s="437" t="s">
        <v>16</v>
      </c>
      <c r="B226" s="437"/>
      <c r="C226" s="276">
        <f>'10.'!E45</f>
        <v>-56458</v>
      </c>
    </row>
    <row r="228" spans="1:4">
      <c r="A228" s="359"/>
      <c r="B228" s="359"/>
      <c r="C228" s="360" t="s">
        <v>421</v>
      </c>
    </row>
    <row r="229" spans="1:4">
      <c r="A229" s="440" t="s">
        <v>422</v>
      </c>
      <c r="B229" s="440"/>
      <c r="C229" s="440"/>
    </row>
    <row r="230" spans="1:4">
      <c r="A230" s="181" t="s">
        <v>23</v>
      </c>
      <c r="B230" s="181"/>
      <c r="C230" s="181"/>
    </row>
    <row r="232" spans="1:4" s="272" customFormat="1">
      <c r="A232" s="278" t="s">
        <v>7</v>
      </c>
      <c r="B232" s="279" t="s">
        <v>8</v>
      </c>
      <c r="C232" s="280"/>
    </row>
    <row r="233" spans="1:4" s="272" customFormat="1">
      <c r="A233" s="278">
        <v>1212</v>
      </c>
      <c r="B233" s="279" t="s">
        <v>407</v>
      </c>
      <c r="C233" s="280"/>
    </row>
    <row r="234" spans="1:4" s="272" customFormat="1"/>
    <row r="235" spans="1:4" s="272" customFormat="1">
      <c r="A235" s="288" t="s">
        <v>9</v>
      </c>
      <c r="B235" s="280"/>
      <c r="C235" s="280"/>
    </row>
    <row r="236" spans="1:4" s="272" customFormat="1"/>
    <row r="237" spans="1:4" s="272" customFormat="1" ht="75" customHeight="1">
      <c r="A237" s="278" t="s">
        <v>10</v>
      </c>
      <c r="B237" s="278">
        <v>1212</v>
      </c>
      <c r="C237" s="270" t="s">
        <v>354</v>
      </c>
    </row>
    <row r="238" spans="1:4" s="272" customFormat="1">
      <c r="A238" s="278" t="s">
        <v>11</v>
      </c>
      <c r="B238" s="278">
        <v>12007</v>
      </c>
      <c r="C238" s="318" t="s">
        <v>2</v>
      </c>
    </row>
    <row r="239" spans="1:4" s="272" customFormat="1" ht="34.5">
      <c r="A239" s="278" t="s">
        <v>12</v>
      </c>
      <c r="B239" s="278" t="s">
        <v>399</v>
      </c>
      <c r="C239" s="448"/>
    </row>
    <row r="240" spans="1:4" s="272" customFormat="1" ht="34.5">
      <c r="A240" s="278" t="s">
        <v>13</v>
      </c>
      <c r="B240" s="278" t="s">
        <v>399</v>
      </c>
      <c r="C240" s="448"/>
    </row>
    <row r="241" spans="1:3" s="272" customFormat="1">
      <c r="A241" s="278" t="s">
        <v>14</v>
      </c>
      <c r="B241" s="278" t="s">
        <v>164</v>
      </c>
      <c r="C241" s="448"/>
    </row>
    <row r="242" spans="1:3" s="272" customFormat="1">
      <c r="A242" s="448" t="s">
        <v>15</v>
      </c>
      <c r="B242" s="448"/>
      <c r="C242" s="278"/>
    </row>
    <row r="243" spans="1:3" s="272" customFormat="1">
      <c r="A243" s="447" t="s">
        <v>16</v>
      </c>
      <c r="B243" s="447"/>
      <c r="C243" s="283">
        <f>-'9.'!G11-'10.'!G11</f>
        <v>321674.90000000002</v>
      </c>
    </row>
    <row r="244" spans="1:3">
      <c r="A244" s="358"/>
      <c r="B244" s="358"/>
      <c r="C244" s="358"/>
    </row>
    <row r="245" spans="1:3">
      <c r="C245" s="292">
        <f>C226+C216+C207+C193+C183+C174+C134+C120+C111+C93+C84+C75+C61+C52+C43+C29+C20+C157+C147+C102+C243</f>
        <v>-1798997.1</v>
      </c>
    </row>
  </sheetData>
  <mergeCells count="55">
    <mergeCell ref="A192:B192"/>
    <mergeCell ref="A193:B193"/>
    <mergeCell ref="A52:B52"/>
    <mergeCell ref="A147:B147"/>
    <mergeCell ref="A155:B155"/>
    <mergeCell ref="A156:B156"/>
    <mergeCell ref="A157:B157"/>
    <mergeCell ref="A183:B183"/>
    <mergeCell ref="A243:B243"/>
    <mergeCell ref="C239:C241"/>
    <mergeCell ref="A242:B242"/>
    <mergeCell ref="A207:B207"/>
    <mergeCell ref="A215:B215"/>
    <mergeCell ref="A216:B216"/>
    <mergeCell ref="A225:B225"/>
    <mergeCell ref="A226:B226"/>
    <mergeCell ref="A2:C2"/>
    <mergeCell ref="A3:C3"/>
    <mergeCell ref="A4:C4"/>
    <mergeCell ref="A6:C6"/>
    <mergeCell ref="C47:C49"/>
    <mergeCell ref="A20:B20"/>
    <mergeCell ref="A29:B29"/>
    <mergeCell ref="A19:B19"/>
    <mergeCell ref="A28:B28"/>
    <mergeCell ref="C56:C58"/>
    <mergeCell ref="A84:B84"/>
    <mergeCell ref="A83:B83"/>
    <mergeCell ref="C38:C40"/>
    <mergeCell ref="A42:B42"/>
    <mergeCell ref="A43:B43"/>
    <mergeCell ref="A60:B60"/>
    <mergeCell ref="A61:B61"/>
    <mergeCell ref="A51:B51"/>
    <mergeCell ref="C70:C72"/>
    <mergeCell ref="A74:B74"/>
    <mergeCell ref="A75:B75"/>
    <mergeCell ref="A101:B101"/>
    <mergeCell ref="A102:B102"/>
    <mergeCell ref="A229:C229"/>
    <mergeCell ref="C88:C90"/>
    <mergeCell ref="A92:B92"/>
    <mergeCell ref="A110:B110"/>
    <mergeCell ref="A93:B93"/>
    <mergeCell ref="C115:C117"/>
    <mergeCell ref="A119:B119"/>
    <mergeCell ref="A120:B120"/>
    <mergeCell ref="A182:B182"/>
    <mergeCell ref="A173:B173"/>
    <mergeCell ref="A174:B174"/>
    <mergeCell ref="A146:B146"/>
    <mergeCell ref="A111:B111"/>
    <mergeCell ref="A206:B206"/>
    <mergeCell ref="A133:B133"/>
    <mergeCell ref="A134:B134"/>
  </mergeCells>
  <pageMargins left="0.54" right="0.41" top="0.33" bottom="0.33" header="0.31496062992125984" footer="0.31496062992125984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7</vt:i4>
      </vt:variant>
    </vt:vector>
  </HeadingPairs>
  <TitlesOfParts>
    <vt:vector size="21" baseType="lpstr">
      <vt:lpstr>1.</vt:lpstr>
      <vt:lpstr>2.</vt:lpstr>
      <vt:lpstr>3.</vt:lpstr>
      <vt:lpstr>4.</vt:lpstr>
      <vt:lpstr>5.</vt:lpstr>
      <vt:lpstr>6.</vt:lpstr>
      <vt:lpstr>7.</vt:lpstr>
      <vt:lpstr>3-1</vt:lpstr>
      <vt:lpstr>8.</vt:lpstr>
      <vt:lpstr>9.</vt:lpstr>
      <vt:lpstr>10.</vt:lpstr>
      <vt:lpstr>11</vt:lpstr>
      <vt:lpstr>12</vt:lpstr>
      <vt:lpstr>13</vt:lpstr>
      <vt:lpstr>'10.'!Print_Area</vt:lpstr>
      <vt:lpstr>'2.'!Print_Area</vt:lpstr>
      <vt:lpstr>'9.'!Print_Area</vt:lpstr>
      <vt:lpstr>'10.'!Print_Titles</vt:lpstr>
      <vt:lpstr>'3-1'!Print_Titles</vt:lpstr>
      <vt:lpstr>'8.'!Print_Titles</vt:lpstr>
      <vt:lpstr>'9.'!Print_Titles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https:/mul2-mta.gov.am/tasks/1162070/oneclick/Dzevachap.xlsx?token=2deec17e9293c8665b431f864da53c37</cp:keywords>
  <cp:lastModifiedBy>Siranush Chteyan</cp:lastModifiedBy>
  <cp:lastPrinted>2022-12-21T08:58:15Z</cp:lastPrinted>
  <dcterms:created xsi:type="dcterms:W3CDTF">2020-01-16T08:04:10Z</dcterms:created>
  <dcterms:modified xsi:type="dcterms:W3CDTF">2022-12-21T18:22:36Z</dcterms:modified>
</cp:coreProperties>
</file>