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tabRatio="753" activeTab="1"/>
  </bookViews>
  <sheets>
    <sheet name="1" sheetId="44" r:id="rId1"/>
    <sheet name="Հ2" sheetId="32" r:id="rId2"/>
    <sheet name="Հ3" sheetId="42" r:id="rId3"/>
    <sheet name="Հ4" sheetId="45" r:id="rId4"/>
    <sheet name="Հ5" sheetId="43" r:id="rId5"/>
  </sheets>
  <externalReferences>
    <externalReference r:id="rId6"/>
  </externalReference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  <definedName name="_xlnm.Print_Titles" localSheetId="0">'1'!$6:$8</definedName>
    <definedName name="x" localSheetId="3">#REF!</definedName>
    <definedName name="x">#REF!</definedName>
    <definedName name="Հավելված" localSheetId="0">#REF!</definedName>
    <definedName name="Հավելված" localSheetId="3">#REF!</definedName>
    <definedName name="Հավելված">#REF!</definedName>
    <definedName name="Մաս" localSheetId="0">#REF!</definedName>
    <definedName name="Մաս" localSheetId="3">#REF!</definedName>
    <definedName name="Մաս">#REF!</definedName>
    <definedName name="շախմատիստ" localSheetId="0">#REF!</definedName>
    <definedName name="շախմատիստ" localSheetId="3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2" i="42" l="1"/>
  <c r="H38" i="32"/>
  <c r="I38" i="32" l="1"/>
  <c r="G38" i="32"/>
  <c r="H40" i="43" l="1"/>
  <c r="H39" i="43"/>
  <c r="H38" i="43" s="1"/>
  <c r="H36" i="43"/>
  <c r="H35" i="43"/>
  <c r="H34" i="43"/>
  <c r="H33" i="43"/>
  <c r="H18" i="43" s="1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7" i="43"/>
  <c r="H16" i="43"/>
  <c r="H15" i="43"/>
  <c r="H14" i="43"/>
  <c r="H13" i="43"/>
  <c r="H12" i="43"/>
  <c r="H11" i="43" l="1"/>
  <c r="H10" i="43"/>
  <c r="H37" i="43"/>
  <c r="F16" i="42"/>
  <c r="H9" i="43" l="1"/>
  <c r="H8" i="43" s="1"/>
  <c r="H40" i="32" l="1"/>
  <c r="I40" i="32"/>
  <c r="G40" i="32"/>
  <c r="G31" i="32" l="1"/>
  <c r="D51" i="45" s="1"/>
  <c r="I39" i="32"/>
  <c r="G39" i="32"/>
  <c r="H39" i="32"/>
  <c r="G39" i="44"/>
  <c r="G40" i="44"/>
  <c r="G41" i="44"/>
  <c r="G42" i="44"/>
  <c r="G38" i="44"/>
  <c r="D39" i="44"/>
  <c r="D40" i="44"/>
  <c r="D41" i="44"/>
  <c r="C39" i="44"/>
  <c r="C40" i="44"/>
  <c r="C41" i="44"/>
  <c r="C42" i="44"/>
  <c r="C38" i="44"/>
  <c r="G35" i="44"/>
  <c r="D35" i="44" s="1"/>
  <c r="F34" i="44"/>
  <c r="D34" i="44" s="1"/>
  <c r="F33" i="44"/>
  <c r="D33" i="44" s="1"/>
  <c r="F32" i="44"/>
  <c r="D32" i="44" s="1"/>
  <c r="G31" i="44"/>
  <c r="D31" i="44" s="1"/>
  <c r="G30" i="44"/>
  <c r="D30" i="44" s="1"/>
  <c r="F29" i="44"/>
  <c r="D29" i="44" s="1"/>
  <c r="G28" i="44"/>
  <c r="D28" i="44" s="1"/>
  <c r="F27" i="44"/>
  <c r="G26" i="44"/>
  <c r="D26" i="44" s="1"/>
  <c r="F25" i="44"/>
  <c r="D27" i="44"/>
  <c r="C35" i="44"/>
  <c r="C34" i="44"/>
  <c r="C33" i="44"/>
  <c r="C32" i="44"/>
  <c r="C31" i="44"/>
  <c r="C30" i="44"/>
  <c r="C29" i="44"/>
  <c r="C28" i="44"/>
  <c r="C27" i="44"/>
  <c r="C26" i="44"/>
  <c r="C25" i="44"/>
  <c r="G23" i="44"/>
  <c r="G22" i="44"/>
  <c r="G21" i="44"/>
  <c r="C22" i="44"/>
  <c r="C23" i="44"/>
  <c r="C21" i="44"/>
  <c r="G19" i="44"/>
  <c r="D19" i="44" s="1"/>
  <c r="G18" i="44"/>
  <c r="D18" i="44" s="1"/>
  <c r="G17" i="44"/>
  <c r="C18" i="44"/>
  <c r="C19" i="44"/>
  <c r="C17" i="44"/>
  <c r="F50" i="45" l="1"/>
  <c r="B50" i="45"/>
  <c r="G28" i="42" l="1"/>
  <c r="G24" i="42"/>
  <c r="D17" i="44" l="1"/>
  <c r="D21" i="44"/>
  <c r="D22" i="44"/>
  <c r="D23" i="44"/>
  <c r="C20" i="44"/>
  <c r="D25" i="44"/>
  <c r="E24" i="44"/>
  <c r="D38" i="44"/>
  <c r="E43" i="42"/>
  <c r="E42" i="42" s="1"/>
  <c r="F43" i="42"/>
  <c r="G43" i="42"/>
  <c r="E24" i="42"/>
  <c r="F24" i="42"/>
  <c r="E28" i="42"/>
  <c r="F28" i="42"/>
  <c r="E19" i="42"/>
  <c r="F19" i="42"/>
  <c r="G19" i="42"/>
  <c r="G17" i="42" s="1"/>
  <c r="D42" i="44"/>
  <c r="H24" i="44"/>
  <c r="C24" i="44"/>
  <c r="B24" i="44"/>
  <c r="H20" i="44"/>
  <c r="E20" i="44"/>
  <c r="B20" i="44"/>
  <c r="B16" i="44"/>
  <c r="I37" i="32" l="1"/>
  <c r="I36" i="32" s="1"/>
  <c r="G16" i="42"/>
  <c r="I56" i="32"/>
  <c r="G42" i="42"/>
  <c r="H56" i="32"/>
  <c r="H49" i="32"/>
  <c r="G56" i="32"/>
  <c r="G49" i="32"/>
  <c r="H55" i="32"/>
  <c r="H54" i="32" s="1"/>
  <c r="G55" i="32"/>
  <c r="G54" i="32" s="1"/>
  <c r="I55" i="32"/>
  <c r="I54" i="32" s="1"/>
  <c r="F17" i="42"/>
  <c r="G16" i="44"/>
  <c r="G37" i="44"/>
  <c r="G20" i="44"/>
  <c r="F37" i="44"/>
  <c r="E17" i="42"/>
  <c r="F20" i="44"/>
  <c r="F24" i="44"/>
  <c r="G24" i="44"/>
  <c r="H16" i="44"/>
  <c r="E16" i="44"/>
  <c r="E14" i="44" s="1"/>
  <c r="F16" i="44"/>
  <c r="E40" i="42" l="1"/>
  <c r="G40" i="42"/>
  <c r="I49" i="32"/>
  <c r="F40" i="42"/>
  <c r="H37" i="32"/>
  <c r="H36" i="32" s="1"/>
  <c r="H31" i="32"/>
  <c r="E51" i="45" s="1"/>
  <c r="G14" i="42"/>
  <c r="G12" i="42" s="1"/>
  <c r="G10" i="42" s="1"/>
  <c r="I31" i="32"/>
  <c r="F51" i="45" s="1"/>
  <c r="F36" i="44"/>
  <c r="G37" i="32"/>
  <c r="G36" i="32" s="1"/>
  <c r="D20" i="44"/>
  <c r="G14" i="44"/>
  <c r="E14" i="42"/>
  <c r="F14" i="44"/>
  <c r="D24" i="44"/>
  <c r="D16" i="44"/>
  <c r="F13" i="44" l="1"/>
  <c r="F11" i="44" s="1"/>
  <c r="F9" i="44" s="1"/>
  <c r="G11" i="44"/>
  <c r="G9" i="44" s="1"/>
  <c r="E12" i="42"/>
  <c r="E10" i="42" s="1"/>
  <c r="F14" i="42"/>
  <c r="F12" i="42" s="1"/>
  <c r="F10" i="42" s="1"/>
  <c r="H37" i="44"/>
  <c r="D14" i="44"/>
  <c r="H36" i="44" l="1"/>
  <c r="H11" i="44" s="1"/>
  <c r="H9" i="44" s="1"/>
  <c r="D13" i="44"/>
  <c r="E37" i="44" l="1"/>
  <c r="E36" i="44" l="1"/>
  <c r="E11" i="44"/>
  <c r="D37" i="44"/>
  <c r="D36" i="44" l="1"/>
  <c r="E9" i="44" l="1"/>
  <c r="I53" i="32" l="1"/>
  <c r="I52" i="32" s="1"/>
  <c r="I50" i="32" s="1"/>
  <c r="H53" i="32"/>
  <c r="H52" i="32" s="1"/>
  <c r="H50" i="32" s="1"/>
  <c r="G53" i="32"/>
  <c r="G52" i="32" s="1"/>
  <c r="G50" i="32" s="1"/>
  <c r="D60" i="45" l="1"/>
  <c r="D32" i="45"/>
  <c r="E60" i="45"/>
  <c r="E32" i="45"/>
  <c r="F60" i="45"/>
  <c r="F32" i="45"/>
  <c r="G48" i="32"/>
  <c r="G47" i="32" s="1"/>
  <c r="G46" i="32" s="1"/>
  <c r="G45" i="32" s="1"/>
  <c r="G43" i="32" s="1"/>
  <c r="G41" i="32" s="1"/>
  <c r="H48" i="32"/>
  <c r="H47" i="32" s="1"/>
  <c r="H46" i="32" s="1"/>
  <c r="H45" i="32" s="1"/>
  <c r="H43" i="32" s="1"/>
  <c r="H41" i="32" s="1"/>
  <c r="I48" i="32"/>
  <c r="I47" i="32" s="1"/>
  <c r="I46" i="32" s="1"/>
  <c r="I45" i="32" s="1"/>
  <c r="I43" i="32" s="1"/>
  <c r="I41" i="32" s="1"/>
  <c r="G35" i="32" l="1"/>
  <c r="G34" i="32" s="1"/>
  <c r="G32" i="32" s="1"/>
  <c r="H35" i="32"/>
  <c r="H34" i="32" s="1"/>
  <c r="H32" i="32" s="1"/>
  <c r="H30" i="32" l="1"/>
  <c r="H29" i="32" s="1"/>
  <c r="H28" i="32" s="1"/>
  <c r="H27" i="32" s="1"/>
  <c r="H25" i="32" s="1"/>
  <c r="E23" i="45"/>
  <c r="G30" i="32"/>
  <c r="G29" i="32" s="1"/>
  <c r="G28" i="32" s="1"/>
  <c r="G27" i="32" s="1"/>
  <c r="G25" i="32" s="1"/>
  <c r="G23" i="32" s="1"/>
  <c r="G21" i="32" s="1"/>
  <c r="D23" i="45"/>
  <c r="H23" i="32"/>
  <c r="H21" i="32" s="1"/>
  <c r="G19" i="32" l="1"/>
  <c r="G17" i="32" s="1"/>
  <c r="G15" i="32" s="1"/>
  <c r="G13" i="32" s="1"/>
  <c r="G12" i="32" s="1"/>
  <c r="G10" i="32" s="1"/>
  <c r="H19" i="32"/>
  <c r="H17" i="32" s="1"/>
  <c r="H15" i="32" s="1"/>
  <c r="H13" i="32" s="1"/>
  <c r="H12" i="32" s="1"/>
  <c r="H10" i="32" s="1"/>
  <c r="I35" i="32" l="1"/>
  <c r="I34" i="32" s="1"/>
  <c r="I32" i="32" s="1"/>
  <c r="F23" i="45" s="1"/>
  <c r="I30" i="32" l="1"/>
  <c r="I29" i="32" s="1"/>
  <c r="I28" i="32" s="1"/>
  <c r="I27" i="32" s="1"/>
  <c r="I25" i="32" s="1"/>
  <c r="I23" i="32" s="1"/>
  <c r="I21" i="32" s="1"/>
  <c r="I19" i="32" l="1"/>
  <c r="I17" i="32" s="1"/>
  <c r="I15" i="32" s="1"/>
  <c r="I13" i="32" s="1"/>
  <c r="I12" i="32" s="1"/>
  <c r="I10" i="32" s="1"/>
</calcChain>
</file>

<file path=xl/sharedStrings.xml><?xml version="1.0" encoding="utf-8"?>
<sst xmlns="http://schemas.openxmlformats.org/spreadsheetml/2006/main" count="362" uniqueCount="175">
  <si>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</si>
  <si>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</si>
  <si>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</si>
  <si>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</si>
  <si>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</si>
  <si>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</si>
  <si>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</si>
  <si>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</si>
  <si>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</si>
  <si>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</si>
  <si>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</si>
  <si>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>Հավելված N 2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</si>
  <si>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</si>
  <si>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</si>
  <si>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</si>
  <si>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</si>
  <si>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</si>
  <si>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</si>
  <si>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</si>
  <si>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</si>
  <si>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</si>
  <si>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</si>
  <si>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</si>
  <si>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</si>
  <si>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</si>
  <si>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հազար դրամներով</t>
  </si>
  <si>
    <t>Հավելված N 4</t>
  </si>
  <si>
    <t>ՀՀ կառավարություն</t>
  </si>
  <si>
    <t xml:space="preserve"> ՀՀ կառավարություն</t>
  </si>
  <si>
    <t xml:space="preserve"> 01</t>
  </si>
  <si>
    <t>Ծրագրի դասիչը</t>
  </si>
  <si>
    <t>Ծրագրի անվանումը</t>
  </si>
  <si>
    <t>Ծրագրի միջոցառումները</t>
  </si>
  <si>
    <t>Ինն ամիս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</si>
  <si>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</si>
  <si>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</si>
  <si>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</si>
  <si>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</si>
  <si>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</si>
  <si>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</si>
  <si>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</si>
  <si>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</si>
  <si>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</si>
  <si>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</si>
  <si>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Հավելված N 5</t>
  </si>
  <si>
    <t>Ցուցանիշների փոփոխությունը (ավելացումները նշված են դրական նշանով, իսկ նվազեցումները` փակագծերում)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</si>
  <si>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</si>
  <si>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>ՀՀ կառավարության 2023 թվականի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</si>
  <si>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</si>
  <si>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</si>
  <si>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9.1.7</t>
  </si>
  <si>
    <t>Աղյուսակ 9.1.58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</si>
  <si>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</si>
  <si>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</si>
  <si>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</si>
  <si>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</si>
  <si>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</si>
  <si>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</si>
  <si>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</si>
  <si>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</si>
  <si>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</si>
  <si>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</si>
  <si>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</si>
  <si>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Դաս N 01</t>
  </si>
  <si>
    <t>ՀԱՅԱՍՏԱՆԻ ՀԱՆՐԱՊԵՏՈՒԹՅԱՆ ԿԱՌԱՎԱՐՈՒԹՅԱՆ 2022 ԹՎԱԿԱՆԻ ԴԵԿՏԵՄԲԵՐԻ 29-Ի N 2111-Ն ՈՐՈՇՄԱՆ N 10 ՀԱՎԵԼՎԱԾՈՒՄ ԿԱՏԱՐՎՈՂ ԼՐԱՑՈՒՄՆԵՐԸ</t>
  </si>
  <si>
    <t xml:space="preserve">ՀՀ կառավարություն 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</si>
  <si>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</si>
  <si>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</si>
  <si>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</si>
  <si>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</si>
  <si>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</si>
  <si>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</si>
  <si>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</si>
  <si>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</si>
  <si>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</si>
  <si>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</si>
  <si>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</si>
  <si>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</si>
  <si>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</si>
  <si>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</si>
  <si>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21002</t>
  </si>
  <si>
    <t xml:space="preserve"> Տրանսպորտային օբյեկտների հիմնանորոգում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</si>
  <si>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</si>
  <si>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</si>
  <si>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</si>
  <si>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</si>
  <si>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</si>
  <si>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</si>
  <si>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</si>
  <si>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</si>
  <si>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</si>
  <si>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</si>
  <si>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</si>
  <si>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</si>
  <si>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</si>
  <si>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</si>
  <si>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Տրանսպորտային օբյեկտների հիմնանորոգում</t>
  </si>
  <si>
    <t>Տրանսպորտային օբյեկտների հիմնանորոգում, այդ թվում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</si>
  <si>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</si>
  <si>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այդ թվում՝ ըստ ուղղությունների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</si>
  <si>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</si>
  <si>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</si>
  <si>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</si>
  <si>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</si>
  <si>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</si>
  <si>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>Ցուցանիշների փոփոխությունը (Ավելացումները նշված են դրական նշանով, իսկ նվազեցումները` փակագծերում)</t>
  </si>
  <si>
    <t>«ՀԱՅԱՍՏԱՆԻ ՀԱՆՐԱՊԵՏՈՒԹՅԱՆ 2023 ԹՎԱԿԱՆԻ ՊԵՏԱԿԱՆ ԲՅՈՒՋԵԻ ՄԱՍԻՆ» ՕՐԵՆՔԻ N 1 ՀԱՎԵԼՎԱԾԻ N 3 ԱՂՅՈՒՍԱԿՈՒՄ ԿԱՏԱՐՎՈՂ ՓՈՓՈԽՈՒԹՅՈՒՆՆԵՐԸ ԵՎ ԼՐԱՑՈՒՄՆԵՐԸ</t>
  </si>
  <si>
    <t xml:space="preserve">ՀՀ կառավարության  2023 թվականի </t>
  </si>
  <si>
    <t xml:space="preserve"> 1049 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</si>
  <si>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</si>
  <si>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</si>
  <si>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</si>
  <si>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</si>
  <si>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</si>
  <si>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 Մասնագիտացված միավոր </t>
  </si>
  <si>
    <t xml:space="preserve">ՀԱՅԱՍՏԱՆԻ ՀԱՆՐԱՊԵՏՈՒԹՅԱՆ ԿԱՌԱՎԱՐՈՒԹՅԱՆ 2022 ԹՎԱԿԱՆԻ ԴԵԿՏԵՄԲԵՐԻ 29-Ի N 2111-Ն ՈՐՈՇՄԱՆ N 9.1 ՀԱՎԵԼՎԱԾԻ NN 9.1.7 ԵՎ 9.1.58 ԱՂՅՈՒՍԱԿՆԵՐՈՒՄ ԿԱՏԱՐՎՈՂ ՓՈՓՈԽՈՒԹՅՈՒՆՆԵՐԸ ԵՎ ԼՐԱՑՈՒՄՆԵՐԸ  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</si>
  <si>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</si>
  <si>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</si>
  <si>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</si>
  <si>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>Բաժին N 04</t>
  </si>
  <si>
    <t>Խումբ N 05</t>
  </si>
  <si>
    <t>1049   21001</t>
  </si>
  <si>
    <t xml:space="preserve"> ՄԱՍ II.  ԱՇԽԱՏԱՆՔՆԵՐ</t>
  </si>
  <si>
    <t>1049   21002</t>
  </si>
  <si>
    <t>ճանապարհների վերանորոգման աշխատանքներ</t>
  </si>
  <si>
    <t>դրամ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</si>
  <si>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</si>
  <si>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</si>
  <si>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</si>
  <si>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 xml:space="preserve"> ՄԱՍ III.  ԾԱՌԱՅՈՒԹՅՈՒՆՆԵՐ</t>
  </si>
  <si>
    <t>Հավելված N 3</t>
  </si>
  <si>
    <t>Հավելված N 1</t>
  </si>
  <si>
    <t>Մ-3, Թուրքիայի սահման-Մարգարա-Վանաձոր-Տաշիր-Վրաստանի սահման միջպետական նշանակության ավտոճանապարհի կմ10+500 - կմ11+400 հատվածի հիմնանորոգում</t>
  </si>
  <si>
    <t>Մ-4, Երևան-Սևան-Իջևան-Ադրբեջանի սահման միջպետական նշանակության ավտոճանապարհի կմ91+176-կմ96+176 հատվածի հիմնանորոգում և ոլորանների պարամետրերի բարելավում</t>
  </si>
  <si>
    <t>Մ-7, /Մ-3/ - Սպիտակ – Գյումրի - Թուրքիայի Հանրապետության սահման միջպետական նշանակության ավտոճանապարհի կմ47+100-կմ48+000 հատվածի հիմնանորոգում</t>
  </si>
  <si>
    <t>Մ-10, Սևան-Մարտունի-Գետափ միջպետական նշանակության ավտոճանապարհի կմ80+000-կմ94+000 հատվածի հիմնանորոգում</t>
  </si>
  <si>
    <t>Հ-15, /Մ-5/(Նորապատ) -Արգավանդ –/Մ-3/ (Վարդանաշեն) հանրապետական նշանակության ավտոճանապարհի կմ0+000 - կմ3+000 հատվածի հիմնանորոգում</t>
  </si>
  <si>
    <t>Հ-23, /Մ-3/ - Պուշկինյան լեռնանցք - /Մ-3/ հանրապետական նշանակության ավտոճանապարհի կմ0+000 - կմ13+400 հատվածի հիմնանորոգում</t>
  </si>
  <si>
    <t>Հ-26, /Մ-4/ - Ենոքավան – Կարմիրգյուղ (գյուղատեղի) - /Մ-16/ հանրապետական նշանակության ավտոճանապարհի կմ 0+000-կմ 7+000 հատվածի հիմնանորոգում</t>
  </si>
  <si>
    <t>Տ-1-15, /Հ-21/ - Ծաղկահովիտ ավտոճանապարհի կմ0+000 - կմ1+300 հատվածի հիմնանորոգում</t>
  </si>
  <si>
    <t>Տ-1-44,/Մ-3/ (Ապարան) - Լուսագյուղ ավտոճանապարհի կմ0+000-կմ3+000 հատվածի հիմնանորոգում</t>
  </si>
  <si>
    <t>Տ-1-52, /Հ-21/ - Գեղաձոր  ավտոճանապարհի կմ0+000-կմ1+600 հատվածի հիմնանորոգում</t>
  </si>
  <si>
    <t>Տ-1-62,/Հ-4/ - Երնջաթափ - Շողակն ավտոճանապարհի կմ0+000-կմ3+400 հատվածի հիմնանորոգում</t>
  </si>
  <si>
    <t>Տ-1-65, /Մ-1/ - Ներքին Բազմաբերդ (Տ-1-60) ավտոճանապարհի կմ1+300 – կմ1+400 հատվածի հիմնանորոգում</t>
  </si>
  <si>
    <t>Տ-3-44, /Մ-5/ – Ծիածան – Աղավնատուն – Լեռնամերձ ավտոճանապարհի կմ0+000-կմ7+300 հատվածի հիմնանորոգում</t>
  </si>
  <si>
    <t>Տ-3-61, /Մ-5/ (Նորապատ) - /Հ-17/ ավտոճանապարհի կմ0+000-կմ1+700 հատվածի հիմնանորոգում</t>
  </si>
  <si>
    <t>Տ-5-7, /Մ-7/ (Շիրակամուտ) - Լեռնավան (Տ-5-38) ավտոճանապարհի կմ0+000 - կմ1+142 հատվածի հիմնանորոգում</t>
  </si>
  <si>
    <t>Տ-5-23, /Մ-3/ - Սարամեջ ավտոճանապարհի կմ0+000-կմ4+300 հատվածի հիմնանորոգում</t>
  </si>
  <si>
    <t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t>
  </si>
  <si>
    <t>Մ-2 (Կապան) – Կավարտ -Առաջաձոր-Մ-2(Հ46) ավտոճանապարհի վերակառուցում</t>
  </si>
  <si>
    <t>Սևանի տրանսպորտային հանգույցի հիմնանորոգում</t>
  </si>
  <si>
    <t>Մ-4, Երևան-Սևան-Իջևան-Ադրբեջանի սահման միջպետական նշանակության ավտոճանապարհի  կմ68+000 - կմ69+000 հատվածում փլուզված հողային պաստառի շեպի վերականգնում</t>
  </si>
  <si>
    <t>Հ-53, /Մ-4/ - Սեմյոնովկա - /Մ-4/ հանրապետական նշանակության ավտոճանապարհի կմ0+100 հատվածի կամրջի հիմնանորոգում</t>
  </si>
  <si>
    <t>/Մ-4/ - Սևանի թերակղզի հանրապետական նշանակության ավտոճանապարհի կմ1+400 կմ1+500 հատվածում փլուզված հողային պաստառի շեպի վերականգնում</t>
  </si>
  <si>
    <t xml:space="preserve">Մ-3, Թուրքիայի սահման-Մարգարա-Վանաձոր-Տաշիր-Վրաստանի սահման միջպետական նշանակության ավտոճանապարհի կմ105+500-ում գտնվող կամրջի հիմնանորոգում </t>
  </si>
  <si>
    <t>Նախագծահետազոտական ծախսեր</t>
  </si>
  <si>
    <t>ԱՅԼ ՀԻՄՆԱԿԱՆ ՄԻՋՈՑՆԵՐ</t>
  </si>
  <si>
    <t>ՀԲՄ</t>
  </si>
  <si>
    <t>ԳՀ</t>
  </si>
  <si>
    <t>ՄԱ</t>
  </si>
  <si>
    <t>71241200/562</t>
  </si>
  <si>
    <t>նախագծերի պատրաստման,ծախսերի գնահատման ծառայություններ</t>
  </si>
  <si>
    <t>71241200/545</t>
  </si>
  <si>
    <t>71241200/560</t>
  </si>
  <si>
    <t>71241200/561</t>
  </si>
  <si>
    <t>71241200/543</t>
  </si>
  <si>
    <t>50531140/501</t>
  </si>
  <si>
    <t>փորձաքննության ծառայություններ</t>
  </si>
  <si>
    <t>50531140/503</t>
  </si>
  <si>
    <t>50531140/504</t>
  </si>
  <si>
    <t>50531140/505</t>
  </si>
  <si>
    <t>50531140/506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</si>
  <si>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</si>
  <si>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</si>
  <si>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 xml:space="preserve"> Մարզային նշանակության ավտոճանապարհներ , կմ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</si>
</sst>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</numFmts>
  <fonts count="8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40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24" fillId="0" borderId="11" applyNumberFormat="0" applyFill="0" applyAlignment="0" applyProtection="0"/>
    <xf numFmtId="0" fontId="25" fillId="8" borderId="12" applyNumberFormat="0" applyAlignment="0" applyProtection="0"/>
    <xf numFmtId="0" fontId="26" fillId="0" borderId="0" applyNumberFormat="0" applyFill="0" applyBorder="0" applyAlignment="0" applyProtection="0"/>
    <xf numFmtId="0" fontId="11" fillId="9" borderId="13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3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6" applyNumberFormat="0" applyFill="0" applyAlignment="0" applyProtection="0"/>
    <xf numFmtId="0" fontId="31" fillId="25" borderId="0" applyNumberFormat="0" applyBorder="0" applyAlignment="0" applyProtection="0"/>
    <xf numFmtId="0" fontId="39" fillId="0" borderId="8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1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9" applyNumberFormat="0" applyAlignment="0" applyProtection="0"/>
    <xf numFmtId="0" fontId="36" fillId="3" borderId="0" applyNumberFormat="0" applyBorder="0" applyAlignment="0" applyProtection="0"/>
    <xf numFmtId="0" fontId="43" fillId="7" borderId="10" applyNumberFormat="0" applyAlignment="0" applyProtection="0"/>
    <xf numFmtId="0" fontId="40" fillId="6" borderId="9" applyNumberFormat="0" applyAlignment="0" applyProtection="0"/>
    <xf numFmtId="0" fontId="38" fillId="0" borderId="7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2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4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5" applyNumberFormat="0" applyAlignment="0" applyProtection="0"/>
    <xf numFmtId="0" fontId="53" fillId="53" borderId="16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7" applyNumberFormat="0" applyFill="0" applyAlignment="0" applyProtection="0"/>
    <xf numFmtId="0" fontId="57" fillId="0" borderId="18" applyNumberFormat="0" applyFill="0" applyAlignment="0" applyProtection="0"/>
    <xf numFmtId="0" fontId="58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5" applyNumberFormat="0" applyAlignment="0" applyProtection="0"/>
    <xf numFmtId="0" fontId="60" fillId="0" borderId="20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1" applyNumberFormat="0" applyFont="0" applyAlignment="0" applyProtection="0"/>
    <xf numFmtId="0" fontId="62" fillId="52" borderId="22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5" fillId="8" borderId="12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70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75" fillId="0" borderId="0" applyNumberFormat="0" applyFill="0" applyBorder="0" applyAlignment="0" applyProtection="0"/>
    <xf numFmtId="0" fontId="13" fillId="0" borderId="0"/>
    <xf numFmtId="0" fontId="9" fillId="0" borderId="0"/>
    <xf numFmtId="0" fontId="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52" fillId="52" borderId="15" applyNumberFormat="0" applyAlignment="0" applyProtection="0"/>
    <xf numFmtId="0" fontId="52" fillId="52" borderId="15" applyNumberFormat="0" applyAlignment="0" applyProtection="0"/>
    <xf numFmtId="0" fontId="23" fillId="7" borderId="9" applyNumberFormat="0" applyAlignment="0" applyProtection="0"/>
    <xf numFmtId="0" fontId="25" fillId="8" borderId="12" applyNumberFormat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59" fillId="42" borderId="15" applyNumberFormat="0" applyAlignment="0" applyProtection="0"/>
    <xf numFmtId="0" fontId="59" fillId="42" borderId="15" applyNumberFormat="0" applyAlignment="0" applyProtection="0"/>
    <xf numFmtId="0" fontId="21" fillId="6" borderId="9" applyNumberFormat="0" applyAlignment="0" applyProtection="0"/>
    <xf numFmtId="0" fontId="24" fillId="0" borderId="11" applyNumberFormat="0" applyFill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2" fillId="0" borderId="0">
      <alignment horizontal="left" vertical="top" wrapText="1"/>
    </xf>
    <xf numFmtId="1" fontId="67" fillId="0" borderId="0"/>
    <xf numFmtId="0" fontId="9" fillId="0" borderId="0"/>
    <xf numFmtId="0" fontId="48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5" borderId="21" applyNumberFormat="0" applyFont="0" applyAlignment="0" applyProtection="0"/>
    <xf numFmtId="0" fontId="13" fillId="55" borderId="21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62" fillId="52" borderId="22" applyNumberFormat="0" applyAlignment="0" applyProtection="0"/>
    <xf numFmtId="0" fontId="62" fillId="52" borderId="22" applyNumberFormat="0" applyAlignment="0" applyProtection="0"/>
    <xf numFmtId="0" fontId="22" fillId="7" borderId="10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4" fillId="0" borderId="23" applyNumberFormat="0" applyFill="0" applyAlignment="0" applyProtection="0"/>
    <xf numFmtId="0" fontId="28" fillId="0" borderId="14" applyNumberFormat="0" applyFill="0" applyAlignment="0" applyProtection="0"/>
    <xf numFmtId="0" fontId="26" fillId="0" borderId="0" applyNumberFormat="0" applyFill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40" fillId="6" borderId="9" applyNumberFormat="0" applyAlignment="0" applyProtection="0"/>
    <xf numFmtId="0" fontId="43" fillId="7" borderId="10" applyNumberFormat="0" applyAlignment="0" applyProtection="0"/>
    <xf numFmtId="0" fontId="33" fillId="7" borderId="9" applyNumberFormat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9" fillId="0" borderId="0" applyNumberFormat="0" applyFill="0" applyBorder="0" applyAlignment="0" applyProtection="0"/>
    <xf numFmtId="0" fontId="45" fillId="0" borderId="14" applyNumberFormat="0" applyFill="0" applyAlignment="0" applyProtection="0"/>
    <xf numFmtId="0" fontId="34" fillId="8" borderId="12" applyNumberFormat="0" applyAlignment="0" applyProtection="0"/>
    <xf numFmtId="0" fontId="42" fillId="5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0" fontId="80" fillId="0" borderId="0"/>
    <xf numFmtId="0" fontId="13" fillId="0" borderId="0"/>
    <xf numFmtId="0" fontId="32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41" fillId="0" borderId="11" applyNumberFormat="0" applyFill="0" applyAlignment="0" applyProtection="0"/>
    <xf numFmtId="0" fontId="4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36" fillId="3" borderId="0" applyNumberFormat="0" applyBorder="0" applyAlignment="0" applyProtection="0"/>
  </cellStyleXfs>
  <cellXfs count="188">
    <xf numFmtId="0" fontId="0" fillId="0" borderId="0" xfId="0"/>
    <xf numFmtId="0" fontId="71" fillId="0" borderId="24" xfId="0" applyFont="1" applyBorder="1" applyAlignment="1">
      <alignment horizontal="center" vertical="center" wrapText="1"/>
    </xf>
    <xf numFmtId="0" fontId="72" fillId="0" borderId="24" xfId="0" applyFont="1" applyBorder="1" applyAlignment="1">
      <alignment horizontal="left" vertical="top" wrapText="1"/>
    </xf>
    <xf numFmtId="0" fontId="73" fillId="0" borderId="24" xfId="0" applyFont="1" applyBorder="1" applyAlignment="1">
      <alignment horizontal="left" vertical="top" wrapText="1"/>
    </xf>
    <xf numFmtId="0" fontId="72" fillId="0" borderId="24" xfId="165" applyFont="1" applyBorder="1">
      <alignment horizontal="left" vertical="top" wrapText="1"/>
    </xf>
    <xf numFmtId="0" fontId="71" fillId="0" borderId="0" xfId="0" applyFont="1"/>
    <xf numFmtId="0" fontId="71" fillId="0" borderId="0" xfId="0" applyFont="1" applyAlignment="1">
      <alignment horizontal="left" vertical="top" wrapText="1"/>
    </xf>
    <xf numFmtId="0" fontId="71" fillId="0" borderId="0" xfId="0" applyFont="1" applyAlignment="1">
      <alignment horizontal="right"/>
    </xf>
    <xf numFmtId="0" fontId="71" fillId="0" borderId="24" xfId="0" applyFont="1" applyBorder="1" applyAlignment="1">
      <alignment horizontal="center" vertical="top" wrapText="1"/>
    </xf>
    <xf numFmtId="0" fontId="71" fillId="0" borderId="24" xfId="0" applyFont="1" applyBorder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166" fontId="72" fillId="0" borderId="24" xfId="6" applyFont="1" applyBorder="1" applyAlignment="1">
      <alignment horizontal="center" vertical="center"/>
    </xf>
    <xf numFmtId="49" fontId="72" fillId="0" borderId="24" xfId="0" applyNumberFormat="1" applyFont="1" applyBorder="1" applyAlignment="1">
      <alignment horizontal="left" vertical="top" wrapText="1"/>
    </xf>
    <xf numFmtId="166" fontId="72" fillId="0" borderId="24" xfId="6" applyFont="1" applyFill="1" applyBorder="1" applyAlignment="1">
      <alignment horizontal="center" vertical="center"/>
    </xf>
    <xf numFmtId="0" fontId="72" fillId="0" borderId="24" xfId="0" applyFont="1" applyBorder="1" applyAlignment="1">
      <alignment horizontal="left" vertical="center" wrapText="1"/>
    </xf>
    <xf numFmtId="0" fontId="72" fillId="0" borderId="0" xfId="0" applyFont="1"/>
    <xf numFmtId="0" fontId="72" fillId="0" borderId="0" xfId="0" applyFont="1" applyAlignment="1">
      <alignment horizontal="center" vertical="center"/>
    </xf>
    <xf numFmtId="0" fontId="72" fillId="0" borderId="24" xfId="0" applyFont="1" applyBorder="1" applyAlignment="1">
      <alignment vertical="top" wrapText="1"/>
    </xf>
    <xf numFmtId="0" fontId="72" fillId="0" borderId="0" xfId="0" applyFont="1" applyAlignment="1">
      <alignment vertical="top" wrapText="1"/>
    </xf>
    <xf numFmtId="0" fontId="72" fillId="0" borderId="24" xfId="0" applyFont="1" applyBorder="1" applyAlignment="1">
      <alignment vertical="center" wrapText="1"/>
    </xf>
    <xf numFmtId="167" fontId="72" fillId="0" borderId="24" xfId="263" applyNumberFormat="1" applyFont="1" applyFill="1" applyBorder="1" applyAlignment="1">
      <alignment horizontal="center" vertical="center" wrapText="1"/>
    </xf>
    <xf numFmtId="167" fontId="72" fillId="0" borderId="24" xfId="263" applyNumberFormat="1" applyFont="1" applyFill="1" applyBorder="1" applyAlignment="1">
      <alignment horizontal="center" vertical="center"/>
    </xf>
    <xf numFmtId="0" fontId="72" fillId="0" borderId="25" xfId="0" applyFont="1" applyBorder="1" applyAlignment="1">
      <alignment vertical="center" wrapText="1"/>
    </xf>
    <xf numFmtId="0" fontId="72" fillId="0" borderId="2" xfId="0" applyFont="1" applyBorder="1" applyAlignment="1">
      <alignment vertical="top" wrapText="1"/>
    </xf>
    <xf numFmtId="0" fontId="72" fillId="0" borderId="2" xfId="0" applyFont="1" applyBorder="1" applyAlignment="1">
      <alignment vertical="center" wrapText="1"/>
    </xf>
    <xf numFmtId="0" fontId="72" fillId="0" borderId="3" xfId="0" applyFont="1" applyBorder="1" applyAlignment="1">
      <alignment vertical="center" wrapText="1"/>
    </xf>
    <xf numFmtId="0" fontId="72" fillId="0" borderId="3" xfId="0" applyFont="1" applyBorder="1" applyAlignment="1">
      <alignment vertical="top" wrapText="1"/>
    </xf>
    <xf numFmtId="167" fontId="72" fillId="0" borderId="24" xfId="7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3" fillId="0" borderId="24" xfId="0" applyFont="1" applyBorder="1" applyAlignment="1">
      <alignment horizontal="left" vertical="center" wrapText="1"/>
    </xf>
    <xf numFmtId="0" fontId="72" fillId="0" borderId="27" xfId="0" applyFont="1" applyBorder="1" applyAlignment="1">
      <alignment vertical="top" wrapText="1"/>
    </xf>
    <xf numFmtId="0" fontId="72" fillId="0" borderId="26" xfId="0" applyFont="1" applyBorder="1" applyAlignment="1">
      <alignment vertical="top" wrapText="1"/>
    </xf>
    <xf numFmtId="0" fontId="72" fillId="0" borderId="29" xfId="0" applyFont="1" applyBorder="1" applyAlignment="1">
      <alignment vertical="top" wrapText="1"/>
    </xf>
    <xf numFmtId="0" fontId="72" fillId="0" borderId="0" xfId="1" applyFont="1"/>
    <xf numFmtId="0" fontId="72" fillId="0" borderId="0" xfId="1" applyFont="1" applyAlignment="1">
      <alignment horizontal="right"/>
    </xf>
    <xf numFmtId="0" fontId="73" fillId="0" borderId="24" xfId="1" applyFont="1" applyBorder="1" applyAlignment="1">
      <alignment horizontal="left" vertical="top" wrapText="1"/>
    </xf>
    <xf numFmtId="0" fontId="73" fillId="0" borderId="26" xfId="1" applyFont="1" applyBorder="1" applyAlignment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2" fillId="0" borderId="0" xfId="1" applyFont="1" applyAlignment="1">
      <alignment horizontal="left" vertical="top" wrapText="1"/>
    </xf>
    <xf numFmtId="0" fontId="72" fillId="0" borderId="24" xfId="1" applyFont="1" applyBorder="1" applyAlignment="1">
      <alignment vertical="top" wrapText="1"/>
    </xf>
    <xf numFmtId="0" fontId="73" fillId="0" borderId="25" xfId="0" applyFont="1" applyBorder="1" applyAlignment="1">
      <alignment horizontal="left" vertical="top" wrapText="1"/>
    </xf>
    <xf numFmtId="0" fontId="72" fillId="0" borderId="24" xfId="1" applyFont="1" applyBorder="1" applyAlignment="1">
      <alignment wrapText="1"/>
    </xf>
    <xf numFmtId="0" fontId="73" fillId="0" borderId="2" xfId="0" applyFont="1" applyBorder="1" applyAlignment="1">
      <alignment horizontal="left" vertical="top" wrapText="1"/>
    </xf>
    <xf numFmtId="0" fontId="73" fillId="0" borderId="3" xfId="0" applyFont="1" applyBorder="1" applyAlignment="1">
      <alignment horizontal="left" vertical="top" wrapText="1"/>
    </xf>
    <xf numFmtId="0" fontId="72" fillId="0" borderId="29" xfId="1" applyFont="1" applyBorder="1" applyAlignment="1">
      <alignment horizontal="center" wrapText="1"/>
    </xf>
    <xf numFmtId="0" fontId="72" fillId="0" borderId="3" xfId="1" applyFont="1" applyBorder="1" applyAlignment="1">
      <alignment horizontal="center" vertical="top" wrapText="1"/>
    </xf>
    <xf numFmtId="0" fontId="72" fillId="0" borderId="27" xfId="1" applyFont="1" applyBorder="1" applyAlignment="1">
      <alignment horizontal="left" vertical="top"/>
    </xf>
    <xf numFmtId="0" fontId="72" fillId="0" borderId="26" xfId="1" applyFont="1" applyBorder="1" applyAlignment="1">
      <alignment horizontal="left" vertical="top"/>
    </xf>
    <xf numFmtId="168" fontId="73" fillId="0" borderId="24" xfId="1" applyNumberFormat="1" applyFont="1" applyBorder="1" applyAlignment="1">
      <alignment horizontal="center" vertical="center" wrapText="1"/>
    </xf>
    <xf numFmtId="0" fontId="72" fillId="0" borderId="24" xfId="0" applyFont="1" applyBorder="1"/>
    <xf numFmtId="0" fontId="72" fillId="0" borderId="25" xfId="1" applyFont="1" applyBorder="1" applyAlignment="1">
      <alignment vertical="top" wrapText="1"/>
    </xf>
    <xf numFmtId="0" fontId="72" fillId="0" borderId="2" xfId="1" applyFont="1" applyBorder="1" applyAlignment="1">
      <alignment vertical="top" wrapText="1"/>
    </xf>
    <xf numFmtId="0" fontId="72" fillId="0" borderId="3" xfId="1" applyFont="1" applyBorder="1" applyAlignment="1">
      <alignment vertical="top" wrapText="1"/>
    </xf>
    <xf numFmtId="0" fontId="72" fillId="0" borderId="25" xfId="0" applyFont="1" applyBorder="1" applyAlignment="1">
      <alignment vertical="top" wrapText="1"/>
    </xf>
    <xf numFmtId="0" fontId="72" fillId="0" borderId="29" xfId="1" applyFont="1" applyBorder="1" applyAlignment="1">
      <alignment horizontal="center" vertical="center" wrapText="1"/>
    </xf>
    <xf numFmtId="0" fontId="72" fillId="0" borderId="0" xfId="179" applyFont="1" applyAlignment="1">
      <alignment vertical="top" wrapText="1"/>
    </xf>
    <xf numFmtId="0" fontId="72" fillId="0" borderId="0" xfId="179" applyFont="1" applyAlignment="1">
      <alignment horizontal="left" vertical="top" wrapText="1"/>
    </xf>
    <xf numFmtId="0" fontId="72" fillId="0" borderId="0" xfId="264" applyFont="1" applyAlignment="1">
      <alignment vertical="center" wrapText="1"/>
    </xf>
    <xf numFmtId="167" fontId="72" fillId="0" borderId="0" xfId="264" applyNumberFormat="1" applyFont="1" applyAlignment="1">
      <alignment vertical="center" wrapText="1"/>
    </xf>
    <xf numFmtId="167" fontId="72" fillId="0" borderId="0" xfId="218" applyNumberFormat="1" applyFont="1" applyFill="1" applyBorder="1" applyAlignment="1">
      <alignment horizontal="center" vertical="center" wrapText="1"/>
    </xf>
    <xf numFmtId="43" fontId="72" fillId="0" borderId="0" xfId="264" applyNumberFormat="1" applyFont="1" applyAlignment="1">
      <alignment vertical="center" wrapText="1"/>
    </xf>
    <xf numFmtId="0" fontId="72" fillId="0" borderId="0" xfId="264" applyFont="1" applyAlignment="1">
      <alignment horizontal="right" vertical="center" wrapText="1"/>
    </xf>
    <xf numFmtId="167" fontId="72" fillId="0" borderId="0" xfId="218" applyNumberFormat="1" applyFont="1" applyFill="1" applyAlignment="1">
      <alignment vertical="center" wrapText="1"/>
    </xf>
    <xf numFmtId="0" fontId="72" fillId="0" borderId="27" xfId="1" applyFont="1" applyBorder="1" applyAlignment="1">
      <alignment horizontal="left"/>
    </xf>
    <xf numFmtId="0" fontId="71" fillId="0" borderId="27" xfId="0" applyFont="1" applyBorder="1" applyAlignment="1">
      <alignment wrapText="1"/>
    </xf>
    <xf numFmtId="0" fontId="72" fillId="0" borderId="24" xfId="165" applyFont="1" applyBorder="1" applyAlignment="1">
      <alignment horizontal="left" vertical="top"/>
    </xf>
    <xf numFmtId="0" fontId="71" fillId="0" borderId="24" xfId="0" applyFont="1" applyBorder="1" applyAlignment="1">
      <alignment horizontal="left" vertical="top"/>
    </xf>
    <xf numFmtId="0" fontId="71" fillId="0" borderId="24" xfId="0" applyFont="1" applyBorder="1" applyAlignment="1">
      <alignment horizontal="center" vertical="center"/>
    </xf>
    <xf numFmtId="49" fontId="72" fillId="2" borderId="24" xfId="0" applyNumberFormat="1" applyFont="1" applyFill="1" applyBorder="1" applyAlignment="1">
      <alignment vertical="top"/>
    </xf>
    <xf numFmtId="0" fontId="71" fillId="2" borderId="24" xfId="0" applyFont="1" applyFill="1" applyBorder="1" applyAlignment="1">
      <alignment vertical="top"/>
    </xf>
    <xf numFmtId="0" fontId="71" fillId="0" borderId="24" xfId="0" applyFont="1" applyBorder="1" applyAlignment="1">
      <alignment vertical="center"/>
    </xf>
    <xf numFmtId="0" fontId="71" fillId="0" borderId="24" xfId="0" applyFont="1" applyBorder="1" applyAlignment="1">
      <alignment vertical="top"/>
    </xf>
    <xf numFmtId="0" fontId="71" fillId="0" borderId="24" xfId="0" applyFont="1" applyBorder="1"/>
    <xf numFmtId="0" fontId="72" fillId="0" borderId="0" xfId="8" applyFont="1" applyAlignment="1">
      <alignment vertical="center" wrapText="1"/>
    </xf>
    <xf numFmtId="0" fontId="72" fillId="0" borderId="0" xfId="8" applyFont="1" applyAlignment="1">
      <alignment horizontal="right" vertical="center"/>
    </xf>
    <xf numFmtId="0" fontId="72" fillId="0" borderId="0" xfId="266" applyFont="1" applyAlignment="1">
      <alignment vertical="center" wrapText="1"/>
    </xf>
    <xf numFmtId="49" fontId="72" fillId="0" borderId="0" xfId="266" applyNumberFormat="1" applyFont="1" applyAlignment="1">
      <alignment horizontal="center" vertical="center" wrapText="1"/>
    </xf>
    <xf numFmtId="168" fontId="72" fillId="0" borderId="0" xfId="266" applyNumberFormat="1" applyFont="1" applyAlignment="1">
      <alignment horizontal="center" vertical="center" wrapText="1"/>
    </xf>
    <xf numFmtId="49" fontId="72" fillId="0" borderId="24" xfId="266" applyNumberFormat="1" applyFont="1" applyBorder="1" applyAlignment="1">
      <alignment horizontal="center" vertical="center" textRotation="90" wrapText="1"/>
    </xf>
    <xf numFmtId="168" fontId="72" fillId="0" borderId="24" xfId="266" applyNumberFormat="1" applyFont="1" applyBorder="1" applyAlignment="1">
      <alignment horizontal="center" vertical="center" wrapText="1"/>
    </xf>
    <xf numFmtId="0" fontId="72" fillId="0" borderId="24" xfId="266" applyFont="1" applyBorder="1" applyAlignment="1">
      <alignment horizontal="center" vertical="center" wrapText="1"/>
    </xf>
    <xf numFmtId="0" fontId="76" fillId="0" borderId="24" xfId="266" applyFont="1" applyBorder="1" applyAlignment="1">
      <alignment horizontal="center" vertical="center" wrapText="1"/>
    </xf>
    <xf numFmtId="167" fontId="72" fillId="0" borderId="24" xfId="7" applyNumberFormat="1" applyFont="1" applyFill="1" applyBorder="1" applyAlignment="1">
      <alignment horizontal="left" vertical="center" wrapText="1"/>
    </xf>
    <xf numFmtId="167" fontId="72" fillId="0" borderId="0" xfId="266" applyNumberFormat="1" applyFont="1" applyAlignment="1">
      <alignment horizontal="center" vertical="center" wrapText="1"/>
    </xf>
    <xf numFmtId="0" fontId="72" fillId="0" borderId="24" xfId="145" applyNumberFormat="1" applyFont="1" applyFill="1" applyBorder="1" applyAlignment="1">
      <alignment horizontal="center" vertical="center" wrapText="1"/>
    </xf>
    <xf numFmtId="168" fontId="72" fillId="0" borderId="0" xfId="266" applyNumberFormat="1" applyFont="1" applyAlignment="1">
      <alignment vertical="center" wrapText="1"/>
    </xf>
    <xf numFmtId="49" fontId="72" fillId="0" borderId="1" xfId="266" applyNumberFormat="1" applyFont="1" applyBorder="1" applyAlignment="1">
      <alignment horizontal="center" vertical="center" textRotation="90" wrapText="1"/>
    </xf>
    <xf numFmtId="0" fontId="72" fillId="0" borderId="1" xfId="266" applyFont="1" applyBorder="1" applyAlignment="1">
      <alignment horizontal="center" vertical="center" wrapText="1"/>
    </xf>
    <xf numFmtId="0" fontId="76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horizontal="center" vertical="center" wrapText="1"/>
    </xf>
    <xf numFmtId="0" fontId="73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vertical="center" wrapText="1"/>
    </xf>
    <xf numFmtId="0" fontId="72" fillId="0" borderId="1" xfId="266" applyFont="1" applyBorder="1" applyAlignment="1">
      <alignment vertical="center" wrapText="1"/>
    </xf>
    <xf numFmtId="49" fontId="69" fillId="0" borderId="1" xfId="17" applyNumberFormat="1" applyFont="1" applyFill="1" applyBorder="1" applyAlignment="1">
      <alignment horizontal="center" vertical="center"/>
    </xf>
    <xf numFmtId="0" fontId="69" fillId="0" borderId="1" xfId="0" applyFont="1" applyBorder="1" applyAlignment="1">
      <alignment horizontal="center" vertical="center" wrapText="1"/>
    </xf>
    <xf numFmtId="0" fontId="69" fillId="0" borderId="1" xfId="0" applyFont="1" applyBorder="1" applyAlignment="1">
      <alignment horizontal="left" vertical="center" wrapText="1"/>
    </xf>
    <xf numFmtId="0" fontId="72" fillId="0" borderId="1" xfId="0" applyFont="1" applyBorder="1" applyAlignment="1">
      <alignment horizontal="center" vertical="center" wrapText="1"/>
    </xf>
    <xf numFmtId="0" fontId="72" fillId="0" borderId="1" xfId="145" applyNumberFormat="1" applyFont="1" applyFill="1" applyBorder="1" applyAlignment="1">
      <alignment horizontal="left" vertical="center" wrapText="1"/>
    </xf>
    <xf numFmtId="167" fontId="69" fillId="0" borderId="24" xfId="7" applyNumberFormat="1" applyFont="1" applyFill="1" applyBorder="1" applyAlignment="1">
      <alignment horizontal="center" vertical="center" wrapText="1"/>
    </xf>
    <xf numFmtId="0" fontId="69" fillId="0" borderId="24" xfId="266" applyFont="1" applyBorder="1" applyAlignment="1">
      <alignment horizontal="center" vertical="center" wrapText="1"/>
    </xf>
    <xf numFmtId="49" fontId="69" fillId="0" borderId="24" xfId="266" applyNumberFormat="1" applyFont="1" applyBorder="1" applyAlignment="1">
      <alignment horizontal="center" vertical="center" wrapText="1"/>
    </xf>
    <xf numFmtId="0" fontId="69" fillId="0" borderId="0" xfId="266" applyFont="1" applyAlignment="1">
      <alignment vertical="center" wrapText="1"/>
    </xf>
    <xf numFmtId="0" fontId="72" fillId="0" borderId="5" xfId="1" applyFont="1" applyBorder="1" applyAlignment="1">
      <alignment vertical="center"/>
    </xf>
    <xf numFmtId="172" fontId="72" fillId="2" borderId="24" xfId="7" applyNumberFormat="1" applyFont="1" applyFill="1" applyBorder="1" applyAlignment="1">
      <alignment horizontal="center" vertical="center"/>
    </xf>
    <xf numFmtId="0" fontId="72" fillId="0" borderId="24" xfId="0" applyFont="1" applyBorder="1" applyAlignment="1">
      <alignment horizontal="center" vertical="center" wrapText="1"/>
    </xf>
    <xf numFmtId="167" fontId="72" fillId="0" borderId="24" xfId="7" applyNumberFormat="1" applyFont="1" applyFill="1" applyBorder="1" applyAlignment="1">
      <alignment vertical="center" wrapText="1"/>
    </xf>
    <xf numFmtId="166" fontId="71" fillId="0" borderId="0" xfId="0" applyNumberFormat="1" applyFont="1"/>
    <xf numFmtId="0" fontId="72" fillId="0" borderId="0" xfId="266" applyFont="1" applyAlignment="1">
      <alignment horizontal="center"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168" fontId="72" fillId="0" borderId="3" xfId="266" applyNumberFormat="1" applyFont="1" applyBorder="1" applyAlignment="1">
      <alignment horizontal="center" vertical="center" wrapText="1"/>
    </xf>
    <xf numFmtId="167" fontId="72" fillId="0" borderId="24" xfId="218" applyNumberFormat="1" applyFont="1" applyFill="1" applyBorder="1" applyAlignment="1">
      <alignment horizontal="center" vertical="center" wrapText="1"/>
    </xf>
    <xf numFmtId="0" fontId="72" fillId="0" borderId="1" xfId="0" applyFont="1" applyBorder="1" applyAlignment="1">
      <alignment vertical="center" wrapText="1"/>
    </xf>
    <xf numFmtId="0" fontId="72" fillId="0" borderId="0" xfId="0" applyFont="1" applyAlignment="1">
      <alignment horizontal="right"/>
    </xf>
    <xf numFmtId="0" fontId="72" fillId="0" borderId="0" xfId="0" applyFont="1" applyAlignment="1">
      <alignment wrapText="1"/>
    </xf>
    <xf numFmtId="43" fontId="72" fillId="0" borderId="0" xfId="0" applyNumberFormat="1" applyFont="1"/>
    <xf numFmtId="43" fontId="72" fillId="0" borderId="0" xfId="0" applyNumberFormat="1" applyFont="1" applyAlignment="1">
      <alignment horizontal="left" vertical="top" wrapText="1"/>
    </xf>
    <xf numFmtId="1" fontId="72" fillId="0" borderId="1" xfId="0" applyNumberFormat="1" applyFont="1" applyBorder="1" applyAlignment="1">
      <alignment horizontal="center" vertical="center"/>
    </xf>
    <xf numFmtId="1" fontId="69" fillId="0" borderId="1" xfId="0" applyNumberFormat="1" applyFont="1" applyBorder="1" applyAlignment="1">
      <alignment horizontal="center" vertical="center"/>
    </xf>
    <xf numFmtId="0" fontId="72" fillId="0" borderId="0" xfId="1" applyFont="1" applyAlignment="1">
      <alignment horizontal="center" wrapText="1"/>
    </xf>
    <xf numFmtId="0" fontId="72" fillId="0" borderId="0" xfId="1" applyFont="1" applyAlignment="1">
      <alignment vertical="top" wrapText="1"/>
    </xf>
    <xf numFmtId="0" fontId="72" fillId="0" borderId="0" xfId="1" applyFont="1" applyAlignment="1">
      <alignment vertical="top"/>
    </xf>
    <xf numFmtId="0" fontId="72" fillId="0" borderId="0" xfId="0" applyFont="1" applyAlignment="1">
      <alignment horizontal="center" vertical="top" wrapText="1"/>
    </xf>
    <xf numFmtId="0" fontId="72" fillId="0" borderId="24" xfId="0" applyFont="1" applyBorder="1" applyAlignment="1">
      <alignment horizontal="right" vertical="center" wrapText="1"/>
    </xf>
    <xf numFmtId="0" fontId="72" fillId="0" borderId="24" xfId="265" applyFont="1" applyFill="1" applyBorder="1" applyAlignment="1">
      <alignment horizontal="center" vertical="center"/>
    </xf>
    <xf numFmtId="172" fontId="72" fillId="2" borderId="24" xfId="7" applyNumberFormat="1" applyFont="1" applyFill="1" applyBorder="1" applyAlignment="1">
      <alignment vertical="center"/>
    </xf>
    <xf numFmtId="0" fontId="72" fillId="2" borderId="24" xfId="265" applyFont="1" applyFill="1" applyBorder="1" applyAlignment="1">
      <alignment horizontal="center" vertical="center"/>
    </xf>
    <xf numFmtId="0" fontId="72" fillId="2" borderId="24" xfId="0" applyFont="1" applyFill="1" applyBorder="1" applyAlignment="1">
      <alignment vertical="center" wrapText="1"/>
    </xf>
    <xf numFmtId="0" fontId="72" fillId="2" borderId="24" xfId="0" applyFont="1" applyFill="1" applyBorder="1" applyAlignment="1">
      <alignment horizontal="center" vertical="center" wrapText="1"/>
    </xf>
    <xf numFmtId="167" fontId="72" fillId="0" borderId="1" xfId="7" applyNumberFormat="1" applyFont="1" applyFill="1" applyBorder="1" applyAlignment="1">
      <alignment horizontal="center" vertical="center" wrapText="1"/>
    </xf>
    <xf numFmtId="49" fontId="72" fillId="0" borderId="1" xfId="266" applyNumberFormat="1" applyFont="1" applyBorder="1" applyAlignment="1">
      <alignment horizontal="center" vertical="center" wrapText="1"/>
    </xf>
    <xf numFmtId="0" fontId="72" fillId="0" borderId="24" xfId="0" applyFont="1" applyBorder="1" applyAlignment="1">
      <alignment vertical="center" wrapText="1"/>
    </xf>
    <xf numFmtId="0" fontId="72" fillId="0" borderId="0" xfId="264" applyFont="1" applyAlignment="1">
      <alignment horizontal="center" vertical="center" wrapText="1"/>
    </xf>
    <xf numFmtId="0" fontId="72" fillId="2" borderId="24" xfId="0" applyFont="1" applyFill="1" applyBorder="1" applyAlignment="1">
      <alignment horizontal="left" vertical="center" wrapText="1"/>
    </xf>
    <xf numFmtId="0" fontId="72" fillId="0" borderId="0" xfId="0" applyFont="1" applyFill="1" applyAlignment="1">
      <alignment horizontal="center" vertical="center" wrapText="1"/>
    </xf>
    <xf numFmtId="168" fontId="72" fillId="0" borderId="0" xfId="266" applyNumberFormat="1" applyFont="1" applyFill="1" applyAlignment="1">
      <alignment vertical="center" wrapText="1"/>
    </xf>
    <xf numFmtId="0" fontId="72" fillId="0" borderId="0" xfId="0" applyFont="1" applyFill="1" applyAlignment="1">
      <alignment horizontal="center"/>
    </xf>
    <xf numFmtId="0" fontId="72" fillId="0" borderId="24" xfId="0" applyFont="1" applyBorder="1" applyAlignment="1">
      <alignment vertical="center" wrapText="1"/>
    </xf>
    <xf numFmtId="49" fontId="69" fillId="0" borderId="24" xfId="17" applyNumberFormat="1" applyFont="1" applyFill="1" applyBorder="1" applyAlignment="1">
      <alignment horizontal="center" vertical="center"/>
    </xf>
    <xf numFmtId="0" fontId="69" fillId="0" borderId="24" xfId="0" applyFont="1" applyBorder="1" applyAlignment="1">
      <alignment horizontal="center" vertical="center" wrapText="1"/>
    </xf>
    <xf numFmtId="164" fontId="72" fillId="0" borderId="0" xfId="1" applyNumberFormat="1" applyFont="1"/>
    <xf numFmtId="164" fontId="72" fillId="0" borderId="0" xfId="264" applyNumberFormat="1" applyFont="1" applyAlignment="1">
      <alignment horizontal="center" vertical="center" wrapText="1"/>
    </xf>
    <xf numFmtId="0" fontId="72" fillId="0" borderId="0" xfId="266" applyFont="1" applyAlignment="1">
      <alignment horizontal="center" vertical="center" wrapText="1"/>
    </xf>
    <xf numFmtId="168" fontId="72" fillId="0" borderId="30" xfId="266" applyNumberFormat="1" applyFont="1" applyBorder="1" applyAlignment="1">
      <alignment horizontal="right"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0" fontId="72" fillId="0" borderId="25" xfId="266" applyFont="1" applyBorder="1" applyAlignment="1">
      <alignment horizontal="center" vertical="center" wrapText="1"/>
    </xf>
    <xf numFmtId="0" fontId="72" fillId="0" borderId="2" xfId="266" applyFont="1" applyBorder="1" applyAlignment="1">
      <alignment horizontal="center" vertical="center" wrapText="1"/>
    </xf>
    <xf numFmtId="0" fontId="72" fillId="0" borderId="3" xfId="266" applyFont="1" applyBorder="1" applyAlignment="1">
      <alignment horizontal="center" vertical="center" wrapText="1"/>
    </xf>
    <xf numFmtId="168" fontId="72" fillId="0" borderId="27" xfId="266" applyNumberFormat="1" applyFont="1" applyBorder="1" applyAlignment="1">
      <alignment horizontal="center" vertical="center" wrapText="1"/>
    </xf>
    <xf numFmtId="168" fontId="72" fillId="0" borderId="28" xfId="266" applyNumberFormat="1" applyFont="1" applyBorder="1" applyAlignment="1">
      <alignment horizontal="center" vertical="center" wrapText="1"/>
    </xf>
    <xf numFmtId="168" fontId="72" fillId="0" borderId="26" xfId="266" applyNumberFormat="1" applyFont="1" applyBorder="1" applyAlignment="1">
      <alignment horizontal="center" vertical="center" wrapText="1"/>
    </xf>
    <xf numFmtId="168" fontId="72" fillId="0" borderId="25" xfId="266" applyNumberFormat="1" applyFont="1" applyBorder="1" applyAlignment="1">
      <alignment horizontal="center" vertical="center" wrapText="1"/>
    </xf>
    <xf numFmtId="168" fontId="72" fillId="0" borderId="3" xfId="266" applyNumberFormat="1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1" fillId="0" borderId="24" xfId="0" applyFont="1" applyBorder="1" applyAlignment="1">
      <alignment horizontal="center" vertical="center" wrapText="1"/>
    </xf>
    <xf numFmtId="0" fontId="71" fillId="0" borderId="27" xfId="0" applyFont="1" applyBorder="1" applyAlignment="1">
      <alignment horizontal="center" vertical="center" wrapText="1"/>
    </xf>
    <xf numFmtId="0" fontId="71" fillId="0" borderId="28" xfId="0" applyFont="1" applyBorder="1" applyAlignment="1">
      <alignment horizontal="center" vertical="center" wrapText="1"/>
    </xf>
    <xf numFmtId="0" fontId="71" fillId="0" borderId="26" xfId="0" applyFont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2" fillId="0" borderId="27" xfId="0" applyFont="1" applyBorder="1" applyAlignment="1">
      <alignment horizontal="center" vertical="center"/>
    </xf>
    <xf numFmtId="0" fontId="72" fillId="0" borderId="26" xfId="0" applyFont="1" applyBorder="1" applyAlignment="1">
      <alignment horizontal="center" vertical="center"/>
    </xf>
    <xf numFmtId="0" fontId="72" fillId="0" borderId="25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72" fillId="0" borderId="27" xfId="0" applyFont="1" applyBorder="1" applyAlignment="1">
      <alignment horizontal="center" vertical="center" wrapText="1"/>
    </xf>
    <xf numFmtId="0" fontId="72" fillId="0" borderId="28" xfId="0" applyFont="1" applyBorder="1" applyAlignment="1">
      <alignment horizontal="center" vertical="center" wrapText="1"/>
    </xf>
    <xf numFmtId="0" fontId="72" fillId="0" borderId="26" xfId="0" applyFont="1" applyBorder="1" applyAlignment="1">
      <alignment horizontal="center" vertical="center" wrapText="1"/>
    </xf>
    <xf numFmtId="167" fontId="72" fillId="0" borderId="27" xfId="263" applyNumberFormat="1" applyFont="1" applyFill="1" applyBorder="1" applyAlignment="1">
      <alignment horizontal="center" vertical="center" wrapText="1"/>
    </xf>
    <xf numFmtId="167" fontId="72" fillId="0" borderId="28" xfId="263" applyNumberFormat="1" applyFont="1" applyFill="1" applyBorder="1" applyAlignment="1">
      <alignment horizontal="center" vertical="center" wrapText="1"/>
    </xf>
    <xf numFmtId="167" fontId="72" fillId="0" borderId="26" xfId="263" applyNumberFormat="1" applyFont="1" applyFill="1" applyBorder="1" applyAlignment="1">
      <alignment horizontal="center" vertical="center" wrapText="1"/>
    </xf>
    <xf numFmtId="0" fontId="72" fillId="0" borderId="0" xfId="1" applyFont="1" applyAlignment="1">
      <alignment horizontal="center" wrapText="1"/>
    </xf>
    <xf numFmtId="0" fontId="72" fillId="0" borderId="0" xfId="1" applyFont="1" applyAlignment="1">
      <alignment horizontal="center"/>
    </xf>
    <xf numFmtId="0" fontId="72" fillId="0" borderId="27" xfId="1" applyFont="1" applyBorder="1" applyAlignment="1">
      <alignment horizontal="center" wrapText="1"/>
    </xf>
    <xf numFmtId="0" fontId="72" fillId="0" borderId="26" xfId="1" applyFont="1" applyBorder="1" applyAlignment="1">
      <alignment horizontal="center" wrapText="1"/>
    </xf>
    <xf numFmtId="0" fontId="72" fillId="0" borderId="4" xfId="0" applyFont="1" applyBorder="1" applyAlignment="1">
      <alignment horizontal="left" vertical="center" wrapText="1"/>
    </xf>
    <xf numFmtId="0" fontId="72" fillId="0" borderId="5" xfId="0" applyFont="1" applyBorder="1" applyAlignment="1">
      <alignment horizontal="left" vertical="center" wrapText="1"/>
    </xf>
    <xf numFmtId="0" fontId="72" fillId="0" borderId="24" xfId="0" applyFont="1" applyBorder="1" applyAlignment="1">
      <alignment horizontal="left" vertical="center"/>
    </xf>
    <xf numFmtId="0" fontId="72" fillId="0" borderId="27" xfId="0" applyFont="1" applyBorder="1" applyAlignment="1">
      <alignment vertical="center" wrapText="1"/>
    </xf>
    <xf numFmtId="0" fontId="72" fillId="0" borderId="28" xfId="0" applyFont="1" applyBorder="1" applyAlignment="1">
      <alignment vertical="center" wrapText="1"/>
    </xf>
    <xf numFmtId="0" fontId="72" fillId="0" borderId="26" xfId="0" applyFont="1" applyBorder="1" applyAlignment="1">
      <alignment vertical="center" wrapText="1"/>
    </xf>
    <xf numFmtId="0" fontId="72" fillId="0" borderId="27" xfId="265" applyFont="1" applyFill="1" applyBorder="1" applyAlignment="1">
      <alignment horizontal="left" vertical="center"/>
    </xf>
    <xf numFmtId="0" fontId="72" fillId="0" borderId="28" xfId="265" applyFont="1" applyFill="1" applyBorder="1" applyAlignment="1">
      <alignment horizontal="left" vertical="center"/>
    </xf>
    <xf numFmtId="0" fontId="72" fillId="0" borderId="26" xfId="265" applyFont="1" applyFill="1" applyBorder="1" applyAlignment="1">
      <alignment horizontal="left" vertical="center"/>
    </xf>
    <xf numFmtId="0" fontId="72" fillId="0" borderId="0" xfId="264" applyFont="1" applyAlignment="1">
      <alignment horizontal="center" vertical="center" wrapText="1"/>
    </xf>
    <xf numFmtId="0" fontId="72" fillId="0" borderId="24" xfId="264" applyFont="1" applyBorder="1" applyAlignment="1">
      <alignment horizontal="right" vertical="center" wrapText="1"/>
    </xf>
    <xf numFmtId="0" fontId="72" fillId="0" borderId="24" xfId="264" applyFont="1" applyBorder="1" applyAlignment="1">
      <alignment horizontal="center" vertical="center" wrapText="1"/>
    </xf>
    <xf numFmtId="167" fontId="72" fillId="0" borderId="24" xfId="218" applyNumberFormat="1" applyFont="1" applyFill="1" applyBorder="1" applyAlignment="1">
      <alignment horizontal="center" vertical="center" wrapText="1"/>
    </xf>
    <xf numFmtId="0" fontId="72" fillId="0" borderId="24" xfId="0" applyFont="1" applyBorder="1" applyAlignment="1">
      <alignment vertical="center" wrapText="1"/>
    </xf>
  </cellXfs>
  <cellStyles count="1040">
    <cellStyle name="_artabyuje" xfId="267"/>
    <cellStyle name="_artabyuje_3.Havelvacner_N1_12 23.01.2018" xfId="268"/>
    <cellStyle name="20% - Accent1" xfId="29" builtinId="30" customBuiltin="1"/>
    <cellStyle name="20% - Accent1 2" xfId="69"/>
    <cellStyle name="20% - Accent1 2 2" xfId="108"/>
    <cellStyle name="20% - Accent1 2 2 2" xfId="269"/>
    <cellStyle name="20% - Accent1 2 2 2 2" xfId="270"/>
    <cellStyle name="20% - Accent1 2 2 2 2 2" xfId="271"/>
    <cellStyle name="20% - Accent1 2 2 2 2 3" xfId="272"/>
    <cellStyle name="20% - Accent1 2 2 2 3" xfId="273"/>
    <cellStyle name="20% - Accent1 2 2 2 3 2" xfId="274"/>
    <cellStyle name="20% - Accent1 2 2 2 3 3" xfId="275"/>
    <cellStyle name="20% - Accent1 2 2 2 4" xfId="276"/>
    <cellStyle name="20% - Accent1 2 2 2 5" xfId="277"/>
    <cellStyle name="20% - Accent1 2 2 3" xfId="278"/>
    <cellStyle name="20% - Accent1 2 2 3 2" xfId="279"/>
    <cellStyle name="20% - Accent1 2 2 3 3" xfId="280"/>
    <cellStyle name="20% - Accent1 2 2 4" xfId="281"/>
    <cellStyle name="20% - Accent1 2 2 4 2" xfId="282"/>
    <cellStyle name="20% - Accent1 2 2 4 3" xfId="283"/>
    <cellStyle name="20% - Accent1 2 3" xfId="284"/>
    <cellStyle name="20% - Accent1 2 3 2" xfId="285"/>
    <cellStyle name="20% - Accent1 2 3 2 2" xfId="286"/>
    <cellStyle name="20% - Accent1 2 3 2 3" xfId="287"/>
    <cellStyle name="20% - Accent1 2 3 3" xfId="288"/>
    <cellStyle name="20% - Accent1 2 3 3 2" xfId="289"/>
    <cellStyle name="20% - Accent1 2 3 3 3" xfId="290"/>
    <cellStyle name="20% - Accent1 2 3 4" xfId="291"/>
    <cellStyle name="20% - Accent1 2 3 5" xfId="292"/>
    <cellStyle name="20% - Accent1 2 4" xfId="293"/>
    <cellStyle name="20% - Accent1 2 4 2" xfId="294"/>
    <cellStyle name="20% - Accent1 2 4 2 2" xfId="295"/>
    <cellStyle name="20% - Accent1 2 4 2 3" xfId="296"/>
    <cellStyle name="20% - Accent1 2 4 3" xfId="297"/>
    <cellStyle name="20% - Accent1 2 4 3 2" xfId="298"/>
    <cellStyle name="20% - Accent1 2 4 3 3" xfId="299"/>
    <cellStyle name="20% - Accent1 2 4 4" xfId="300"/>
    <cellStyle name="20% - Accent1 2 4 5" xfId="301"/>
    <cellStyle name="20% - Accent1 2 5" xfId="302"/>
    <cellStyle name="20% - Accent1 2 5 2" xfId="303"/>
    <cellStyle name="20% - Accent1 2 5 3" xfId="304"/>
    <cellStyle name="20% - Accent1 2 6" xfId="305"/>
    <cellStyle name="20% - Accent1 2 6 2" xfId="306"/>
    <cellStyle name="20% - Accent1 2 6 3" xfId="307"/>
    <cellStyle name="20% - Accent1 3" xfId="167"/>
    <cellStyle name="20% - Accent1 3 2" xfId="308"/>
    <cellStyle name="20% - Accent1 3 3" xfId="309"/>
    <cellStyle name="20% - Accent1 4" xfId="191"/>
    <cellStyle name="20% - Accent2" xfId="33" builtinId="34" customBuiltin="1"/>
    <cellStyle name="20% - Accent2 2" xfId="72"/>
    <cellStyle name="20% - Accent2 2 2" xfId="109"/>
    <cellStyle name="20% - Accent2 2 2 2" xfId="310"/>
    <cellStyle name="20% - Accent2 2 2 2 2" xfId="311"/>
    <cellStyle name="20% - Accent2 2 2 2 2 2" xfId="312"/>
    <cellStyle name="20% - Accent2 2 2 2 2 3" xfId="313"/>
    <cellStyle name="20% - Accent2 2 2 2 3" xfId="314"/>
    <cellStyle name="20% - Accent2 2 2 2 3 2" xfId="315"/>
    <cellStyle name="20% - Accent2 2 2 2 3 3" xfId="316"/>
    <cellStyle name="20% - Accent2 2 2 2 4" xfId="317"/>
    <cellStyle name="20% - Accent2 2 2 2 5" xfId="318"/>
    <cellStyle name="20% - Accent2 2 2 3" xfId="319"/>
    <cellStyle name="20% - Accent2 2 2 3 2" xfId="320"/>
    <cellStyle name="20% - Accent2 2 2 3 3" xfId="321"/>
    <cellStyle name="20% - Accent2 2 2 4" xfId="322"/>
    <cellStyle name="20% - Accent2 2 2 4 2" xfId="323"/>
    <cellStyle name="20% - Accent2 2 2 4 3" xfId="324"/>
    <cellStyle name="20% - Accent2 2 3" xfId="325"/>
    <cellStyle name="20% - Accent2 2 3 2" xfId="326"/>
    <cellStyle name="20% - Accent2 2 3 2 2" xfId="327"/>
    <cellStyle name="20% - Accent2 2 3 2 3" xfId="328"/>
    <cellStyle name="20% - Accent2 2 3 3" xfId="329"/>
    <cellStyle name="20% - Accent2 2 3 3 2" xfId="330"/>
    <cellStyle name="20% - Accent2 2 3 3 3" xfId="331"/>
    <cellStyle name="20% - Accent2 2 3 4" xfId="332"/>
    <cellStyle name="20% - Accent2 2 3 5" xfId="333"/>
    <cellStyle name="20% - Accent2 2 4" xfId="334"/>
    <cellStyle name="20% - Accent2 2 4 2" xfId="335"/>
    <cellStyle name="20% - Accent2 2 4 2 2" xfId="336"/>
    <cellStyle name="20% - Accent2 2 4 2 3" xfId="337"/>
    <cellStyle name="20% - Accent2 2 4 3" xfId="338"/>
    <cellStyle name="20% - Accent2 2 4 3 2" xfId="339"/>
    <cellStyle name="20% - Accent2 2 4 3 3" xfId="340"/>
    <cellStyle name="20% - Accent2 2 4 4" xfId="341"/>
    <cellStyle name="20% - Accent2 2 4 5" xfId="342"/>
    <cellStyle name="20% - Accent2 2 5" xfId="343"/>
    <cellStyle name="20% - Accent2 2 5 2" xfId="344"/>
    <cellStyle name="20% - Accent2 2 5 3" xfId="345"/>
    <cellStyle name="20% - Accent2 2 6" xfId="346"/>
    <cellStyle name="20% - Accent2 2 6 2" xfId="347"/>
    <cellStyle name="20% - Accent2 2 6 3" xfId="348"/>
    <cellStyle name="20% - Accent2 3" xfId="169"/>
    <cellStyle name="20% - Accent2 3 2" xfId="349"/>
    <cellStyle name="20% - Accent2 3 3" xfId="350"/>
    <cellStyle name="20% - Accent2 4" xfId="193"/>
    <cellStyle name="20% - Accent3" xfId="37" builtinId="38" customBuiltin="1"/>
    <cellStyle name="20% - Accent3 2" xfId="71"/>
    <cellStyle name="20% - Accent3 2 2" xfId="110"/>
    <cellStyle name="20% - Accent3 2 2 2" xfId="351"/>
    <cellStyle name="20% - Accent3 2 2 2 2" xfId="352"/>
    <cellStyle name="20% - Accent3 2 2 2 2 2" xfId="353"/>
    <cellStyle name="20% - Accent3 2 2 2 2 3" xfId="354"/>
    <cellStyle name="20% - Accent3 2 2 2 3" xfId="355"/>
    <cellStyle name="20% - Accent3 2 2 2 3 2" xfId="356"/>
    <cellStyle name="20% - Accent3 2 2 2 3 3" xfId="357"/>
    <cellStyle name="20% - Accent3 2 2 2 4" xfId="358"/>
    <cellStyle name="20% - Accent3 2 2 2 5" xfId="359"/>
    <cellStyle name="20% - Accent3 2 2 3" xfId="360"/>
    <cellStyle name="20% - Accent3 2 2 3 2" xfId="361"/>
    <cellStyle name="20% - Accent3 2 2 3 3" xfId="362"/>
    <cellStyle name="20% - Accent3 2 2 4" xfId="363"/>
    <cellStyle name="20% - Accent3 2 2 4 2" xfId="364"/>
    <cellStyle name="20% - Accent3 2 2 4 3" xfId="365"/>
    <cellStyle name="20% - Accent3 2 3" xfId="366"/>
    <cellStyle name="20% - Accent3 2 3 2" xfId="367"/>
    <cellStyle name="20% - Accent3 2 3 2 2" xfId="368"/>
    <cellStyle name="20% - Accent3 2 3 2 3" xfId="369"/>
    <cellStyle name="20% - Accent3 2 3 3" xfId="370"/>
    <cellStyle name="20% - Accent3 2 3 3 2" xfId="371"/>
    <cellStyle name="20% - Accent3 2 3 3 3" xfId="372"/>
    <cellStyle name="20% - Accent3 2 3 4" xfId="373"/>
    <cellStyle name="20% - Accent3 2 3 5" xfId="374"/>
    <cellStyle name="20% - Accent3 2 4" xfId="375"/>
    <cellStyle name="20% - Accent3 2 4 2" xfId="376"/>
    <cellStyle name="20% - Accent3 2 4 2 2" xfId="377"/>
    <cellStyle name="20% - Accent3 2 4 2 3" xfId="378"/>
    <cellStyle name="20% - Accent3 2 4 3" xfId="379"/>
    <cellStyle name="20% - Accent3 2 4 3 2" xfId="380"/>
    <cellStyle name="20% - Accent3 2 4 3 3" xfId="381"/>
    <cellStyle name="20% - Accent3 2 4 4" xfId="382"/>
    <cellStyle name="20% - Accent3 2 4 5" xfId="383"/>
    <cellStyle name="20% - Accent3 2 5" xfId="384"/>
    <cellStyle name="20% - Accent3 2 5 2" xfId="385"/>
    <cellStyle name="20% - Accent3 2 5 3" xfId="386"/>
    <cellStyle name="20% - Accent3 2 6" xfId="387"/>
    <cellStyle name="20% - Accent3 2 6 2" xfId="388"/>
    <cellStyle name="20% - Accent3 2 6 3" xfId="389"/>
    <cellStyle name="20% - Accent3 3" xfId="171"/>
    <cellStyle name="20% - Accent3 3 2" xfId="390"/>
    <cellStyle name="20% - Accent3 3 3" xfId="391"/>
    <cellStyle name="20% - Accent3 4" xfId="195"/>
    <cellStyle name="20% - Accent4" xfId="41" builtinId="42" customBuiltin="1"/>
    <cellStyle name="20% - Accent4 2" xfId="88"/>
    <cellStyle name="20% - Accent4 2 2" xfId="111"/>
    <cellStyle name="20% - Accent4 2 2 2" xfId="392"/>
    <cellStyle name="20% - Accent4 2 2 2 2" xfId="393"/>
    <cellStyle name="20% - Accent4 2 2 2 2 2" xfId="394"/>
    <cellStyle name="20% - Accent4 2 2 2 2 3" xfId="395"/>
    <cellStyle name="20% - Accent4 2 2 2 3" xfId="396"/>
    <cellStyle name="20% - Accent4 2 2 2 3 2" xfId="397"/>
    <cellStyle name="20% - Accent4 2 2 2 3 3" xfId="398"/>
    <cellStyle name="20% - Accent4 2 2 2 4" xfId="399"/>
    <cellStyle name="20% - Accent4 2 2 2 5" xfId="400"/>
    <cellStyle name="20% - Accent4 2 2 3" xfId="401"/>
    <cellStyle name="20% - Accent4 2 2 3 2" xfId="402"/>
    <cellStyle name="20% - Accent4 2 2 3 3" xfId="403"/>
    <cellStyle name="20% - Accent4 2 2 4" xfId="404"/>
    <cellStyle name="20% - Accent4 2 2 4 2" xfId="405"/>
    <cellStyle name="20% - Accent4 2 2 4 3" xfId="406"/>
    <cellStyle name="20% - Accent4 2 3" xfId="407"/>
    <cellStyle name="20% - Accent4 2 3 2" xfId="408"/>
    <cellStyle name="20% - Accent4 2 3 2 2" xfId="409"/>
    <cellStyle name="20% - Accent4 2 3 2 3" xfId="410"/>
    <cellStyle name="20% - Accent4 2 3 3" xfId="411"/>
    <cellStyle name="20% - Accent4 2 3 3 2" xfId="412"/>
    <cellStyle name="20% - Accent4 2 3 3 3" xfId="413"/>
    <cellStyle name="20% - Accent4 2 3 4" xfId="414"/>
    <cellStyle name="20% - Accent4 2 3 5" xfId="415"/>
    <cellStyle name="20% - Accent4 2 4" xfId="416"/>
    <cellStyle name="20% - Accent4 2 4 2" xfId="417"/>
    <cellStyle name="20% - Accent4 2 4 2 2" xfId="418"/>
    <cellStyle name="20% - Accent4 2 4 2 3" xfId="419"/>
    <cellStyle name="20% - Accent4 2 4 3" xfId="420"/>
    <cellStyle name="20% - Accent4 2 4 3 2" xfId="421"/>
    <cellStyle name="20% - Accent4 2 4 3 3" xfId="422"/>
    <cellStyle name="20% - Accent4 2 4 4" xfId="423"/>
    <cellStyle name="20% - Accent4 2 4 5" xfId="424"/>
    <cellStyle name="20% - Accent4 2 5" xfId="425"/>
    <cellStyle name="20% - Accent4 2 5 2" xfId="426"/>
    <cellStyle name="20% - Accent4 2 5 3" xfId="427"/>
    <cellStyle name="20% - Accent4 2 6" xfId="428"/>
    <cellStyle name="20% - Accent4 2 6 2" xfId="429"/>
    <cellStyle name="20% - Accent4 2 6 3" xfId="430"/>
    <cellStyle name="20% - Accent4 3" xfId="173"/>
    <cellStyle name="20% - Accent4 3 2" xfId="431"/>
    <cellStyle name="20% - Accent4 3 3" xfId="432"/>
    <cellStyle name="20% - Accent4 4" xfId="197"/>
    <cellStyle name="20% - Accent5" xfId="45" builtinId="46" customBuiltin="1"/>
    <cellStyle name="20% - Accent5 2" xfId="91"/>
    <cellStyle name="20% - Accent5 2 2" xfId="112"/>
    <cellStyle name="20% - Accent5 2 2 2" xfId="433"/>
    <cellStyle name="20% - Accent5 2 2 2 2" xfId="434"/>
    <cellStyle name="20% - Accent5 2 2 2 2 2" xfId="435"/>
    <cellStyle name="20% - Accent5 2 2 2 2 3" xfId="436"/>
    <cellStyle name="20% - Accent5 2 2 2 3" xfId="437"/>
    <cellStyle name="20% - Accent5 2 2 2 3 2" xfId="438"/>
    <cellStyle name="20% - Accent5 2 2 2 3 3" xfId="439"/>
    <cellStyle name="20% - Accent5 2 2 2 4" xfId="440"/>
    <cellStyle name="20% - Accent5 2 2 2 5" xfId="441"/>
    <cellStyle name="20% - Accent5 2 2 3" xfId="442"/>
    <cellStyle name="20% - Accent5 2 2 3 2" xfId="443"/>
    <cellStyle name="20% - Accent5 2 2 3 3" xfId="444"/>
    <cellStyle name="20% - Accent5 2 2 4" xfId="445"/>
    <cellStyle name="20% - Accent5 2 2 4 2" xfId="446"/>
    <cellStyle name="20% - Accent5 2 2 4 3" xfId="447"/>
    <cellStyle name="20% - Accent5 2 3" xfId="448"/>
    <cellStyle name="20% - Accent5 2 3 2" xfId="449"/>
    <cellStyle name="20% - Accent5 2 3 2 2" xfId="450"/>
    <cellStyle name="20% - Accent5 2 3 2 3" xfId="451"/>
    <cellStyle name="20% - Accent5 2 3 3" xfId="452"/>
    <cellStyle name="20% - Accent5 2 3 3 2" xfId="453"/>
    <cellStyle name="20% - Accent5 2 3 3 3" xfId="454"/>
    <cellStyle name="20% - Accent5 2 3 4" xfId="455"/>
    <cellStyle name="20% - Accent5 2 3 5" xfId="456"/>
    <cellStyle name="20% - Accent5 2 4" xfId="457"/>
    <cellStyle name="20% - Accent5 2 4 2" xfId="458"/>
    <cellStyle name="20% - Accent5 2 4 2 2" xfId="459"/>
    <cellStyle name="20% - Accent5 2 4 2 3" xfId="460"/>
    <cellStyle name="20% - Accent5 2 4 3" xfId="461"/>
    <cellStyle name="20% - Accent5 2 4 3 2" xfId="462"/>
    <cellStyle name="20% - Accent5 2 4 3 3" xfId="463"/>
    <cellStyle name="20% - Accent5 2 4 4" xfId="464"/>
    <cellStyle name="20% - Accent5 2 4 5" xfId="465"/>
    <cellStyle name="20% - Accent5 2 5" xfId="466"/>
    <cellStyle name="20% - Accent5 2 5 2" xfId="467"/>
    <cellStyle name="20% - Accent5 2 5 3" xfId="468"/>
    <cellStyle name="20% - Accent5 2 6" xfId="469"/>
    <cellStyle name="20% - Accent5 2 6 2" xfId="470"/>
    <cellStyle name="20% - Accent5 2 6 3" xfId="471"/>
    <cellStyle name="20% - Accent5 3" xfId="175"/>
    <cellStyle name="20% - Accent5 3 2" xfId="472"/>
    <cellStyle name="20% - Accent5 3 3" xfId="473"/>
    <cellStyle name="20% - Accent5 4" xfId="199"/>
    <cellStyle name="20% - Accent6" xfId="49" builtinId="50" customBuiltin="1"/>
    <cellStyle name="20% - Accent6 2" xfId="59"/>
    <cellStyle name="20% - Accent6 2 2" xfId="113"/>
    <cellStyle name="20% - Accent6 2 2 2" xfId="474"/>
    <cellStyle name="20% - Accent6 2 2 2 2" xfId="475"/>
    <cellStyle name="20% - Accent6 2 2 2 2 2" xfId="476"/>
    <cellStyle name="20% - Accent6 2 2 2 2 3" xfId="477"/>
    <cellStyle name="20% - Accent6 2 2 2 3" xfId="478"/>
    <cellStyle name="20% - Accent6 2 2 2 3 2" xfId="479"/>
    <cellStyle name="20% - Accent6 2 2 2 3 3" xfId="480"/>
    <cellStyle name="20% - Accent6 2 2 2 4" xfId="481"/>
    <cellStyle name="20% - Accent6 2 2 2 5" xfId="482"/>
    <cellStyle name="20% - Accent6 2 2 3" xfId="483"/>
    <cellStyle name="20% - Accent6 2 2 3 2" xfId="484"/>
    <cellStyle name="20% - Accent6 2 2 3 3" xfId="485"/>
    <cellStyle name="20% - Accent6 2 2 4" xfId="486"/>
    <cellStyle name="20% - Accent6 2 2 4 2" xfId="487"/>
    <cellStyle name="20% - Accent6 2 2 4 3" xfId="488"/>
    <cellStyle name="20% - Accent6 2 3" xfId="489"/>
    <cellStyle name="20% - Accent6 2 3 2" xfId="490"/>
    <cellStyle name="20% - Accent6 2 3 2 2" xfId="491"/>
    <cellStyle name="20% - Accent6 2 3 2 3" xfId="492"/>
    <cellStyle name="20% - Accent6 2 3 3" xfId="493"/>
    <cellStyle name="20% - Accent6 2 3 3 2" xfId="494"/>
    <cellStyle name="20% - Accent6 2 3 3 3" xfId="495"/>
    <cellStyle name="20% - Accent6 2 3 4" xfId="496"/>
    <cellStyle name="20% - Accent6 2 3 5" xfId="497"/>
    <cellStyle name="20% - Accent6 2 4" xfId="498"/>
    <cellStyle name="20% - Accent6 2 4 2" xfId="499"/>
    <cellStyle name="20% - Accent6 2 4 2 2" xfId="500"/>
    <cellStyle name="20% - Accent6 2 4 2 3" xfId="501"/>
    <cellStyle name="20% - Accent6 2 4 3" xfId="502"/>
    <cellStyle name="20% - Accent6 2 4 3 2" xfId="503"/>
    <cellStyle name="20% - Accent6 2 4 3 3" xfId="504"/>
    <cellStyle name="20% - Accent6 2 4 4" xfId="505"/>
    <cellStyle name="20% - Accent6 2 4 5" xfId="506"/>
    <cellStyle name="20% - Accent6 2 5" xfId="507"/>
    <cellStyle name="20% - Accent6 2 5 2" xfId="508"/>
    <cellStyle name="20% - Accent6 2 5 3" xfId="509"/>
    <cellStyle name="20% - Accent6 2 6" xfId="510"/>
    <cellStyle name="20% - Accent6 2 6 2" xfId="511"/>
    <cellStyle name="20% - Accent6 2 6 3" xfId="512"/>
    <cellStyle name="20% - Accent6 3" xfId="177"/>
    <cellStyle name="20% - Accent6 3 2" xfId="513"/>
    <cellStyle name="20% - Accent6 3 3" xfId="514"/>
    <cellStyle name="20% - Accent6 4" xfId="201"/>
    <cellStyle name="20% - Акцент1 2" xfId="223"/>
    <cellStyle name="20% — акцент1 2" xfId="515"/>
    <cellStyle name="20% - Акцент2 2" xfId="225"/>
    <cellStyle name="20% — акцент2 2" xfId="516"/>
    <cellStyle name="20% - Акцент3 2" xfId="227"/>
    <cellStyle name="20% — акцент3 2" xfId="517"/>
    <cellStyle name="20% - Акцент4 2" xfId="229"/>
    <cellStyle name="20% — акцент4 2" xfId="518"/>
    <cellStyle name="20% - Акцент5 2" xfId="231"/>
    <cellStyle name="20% — акцент5 2" xfId="519"/>
    <cellStyle name="20% - Акцент6 2" xfId="233"/>
    <cellStyle name="20% — акцент6 2" xfId="520"/>
    <cellStyle name="40% - Accent1" xfId="30" builtinId="31" customBuiltin="1"/>
    <cellStyle name="40% - Accent1 2" xfId="93"/>
    <cellStyle name="40% - Accent1 2 2" xfId="114"/>
    <cellStyle name="40% - Accent1 2 2 2" xfId="521"/>
    <cellStyle name="40% - Accent1 2 2 2 2" xfId="522"/>
    <cellStyle name="40% - Accent1 2 2 2 2 2" xfId="523"/>
    <cellStyle name="40% - Accent1 2 2 2 2 3" xfId="524"/>
    <cellStyle name="40% - Accent1 2 2 2 3" xfId="525"/>
    <cellStyle name="40% - Accent1 2 2 2 3 2" xfId="526"/>
    <cellStyle name="40% - Accent1 2 2 2 3 3" xfId="527"/>
    <cellStyle name="40% - Accent1 2 2 2 4" xfId="528"/>
    <cellStyle name="40% - Accent1 2 2 2 5" xfId="529"/>
    <cellStyle name="40% - Accent1 2 2 3" xfId="530"/>
    <cellStyle name="40% - Accent1 2 2 3 2" xfId="531"/>
    <cellStyle name="40% - Accent1 2 2 3 3" xfId="532"/>
    <cellStyle name="40% - Accent1 2 2 4" xfId="533"/>
    <cellStyle name="40% - Accent1 2 2 4 2" xfId="534"/>
    <cellStyle name="40% - Accent1 2 2 4 3" xfId="535"/>
    <cellStyle name="40% - Accent1 2 3" xfId="536"/>
    <cellStyle name="40% - Accent1 2 3 2" xfId="537"/>
    <cellStyle name="40% - Accent1 2 3 2 2" xfId="538"/>
    <cellStyle name="40% - Accent1 2 3 2 3" xfId="539"/>
    <cellStyle name="40% - Accent1 2 3 3" xfId="540"/>
    <cellStyle name="40% - Accent1 2 3 3 2" xfId="541"/>
    <cellStyle name="40% - Accent1 2 3 3 3" xfId="542"/>
    <cellStyle name="40% - Accent1 2 3 4" xfId="543"/>
    <cellStyle name="40% - Accent1 2 3 5" xfId="544"/>
    <cellStyle name="40% - Accent1 2 4" xfId="545"/>
    <cellStyle name="40% - Accent1 2 4 2" xfId="546"/>
    <cellStyle name="40% - Accent1 2 4 2 2" xfId="547"/>
    <cellStyle name="40% - Accent1 2 4 2 3" xfId="548"/>
    <cellStyle name="40% - Accent1 2 4 3" xfId="549"/>
    <cellStyle name="40% - Accent1 2 4 3 2" xfId="550"/>
    <cellStyle name="40% - Accent1 2 4 3 3" xfId="551"/>
    <cellStyle name="40% - Accent1 2 4 4" xfId="552"/>
    <cellStyle name="40% - Accent1 2 4 5" xfId="553"/>
    <cellStyle name="40% - Accent1 2 5" xfId="554"/>
    <cellStyle name="40% - Accent1 2 5 2" xfId="555"/>
    <cellStyle name="40% - Accent1 2 5 3" xfId="556"/>
    <cellStyle name="40% - Accent1 2 6" xfId="557"/>
    <cellStyle name="40% - Accent1 2 6 2" xfId="558"/>
    <cellStyle name="40% - Accent1 2 6 3" xfId="559"/>
    <cellStyle name="40% - Accent1 3" xfId="168"/>
    <cellStyle name="40% - Accent1 3 2" xfId="560"/>
    <cellStyle name="40% - Accent1 3 3" xfId="561"/>
    <cellStyle name="40% - Accent1 4" xfId="192"/>
    <cellStyle name="40% - Accent2" xfId="34" builtinId="35" customBuiltin="1"/>
    <cellStyle name="40% - Accent2 2" xfId="61"/>
    <cellStyle name="40% - Accent2 2 2" xfId="115"/>
    <cellStyle name="40% - Accent2 2 2 2" xfId="562"/>
    <cellStyle name="40% - Accent2 2 2 2 2" xfId="563"/>
    <cellStyle name="40% - Accent2 2 2 2 2 2" xfId="564"/>
    <cellStyle name="40% - Accent2 2 2 2 2 3" xfId="565"/>
    <cellStyle name="40% - Accent2 2 2 2 3" xfId="566"/>
    <cellStyle name="40% - Accent2 2 2 2 3 2" xfId="567"/>
    <cellStyle name="40% - Accent2 2 2 2 3 3" xfId="568"/>
    <cellStyle name="40% - Accent2 2 2 2 4" xfId="569"/>
    <cellStyle name="40% - Accent2 2 2 2 5" xfId="570"/>
    <cellStyle name="40% - Accent2 2 2 3" xfId="571"/>
    <cellStyle name="40% - Accent2 2 2 3 2" xfId="572"/>
    <cellStyle name="40% - Accent2 2 2 3 3" xfId="573"/>
    <cellStyle name="40% - Accent2 2 2 4" xfId="574"/>
    <cellStyle name="40% - Accent2 2 2 4 2" xfId="575"/>
    <cellStyle name="40% - Accent2 2 2 4 3" xfId="576"/>
    <cellStyle name="40% - Accent2 2 3" xfId="577"/>
    <cellStyle name="40% - Accent2 2 3 2" xfId="578"/>
    <cellStyle name="40% - Accent2 2 3 2 2" xfId="579"/>
    <cellStyle name="40% - Accent2 2 3 2 3" xfId="580"/>
    <cellStyle name="40% - Accent2 2 3 3" xfId="581"/>
    <cellStyle name="40% - Accent2 2 3 3 2" xfId="582"/>
    <cellStyle name="40% - Accent2 2 3 3 3" xfId="583"/>
    <cellStyle name="40% - Accent2 2 3 4" xfId="584"/>
    <cellStyle name="40% - Accent2 2 3 5" xfId="585"/>
    <cellStyle name="40% - Accent2 2 4" xfId="586"/>
    <cellStyle name="40% - Accent2 2 4 2" xfId="587"/>
    <cellStyle name="40% - Accent2 2 4 2 2" xfId="588"/>
    <cellStyle name="40% - Accent2 2 4 2 3" xfId="589"/>
    <cellStyle name="40% - Accent2 2 4 3" xfId="590"/>
    <cellStyle name="40% - Accent2 2 4 3 2" xfId="591"/>
    <cellStyle name="40% - Accent2 2 4 3 3" xfId="592"/>
    <cellStyle name="40% - Accent2 2 4 4" xfId="593"/>
    <cellStyle name="40% - Accent2 2 4 5" xfId="594"/>
    <cellStyle name="40% - Accent2 2 5" xfId="595"/>
    <cellStyle name="40% - Accent2 2 5 2" xfId="596"/>
    <cellStyle name="40% - Accent2 2 5 3" xfId="597"/>
    <cellStyle name="40% - Accent2 2 6" xfId="598"/>
    <cellStyle name="40% - Accent2 2 6 2" xfId="599"/>
    <cellStyle name="40% - Accent2 2 6 3" xfId="600"/>
    <cellStyle name="40% - Accent2 3" xfId="170"/>
    <cellStyle name="40% - Accent2 3 2" xfId="601"/>
    <cellStyle name="40% - Accent2 3 3" xfId="602"/>
    <cellStyle name="40% - Accent2 4" xfId="194"/>
    <cellStyle name="40% - Accent3" xfId="38" builtinId="39" customBuiltin="1"/>
    <cellStyle name="40% - Accent3 2" xfId="87"/>
    <cellStyle name="40% - Accent3 2 2" xfId="116"/>
    <cellStyle name="40% - Accent3 2 2 2" xfId="603"/>
    <cellStyle name="40% - Accent3 2 2 2 2" xfId="604"/>
    <cellStyle name="40% - Accent3 2 2 2 2 2" xfId="605"/>
    <cellStyle name="40% - Accent3 2 2 2 2 3" xfId="606"/>
    <cellStyle name="40% - Accent3 2 2 2 3" xfId="607"/>
    <cellStyle name="40% - Accent3 2 2 2 3 2" xfId="608"/>
    <cellStyle name="40% - Accent3 2 2 2 3 3" xfId="609"/>
    <cellStyle name="40% - Accent3 2 2 2 4" xfId="610"/>
    <cellStyle name="40% - Accent3 2 2 2 5" xfId="611"/>
    <cellStyle name="40% - Accent3 2 2 3" xfId="612"/>
    <cellStyle name="40% - Accent3 2 2 3 2" xfId="613"/>
    <cellStyle name="40% - Accent3 2 2 3 3" xfId="614"/>
    <cellStyle name="40% - Accent3 2 2 4" xfId="615"/>
    <cellStyle name="40% - Accent3 2 2 4 2" xfId="616"/>
    <cellStyle name="40% - Accent3 2 2 4 3" xfId="617"/>
    <cellStyle name="40% - Accent3 2 3" xfId="618"/>
    <cellStyle name="40% - Accent3 2 3 2" xfId="619"/>
    <cellStyle name="40% - Accent3 2 3 2 2" xfId="620"/>
    <cellStyle name="40% - Accent3 2 3 2 3" xfId="621"/>
    <cellStyle name="40% - Accent3 2 3 3" xfId="622"/>
    <cellStyle name="40% - Accent3 2 3 3 2" xfId="623"/>
    <cellStyle name="40% - Accent3 2 3 3 3" xfId="624"/>
    <cellStyle name="40% - Accent3 2 3 4" xfId="625"/>
    <cellStyle name="40% - Accent3 2 3 5" xfId="626"/>
    <cellStyle name="40% - Accent3 2 4" xfId="627"/>
    <cellStyle name="40% - Accent3 2 4 2" xfId="628"/>
    <cellStyle name="40% - Accent3 2 4 2 2" xfId="629"/>
    <cellStyle name="40% - Accent3 2 4 2 3" xfId="630"/>
    <cellStyle name="40% - Accent3 2 4 3" xfId="631"/>
    <cellStyle name="40% - Accent3 2 4 3 2" xfId="632"/>
    <cellStyle name="40% - Accent3 2 4 3 3" xfId="633"/>
    <cellStyle name="40% - Accent3 2 4 4" xfId="634"/>
    <cellStyle name="40% - Accent3 2 4 5" xfId="635"/>
    <cellStyle name="40% - Accent3 2 5" xfId="636"/>
    <cellStyle name="40% - Accent3 2 5 2" xfId="637"/>
    <cellStyle name="40% - Accent3 2 5 3" xfId="638"/>
    <cellStyle name="40% - Accent3 2 6" xfId="639"/>
    <cellStyle name="40% - Accent3 2 6 2" xfId="640"/>
    <cellStyle name="40% - Accent3 2 6 3" xfId="641"/>
    <cellStyle name="40% - Accent3 3" xfId="172"/>
    <cellStyle name="40% - Accent3 3 2" xfId="642"/>
    <cellStyle name="40% - Accent3 3 3" xfId="643"/>
    <cellStyle name="40% - Accent3 4" xfId="196"/>
    <cellStyle name="40% - Accent4" xfId="42" builtinId="43" customBuiltin="1"/>
    <cellStyle name="40% - Accent4 2" xfId="78"/>
    <cellStyle name="40% - Accent4 2 2" xfId="117"/>
    <cellStyle name="40% - Accent4 2 2 2" xfId="644"/>
    <cellStyle name="40% - Accent4 2 2 2 2" xfId="645"/>
    <cellStyle name="40% - Accent4 2 2 2 2 2" xfId="646"/>
    <cellStyle name="40% - Accent4 2 2 2 2 3" xfId="647"/>
    <cellStyle name="40% - Accent4 2 2 2 3" xfId="648"/>
    <cellStyle name="40% - Accent4 2 2 2 3 2" xfId="649"/>
    <cellStyle name="40% - Accent4 2 2 2 3 3" xfId="650"/>
    <cellStyle name="40% - Accent4 2 2 2 4" xfId="651"/>
    <cellStyle name="40% - Accent4 2 2 2 5" xfId="652"/>
    <cellStyle name="40% - Accent4 2 2 3" xfId="653"/>
    <cellStyle name="40% - Accent4 2 2 3 2" xfId="654"/>
    <cellStyle name="40% - Accent4 2 2 3 3" xfId="655"/>
    <cellStyle name="40% - Accent4 2 2 4" xfId="656"/>
    <cellStyle name="40% - Accent4 2 2 4 2" xfId="657"/>
    <cellStyle name="40% - Accent4 2 2 4 3" xfId="658"/>
    <cellStyle name="40% - Accent4 2 3" xfId="659"/>
    <cellStyle name="40% - Accent4 2 3 2" xfId="660"/>
    <cellStyle name="40% - Accent4 2 3 2 2" xfId="661"/>
    <cellStyle name="40% - Accent4 2 3 2 3" xfId="662"/>
    <cellStyle name="40% - Accent4 2 3 3" xfId="663"/>
    <cellStyle name="40% - Accent4 2 3 3 2" xfId="664"/>
    <cellStyle name="40% - Accent4 2 3 3 3" xfId="665"/>
    <cellStyle name="40% - Accent4 2 3 4" xfId="666"/>
    <cellStyle name="40% - Accent4 2 3 5" xfId="667"/>
    <cellStyle name="40% - Accent4 2 4" xfId="668"/>
    <cellStyle name="40% - Accent4 2 4 2" xfId="669"/>
    <cellStyle name="40% - Accent4 2 4 2 2" xfId="670"/>
    <cellStyle name="40% - Accent4 2 4 2 3" xfId="671"/>
    <cellStyle name="40% - Accent4 2 4 3" xfId="672"/>
    <cellStyle name="40% - Accent4 2 4 3 2" xfId="673"/>
    <cellStyle name="40% - Accent4 2 4 3 3" xfId="674"/>
    <cellStyle name="40% - Accent4 2 4 4" xfId="675"/>
    <cellStyle name="40% - Accent4 2 4 5" xfId="676"/>
    <cellStyle name="40% - Accent4 2 5" xfId="677"/>
    <cellStyle name="40% - Accent4 2 5 2" xfId="678"/>
    <cellStyle name="40% - Accent4 2 5 3" xfId="679"/>
    <cellStyle name="40% - Accent4 2 6" xfId="680"/>
    <cellStyle name="40% - Accent4 2 6 2" xfId="681"/>
    <cellStyle name="40% - Accent4 2 6 3" xfId="682"/>
    <cellStyle name="40% - Accent4 3" xfId="174"/>
    <cellStyle name="40% - Accent4 3 2" xfId="683"/>
    <cellStyle name="40% - Accent4 3 3" xfId="684"/>
    <cellStyle name="40% - Accent4 4" xfId="198"/>
    <cellStyle name="40% - Accent5" xfId="46" builtinId="47" customBuiltin="1"/>
    <cellStyle name="40% - Accent5 2" xfId="77"/>
    <cellStyle name="40% - Accent5 2 2" xfId="118"/>
    <cellStyle name="40% - Accent5 2 2 2" xfId="685"/>
    <cellStyle name="40% - Accent5 2 2 2 2" xfId="686"/>
    <cellStyle name="40% - Accent5 2 2 2 2 2" xfId="687"/>
    <cellStyle name="40% - Accent5 2 2 2 2 3" xfId="688"/>
    <cellStyle name="40% - Accent5 2 2 2 3" xfId="689"/>
    <cellStyle name="40% - Accent5 2 2 2 3 2" xfId="690"/>
    <cellStyle name="40% - Accent5 2 2 2 3 3" xfId="691"/>
    <cellStyle name="40% - Accent5 2 2 2 4" xfId="692"/>
    <cellStyle name="40% - Accent5 2 2 2 5" xfId="693"/>
    <cellStyle name="40% - Accent5 2 2 3" xfId="694"/>
    <cellStyle name="40% - Accent5 2 2 3 2" xfId="695"/>
    <cellStyle name="40% - Accent5 2 2 3 3" xfId="696"/>
    <cellStyle name="40% - Accent5 2 2 4" xfId="697"/>
    <cellStyle name="40% - Accent5 2 2 4 2" xfId="698"/>
    <cellStyle name="40% - Accent5 2 2 4 3" xfId="699"/>
    <cellStyle name="40% - Accent5 2 3" xfId="700"/>
    <cellStyle name="40% - Accent5 2 3 2" xfId="701"/>
    <cellStyle name="40% - Accent5 2 3 2 2" xfId="702"/>
    <cellStyle name="40% - Accent5 2 3 2 3" xfId="703"/>
    <cellStyle name="40% - Accent5 2 3 3" xfId="704"/>
    <cellStyle name="40% - Accent5 2 3 3 2" xfId="705"/>
    <cellStyle name="40% - Accent5 2 3 3 3" xfId="706"/>
    <cellStyle name="40% - Accent5 2 3 4" xfId="707"/>
    <cellStyle name="40% - Accent5 2 3 5" xfId="708"/>
    <cellStyle name="40% - Accent5 2 4" xfId="709"/>
    <cellStyle name="40% - Accent5 2 4 2" xfId="710"/>
    <cellStyle name="40% - Accent5 2 4 2 2" xfId="711"/>
    <cellStyle name="40% - Accent5 2 4 2 3" xfId="712"/>
    <cellStyle name="40% - Accent5 2 4 3" xfId="713"/>
    <cellStyle name="40% - Accent5 2 4 3 2" xfId="714"/>
    <cellStyle name="40% - Accent5 2 4 3 3" xfId="715"/>
    <cellStyle name="40% - Accent5 2 4 4" xfId="716"/>
    <cellStyle name="40% - Accent5 2 4 5" xfId="717"/>
    <cellStyle name="40% - Accent5 2 5" xfId="718"/>
    <cellStyle name="40% - Accent5 2 5 2" xfId="719"/>
    <cellStyle name="40% - Accent5 2 5 3" xfId="720"/>
    <cellStyle name="40% - Accent5 2 6" xfId="721"/>
    <cellStyle name="40% - Accent5 2 6 2" xfId="722"/>
    <cellStyle name="40% - Accent5 2 6 3" xfId="723"/>
    <cellStyle name="40% - Accent5 3" xfId="176"/>
    <cellStyle name="40% - Accent5 3 2" xfId="724"/>
    <cellStyle name="40% - Accent5 3 3" xfId="725"/>
    <cellStyle name="40% - Accent5 4" xfId="200"/>
    <cellStyle name="40% - Accent6" xfId="50" builtinId="51" customBuiltin="1"/>
    <cellStyle name="40% - Accent6 2" xfId="60"/>
    <cellStyle name="40% - Accent6 2 2" xfId="119"/>
    <cellStyle name="40% - Accent6 2 2 2" xfId="726"/>
    <cellStyle name="40% - Accent6 2 2 2 2" xfId="727"/>
    <cellStyle name="40% - Accent6 2 2 2 2 2" xfId="728"/>
    <cellStyle name="40% - Accent6 2 2 2 2 3" xfId="729"/>
    <cellStyle name="40% - Accent6 2 2 2 3" xfId="730"/>
    <cellStyle name="40% - Accent6 2 2 2 3 2" xfId="731"/>
    <cellStyle name="40% - Accent6 2 2 2 3 3" xfId="732"/>
    <cellStyle name="40% - Accent6 2 2 2 4" xfId="733"/>
    <cellStyle name="40% - Accent6 2 2 2 5" xfId="734"/>
    <cellStyle name="40% - Accent6 2 2 3" xfId="735"/>
    <cellStyle name="40% - Accent6 2 2 3 2" xfId="736"/>
    <cellStyle name="40% - Accent6 2 2 3 3" xfId="737"/>
    <cellStyle name="40% - Accent6 2 2 4" xfId="738"/>
    <cellStyle name="40% - Accent6 2 2 4 2" xfId="739"/>
    <cellStyle name="40% - Accent6 2 2 4 3" xfId="740"/>
    <cellStyle name="40% - Accent6 2 3" xfId="741"/>
    <cellStyle name="40% - Accent6 2 3 2" xfId="742"/>
    <cellStyle name="40% - Accent6 2 3 2 2" xfId="743"/>
    <cellStyle name="40% - Accent6 2 3 2 3" xfId="744"/>
    <cellStyle name="40% - Accent6 2 3 3" xfId="745"/>
    <cellStyle name="40% - Accent6 2 3 3 2" xfId="746"/>
    <cellStyle name="40% - Accent6 2 3 3 3" xfId="747"/>
    <cellStyle name="40% - Accent6 2 3 4" xfId="748"/>
    <cellStyle name="40% - Accent6 2 3 5" xfId="749"/>
    <cellStyle name="40% - Accent6 2 4" xfId="750"/>
    <cellStyle name="40% - Accent6 2 4 2" xfId="751"/>
    <cellStyle name="40% - Accent6 2 4 2 2" xfId="752"/>
    <cellStyle name="40% - Accent6 2 4 2 3" xfId="753"/>
    <cellStyle name="40% - Accent6 2 4 3" xfId="754"/>
    <cellStyle name="40% - Accent6 2 4 3 2" xfId="755"/>
    <cellStyle name="40% - Accent6 2 4 3 3" xfId="756"/>
    <cellStyle name="40% - Accent6 2 4 4" xfId="757"/>
    <cellStyle name="40% - Accent6 2 4 5" xfId="758"/>
    <cellStyle name="40% - Accent6 2 5" xfId="759"/>
    <cellStyle name="40% - Accent6 2 5 2" xfId="760"/>
    <cellStyle name="40% - Accent6 2 5 3" xfId="761"/>
    <cellStyle name="40% - Accent6 2 6" xfId="762"/>
    <cellStyle name="40% - Accent6 2 6 2" xfId="763"/>
    <cellStyle name="40% - Accent6 2 6 3" xfId="764"/>
    <cellStyle name="40% - Accent6 3" xfId="178"/>
    <cellStyle name="40% - Accent6 3 2" xfId="765"/>
    <cellStyle name="40% - Accent6 3 3" xfId="766"/>
    <cellStyle name="40% - Accent6 4" xfId="202"/>
    <cellStyle name="40% - Акцент1 2" xfId="224"/>
    <cellStyle name="40% — акцент1 2" xfId="767"/>
    <cellStyle name="40% - Акцент2 2" xfId="226"/>
    <cellStyle name="40% — акцент2 2" xfId="768"/>
    <cellStyle name="40% - Акцент3 2" xfId="228"/>
    <cellStyle name="40% — акцент3 2" xfId="769"/>
    <cellStyle name="40% - Акцент4 2" xfId="230"/>
    <cellStyle name="40% — акцент4 2" xfId="770"/>
    <cellStyle name="40% - Акцент5 2" xfId="232"/>
    <cellStyle name="40% — акцент5 2" xfId="771"/>
    <cellStyle name="40% - Акцент6 2" xfId="234"/>
    <cellStyle name="40% — акцент6 2" xfId="772"/>
    <cellStyle name="60% - Accent1" xfId="31" builtinId="32" customBuiltin="1"/>
    <cellStyle name="60% - Accent1 2" xfId="64"/>
    <cellStyle name="60% - Accent1 2 2" xfId="120"/>
    <cellStyle name="60% - Accent1 3" xfId="773"/>
    <cellStyle name="60% - Accent2" xfId="35" builtinId="36" customBuiltin="1"/>
    <cellStyle name="60% - Accent2 2" xfId="62"/>
    <cellStyle name="60% - Accent2 2 2" xfId="121"/>
    <cellStyle name="60% - Accent2 3" xfId="774"/>
    <cellStyle name="60% - Accent3" xfId="39" builtinId="40" customBuiltin="1"/>
    <cellStyle name="60% - Accent3 2" xfId="56"/>
    <cellStyle name="60% - Accent3 2 2" xfId="122"/>
    <cellStyle name="60% - Accent3 3" xfId="775"/>
    <cellStyle name="60% - Accent4" xfId="43" builtinId="44" customBuiltin="1"/>
    <cellStyle name="60% - Accent4 2" xfId="66"/>
    <cellStyle name="60% - Accent4 2 2" xfId="123"/>
    <cellStyle name="60% - Accent4 3" xfId="776"/>
    <cellStyle name="60% - Accent5" xfId="47" builtinId="48" customBuiltin="1"/>
    <cellStyle name="60% - Accent5 2" xfId="73"/>
    <cellStyle name="60% - Accent5 2 2" xfId="124"/>
    <cellStyle name="60% - Accent5 3" xfId="777"/>
    <cellStyle name="60% - Accent6" xfId="51" builtinId="52" customBuiltin="1"/>
    <cellStyle name="60% - Accent6 2" xfId="55"/>
    <cellStyle name="60% - Accent6 2 2" xfId="125"/>
    <cellStyle name="60% - Accent6 3" xfId="778"/>
    <cellStyle name="60% - Акцент1 2" xfId="235"/>
    <cellStyle name="60% — акцент1 2" xfId="779"/>
    <cellStyle name="60% - Акцент2 2" xfId="236"/>
    <cellStyle name="60% — акцент2 2" xfId="780"/>
    <cellStyle name="60% - Акцент3 2" xfId="237"/>
    <cellStyle name="60% — акцент3 2" xfId="781"/>
    <cellStyle name="60% - Акцент4 2" xfId="238"/>
    <cellStyle name="60% — акцент4 2" xfId="782"/>
    <cellStyle name="60% - Акцент5 2" xfId="239"/>
    <cellStyle name="60% — акцент5 2" xfId="783"/>
    <cellStyle name="60% - Акцент6 2" xfId="240"/>
    <cellStyle name="60% — акцент6 2" xfId="784"/>
    <cellStyle name="Accent1" xfId="28" builtinId="29" customBuiltin="1"/>
    <cellStyle name="Accent1 2" xfId="57"/>
    <cellStyle name="Accent1 2 2" xfId="126"/>
    <cellStyle name="Accent1 3" xfId="785"/>
    <cellStyle name="Accent2" xfId="32" builtinId="33" customBuiltin="1"/>
    <cellStyle name="Accent2 2" xfId="53"/>
    <cellStyle name="Accent2 2 2" xfId="127"/>
    <cellStyle name="Accent2 3" xfId="786"/>
    <cellStyle name="Accent3" xfId="36" builtinId="37" customBuiltin="1"/>
    <cellStyle name="Accent3 2" xfId="90"/>
    <cellStyle name="Accent3 2 2" xfId="128"/>
    <cellStyle name="Accent3 3" xfId="787"/>
    <cellStyle name="Accent4" xfId="40" builtinId="41" customBuiltin="1"/>
    <cellStyle name="Accent4 2" xfId="75"/>
    <cellStyle name="Accent4 2 2" xfId="129"/>
    <cellStyle name="Accent4 3" xfId="788"/>
    <cellStyle name="Accent5" xfId="44" builtinId="45" customBuiltin="1"/>
    <cellStyle name="Accent5 2" xfId="85"/>
    <cellStyle name="Accent5 2 2" xfId="130"/>
    <cellStyle name="Accent5 3" xfId="789"/>
    <cellStyle name="Accent6" xfId="48" builtinId="49" customBuiltin="1"/>
    <cellStyle name="Accent6 2" xfId="58"/>
    <cellStyle name="Accent6 2 2" xfId="131"/>
    <cellStyle name="Accent6 3" xfId="790"/>
    <cellStyle name="Bad" xfId="17" builtinId="27" customBuiltin="1"/>
    <cellStyle name="Bad 2" xfId="92"/>
    <cellStyle name="Bad 2 2" xfId="132"/>
    <cellStyle name="Bad 3" xfId="791"/>
    <cellStyle name="Calculation" xfId="21" builtinId="22" customBuiltin="1"/>
    <cellStyle name="Calculation 2" xfId="79"/>
    <cellStyle name="Calculation 2 2" xfId="133"/>
    <cellStyle name="Calculation 2 2 2" xfId="792"/>
    <cellStyle name="Calculation 2 2 3" xfId="793"/>
    <cellStyle name="Calculation 3" xfId="794"/>
    <cellStyle name="Check Cell" xfId="23" builtinId="23" customBuiltin="1"/>
    <cellStyle name="Check Cell 2" xfId="86"/>
    <cellStyle name="Check Cell 2 2" xfId="134"/>
    <cellStyle name="Check Cell 3" xfId="795"/>
    <cellStyle name="Comma" xfId="7" builtinId="3"/>
    <cellStyle name="Comma 10" xfId="796"/>
    <cellStyle name="Comma 15" xfId="263"/>
    <cellStyle name="Comma 2" xfId="10"/>
    <cellStyle name="Comma 2 2" xfId="100"/>
    <cellStyle name="Comma 2 2 2" xfId="135"/>
    <cellStyle name="Comma 2 2 2 2" xfId="797"/>
    <cellStyle name="Comma 2 3" xfId="103"/>
    <cellStyle name="Comma 2 3 2" xfId="798"/>
    <cellStyle name="Comma 2 4" xfId="799"/>
    <cellStyle name="Comma 2 5" xfId="800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801"/>
    <cellStyle name="Comma 4" xfId="102"/>
    <cellStyle name="Comma 4 2" xfId="802"/>
    <cellStyle name="Comma 4 2 2" xfId="803"/>
    <cellStyle name="Comma 4 3" xfId="804"/>
    <cellStyle name="Comma 4 3 2" xfId="805"/>
    <cellStyle name="Comma 5" xfId="95"/>
    <cellStyle name="Comma 5 2" xfId="180"/>
    <cellStyle name="Comma 5 2 2" xfId="806"/>
    <cellStyle name="Comma 5 3" xfId="204"/>
    <cellStyle name="Comma 5 4" xfId="807"/>
    <cellStyle name="Comma 6" xfId="187"/>
    <cellStyle name="Comma 6 10" xfId="808"/>
    <cellStyle name="Comma 6 2" xfId="210"/>
    <cellStyle name="Comma 6 3" xfId="809"/>
    <cellStyle name="Comma 6 3 2" xfId="810"/>
    <cellStyle name="Comma 6 3 2 2" xfId="811"/>
    <cellStyle name="Comma 6 3 2 2 2" xfId="812"/>
    <cellStyle name="Comma 6 3 2 2 3" xfId="813"/>
    <cellStyle name="Comma 6 3 2 3" xfId="814"/>
    <cellStyle name="Comma 6 3 2 3 2" xfId="815"/>
    <cellStyle name="Comma 6 3 2 3 3" xfId="816"/>
    <cellStyle name="Comma 6 3 2 4" xfId="817"/>
    <cellStyle name="Comma 6 3 2 5" xfId="818"/>
    <cellStyle name="Comma 6 3 3" xfId="819"/>
    <cellStyle name="Comma 6 3 3 2" xfId="820"/>
    <cellStyle name="Comma 6 3 3 3" xfId="821"/>
    <cellStyle name="Comma 6 3 4" xfId="822"/>
    <cellStyle name="Comma 6 3 4 2" xfId="823"/>
    <cellStyle name="Comma 6 3 4 3" xfId="824"/>
    <cellStyle name="Comma 6 3 5" xfId="825"/>
    <cellStyle name="Comma 6 3 6" xfId="826"/>
    <cellStyle name="Comma 6 4" xfId="827"/>
    <cellStyle name="Comma 6 4 2" xfId="828"/>
    <cellStyle name="Comma 6 4 2 2" xfId="829"/>
    <cellStyle name="Comma 6 4 2 2 2" xfId="830"/>
    <cellStyle name="Comma 6 4 2 2 3" xfId="831"/>
    <cellStyle name="Comma 6 4 2 3" xfId="832"/>
    <cellStyle name="Comma 6 4 2 3 2" xfId="833"/>
    <cellStyle name="Comma 6 4 2 3 3" xfId="834"/>
    <cellStyle name="Comma 6 4 2 4" xfId="835"/>
    <cellStyle name="Comma 6 4 2 5" xfId="836"/>
    <cellStyle name="Comma 6 4 3" xfId="837"/>
    <cellStyle name="Comma 6 4 3 2" xfId="838"/>
    <cellStyle name="Comma 6 4 3 3" xfId="839"/>
    <cellStyle name="Comma 6 4 4" xfId="840"/>
    <cellStyle name="Comma 6 4 4 2" xfId="841"/>
    <cellStyle name="Comma 6 4 4 3" xfId="842"/>
    <cellStyle name="Comma 6 4 5" xfId="843"/>
    <cellStyle name="Comma 6 4 6" xfId="844"/>
    <cellStyle name="Comma 6 5" xfId="845"/>
    <cellStyle name="Comma 6 5 2" xfId="846"/>
    <cellStyle name="Comma 6 5 2 2" xfId="847"/>
    <cellStyle name="Comma 6 5 2 3" xfId="848"/>
    <cellStyle name="Comma 6 5 3" xfId="849"/>
    <cellStyle name="Comma 6 5 3 2" xfId="850"/>
    <cellStyle name="Comma 6 5 3 3" xfId="851"/>
    <cellStyle name="Comma 6 5 4" xfId="852"/>
    <cellStyle name="Comma 6 5 5" xfId="853"/>
    <cellStyle name="Comma 6 6" xfId="854"/>
    <cellStyle name="Comma 6 6 2" xfId="855"/>
    <cellStyle name="Comma 6 6 2 2" xfId="856"/>
    <cellStyle name="Comma 6 6 2 3" xfId="857"/>
    <cellStyle name="Comma 6 6 3" xfId="858"/>
    <cellStyle name="Comma 6 6 3 2" xfId="859"/>
    <cellStyle name="Comma 6 6 3 3" xfId="860"/>
    <cellStyle name="Comma 6 6 4" xfId="861"/>
    <cellStyle name="Comma 6 6 5" xfId="862"/>
    <cellStyle name="Comma 6 7" xfId="863"/>
    <cellStyle name="Comma 6 7 2" xfId="864"/>
    <cellStyle name="Comma 6 7 3" xfId="865"/>
    <cellStyle name="Comma 6 8" xfId="866"/>
    <cellStyle name="Comma 6 8 2" xfId="867"/>
    <cellStyle name="Comma 6 8 3" xfId="868"/>
    <cellStyle name="Comma 6 9" xfId="869"/>
    <cellStyle name="Comma 7" xfId="870"/>
    <cellStyle name="Comma 8" xfId="871"/>
    <cellStyle name="Comma 8 2" xfId="872"/>
    <cellStyle name="Comma 9" xfId="873"/>
    <cellStyle name="Comma 9 2" xfId="874"/>
    <cellStyle name="Explanatory Text" xfId="26" builtinId="53" customBuiltin="1"/>
    <cellStyle name="Explanatory Text 2" xfId="74"/>
    <cellStyle name="Explanatory Text 2 2" xfId="137"/>
    <cellStyle name="Explanatory Text 3" xfId="875"/>
    <cellStyle name="Good" xfId="16" builtinId="26" customBuiltin="1"/>
    <cellStyle name="Good 2" xfId="80"/>
    <cellStyle name="Good 2 2" xfId="138"/>
    <cellStyle name="Good 3" xfId="876"/>
    <cellStyle name="Heading 1" xfId="12" builtinId="16" customBuiltin="1"/>
    <cellStyle name="Heading 1 2" xfId="65"/>
    <cellStyle name="Heading 1 2 2" xfId="139"/>
    <cellStyle name="Heading 1 3" xfId="877"/>
    <cellStyle name="Heading 2" xfId="13" builtinId="17" customBuiltin="1"/>
    <cellStyle name="Heading 2 2" xfId="83"/>
    <cellStyle name="Heading 2 2 2" xfId="140"/>
    <cellStyle name="Heading 2 3" xfId="878"/>
    <cellStyle name="Heading 3" xfId="14" builtinId="18" customBuiltin="1"/>
    <cellStyle name="Heading 3 2" xfId="67"/>
    <cellStyle name="Heading 3 2 2" xfId="141"/>
    <cellStyle name="Heading 3 3" xfId="879"/>
    <cellStyle name="Heading 4" xfId="15" builtinId="19" customBuiltin="1"/>
    <cellStyle name="Heading 4 2" xfId="63"/>
    <cellStyle name="Heading 4 2 2" xfId="142"/>
    <cellStyle name="Heading 4 3" xfId="880"/>
    <cellStyle name="Hyperlink" xfId="265" builtinId="8"/>
    <cellStyle name="Input" xfId="19" builtinId="20" customBuiltin="1"/>
    <cellStyle name="Input 2" xfId="82"/>
    <cellStyle name="Input 2 2" xfId="143"/>
    <cellStyle name="Input 2 2 2" xfId="881"/>
    <cellStyle name="Input 2 2 3" xfId="882"/>
    <cellStyle name="Input 3" xfId="883"/>
    <cellStyle name="Linked Cell" xfId="22" builtinId="24" customBuiltin="1"/>
    <cellStyle name="Linked Cell 2" xfId="70"/>
    <cellStyle name="Linked Cell 2 2" xfId="144"/>
    <cellStyle name="Linked Cell 3" xfId="884"/>
    <cellStyle name="Neutral" xfId="18" builtinId="28" customBuiltin="1"/>
    <cellStyle name="Neutral 2" xfId="76"/>
    <cellStyle name="Neutral 2 2" xfId="105"/>
    <cellStyle name="Neutral 2 3" xfId="885"/>
    <cellStyle name="Neutral 3" xfId="145"/>
    <cellStyle name="Neutral 4" xfId="886"/>
    <cellStyle name="Neutral 4 2" xfId="887"/>
    <cellStyle name="Normal" xfId="0" builtinId="0"/>
    <cellStyle name="Normal 10" xfId="4"/>
    <cellStyle name="Normal 10 2" xfId="185"/>
    <cellStyle name="Normal 10 2 2" xfId="888"/>
    <cellStyle name="Normal 10 2 2 2" xfId="889"/>
    <cellStyle name="Normal 10 2 2 2 2" xfId="890"/>
    <cellStyle name="Normal 10 2 2 2 3" xfId="891"/>
    <cellStyle name="Normal 10 2 2 3" xfId="892"/>
    <cellStyle name="Normal 10 2 2 3 2" xfId="893"/>
    <cellStyle name="Normal 10 2 2 3 3" xfId="894"/>
    <cellStyle name="Normal 10 2 2 4" xfId="895"/>
    <cellStyle name="Normal 10 2 2 5" xfId="896"/>
    <cellStyle name="Normal 10 2 3" xfId="897"/>
    <cellStyle name="Normal 10 2 3 2" xfId="898"/>
    <cellStyle name="Normal 10 2 3 3" xfId="899"/>
    <cellStyle name="Normal 10 2 4" xfId="900"/>
    <cellStyle name="Normal 10 2 4 2" xfId="901"/>
    <cellStyle name="Normal 10 2 4 3" xfId="902"/>
    <cellStyle name="Normal 10 2 5" xfId="903"/>
    <cellStyle name="Normal 10 2 6" xfId="904"/>
    <cellStyle name="Normal 10 3" xfId="208"/>
    <cellStyle name="Normal 10 3 2" xfId="905"/>
    <cellStyle name="Normal 10 3 2 2" xfId="906"/>
    <cellStyle name="Normal 10 3 2 3" xfId="907"/>
    <cellStyle name="Normal 10 3 3" xfId="908"/>
    <cellStyle name="Normal 10 3 3 2" xfId="909"/>
    <cellStyle name="Normal 10 3 3 3" xfId="910"/>
    <cellStyle name="Normal 10 3 4" xfId="911"/>
    <cellStyle name="Normal 10 3 5" xfId="912"/>
    <cellStyle name="Normal 10 4" xfId="913"/>
    <cellStyle name="Normal 10 4 2" xfId="914"/>
    <cellStyle name="Normal 10 4 2 2" xfId="915"/>
    <cellStyle name="Normal 10 4 2 3" xfId="916"/>
    <cellStyle name="Normal 10 4 3" xfId="917"/>
    <cellStyle name="Normal 10 4 3 2" xfId="918"/>
    <cellStyle name="Normal 10 4 3 3" xfId="919"/>
    <cellStyle name="Normal 10 4 4" xfId="920"/>
    <cellStyle name="Normal 10 4 5" xfId="921"/>
    <cellStyle name="Normal 10 5" xfId="922"/>
    <cellStyle name="Normal 10 5 2" xfId="923"/>
    <cellStyle name="Normal 10 5 3" xfId="924"/>
    <cellStyle name="Normal 10 6" xfId="925"/>
    <cellStyle name="Normal 10 6 2" xfId="926"/>
    <cellStyle name="Normal 10 6 3" xfId="927"/>
    <cellStyle name="Normal 11" xfId="164"/>
    <cellStyle name="Normal 11 2" xfId="186"/>
    <cellStyle name="Normal 11 3" xfId="209"/>
    <cellStyle name="Normal 12" xfId="165"/>
    <cellStyle name="Normal 12 2" xfId="928"/>
    <cellStyle name="Normal 12 3" xfId="929"/>
    <cellStyle name="Normal 2" xfId="1"/>
    <cellStyle name="Normal 2 2" xfId="146"/>
    <cellStyle name="Normal 2 2 2" xfId="163"/>
    <cellStyle name="Normal 2 2 3" xfId="930"/>
    <cellStyle name="Normal 2 3" xfId="147"/>
    <cellStyle name="Normal 2 4" xfId="96"/>
    <cellStyle name="Normal 2 5" xfId="219"/>
    <cellStyle name="Normal 2_3.Havelvacner_N1_12 23.01.2018" xfId="931"/>
    <cellStyle name="Normal 3" xfId="3"/>
    <cellStyle name="Normal 3 2" xfId="104"/>
    <cellStyle name="Normal 3 2 2" xfId="148"/>
    <cellStyle name="Normal 3 2 3" xfId="932"/>
    <cellStyle name="Normal 3 3" xfId="98"/>
    <cellStyle name="Normal 3_HavelvacN2axjusakN3" xfId="106"/>
    <cellStyle name="Normal 4" xfId="5"/>
    <cellStyle name="Normal 4 2" xfId="9"/>
    <cellStyle name="Normal 4 2 2" xfId="933"/>
    <cellStyle name="Normal 4 3" xfId="101"/>
    <cellStyle name="Normal 5" xfId="107"/>
    <cellStyle name="Normal 5 2" xfId="149"/>
    <cellStyle name="Normal 5 2 2" xfId="189"/>
    <cellStyle name="Normal 5 2 2 2" xfId="212"/>
    <cellStyle name="Normal 5 2 2 3" xfId="934"/>
    <cellStyle name="Normal 5 2 3" xfId="182"/>
    <cellStyle name="Normal 5 2 4" xfId="206"/>
    <cellStyle name="Normal 5 3" xfId="266"/>
    <cellStyle name="Normal 5 3 2" xfId="935"/>
    <cellStyle name="Normal 5 3 2 2" xfId="936"/>
    <cellStyle name="Normal 5 3 2 2 2" xfId="937"/>
    <cellStyle name="Normal 5 3 2 2 3" xfId="938"/>
    <cellStyle name="Normal 5 3 2 3" xfId="939"/>
    <cellStyle name="Normal 5 3 2 3 2" xfId="940"/>
    <cellStyle name="Normal 5 3 2 3 3" xfId="941"/>
    <cellStyle name="Normal 5 3 2 4" xfId="942"/>
    <cellStyle name="Normal 5 3 2 5" xfId="943"/>
    <cellStyle name="Normal 5 3 3" xfId="944"/>
    <cellStyle name="Normal 5 3 3 2" xfId="945"/>
    <cellStyle name="Normal 5 3 3 3" xfId="946"/>
    <cellStyle name="Normal 5 3 4" xfId="947"/>
    <cellStyle name="Normal 5 3 4 2" xfId="948"/>
    <cellStyle name="Normal 5 3 4 3" xfId="949"/>
    <cellStyle name="Normal 5 3 5" xfId="950"/>
    <cellStyle name="Normal 5 3 6" xfId="951"/>
    <cellStyle name="Normal 5 4" xfId="952"/>
    <cellStyle name="Normal 5 4 2" xfId="953"/>
    <cellStyle name="Normal 5 4 2 2" xfId="954"/>
    <cellStyle name="Normal 5 4 2 2 2" xfId="955"/>
    <cellStyle name="Normal 5 4 2 2 3" xfId="956"/>
    <cellStyle name="Normal 5 4 2 3" xfId="957"/>
    <cellStyle name="Normal 5 4 2 3 2" xfId="958"/>
    <cellStyle name="Normal 5 4 2 3 3" xfId="959"/>
    <cellStyle name="Normal 5 4 2 4" xfId="960"/>
    <cellStyle name="Normal 5 4 2 5" xfId="961"/>
    <cellStyle name="Normal 5 4 3" xfId="962"/>
    <cellStyle name="Normal 5 4 3 2" xfId="963"/>
    <cellStyle name="Normal 5 4 3 3" xfId="964"/>
    <cellStyle name="Normal 5 4 4" xfId="965"/>
    <cellStyle name="Normal 5 4 4 2" xfId="966"/>
    <cellStyle name="Normal 5 4 4 3" xfId="967"/>
    <cellStyle name="Normal 5 4 5" xfId="968"/>
    <cellStyle name="Normal 5 4 6" xfId="969"/>
    <cellStyle name="Normal 5 5" xfId="970"/>
    <cellStyle name="Normal 5 5 2" xfId="971"/>
    <cellStyle name="Normal 5 5 2 2" xfId="972"/>
    <cellStyle name="Normal 5 5 2 3" xfId="973"/>
    <cellStyle name="Normal 5 5 3" xfId="974"/>
    <cellStyle name="Normal 5 5 3 2" xfId="975"/>
    <cellStyle name="Normal 5 5 3 3" xfId="976"/>
    <cellStyle name="Normal 5 5 4" xfId="977"/>
    <cellStyle name="Normal 5 5 5" xfId="978"/>
    <cellStyle name="Normal 5 6" xfId="979"/>
    <cellStyle name="Normal 5 6 2" xfId="980"/>
    <cellStyle name="Normal 5 6 2 2" xfId="981"/>
    <cellStyle name="Normal 5 6 2 3" xfId="982"/>
    <cellStyle name="Normal 5 6 3" xfId="983"/>
    <cellStyle name="Normal 5 6 3 2" xfId="984"/>
    <cellStyle name="Normal 5 6 3 3" xfId="985"/>
    <cellStyle name="Normal 5 6 4" xfId="986"/>
    <cellStyle name="Normal 5 6 5" xfId="987"/>
    <cellStyle name="Normal 5 7" xfId="988"/>
    <cellStyle name="Normal 5 7 2" xfId="989"/>
    <cellStyle name="Normal 5 7 3" xfId="990"/>
    <cellStyle name="Normal 5 8" xfId="991"/>
    <cellStyle name="Normal 5 8 2" xfId="992"/>
    <cellStyle name="Normal 5 8 3" xfId="993"/>
    <cellStyle name="Normal 5 9" xfId="994"/>
    <cellStyle name="Normal 5 9 2" xfId="995"/>
    <cellStyle name="Normal 5 9 3" xfId="99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2" xfId="997"/>
    <cellStyle name="Note 2 2 3" xfId="998"/>
    <cellStyle name="Note 3" xfId="166"/>
    <cellStyle name="Note 3 2" xfId="999"/>
    <cellStyle name="Note 3 3" xfId="1000"/>
    <cellStyle name="Note 4" xfId="190"/>
    <cellStyle name="Output" xfId="20" builtinId="21" customBuiltin="1"/>
    <cellStyle name="Output 2" xfId="81"/>
    <cellStyle name="Output 2 2" xfId="153"/>
    <cellStyle name="Output 2 2 2" xfId="1001"/>
    <cellStyle name="Output 2 2 3" xfId="1002"/>
    <cellStyle name="Output 3" xfId="1003"/>
    <cellStyle name="Percent 2" xfId="2"/>
    <cellStyle name="Percent 2 2" xfId="97"/>
    <cellStyle name="Percent 2 2 2" xfId="1004"/>
    <cellStyle name="Percent 2 3" xfId="1005"/>
    <cellStyle name="Percent 3" xfId="1006"/>
    <cellStyle name="Percent 3 2" xfId="1007"/>
    <cellStyle name="RowLevel_1_N6+artabyuje" xfId="1008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2" xfId="1009"/>
    <cellStyle name="Total 2 2 3" xfId="1010"/>
    <cellStyle name="Total 3" xfId="1011"/>
    <cellStyle name="Warning Text" xfId="24" builtinId="11" customBuiltin="1"/>
    <cellStyle name="Warning Text 2" xfId="68"/>
    <cellStyle name="Warning Text 2 2" xfId="159"/>
    <cellStyle name="Warning Text 3" xfId="1012"/>
    <cellStyle name="Акцент1 2" xfId="241"/>
    <cellStyle name="Акцент1 3" xfId="1013"/>
    <cellStyle name="Акцент2 2" xfId="242"/>
    <cellStyle name="Акцент2 3" xfId="1014"/>
    <cellStyle name="Акцент3 2" xfId="243"/>
    <cellStyle name="Акцент3 3" xfId="1015"/>
    <cellStyle name="Акцент4 2" xfId="244"/>
    <cellStyle name="Акцент4 3" xfId="1016"/>
    <cellStyle name="Акцент5 2" xfId="245"/>
    <cellStyle name="Акцент5 3" xfId="1017"/>
    <cellStyle name="Акцент6 2" xfId="246"/>
    <cellStyle name="Акцент6 3" xfId="1018"/>
    <cellStyle name="Ввод  2" xfId="247"/>
    <cellStyle name="Ввод  3" xfId="1019"/>
    <cellStyle name="Вывод 2" xfId="248"/>
    <cellStyle name="Вывод 3" xfId="1020"/>
    <cellStyle name="Вычисление 2" xfId="249"/>
    <cellStyle name="Вычисление 3" xfId="1021"/>
    <cellStyle name="Заголовок 1 2" xfId="250"/>
    <cellStyle name="Заголовок 1 3" xfId="1022"/>
    <cellStyle name="Заголовок 2 2" xfId="251"/>
    <cellStyle name="Заголовок 2 3" xfId="1023"/>
    <cellStyle name="Заголовок 3 2" xfId="252"/>
    <cellStyle name="Заголовок 3 3" xfId="1024"/>
    <cellStyle name="Заголовок 4 2" xfId="253"/>
    <cellStyle name="Заголовок 4 3" xfId="1025"/>
    <cellStyle name="Итог 2" xfId="254"/>
    <cellStyle name="Итог 3" xfId="1026"/>
    <cellStyle name="Контрольная ячейка 2" xfId="255"/>
    <cellStyle name="Контрольная ячейка 3" xfId="1027"/>
    <cellStyle name="Название 2" xfId="221"/>
    <cellStyle name="Нейтральный 2" xfId="256"/>
    <cellStyle name="Нейтральный 3" xfId="1028"/>
    <cellStyle name="Обычный 2" xfId="11"/>
    <cellStyle name="Обычный 2 2" xfId="161"/>
    <cellStyle name="Обычный 2 2 4" xfId="264"/>
    <cellStyle name="Обычный 2 3" xfId="160"/>
    <cellStyle name="Обычный 3" xfId="217"/>
    <cellStyle name="Обычный 3 2" xfId="1029"/>
    <cellStyle name="Обычный 3 3" xfId="1030"/>
    <cellStyle name="Обычный 4" xfId="220"/>
    <cellStyle name="Обычный 5" xfId="1031"/>
    <cellStyle name="Обычный 6" xfId="1032"/>
    <cellStyle name="Обычный 7" xfId="1033"/>
    <cellStyle name="Плохой 2" xfId="257"/>
    <cellStyle name="Плохой 3" xfId="1034"/>
    <cellStyle name="Пояснение 2" xfId="258"/>
    <cellStyle name="Пояснение 3" xfId="1035"/>
    <cellStyle name="Примечание 2" xfId="222"/>
    <cellStyle name="Связанная ячейка 2" xfId="259"/>
    <cellStyle name="Связанная ячейка 3" xfId="1036"/>
    <cellStyle name="Стиль 1" xfId="260"/>
    <cellStyle name="Текст предупреждения 2" xfId="261"/>
    <cellStyle name="Текст предупреждения 3" xfId="1037"/>
    <cellStyle name="Финансовый 2" xfId="214"/>
    <cellStyle name="Финансовый 2 2" xfId="215"/>
    <cellStyle name="Финансовый 3" xfId="216"/>
    <cellStyle name="Финансовый 4" xfId="218"/>
    <cellStyle name="Финансовый 5" xfId="1038"/>
    <cellStyle name="Хороший 2" xfId="262"/>
    <cellStyle name="Хороший 3" xfId="10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COMP\tp3\Downloads\&#1053;&#1086;&#1074;&#1072;&#1103;%20&#1087;&#1072;&#1087;&#1082;&#1072;\-4.5%20mlrd\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/>
      <sheetData sheetId="1"/>
      <sheetData sheetId="2">
        <row r="17">
          <cell r="B17" t="str">
            <v>1</v>
          </cell>
        </row>
        <row r="29">
          <cell r="B29" t="str">
            <v>2</v>
          </cell>
        </row>
        <row r="38">
          <cell r="B38">
            <v>3</v>
          </cell>
          <cell r="C38" t="str">
            <v>Մարզային նշանակության ավտոճանապարհներ, այդ թվում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zoomScaleNormal="100" workbookViewId="0"/>
  </sheetViews>
  <sheetFormatPr defaultRowHeight="17.25"/>
  <cols>
    <col min="1" max="1" width="7.42578125" style="109" customWidth="1"/>
    <col min="2" max="2" width="9.5703125" style="109" customWidth="1"/>
    <col min="3" max="3" width="67.85546875" style="75" customWidth="1"/>
    <col min="4" max="4" width="20.28515625" style="85" bestFit="1" customWidth="1"/>
    <col min="5" max="5" width="18.140625" style="85" customWidth="1"/>
    <col min="6" max="6" width="21.140625" style="85" customWidth="1"/>
    <col min="7" max="7" width="18.140625" style="85" customWidth="1"/>
    <col min="8" max="8" width="16.85546875" style="85" customWidth="1"/>
    <col min="9" max="9" width="15.7109375" style="75" bestFit="1" customWidth="1"/>
    <col min="10" max="16384" width="9.140625" style="75"/>
  </cols>
  <sheetData>
    <row r="1" spans="1:9" ht="16.5" customHeight="1">
      <c r="B1" s="73"/>
      <c r="C1" s="73"/>
      <c r="D1" s="73"/>
      <c r="E1" s="73"/>
      <c r="F1" s="73"/>
      <c r="G1" s="73"/>
      <c r="H1" s="74" t="s">
        <v>131</v>
      </c>
    </row>
    <row r="2" spans="1:9" ht="16.5" customHeight="1">
      <c r="B2" s="73"/>
      <c r="C2" s="73"/>
      <c r="D2" s="73"/>
      <c r="E2" s="73"/>
      <c r="F2" s="73"/>
      <c r="G2" s="73"/>
      <c r="H2" s="74" t="s">
        <v>107</v>
      </c>
    </row>
    <row r="3" spans="1:9" ht="16.5" customHeight="1">
      <c r="B3" s="73"/>
      <c r="C3" s="73"/>
      <c r="D3" s="73"/>
      <c r="E3" s="73"/>
      <c r="F3" s="73"/>
      <c r="G3" s="73"/>
      <c r="H3" s="74" t="s">
        <v>1</v>
      </c>
    </row>
    <row r="4" spans="1:9" ht="52.5" customHeight="1">
      <c r="A4" s="143" t="s">
        <v>106</v>
      </c>
      <c r="B4" s="143"/>
      <c r="C4" s="143"/>
      <c r="D4" s="143"/>
      <c r="E4" s="143"/>
      <c r="F4" s="143"/>
      <c r="G4" s="143"/>
      <c r="H4" s="143"/>
    </row>
    <row r="5" spans="1:9">
      <c r="A5" s="76"/>
      <c r="B5" s="76"/>
      <c r="C5" s="109"/>
      <c r="D5" s="77"/>
      <c r="E5" s="77"/>
      <c r="F5" s="77"/>
      <c r="G5" s="144" t="s">
        <v>82</v>
      </c>
      <c r="H5" s="144"/>
    </row>
    <row r="6" spans="1:9" s="109" customFormat="1" ht="39" customHeight="1">
      <c r="A6" s="145" t="s">
        <v>83</v>
      </c>
      <c r="B6" s="145"/>
      <c r="C6" s="146" t="s">
        <v>84</v>
      </c>
      <c r="D6" s="149" t="s">
        <v>85</v>
      </c>
      <c r="E6" s="150"/>
      <c r="F6" s="150"/>
      <c r="G6" s="150"/>
      <c r="H6" s="151"/>
    </row>
    <row r="7" spans="1:9" s="109" customFormat="1" ht="19.5" customHeight="1">
      <c r="A7" s="145"/>
      <c r="B7" s="145"/>
      <c r="C7" s="147"/>
      <c r="D7" s="152" t="s">
        <v>86</v>
      </c>
      <c r="E7" s="149" t="s">
        <v>87</v>
      </c>
      <c r="F7" s="150"/>
      <c r="G7" s="150"/>
      <c r="H7" s="151"/>
    </row>
    <row r="8" spans="1:9" s="109" customFormat="1" ht="110.25" customHeight="1">
      <c r="A8" s="78" t="s">
        <v>40</v>
      </c>
      <c r="B8" s="78" t="s">
        <v>41</v>
      </c>
      <c r="C8" s="148"/>
      <c r="D8" s="153"/>
      <c r="E8" s="79" t="s">
        <v>88</v>
      </c>
      <c r="F8" s="79" t="s">
        <v>89</v>
      </c>
      <c r="G8" s="79" t="s">
        <v>90</v>
      </c>
      <c r="H8" s="79" t="s">
        <v>91</v>
      </c>
    </row>
    <row r="9" spans="1:9" s="109" customFormat="1" ht="30.75" customHeight="1">
      <c r="A9" s="78"/>
      <c r="B9" s="78"/>
      <c r="C9" s="80" t="s">
        <v>92</v>
      </c>
      <c r="D9" s="27">
        <v>0</v>
      </c>
      <c r="E9" s="27">
        <f t="shared" ref="E9:H9" si="0">+E11</f>
        <v>0</v>
      </c>
      <c r="F9" s="27">
        <f t="shared" si="0"/>
        <v>-27773.800000000047</v>
      </c>
      <c r="G9" s="27">
        <f t="shared" si="0"/>
        <v>27773.800000000003</v>
      </c>
      <c r="H9" s="27">
        <f t="shared" si="0"/>
        <v>0</v>
      </c>
    </row>
    <row r="10" spans="1:9">
      <c r="A10" s="78"/>
      <c r="B10" s="78"/>
      <c r="C10" s="80" t="s">
        <v>93</v>
      </c>
      <c r="D10" s="111"/>
      <c r="E10" s="111"/>
      <c r="F10" s="111"/>
      <c r="G10" s="111"/>
      <c r="H10" s="111"/>
    </row>
    <row r="11" spans="1:9" s="109" customFormat="1" ht="34.5">
      <c r="A11" s="80"/>
      <c r="B11" s="81"/>
      <c r="C11" s="81" t="s">
        <v>94</v>
      </c>
      <c r="D11" s="82">
        <v>0</v>
      </c>
      <c r="E11" s="82">
        <f>+E14+E37</f>
        <v>0</v>
      </c>
      <c r="F11" s="82">
        <f>+F14+F37+F13+F36</f>
        <v>-27773.800000000047</v>
      </c>
      <c r="G11" s="82">
        <f>+G14+G37+G13+G36</f>
        <v>27773.800000000003</v>
      </c>
      <c r="H11" s="82">
        <f>+H14+H37+H13+H36</f>
        <v>0</v>
      </c>
      <c r="I11" s="83"/>
    </row>
    <row r="12" spans="1:9" s="109" customFormat="1">
      <c r="A12" s="80"/>
      <c r="B12" s="80"/>
      <c r="C12" s="80" t="s">
        <v>42</v>
      </c>
      <c r="D12" s="79"/>
      <c r="E12" s="79"/>
      <c r="F12" s="79"/>
      <c r="G12" s="79"/>
      <c r="H12" s="79"/>
    </row>
    <row r="13" spans="1:9" s="103" customFormat="1" ht="34.5">
      <c r="A13" s="101">
        <v>1049</v>
      </c>
      <c r="B13" s="102">
        <v>21001</v>
      </c>
      <c r="C13" s="101" t="s">
        <v>95</v>
      </c>
      <c r="D13" s="100">
        <f>+E13+F13+G13+H13</f>
        <v>-1897819.8</v>
      </c>
      <c r="E13" s="100">
        <v>0</v>
      </c>
      <c r="F13" s="100">
        <f>-G14-F14-E14</f>
        <v>-1897819.8</v>
      </c>
      <c r="G13" s="100">
        <v>0</v>
      </c>
      <c r="H13" s="100">
        <v>0</v>
      </c>
    </row>
    <row r="14" spans="1:9" s="103" customFormat="1" ht="34.5">
      <c r="A14" s="101">
        <v>1049</v>
      </c>
      <c r="B14" s="102">
        <v>21001</v>
      </c>
      <c r="C14" s="101" t="s">
        <v>95</v>
      </c>
      <c r="D14" s="100">
        <f>+E14+F14+G14+H14</f>
        <v>1897819.8</v>
      </c>
      <c r="E14" s="100">
        <f>E16+E20+E24</f>
        <v>0</v>
      </c>
      <c r="F14" s="100">
        <f>F16+F20+F24</f>
        <v>1872308.5</v>
      </c>
      <c r="G14" s="100">
        <f>G16+G20+G24</f>
        <v>25511.300000000003</v>
      </c>
      <c r="H14" s="100">
        <v>0</v>
      </c>
    </row>
    <row r="15" spans="1:9">
      <c r="A15" s="80"/>
      <c r="B15" s="80"/>
      <c r="C15" s="80" t="s">
        <v>42</v>
      </c>
      <c r="D15" s="27"/>
      <c r="E15" s="27"/>
      <c r="F15" s="27"/>
      <c r="G15" s="27"/>
      <c r="H15" s="27"/>
    </row>
    <row r="16" spans="1:9" s="103" customFormat="1" ht="34.5">
      <c r="A16" s="101"/>
      <c r="B16" s="102" t="str">
        <f>+'[1]3'!B17</f>
        <v>1</v>
      </c>
      <c r="C16" s="101" t="s">
        <v>101</v>
      </c>
      <c r="D16" s="100">
        <f t="shared" ref="D16:D42" si="1">+E16+F16+G16+H16</f>
        <v>3352.1</v>
      </c>
      <c r="E16" s="100">
        <f>SUM(E17:E19)</f>
        <v>0</v>
      </c>
      <c r="F16" s="100">
        <f>SUM(F17:F19)</f>
        <v>0</v>
      </c>
      <c r="G16" s="100">
        <f>SUM(G17:G19)</f>
        <v>3352.1</v>
      </c>
      <c r="H16" s="100">
        <f>SUM(H17:H19)</f>
        <v>0</v>
      </c>
    </row>
    <row r="17" spans="1:8" ht="69">
      <c r="A17" s="80"/>
      <c r="B17" s="110"/>
      <c r="C17" s="80" t="str">
        <f>+Հ3!D20</f>
        <v>Մ-3, Թուրքիայի սահման-Մարգարա-Վանաձոր-Տաշիր-Վրաստանի սահման միջպետական նշանակության ավտոճանապարհի կմ10+500 - կմ11+400 հատվածի հիմնանորոգում</v>
      </c>
      <c r="D17" s="27">
        <f t="shared" si="1"/>
        <v>1217.4000000000001</v>
      </c>
      <c r="E17" s="27">
        <v>0</v>
      </c>
      <c r="F17" s="27">
        <v>0</v>
      </c>
      <c r="G17" s="27">
        <f>+Հ3!G20</f>
        <v>1217.4000000000001</v>
      </c>
      <c r="H17" s="27">
        <v>0</v>
      </c>
    </row>
    <row r="18" spans="1:8" ht="69">
      <c r="A18" s="87"/>
      <c r="B18" s="131"/>
      <c r="C18" s="80" t="str">
        <f>+Հ3!D22</f>
        <v>Մ-7, /Մ-3/ - Սպիտակ – Գյումրի - Թուրքիայի Հանրապետության սահման միջպետական նշանակության ավտոճանապարհի կմ47+100-կմ48+000 հատվածի հիմնանորոգում</v>
      </c>
      <c r="D18" s="27">
        <f t="shared" si="1"/>
        <v>1040.0999999999999</v>
      </c>
      <c r="E18" s="130">
        <v>0</v>
      </c>
      <c r="F18" s="130">
        <v>0</v>
      </c>
      <c r="G18" s="27">
        <f>+Հ3!G22</f>
        <v>1040.0999999999999</v>
      </c>
      <c r="H18" s="130">
        <v>0</v>
      </c>
    </row>
    <row r="19" spans="1:8" ht="51.75">
      <c r="A19" s="87"/>
      <c r="B19" s="131"/>
      <c r="C19" s="80" t="str">
        <f>+Հ3!D23</f>
        <v>Մ-10, Սևան-Մարտունի-Գետափ միջպետական նշանակության ավտոճանապարհի կմ80+000-կմ94+000 հատվածի հիմնանորոգում</v>
      </c>
      <c r="D19" s="27">
        <f t="shared" si="1"/>
        <v>1094.5999999999999</v>
      </c>
      <c r="E19" s="130">
        <v>0</v>
      </c>
      <c r="F19" s="130">
        <v>0</v>
      </c>
      <c r="G19" s="27">
        <f>+Հ3!G23</f>
        <v>1094.5999999999999</v>
      </c>
      <c r="H19" s="130">
        <v>0</v>
      </c>
    </row>
    <row r="20" spans="1:8" s="103" customFormat="1" ht="34.5">
      <c r="A20" s="101"/>
      <c r="B20" s="102" t="str">
        <f>+'[1]3'!B29</f>
        <v>2</v>
      </c>
      <c r="C20" s="101" t="str">
        <f>+Հ3!D24</f>
        <v>Հանրապետական նշանակության ավտոճանապարհներ, այդ թվում</v>
      </c>
      <c r="D20" s="100">
        <f t="shared" si="1"/>
        <v>1343.8</v>
      </c>
      <c r="E20" s="100">
        <f>SUM(E21:E23)</f>
        <v>0</v>
      </c>
      <c r="F20" s="100">
        <f>SUM(F21:F23)</f>
        <v>0</v>
      </c>
      <c r="G20" s="100">
        <f>SUM(G21:G23)</f>
        <v>1343.8</v>
      </c>
      <c r="H20" s="100">
        <f>SUM(H21:H23)</f>
        <v>0</v>
      </c>
    </row>
    <row r="21" spans="1:8" ht="51.75">
      <c r="A21" s="80"/>
      <c r="B21" s="110"/>
      <c r="C21" s="80" t="str">
        <f>+Հ3!D25</f>
        <v>Հ-15, /Մ-5/(Նորապատ) -Արգավանդ –/Մ-3/ (Վարդանաշեն) հանրապետական նշանակության ավտոճանապարհի կմ0+000 - կմ3+000 հատվածի հիմնանորոգում</v>
      </c>
      <c r="D21" s="27">
        <f t="shared" si="1"/>
        <v>226.4</v>
      </c>
      <c r="E21" s="27">
        <v>0</v>
      </c>
      <c r="F21" s="27">
        <v>0</v>
      </c>
      <c r="G21" s="27">
        <f>+Հ3!G25</f>
        <v>226.4</v>
      </c>
      <c r="H21" s="27">
        <v>0</v>
      </c>
    </row>
    <row r="22" spans="1:8" ht="51.75">
      <c r="A22" s="80"/>
      <c r="B22" s="110"/>
      <c r="C22" s="80" t="str">
        <f>+Հ3!D26</f>
        <v>Հ-23, /Մ-3/ - Պուշկինյան լեռնանցք - /Մ-3/ հանրապետական նշանակության ավտոճանապարհի կմ0+000 - կմ13+400 հատվածի հիմնանորոգում</v>
      </c>
      <c r="D22" s="27">
        <f t="shared" si="1"/>
        <v>708</v>
      </c>
      <c r="E22" s="27">
        <v>0</v>
      </c>
      <c r="F22" s="27">
        <v>0</v>
      </c>
      <c r="G22" s="27">
        <f>+Հ3!G26</f>
        <v>708</v>
      </c>
      <c r="H22" s="27">
        <v>0</v>
      </c>
    </row>
    <row r="23" spans="1:8" ht="51.75">
      <c r="A23" s="80"/>
      <c r="B23" s="110"/>
      <c r="C23" s="80" t="str">
        <f>+Հ3!D27</f>
        <v>Հ-26, /Մ-4/ - Ենոքավան – Կարմիրգյուղ (գյուղատեղի) - /Մ-16/ հանրապետական նշանակության ավտոճանապարհի կմ 0+000-կմ 7+000 հատվածի հիմնանորոգում</v>
      </c>
      <c r="D23" s="27">
        <f t="shared" si="1"/>
        <v>409.4</v>
      </c>
      <c r="E23" s="27">
        <v>0</v>
      </c>
      <c r="F23" s="27">
        <v>0</v>
      </c>
      <c r="G23" s="27">
        <f>+Հ3!G27</f>
        <v>409.4</v>
      </c>
      <c r="H23" s="27">
        <v>0</v>
      </c>
    </row>
    <row r="24" spans="1:8" s="103" customFormat="1" ht="34.5">
      <c r="A24" s="101"/>
      <c r="B24" s="102">
        <f>+'[1]3'!B38</f>
        <v>3</v>
      </c>
      <c r="C24" s="101" t="str">
        <f>+'[1]3'!C38</f>
        <v>Մարզային նշանակության ավտոճանապարհներ, այդ թվում</v>
      </c>
      <c r="D24" s="100">
        <f t="shared" si="1"/>
        <v>1893123.9</v>
      </c>
      <c r="E24" s="100">
        <f>SUM(E25:E35)</f>
        <v>0</v>
      </c>
      <c r="F24" s="100">
        <f>SUM(F25:F35)</f>
        <v>1872308.5</v>
      </c>
      <c r="G24" s="100">
        <f>SUM(G25:G35)</f>
        <v>20815.400000000001</v>
      </c>
      <c r="H24" s="100">
        <f>SUM(H25:H35)</f>
        <v>0</v>
      </c>
    </row>
    <row r="25" spans="1:8" ht="34.5">
      <c r="A25" s="80"/>
      <c r="B25" s="110"/>
      <c r="C25" s="80" t="str">
        <f>+Հ3!D29</f>
        <v>Տ-1-15, /Հ-21/ - Ծաղկահովիտ ավտոճանապարհի կմ0+000 - կմ1+300 հատվածի հիմնանորոգում</v>
      </c>
      <c r="D25" s="27">
        <f t="shared" si="1"/>
        <v>153287.6</v>
      </c>
      <c r="E25" s="27">
        <v>0</v>
      </c>
      <c r="F25" s="27">
        <f>+Հ3!G29</f>
        <v>153287.6</v>
      </c>
      <c r="G25" s="27">
        <v>0</v>
      </c>
      <c r="H25" s="27">
        <v>0</v>
      </c>
    </row>
    <row r="26" spans="1:8" ht="34.5">
      <c r="A26" s="87"/>
      <c r="B26" s="131"/>
      <c r="C26" s="87" t="str">
        <f>+Հ3!D30</f>
        <v>Տ-1-44,/Մ-3/ (Ապարան) - Լուսագյուղ ավտոճանապարհի կմ0+000-կմ3+000 հատվածի հիմնանորոգում</v>
      </c>
      <c r="D26" s="27">
        <f t="shared" si="1"/>
        <v>2227.8000000000002</v>
      </c>
      <c r="E26" s="130">
        <v>0</v>
      </c>
      <c r="F26" s="130">
        <v>0</v>
      </c>
      <c r="G26" s="130">
        <f>+Հ3!G30</f>
        <v>2227.8000000000002</v>
      </c>
      <c r="H26" s="130">
        <v>0</v>
      </c>
    </row>
    <row r="27" spans="1:8" ht="34.5">
      <c r="A27" s="87"/>
      <c r="B27" s="131"/>
      <c r="C27" s="87" t="str">
        <f>+Հ3!D31</f>
        <v>Տ-1-52, /Հ-21/ - Գեղաձոր  ավտոճանապարհի կմ0+000-կմ1+600 հատվածի հիմնանորոգում</v>
      </c>
      <c r="D27" s="27">
        <f t="shared" si="1"/>
        <v>214913.6</v>
      </c>
      <c r="E27" s="130">
        <v>0</v>
      </c>
      <c r="F27" s="130">
        <f>+Հ3!G31</f>
        <v>214913.6</v>
      </c>
      <c r="G27" s="130">
        <v>0</v>
      </c>
      <c r="H27" s="130">
        <v>0</v>
      </c>
    </row>
    <row r="28" spans="1:8" ht="34.5">
      <c r="A28" s="87"/>
      <c r="B28" s="131"/>
      <c r="C28" s="87" t="str">
        <f>+Հ3!D32</f>
        <v>Տ-1-62,/Հ-4/ - Երնջաթափ - Շողակն ավտոճանապարհի կմ0+000-կմ3+400 հատվածի հիմնանորոգում</v>
      </c>
      <c r="D28" s="27">
        <f t="shared" si="1"/>
        <v>2524.3000000000002</v>
      </c>
      <c r="E28" s="130">
        <v>0</v>
      </c>
      <c r="F28" s="130">
        <v>0</v>
      </c>
      <c r="G28" s="130">
        <f>+Հ3!G32</f>
        <v>2524.3000000000002</v>
      </c>
      <c r="H28" s="130">
        <v>0</v>
      </c>
    </row>
    <row r="29" spans="1:8" ht="51.75">
      <c r="A29" s="87"/>
      <c r="B29" s="131"/>
      <c r="C29" s="87" t="str">
        <f>+Հ3!D33</f>
        <v>Տ-1-65, /Մ-1/ - Ներքին Բազմաբերդ (Տ-1-60) ավտոճանապարհի կմ1+300 – կմ1+400 հատվածի հիմնանորոգում</v>
      </c>
      <c r="D29" s="27">
        <f t="shared" si="1"/>
        <v>8080</v>
      </c>
      <c r="E29" s="130">
        <v>0</v>
      </c>
      <c r="F29" s="130">
        <f>+Հ3!G33</f>
        <v>8080</v>
      </c>
      <c r="G29" s="130">
        <v>0</v>
      </c>
      <c r="H29" s="130">
        <v>0</v>
      </c>
    </row>
    <row r="30" spans="1:8" ht="51.75">
      <c r="A30" s="87"/>
      <c r="B30" s="131"/>
      <c r="C30" s="87" t="str">
        <f>+Հ3!D34</f>
        <v>Տ-3-44, /Մ-5/ – Ծիածան – Աղավնատուն – Լեռնամերձ ավտոճանապարհի կմ0+000-կմ7+300 հատվածի հիմնանորոգում</v>
      </c>
      <c r="D30" s="27">
        <f t="shared" si="1"/>
        <v>376.8</v>
      </c>
      <c r="E30" s="130">
        <v>0</v>
      </c>
      <c r="F30" s="130">
        <v>0</v>
      </c>
      <c r="G30" s="130">
        <f>+Հ3!G34</f>
        <v>376.8</v>
      </c>
      <c r="H30" s="130">
        <v>0</v>
      </c>
    </row>
    <row r="31" spans="1:8" ht="34.5">
      <c r="A31" s="87"/>
      <c r="B31" s="131"/>
      <c r="C31" s="87" t="str">
        <f>+Հ3!D35</f>
        <v>Տ-3-61, /Մ-5/ (Նորապատ) - /Հ-17/ ավտոճանապարհի կմ0+000-կմ1+700 հատվածի հիմնանորոգում</v>
      </c>
      <c r="D31" s="27">
        <f t="shared" si="1"/>
        <v>109.7</v>
      </c>
      <c r="E31" s="130">
        <v>0</v>
      </c>
      <c r="F31" s="130">
        <v>0</v>
      </c>
      <c r="G31" s="130">
        <f>+Հ3!G35</f>
        <v>109.7</v>
      </c>
      <c r="H31" s="130">
        <v>0</v>
      </c>
    </row>
    <row r="32" spans="1:8" ht="51.75">
      <c r="A32" s="87"/>
      <c r="B32" s="131"/>
      <c r="C32" s="87" t="str">
        <f>+Հ3!D36</f>
        <v>Տ-5-7, /Մ-7/ (Շիրակամուտ) - Լեռնավան (Տ-5-38) ավտոճանապարհի կմ0+000 - կմ1+142 հատվածի հիմնանորոգում</v>
      </c>
      <c r="D32" s="27">
        <f t="shared" si="1"/>
        <v>42009.4</v>
      </c>
      <c r="E32" s="130">
        <v>0</v>
      </c>
      <c r="F32" s="130">
        <f>+Հ3!G36</f>
        <v>42009.4</v>
      </c>
      <c r="G32" s="130">
        <v>0</v>
      </c>
      <c r="H32" s="130">
        <v>0</v>
      </c>
    </row>
    <row r="33" spans="1:8" ht="34.5">
      <c r="A33" s="87"/>
      <c r="B33" s="131"/>
      <c r="C33" s="87" t="str">
        <f>+Հ3!D37</f>
        <v>Տ-5-23, /Մ-3/ - Սարամեջ ավտոճանապարհի կմ0+000-կմ4+300 հատվածի հիմնանորոգում</v>
      </c>
      <c r="D33" s="27">
        <f t="shared" si="1"/>
        <v>406558.6</v>
      </c>
      <c r="E33" s="130">
        <v>0</v>
      </c>
      <c r="F33" s="130">
        <f>+Հ3!G37</f>
        <v>406558.6</v>
      </c>
      <c r="G33" s="130">
        <v>0</v>
      </c>
      <c r="H33" s="130">
        <v>0</v>
      </c>
    </row>
    <row r="34" spans="1:8" ht="69">
      <c r="A34" s="87"/>
      <c r="B34" s="131"/>
      <c r="C34" s="87" t="str">
        <f>+Հ3!D38</f>
        <v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v>
      </c>
      <c r="D34" s="27">
        <f t="shared" si="1"/>
        <v>1047459.3</v>
      </c>
      <c r="E34" s="130">
        <v>0</v>
      </c>
      <c r="F34" s="130">
        <f>+Հ3!G38</f>
        <v>1047459.3</v>
      </c>
      <c r="G34" s="130">
        <v>0</v>
      </c>
      <c r="H34" s="130">
        <v>0</v>
      </c>
    </row>
    <row r="35" spans="1:8" ht="34.5">
      <c r="A35" s="87"/>
      <c r="B35" s="131"/>
      <c r="C35" s="80" t="str">
        <f>+Հ3!D39</f>
        <v>Մ-2 (Կապան) – Կավարտ -Առաջաձոր-Մ-2(Հ46) ավտոճանապարհի վերակառուցում</v>
      </c>
      <c r="D35" s="27">
        <f>+E35+G35+F35+H35</f>
        <v>15576.8</v>
      </c>
      <c r="E35" s="130">
        <v>0</v>
      </c>
      <c r="F35" s="130">
        <v>0</v>
      </c>
      <c r="G35" s="130">
        <f>+Հ3!G39</f>
        <v>15576.8</v>
      </c>
      <c r="H35" s="130">
        <v>0</v>
      </c>
    </row>
    <row r="36" spans="1:8" s="103" customFormat="1" ht="29.25" customHeight="1">
      <c r="A36" s="101">
        <v>1049</v>
      </c>
      <c r="B36" s="102">
        <v>21002</v>
      </c>
      <c r="C36" s="101" t="s">
        <v>96</v>
      </c>
      <c r="D36" s="100">
        <f t="shared" si="1"/>
        <v>-2262.5</v>
      </c>
      <c r="E36" s="100">
        <f t="shared" ref="E36" si="2">-E37</f>
        <v>0</v>
      </c>
      <c r="F36" s="100">
        <f>+Հ3!G42</f>
        <v>-2262.5</v>
      </c>
      <c r="G36" s="100">
        <v>0</v>
      </c>
      <c r="H36" s="100">
        <f>-H37</f>
        <v>0</v>
      </c>
    </row>
    <row r="37" spans="1:8" s="103" customFormat="1">
      <c r="A37" s="101">
        <v>1049</v>
      </c>
      <c r="B37" s="102">
        <v>21002</v>
      </c>
      <c r="C37" s="101" t="s">
        <v>97</v>
      </c>
      <c r="D37" s="100">
        <f t="shared" si="1"/>
        <v>2262.5</v>
      </c>
      <c r="E37" s="100">
        <f>SUM(E38:E42)</f>
        <v>0</v>
      </c>
      <c r="F37" s="100">
        <f>SUM(F38:F42)</f>
        <v>0</v>
      </c>
      <c r="G37" s="100">
        <f>SUM(G38:G42)</f>
        <v>2262.5</v>
      </c>
      <c r="H37" s="100">
        <f>SUM(H38:H42)</f>
        <v>0</v>
      </c>
    </row>
    <row r="38" spans="1:8">
      <c r="A38" s="80"/>
      <c r="B38" s="80"/>
      <c r="C38" s="84" t="str">
        <f>+Հ3!D45</f>
        <v>Սևանի տրանսպորտային հանգույցի հիմնանորոգում</v>
      </c>
      <c r="D38" s="27">
        <f t="shared" si="1"/>
        <v>900</v>
      </c>
      <c r="E38" s="27">
        <v>0</v>
      </c>
      <c r="F38" s="27">
        <v>0</v>
      </c>
      <c r="G38" s="27">
        <f>+Հ3!G45</f>
        <v>900</v>
      </c>
      <c r="H38" s="27">
        <v>0</v>
      </c>
    </row>
    <row r="39" spans="1:8" ht="69">
      <c r="A39" s="87"/>
      <c r="B39" s="87"/>
      <c r="C39" s="84" t="str">
        <f>+Հ3!D46</f>
        <v>Մ-4, Երևան-Սևան-Իջևան-Ադրբեջանի սահման միջպետական նշանակության ավտոճանապարհի  կմ68+000 - կմ69+000 հատվածում փլուզված հողային պաստառի շեպի վերականգնում</v>
      </c>
      <c r="D39" s="27">
        <f t="shared" si="1"/>
        <v>150</v>
      </c>
      <c r="E39" s="27">
        <v>0</v>
      </c>
      <c r="F39" s="27">
        <v>0</v>
      </c>
      <c r="G39" s="27">
        <f>+Հ3!G46</f>
        <v>150</v>
      </c>
      <c r="H39" s="27">
        <v>0</v>
      </c>
    </row>
    <row r="40" spans="1:8" ht="51.75">
      <c r="A40" s="87"/>
      <c r="B40" s="87"/>
      <c r="C40" s="84" t="str">
        <f>+Հ3!D47</f>
        <v>Հ-53, /Մ-4/ - Սեմյոնովկա - /Մ-4/ հանրապետական նշանակության ավտոճանապարհի կմ0+100 հատվածի կամրջի հիմնանորոգում</v>
      </c>
      <c r="D40" s="27">
        <f t="shared" si="1"/>
        <v>500</v>
      </c>
      <c r="E40" s="27">
        <v>0</v>
      </c>
      <c r="F40" s="27">
        <v>0</v>
      </c>
      <c r="G40" s="27">
        <f>+Հ3!G47</f>
        <v>500</v>
      </c>
      <c r="H40" s="27">
        <v>0</v>
      </c>
    </row>
    <row r="41" spans="1:8" ht="51.75">
      <c r="A41" s="87"/>
      <c r="B41" s="87"/>
      <c r="C41" s="84" t="str">
        <f>+Հ3!D48</f>
        <v>/Մ-4/ - Սևանի թերակղզի հանրապետական նշանակության ավտոճանապարհի կմ1+400 կմ1+500 հատվածում փլուզված հողային պաստառի շեպի վերականգնում</v>
      </c>
      <c r="D41" s="27">
        <f t="shared" si="1"/>
        <v>150</v>
      </c>
      <c r="E41" s="27">
        <v>0</v>
      </c>
      <c r="F41" s="27">
        <v>0</v>
      </c>
      <c r="G41" s="27">
        <f>+Հ3!G48</f>
        <v>150</v>
      </c>
      <c r="H41" s="27">
        <v>0</v>
      </c>
    </row>
    <row r="42" spans="1:8" ht="69">
      <c r="A42" s="80"/>
      <c r="B42" s="80"/>
      <c r="C42" s="84" t="str">
        <f>+Հ3!D49</f>
        <v xml:space="preserve">Մ-3, Թուրքիայի սահման-Մարգարա-Վանաձոր-Տաշիր-Վրաստանի սահման միջպետական նշանակության ավտոճանապարհի կմ105+500-ում գտնվող կամրջի հիմնանորոգում </v>
      </c>
      <c r="D42" s="27">
        <f t="shared" si="1"/>
        <v>562.5</v>
      </c>
      <c r="E42" s="27">
        <v>0</v>
      </c>
      <c r="F42" s="27">
        <v>0</v>
      </c>
      <c r="G42" s="27">
        <f>+Հ3!G49</f>
        <v>562.5</v>
      </c>
      <c r="H42" s="27">
        <v>0</v>
      </c>
    </row>
    <row r="45" spans="1:8" ht="51.75">
      <c r="C45" s="135" t="s">
        <v>172</v>
      </c>
      <c r="D45" s="136"/>
      <c r="E45" s="136"/>
      <c r="F45" s="137" t="s">
        <v>173</v>
      </c>
    </row>
  </sheetData>
  <mergeCells count="7">
    <mergeCell ref="A4:H4"/>
    <mergeCell ref="G5:H5"/>
    <mergeCell ref="A6:B7"/>
    <mergeCell ref="C6:C8"/>
    <mergeCell ref="D6:H6"/>
    <mergeCell ref="D7:D8"/>
    <mergeCell ref="E7:H7"/>
  </mergeCells>
  <printOptions horizontalCentered="1"/>
  <pageMargins left="0.15748031496062992" right="0.15748031496062992" top="0.19" bottom="0.19" header="0.19685039370078741" footer="0.19"/>
  <pageSetup paperSize="9" scale="80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topLeftCell="A52" zoomScaleNormal="100" zoomScaleSheetLayoutView="100" workbookViewId="0">
      <selection activeCell="I59" sqref="I59"/>
    </sheetView>
  </sheetViews>
  <sheetFormatPr defaultRowHeight="17.25"/>
  <cols>
    <col min="1" max="1" width="8.5703125" style="5" bestFit="1" customWidth="1"/>
    <col min="2" max="2" width="7.85546875" style="5" customWidth="1"/>
    <col min="3" max="3" width="7.140625" style="5" customWidth="1"/>
    <col min="4" max="4" width="10.140625" style="5" bestFit="1" customWidth="1"/>
    <col min="5" max="5" width="14.7109375" style="5" bestFit="1" customWidth="1"/>
    <col min="6" max="6" width="71.42578125" style="5" customWidth="1"/>
    <col min="7" max="9" width="18" style="5" customWidth="1"/>
    <col min="10" max="10" width="12.42578125" style="5" bestFit="1" customWidth="1"/>
    <col min="11" max="11" width="9.42578125" style="5" customWidth="1"/>
    <col min="12" max="16384" width="9.140625" style="5"/>
  </cols>
  <sheetData>
    <row r="1" spans="1:9">
      <c r="I1" s="7" t="s">
        <v>11</v>
      </c>
    </row>
    <row r="2" spans="1:9">
      <c r="I2" s="7" t="s">
        <v>47</v>
      </c>
    </row>
    <row r="3" spans="1:9">
      <c r="I3" s="7" t="s">
        <v>1</v>
      </c>
    </row>
    <row r="5" spans="1:9" ht="39" customHeight="1">
      <c r="A5" s="154" t="s">
        <v>46</v>
      </c>
      <c r="B5" s="154"/>
      <c r="C5" s="154"/>
      <c r="D5" s="154"/>
      <c r="E5" s="154"/>
      <c r="F5" s="154"/>
      <c r="G5" s="154"/>
      <c r="H5" s="154"/>
      <c r="I5" s="154"/>
    </row>
    <row r="7" spans="1:9">
      <c r="I7" s="7" t="s">
        <v>25</v>
      </c>
    </row>
    <row r="8" spans="1:9" s="6" customFormat="1" ht="57.75" customHeight="1">
      <c r="A8" s="155" t="s">
        <v>7</v>
      </c>
      <c r="B8" s="155"/>
      <c r="C8" s="155"/>
      <c r="D8" s="155" t="s">
        <v>2</v>
      </c>
      <c r="E8" s="155"/>
      <c r="F8" s="155" t="s">
        <v>3</v>
      </c>
      <c r="G8" s="156" t="s">
        <v>45</v>
      </c>
      <c r="H8" s="157"/>
      <c r="I8" s="158"/>
    </row>
    <row r="9" spans="1:9" s="6" customFormat="1" ht="42" customHeight="1">
      <c r="A9" s="8" t="s">
        <v>54</v>
      </c>
      <c r="B9" s="8" t="s">
        <v>53</v>
      </c>
      <c r="C9" s="8" t="s">
        <v>52</v>
      </c>
      <c r="D9" s="8" t="s">
        <v>40</v>
      </c>
      <c r="E9" s="8" t="s">
        <v>41</v>
      </c>
      <c r="F9" s="155"/>
      <c r="G9" s="1" t="s">
        <v>36</v>
      </c>
      <c r="H9" s="1" t="s">
        <v>33</v>
      </c>
      <c r="I9" s="1" t="s">
        <v>39</v>
      </c>
    </row>
    <row r="10" spans="1:9" s="6" customFormat="1">
      <c r="A10" s="66"/>
      <c r="B10" s="66"/>
      <c r="C10" s="66"/>
      <c r="D10" s="67"/>
      <c r="E10" s="67"/>
      <c r="F10" s="2" t="s">
        <v>6</v>
      </c>
      <c r="G10" s="11">
        <f t="shared" ref="G10:I10" si="0">+G12</f>
        <v>0</v>
      </c>
      <c r="H10" s="11">
        <f t="shared" si="0"/>
        <v>0</v>
      </c>
      <c r="I10" s="11">
        <f t="shared" si="0"/>
        <v>0</v>
      </c>
    </row>
    <row r="11" spans="1:9" s="6" customFormat="1">
      <c r="A11" s="66"/>
      <c r="B11" s="66"/>
      <c r="C11" s="66"/>
      <c r="D11" s="67"/>
      <c r="E11" s="67"/>
      <c r="F11" s="2" t="s">
        <v>8</v>
      </c>
      <c r="G11" s="11"/>
      <c r="H11" s="11"/>
      <c r="I11" s="11"/>
    </row>
    <row r="12" spans="1:9" s="6" customFormat="1" ht="34.5">
      <c r="A12" s="66"/>
      <c r="B12" s="66"/>
      <c r="C12" s="66"/>
      <c r="D12" s="67"/>
      <c r="E12" s="67"/>
      <c r="F12" s="2" t="s">
        <v>14</v>
      </c>
      <c r="G12" s="11">
        <f t="shared" ref="G12:I12" si="1">+G13</f>
        <v>0</v>
      </c>
      <c r="H12" s="11">
        <f t="shared" si="1"/>
        <v>0</v>
      </c>
      <c r="I12" s="11">
        <f t="shared" si="1"/>
        <v>0</v>
      </c>
    </row>
    <row r="13" spans="1:9" s="6" customFormat="1">
      <c r="A13" s="68" t="s">
        <v>66</v>
      </c>
      <c r="B13" s="69"/>
      <c r="C13" s="69"/>
      <c r="D13" s="70"/>
      <c r="E13" s="71"/>
      <c r="F13" s="14" t="s">
        <v>67</v>
      </c>
      <c r="G13" s="11">
        <f t="shared" ref="G13:H13" si="2">G15</f>
        <v>0</v>
      </c>
      <c r="H13" s="11">
        <f t="shared" si="2"/>
        <v>0</v>
      </c>
      <c r="I13" s="11">
        <f t="shared" ref="I13" si="3">I15</f>
        <v>0</v>
      </c>
    </row>
    <row r="14" spans="1:9" s="6" customFormat="1">
      <c r="A14" s="68"/>
      <c r="B14" s="69"/>
      <c r="C14" s="69"/>
      <c r="D14" s="70"/>
      <c r="E14" s="71"/>
      <c r="F14" s="2" t="s">
        <v>4</v>
      </c>
      <c r="G14" s="11"/>
      <c r="H14" s="11"/>
      <c r="I14" s="11"/>
    </row>
    <row r="15" spans="1:9" s="6" customFormat="1">
      <c r="A15" s="68"/>
      <c r="B15" s="68" t="s">
        <v>68</v>
      </c>
      <c r="C15" s="69"/>
      <c r="D15" s="70"/>
      <c r="E15" s="71"/>
      <c r="F15" s="14" t="s">
        <v>69</v>
      </c>
      <c r="G15" s="11">
        <f t="shared" ref="G15:H15" si="4">G17</f>
        <v>0</v>
      </c>
      <c r="H15" s="11">
        <f t="shared" si="4"/>
        <v>0</v>
      </c>
      <c r="I15" s="11">
        <f t="shared" ref="I15" si="5">I17</f>
        <v>0</v>
      </c>
    </row>
    <row r="16" spans="1:9" s="6" customFormat="1">
      <c r="A16" s="68"/>
      <c r="B16" s="68"/>
      <c r="C16" s="69"/>
      <c r="D16" s="70"/>
      <c r="E16" s="71"/>
      <c r="F16" s="2" t="s">
        <v>4</v>
      </c>
      <c r="G16" s="11"/>
      <c r="H16" s="11"/>
      <c r="I16" s="11"/>
    </row>
    <row r="17" spans="1:9" s="6" customFormat="1">
      <c r="A17" s="68"/>
      <c r="B17" s="68"/>
      <c r="C17" s="68" t="s">
        <v>29</v>
      </c>
      <c r="D17" s="72"/>
      <c r="E17" s="71"/>
      <c r="F17" s="2" t="s">
        <v>70</v>
      </c>
      <c r="G17" s="11">
        <f t="shared" ref="G17:H17" si="6">+G19</f>
        <v>0</v>
      </c>
      <c r="H17" s="11">
        <f t="shared" si="6"/>
        <v>0</v>
      </c>
      <c r="I17" s="11">
        <f>+I19</f>
        <v>0</v>
      </c>
    </row>
    <row r="18" spans="1:9" s="6" customFormat="1">
      <c r="A18" s="68"/>
      <c r="B18" s="68"/>
      <c r="C18" s="68"/>
      <c r="D18" s="72"/>
      <c r="E18" s="71"/>
      <c r="F18" s="2" t="s">
        <v>4</v>
      </c>
      <c r="G18" s="11"/>
      <c r="H18" s="11"/>
      <c r="I18" s="11"/>
    </row>
    <row r="19" spans="1:9" s="6" customFormat="1" ht="34.5">
      <c r="A19" s="68"/>
      <c r="B19" s="68"/>
      <c r="C19" s="68"/>
      <c r="D19" s="72"/>
      <c r="E19" s="71"/>
      <c r="F19" s="2" t="s">
        <v>13</v>
      </c>
      <c r="G19" s="11">
        <f t="shared" ref="G19:H19" si="7">+G21</f>
        <v>0</v>
      </c>
      <c r="H19" s="11">
        <f t="shared" si="7"/>
        <v>0</v>
      </c>
      <c r="I19" s="11">
        <f>+I21</f>
        <v>0</v>
      </c>
    </row>
    <row r="20" spans="1:9" s="6" customFormat="1">
      <c r="A20" s="68"/>
      <c r="B20" s="68"/>
      <c r="C20" s="68"/>
      <c r="D20" s="72"/>
      <c r="E20" s="71"/>
      <c r="F20" s="2" t="s">
        <v>4</v>
      </c>
      <c r="G20" s="11"/>
      <c r="H20" s="11"/>
      <c r="I20" s="11"/>
    </row>
    <row r="21" spans="1:9" s="6" customFormat="1" ht="17.25" customHeight="1">
      <c r="A21" s="68"/>
      <c r="B21" s="68"/>
      <c r="C21" s="68"/>
      <c r="D21" s="71" t="s">
        <v>71</v>
      </c>
      <c r="E21" s="72"/>
      <c r="F21" s="64" t="s">
        <v>72</v>
      </c>
      <c r="G21" s="11">
        <f>G41+G23</f>
        <v>0</v>
      </c>
      <c r="H21" s="11">
        <f t="shared" ref="H21:I21" si="8">H41+H23</f>
        <v>0</v>
      </c>
      <c r="I21" s="11">
        <f t="shared" si="8"/>
        <v>0</v>
      </c>
    </row>
    <row r="22" spans="1:9" s="6" customFormat="1">
      <c r="A22" s="68"/>
      <c r="B22" s="68"/>
      <c r="C22" s="68"/>
      <c r="D22" s="71"/>
      <c r="E22" s="49"/>
      <c r="F22" s="2" t="s">
        <v>4</v>
      </c>
      <c r="G22" s="11"/>
      <c r="H22" s="11"/>
      <c r="I22" s="11"/>
    </row>
    <row r="23" spans="1:9" s="6" customFormat="1" ht="34.5">
      <c r="A23" s="68"/>
      <c r="B23" s="68"/>
      <c r="C23" s="68"/>
      <c r="D23" s="71"/>
      <c r="E23" s="49" t="s">
        <v>73</v>
      </c>
      <c r="F23" s="4" t="s">
        <v>74</v>
      </c>
      <c r="G23" s="11">
        <f t="shared" ref="G23:H23" si="9">G32+G25</f>
        <v>199994.6</v>
      </c>
      <c r="H23" s="11">
        <f t="shared" si="9"/>
        <v>518829.60000000003</v>
      </c>
      <c r="I23" s="11">
        <f>I32+I25</f>
        <v>0</v>
      </c>
    </row>
    <row r="24" spans="1:9">
      <c r="A24" s="68"/>
      <c r="B24" s="68"/>
      <c r="C24" s="68"/>
      <c r="D24" s="71"/>
      <c r="E24" s="71"/>
      <c r="F24" s="9" t="s">
        <v>75</v>
      </c>
      <c r="G24" s="11"/>
      <c r="H24" s="11"/>
      <c r="I24" s="11"/>
    </row>
    <row r="25" spans="1:9" s="10" customFormat="1">
      <c r="A25" s="68"/>
      <c r="B25" s="68"/>
      <c r="C25" s="68"/>
      <c r="D25" s="71"/>
      <c r="E25" s="71"/>
      <c r="F25" s="3" t="s">
        <v>65</v>
      </c>
      <c r="G25" s="11">
        <f t="shared" ref="G25:H25" si="10">G27</f>
        <v>-5.4</v>
      </c>
      <c r="H25" s="11">
        <f t="shared" si="10"/>
        <v>-214315.3</v>
      </c>
      <c r="I25" s="11">
        <f t="shared" ref="I25" si="11">I27</f>
        <v>-1897819.8</v>
      </c>
    </row>
    <row r="26" spans="1:9" ht="34.5">
      <c r="A26" s="68"/>
      <c r="B26" s="68"/>
      <c r="C26" s="68"/>
      <c r="D26" s="71"/>
      <c r="E26" s="71"/>
      <c r="F26" s="9" t="s">
        <v>12</v>
      </c>
      <c r="G26" s="11"/>
      <c r="H26" s="11"/>
      <c r="I26" s="11"/>
    </row>
    <row r="27" spans="1:9">
      <c r="A27" s="68"/>
      <c r="B27" s="68"/>
      <c r="C27" s="68"/>
      <c r="D27" s="71"/>
      <c r="E27" s="71"/>
      <c r="F27" s="2" t="s">
        <v>5</v>
      </c>
      <c r="G27" s="11">
        <f t="shared" ref="G27:H27" si="12">+G28</f>
        <v>-5.4</v>
      </c>
      <c r="H27" s="11">
        <f t="shared" si="12"/>
        <v>-214315.3</v>
      </c>
      <c r="I27" s="11">
        <f>+I28</f>
        <v>-1897819.8</v>
      </c>
    </row>
    <row r="28" spans="1:9" ht="21.75" customHeight="1">
      <c r="A28" s="68"/>
      <c r="B28" s="68"/>
      <c r="C28" s="68"/>
      <c r="D28" s="71"/>
      <c r="E28" s="71"/>
      <c r="F28" s="2" t="s">
        <v>76</v>
      </c>
      <c r="G28" s="11">
        <f t="shared" ref="G28:H30" si="13">G29</f>
        <v>-5.4</v>
      </c>
      <c r="H28" s="11">
        <f t="shared" si="13"/>
        <v>-214315.3</v>
      </c>
      <c r="I28" s="11">
        <f t="shared" ref="I28:I30" si="14">I29</f>
        <v>-1897819.8</v>
      </c>
    </row>
    <row r="29" spans="1:9" ht="21.75" customHeight="1">
      <c r="A29" s="68"/>
      <c r="B29" s="68"/>
      <c r="C29" s="68"/>
      <c r="D29" s="71"/>
      <c r="E29" s="71"/>
      <c r="F29" s="2" t="s">
        <v>77</v>
      </c>
      <c r="G29" s="11">
        <f t="shared" si="13"/>
        <v>-5.4</v>
      </c>
      <c r="H29" s="11">
        <f t="shared" si="13"/>
        <v>-214315.3</v>
      </c>
      <c r="I29" s="11">
        <f t="shared" si="14"/>
        <v>-1897819.8</v>
      </c>
    </row>
    <row r="30" spans="1:9" ht="21.75" customHeight="1">
      <c r="A30" s="68"/>
      <c r="B30" s="68"/>
      <c r="C30" s="68"/>
      <c r="D30" s="71"/>
      <c r="E30" s="71"/>
      <c r="F30" s="2" t="s">
        <v>78</v>
      </c>
      <c r="G30" s="11">
        <f t="shared" si="13"/>
        <v>-5.4</v>
      </c>
      <c r="H30" s="11">
        <f t="shared" si="13"/>
        <v>-214315.3</v>
      </c>
      <c r="I30" s="11">
        <f t="shared" si="14"/>
        <v>-1897819.8</v>
      </c>
    </row>
    <row r="31" spans="1:9" ht="21.75" customHeight="1">
      <c r="A31" s="68"/>
      <c r="B31" s="68"/>
      <c r="C31" s="68"/>
      <c r="D31" s="71"/>
      <c r="E31" s="71"/>
      <c r="F31" s="2" t="s">
        <v>79</v>
      </c>
      <c r="G31" s="11">
        <f>+Հ3!E16</f>
        <v>-5.4</v>
      </c>
      <c r="H31" s="11">
        <f>+Հ3!F16</f>
        <v>-214315.3</v>
      </c>
      <c r="I31" s="11">
        <f>+Հ3!G16</f>
        <v>-1897819.8</v>
      </c>
    </row>
    <row r="32" spans="1:9" s="10" customFormat="1" ht="34.5">
      <c r="A32" s="68"/>
      <c r="B32" s="68"/>
      <c r="C32" s="68"/>
      <c r="D32" s="71"/>
      <c r="E32" s="71"/>
      <c r="F32" s="3" t="s">
        <v>14</v>
      </c>
      <c r="G32" s="11">
        <f t="shared" ref="G32:H32" si="15">G34</f>
        <v>200000</v>
      </c>
      <c r="H32" s="11">
        <f t="shared" si="15"/>
        <v>733144.9</v>
      </c>
      <c r="I32" s="11">
        <f t="shared" ref="I32" si="16">I34</f>
        <v>1897819.8</v>
      </c>
    </row>
    <row r="33" spans="1:10" ht="34.5">
      <c r="A33" s="68"/>
      <c r="B33" s="68"/>
      <c r="C33" s="68"/>
      <c r="D33" s="71"/>
      <c r="E33" s="71"/>
      <c r="F33" s="9" t="s">
        <v>9</v>
      </c>
      <c r="G33" s="11"/>
      <c r="H33" s="11"/>
      <c r="I33" s="11"/>
    </row>
    <row r="34" spans="1:10" ht="21.75" customHeight="1">
      <c r="A34" s="68"/>
      <c r="B34" s="68"/>
      <c r="C34" s="68"/>
      <c r="D34" s="71"/>
      <c r="E34" s="71"/>
      <c r="F34" s="2" t="s">
        <v>5</v>
      </c>
      <c r="G34" s="11">
        <f t="shared" ref="G34:H34" si="17">+G35</f>
        <v>200000</v>
      </c>
      <c r="H34" s="11">
        <f t="shared" si="17"/>
        <v>733144.9</v>
      </c>
      <c r="I34" s="11">
        <f>+I35</f>
        <v>1897819.8</v>
      </c>
    </row>
    <row r="35" spans="1:10" ht="21.75" customHeight="1">
      <c r="A35" s="68"/>
      <c r="B35" s="68"/>
      <c r="C35" s="68"/>
      <c r="D35" s="71"/>
      <c r="E35" s="71"/>
      <c r="F35" s="2" t="s">
        <v>76</v>
      </c>
      <c r="G35" s="11">
        <f t="shared" ref="G35:H35" si="18">G36</f>
        <v>200000</v>
      </c>
      <c r="H35" s="11">
        <f t="shared" si="18"/>
        <v>733144.9</v>
      </c>
      <c r="I35" s="11">
        <f t="shared" ref="I35" si="19">I36</f>
        <v>1897819.8</v>
      </c>
    </row>
    <row r="36" spans="1:10" ht="21.75" customHeight="1">
      <c r="A36" s="68"/>
      <c r="B36" s="68"/>
      <c r="C36" s="68"/>
      <c r="D36" s="71"/>
      <c r="E36" s="71"/>
      <c r="F36" s="2" t="s">
        <v>77</v>
      </c>
      <c r="G36" s="11">
        <f>G39+G37</f>
        <v>200000</v>
      </c>
      <c r="H36" s="11">
        <f t="shared" ref="H36:I36" si="20">H39+H37</f>
        <v>733144.9</v>
      </c>
      <c r="I36" s="11">
        <f t="shared" si="20"/>
        <v>1897819.8</v>
      </c>
      <c r="J36" s="108"/>
    </row>
    <row r="37" spans="1:10" ht="21.75" customHeight="1">
      <c r="A37" s="68"/>
      <c r="B37" s="68"/>
      <c r="C37" s="68"/>
      <c r="D37" s="71"/>
      <c r="E37" s="71"/>
      <c r="F37" s="2" t="s">
        <v>78</v>
      </c>
      <c r="G37" s="11">
        <f t="shared" ref="G37:I37" si="21">+G38</f>
        <v>200000</v>
      </c>
      <c r="H37" s="11">
        <f t="shared" si="21"/>
        <v>707633.6</v>
      </c>
      <c r="I37" s="11">
        <f t="shared" si="21"/>
        <v>1872308.5</v>
      </c>
    </row>
    <row r="38" spans="1:10" ht="21.75" customHeight="1">
      <c r="A38" s="68"/>
      <c r="B38" s="68"/>
      <c r="C38" s="68"/>
      <c r="D38" s="71"/>
      <c r="E38" s="71"/>
      <c r="F38" s="12" t="s">
        <v>79</v>
      </c>
      <c r="G38" s="11">
        <f>Հ3!E29+Հ3!E31+Հ3!E33+Հ3!E36+Հ3!E37+Հ3!E38+Հ3!E21</f>
        <v>200000</v>
      </c>
      <c r="H38" s="11">
        <f>Հ3!F29+Հ3!F31+Հ3!F33+Հ3!F36+Հ3!F37+Հ3!F38+Հ3!F21</f>
        <v>707633.6</v>
      </c>
      <c r="I38" s="11">
        <f>Հ3!G29+Հ3!G31+Հ3!G33+Հ3!G36+Հ3!G37+Հ3!G38+Հ3!G21</f>
        <v>1872308.5</v>
      </c>
    </row>
    <row r="39" spans="1:10" ht="20.25" customHeight="1">
      <c r="A39" s="68"/>
      <c r="B39" s="68"/>
      <c r="C39" s="68"/>
      <c r="D39" s="71"/>
      <c r="E39" s="71"/>
      <c r="F39" s="2" t="s">
        <v>156</v>
      </c>
      <c r="G39" s="11">
        <f t="shared" ref="G39:I39" si="22">+G40</f>
        <v>0</v>
      </c>
      <c r="H39" s="11">
        <f t="shared" si="22"/>
        <v>25511.3</v>
      </c>
      <c r="I39" s="11">
        <f t="shared" si="22"/>
        <v>25511.3</v>
      </c>
    </row>
    <row r="40" spans="1:10" ht="20.25" customHeight="1">
      <c r="A40" s="68"/>
      <c r="B40" s="68"/>
      <c r="C40" s="68"/>
      <c r="D40" s="71"/>
      <c r="E40" s="71"/>
      <c r="F40" s="2" t="s">
        <v>155</v>
      </c>
      <c r="G40" s="11">
        <f>+Հ3!E35+Հ3!E34+Հ3!E32+Հ3!E30+Հ3!E27+Հ3!E26+Հ3!E25+Հ3!E23+Հ3!E22+Հ3!E20+Հ3!E39</f>
        <v>0</v>
      </c>
      <c r="H40" s="11">
        <f>+Հ3!F35+Հ3!F34+Հ3!F32+Հ3!F30+Հ3!F27+Հ3!F26+Հ3!F25+Հ3!F23+Հ3!F22+Հ3!F20+Հ3!F39</f>
        <v>25511.3</v>
      </c>
      <c r="I40" s="11">
        <f>+Հ3!G35+Հ3!G34+Հ3!G32+Հ3!G30+Հ3!G27+Հ3!G26+Հ3!G25+Հ3!G23+Հ3!G22+Հ3!G20+Հ3!G39</f>
        <v>25511.3</v>
      </c>
    </row>
    <row r="41" spans="1:10" s="6" customFormat="1" ht="21.75" customHeight="1">
      <c r="A41" s="68"/>
      <c r="B41" s="68"/>
      <c r="C41" s="68"/>
      <c r="D41" s="71"/>
      <c r="E41" s="49" t="s">
        <v>80</v>
      </c>
      <c r="F41" s="65" t="s">
        <v>81</v>
      </c>
      <c r="G41" s="11">
        <f t="shared" ref="G41:H41" si="23">G50+G43</f>
        <v>-199994.6</v>
      </c>
      <c r="H41" s="11">
        <f t="shared" si="23"/>
        <v>-518829.60000000003</v>
      </c>
      <c r="I41" s="11">
        <f>I50+I43</f>
        <v>0</v>
      </c>
    </row>
    <row r="42" spans="1:10">
      <c r="A42" s="68"/>
      <c r="B42" s="68"/>
      <c r="C42" s="68"/>
      <c r="D42" s="71"/>
      <c r="E42" s="71"/>
      <c r="F42" s="9" t="s">
        <v>10</v>
      </c>
      <c r="G42" s="11"/>
      <c r="H42" s="11"/>
      <c r="I42" s="11"/>
    </row>
    <row r="43" spans="1:10" s="10" customFormat="1" ht="20.25" customHeight="1">
      <c r="A43" s="68"/>
      <c r="B43" s="68"/>
      <c r="C43" s="68"/>
      <c r="D43" s="71"/>
      <c r="E43" s="71"/>
      <c r="F43" s="3" t="s">
        <v>28</v>
      </c>
      <c r="G43" s="11">
        <f t="shared" ref="G43:I43" si="24">G45</f>
        <v>-202257.1</v>
      </c>
      <c r="H43" s="11">
        <f t="shared" si="24"/>
        <v>-521092.10000000003</v>
      </c>
      <c r="I43" s="11">
        <f t="shared" si="24"/>
        <v>-2262.5</v>
      </c>
    </row>
    <row r="44" spans="1:10" ht="34.5">
      <c r="A44" s="68"/>
      <c r="B44" s="68"/>
      <c r="C44" s="68"/>
      <c r="D44" s="71"/>
      <c r="E44" s="71"/>
      <c r="F44" s="9" t="s">
        <v>12</v>
      </c>
      <c r="G44" s="11"/>
      <c r="H44" s="11"/>
      <c r="I44" s="11"/>
    </row>
    <row r="45" spans="1:10" ht="21" customHeight="1">
      <c r="A45" s="68"/>
      <c r="B45" s="68"/>
      <c r="C45" s="68"/>
      <c r="D45" s="71"/>
      <c r="E45" s="71"/>
      <c r="F45" s="2" t="s">
        <v>5</v>
      </c>
      <c r="G45" s="11">
        <f t="shared" ref="G45:H45" si="25">+G46</f>
        <v>-202257.1</v>
      </c>
      <c r="H45" s="11">
        <f t="shared" si="25"/>
        <v>-521092.10000000003</v>
      </c>
      <c r="I45" s="11">
        <f>+I46</f>
        <v>-2262.5</v>
      </c>
    </row>
    <row r="46" spans="1:10" ht="21" customHeight="1">
      <c r="A46" s="68"/>
      <c r="B46" s="68"/>
      <c r="C46" s="68"/>
      <c r="D46" s="71"/>
      <c r="E46" s="71"/>
      <c r="F46" s="2" t="s">
        <v>76</v>
      </c>
      <c r="G46" s="11">
        <f t="shared" ref="G46:I48" si="26">G47</f>
        <v>-202257.1</v>
      </c>
      <c r="H46" s="11">
        <f t="shared" si="26"/>
        <v>-521092.10000000003</v>
      </c>
      <c r="I46" s="11">
        <f t="shared" si="26"/>
        <v>-2262.5</v>
      </c>
    </row>
    <row r="47" spans="1:10" ht="21" customHeight="1">
      <c r="A47" s="68"/>
      <c r="B47" s="68"/>
      <c r="C47" s="68"/>
      <c r="D47" s="71"/>
      <c r="E47" s="71"/>
      <c r="F47" s="2" t="s">
        <v>77</v>
      </c>
      <c r="G47" s="11">
        <f t="shared" si="26"/>
        <v>-202257.1</v>
      </c>
      <c r="H47" s="11">
        <f t="shared" si="26"/>
        <v>-521092.10000000003</v>
      </c>
      <c r="I47" s="11">
        <f t="shared" si="26"/>
        <v>-2262.5</v>
      </c>
    </row>
    <row r="48" spans="1:10" ht="21" customHeight="1">
      <c r="A48" s="68"/>
      <c r="B48" s="68"/>
      <c r="C48" s="68"/>
      <c r="D48" s="71"/>
      <c r="E48" s="71"/>
      <c r="F48" s="2" t="s">
        <v>78</v>
      </c>
      <c r="G48" s="11">
        <f t="shared" si="26"/>
        <v>-202257.1</v>
      </c>
      <c r="H48" s="11">
        <f t="shared" si="26"/>
        <v>-521092.10000000003</v>
      </c>
      <c r="I48" s="11">
        <f t="shared" si="26"/>
        <v>-2262.5</v>
      </c>
    </row>
    <row r="49" spans="1:9" ht="21" customHeight="1">
      <c r="A49" s="68"/>
      <c r="B49" s="68"/>
      <c r="C49" s="68"/>
      <c r="D49" s="71"/>
      <c r="E49" s="71"/>
      <c r="F49" s="2" t="s">
        <v>79</v>
      </c>
      <c r="G49" s="11">
        <f>+Հ3!E42</f>
        <v>-202257.1</v>
      </c>
      <c r="H49" s="11">
        <f>+Հ3!F42</f>
        <v>-521092.10000000003</v>
      </c>
      <c r="I49" s="11">
        <f>+Հ3!G42</f>
        <v>-2262.5</v>
      </c>
    </row>
    <row r="50" spans="1:9" s="10" customFormat="1" ht="34.5">
      <c r="A50" s="68"/>
      <c r="B50" s="68"/>
      <c r="C50" s="68"/>
      <c r="D50" s="71"/>
      <c r="E50" s="71"/>
      <c r="F50" s="3" t="s">
        <v>14</v>
      </c>
      <c r="G50" s="11">
        <f t="shared" ref="G50:I50" si="27">G52</f>
        <v>2262.5</v>
      </c>
      <c r="H50" s="11">
        <f t="shared" si="27"/>
        <v>2262.5</v>
      </c>
      <c r="I50" s="11">
        <f t="shared" si="27"/>
        <v>2262.5</v>
      </c>
    </row>
    <row r="51" spans="1:9" ht="34.5">
      <c r="A51" s="68"/>
      <c r="B51" s="68"/>
      <c r="C51" s="68"/>
      <c r="D51" s="71"/>
      <c r="E51" s="71"/>
      <c r="F51" s="9" t="s">
        <v>9</v>
      </c>
      <c r="G51" s="11"/>
      <c r="H51" s="11"/>
      <c r="I51" s="11"/>
    </row>
    <row r="52" spans="1:9" ht="20.25" customHeight="1">
      <c r="A52" s="68"/>
      <c r="B52" s="68"/>
      <c r="C52" s="68"/>
      <c r="D52" s="71"/>
      <c r="E52" s="71"/>
      <c r="F52" s="2" t="s">
        <v>5</v>
      </c>
      <c r="G52" s="11">
        <f t="shared" ref="G52:H52" si="28">+G53</f>
        <v>2262.5</v>
      </c>
      <c r="H52" s="11">
        <f t="shared" si="28"/>
        <v>2262.5</v>
      </c>
      <c r="I52" s="11">
        <f>+I53</f>
        <v>2262.5</v>
      </c>
    </row>
    <row r="53" spans="1:9" ht="20.25" customHeight="1">
      <c r="A53" s="68"/>
      <c r="B53" s="68"/>
      <c r="C53" s="68"/>
      <c r="D53" s="71"/>
      <c r="E53" s="71"/>
      <c r="F53" s="2" t="s">
        <v>76</v>
      </c>
      <c r="G53" s="11">
        <f t="shared" ref="G53:I53" si="29">G54</f>
        <v>2262.5</v>
      </c>
      <c r="H53" s="11">
        <f t="shared" si="29"/>
        <v>2262.5</v>
      </c>
      <c r="I53" s="11">
        <f t="shared" si="29"/>
        <v>2262.5</v>
      </c>
    </row>
    <row r="54" spans="1:9" ht="20.25" customHeight="1">
      <c r="A54" s="68"/>
      <c r="B54" s="68"/>
      <c r="C54" s="68"/>
      <c r="D54" s="71"/>
      <c r="E54" s="71"/>
      <c r="F54" s="2" t="s">
        <v>77</v>
      </c>
      <c r="G54" s="11">
        <f t="shared" ref="G54:I54" si="30">+G55</f>
        <v>2262.5</v>
      </c>
      <c r="H54" s="11">
        <f t="shared" si="30"/>
        <v>2262.5</v>
      </c>
      <c r="I54" s="11">
        <f t="shared" si="30"/>
        <v>2262.5</v>
      </c>
    </row>
    <row r="55" spans="1:9" ht="20.25" customHeight="1">
      <c r="A55" s="68"/>
      <c r="B55" s="68"/>
      <c r="C55" s="68"/>
      <c r="D55" s="71"/>
      <c r="E55" s="71"/>
      <c r="F55" s="2" t="s">
        <v>156</v>
      </c>
      <c r="G55" s="11">
        <f t="shared" ref="G55:I55" si="31">+G56</f>
        <v>2262.5</v>
      </c>
      <c r="H55" s="11">
        <f t="shared" si="31"/>
        <v>2262.5</v>
      </c>
      <c r="I55" s="11">
        <f t="shared" si="31"/>
        <v>2262.5</v>
      </c>
    </row>
    <row r="56" spans="1:9" ht="20.25" customHeight="1">
      <c r="A56" s="68"/>
      <c r="B56" s="68"/>
      <c r="C56" s="68"/>
      <c r="D56" s="71"/>
      <c r="E56" s="71"/>
      <c r="F56" s="2" t="s">
        <v>155</v>
      </c>
      <c r="G56" s="11">
        <f>+Հ3!E43</f>
        <v>2262.5</v>
      </c>
      <c r="H56" s="11">
        <f>+Հ3!F43</f>
        <v>2262.5</v>
      </c>
      <c r="I56" s="11">
        <f>+Հ3!G43</f>
        <v>2262.5</v>
      </c>
    </row>
    <row r="59" spans="1:9" ht="51.75">
      <c r="F59" s="135" t="s">
        <v>172</v>
      </c>
      <c r="G59" s="136"/>
      <c r="H59" s="136"/>
      <c r="I59" s="137" t="s">
        <v>173</v>
      </c>
    </row>
  </sheetData>
  <mergeCells count="5">
    <mergeCell ref="A5:I5"/>
    <mergeCell ref="A8:C8"/>
    <mergeCell ref="D8:E8"/>
    <mergeCell ref="F8:F9"/>
    <mergeCell ref="G8:I8"/>
  </mergeCells>
  <pageMargins left="0.11811023622047245" right="0.11811023622047245" top="0.28000000000000003" bottom="0" header="0.2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opLeftCell="A43" zoomScaleNormal="100" workbookViewId="0">
      <selection activeCell="E52" sqref="E52"/>
    </sheetView>
  </sheetViews>
  <sheetFormatPr defaultRowHeight="17.25"/>
  <cols>
    <col min="1" max="1" width="7.28515625" style="15" customWidth="1"/>
    <col min="2" max="2" width="12" style="15" customWidth="1"/>
    <col min="3" max="3" width="15.7109375" style="15" customWidth="1"/>
    <col min="4" max="4" width="80.7109375" style="15" customWidth="1"/>
    <col min="5" max="5" width="18.28515625" style="15" customWidth="1"/>
    <col min="6" max="6" width="17.28515625" style="15" customWidth="1"/>
    <col min="7" max="7" width="16" style="15" customWidth="1"/>
    <col min="8" max="8" width="17.7109375" style="15" customWidth="1"/>
    <col min="9" max="9" width="12.85546875" style="15" customWidth="1"/>
    <col min="10" max="10" width="14.140625" style="15" customWidth="1"/>
    <col min="11" max="11" width="10.7109375" style="15" customWidth="1"/>
    <col min="12" max="258" width="9.140625" style="15"/>
    <col min="259" max="259" width="7.28515625" style="15" customWidth="1"/>
    <col min="260" max="260" width="12" style="15" customWidth="1"/>
    <col min="261" max="261" width="11.85546875" style="15" customWidth="1"/>
    <col min="262" max="262" width="64.28515625" style="15" customWidth="1"/>
    <col min="263" max="263" width="16.85546875" style="15" customWidth="1"/>
    <col min="264" max="264" width="17.7109375" style="15" customWidth="1"/>
    <col min="265" max="265" width="12.85546875" style="15" customWidth="1"/>
    <col min="266" max="266" width="14.140625" style="15" customWidth="1"/>
    <col min="267" max="267" width="10.7109375" style="15" customWidth="1"/>
    <col min="268" max="514" width="9.140625" style="15"/>
    <col min="515" max="515" width="7.28515625" style="15" customWidth="1"/>
    <col min="516" max="516" width="12" style="15" customWidth="1"/>
    <col min="517" max="517" width="11.85546875" style="15" customWidth="1"/>
    <col min="518" max="518" width="64.28515625" style="15" customWidth="1"/>
    <col min="519" max="519" width="16.85546875" style="15" customWidth="1"/>
    <col min="520" max="520" width="17.7109375" style="15" customWidth="1"/>
    <col min="521" max="521" width="12.85546875" style="15" customWidth="1"/>
    <col min="522" max="522" width="14.140625" style="15" customWidth="1"/>
    <col min="523" max="523" width="10.7109375" style="15" customWidth="1"/>
    <col min="524" max="770" width="9.140625" style="15"/>
    <col min="771" max="771" width="7.28515625" style="15" customWidth="1"/>
    <col min="772" max="772" width="12" style="15" customWidth="1"/>
    <col min="773" max="773" width="11.85546875" style="15" customWidth="1"/>
    <col min="774" max="774" width="64.28515625" style="15" customWidth="1"/>
    <col min="775" max="775" width="16.85546875" style="15" customWidth="1"/>
    <col min="776" max="776" width="17.7109375" style="15" customWidth="1"/>
    <col min="777" max="777" width="12.85546875" style="15" customWidth="1"/>
    <col min="778" max="778" width="14.140625" style="15" customWidth="1"/>
    <col min="779" max="779" width="10.7109375" style="15" customWidth="1"/>
    <col min="780" max="1026" width="9.140625" style="15"/>
    <col min="1027" max="1027" width="7.28515625" style="15" customWidth="1"/>
    <col min="1028" max="1028" width="12" style="15" customWidth="1"/>
    <col min="1029" max="1029" width="11.85546875" style="15" customWidth="1"/>
    <col min="1030" max="1030" width="64.28515625" style="15" customWidth="1"/>
    <col min="1031" max="1031" width="16.85546875" style="15" customWidth="1"/>
    <col min="1032" max="1032" width="17.7109375" style="15" customWidth="1"/>
    <col min="1033" max="1033" width="12.85546875" style="15" customWidth="1"/>
    <col min="1034" max="1034" width="14.140625" style="15" customWidth="1"/>
    <col min="1035" max="1035" width="10.7109375" style="15" customWidth="1"/>
    <col min="1036" max="1282" width="9.140625" style="15"/>
    <col min="1283" max="1283" width="7.28515625" style="15" customWidth="1"/>
    <col min="1284" max="1284" width="12" style="15" customWidth="1"/>
    <col min="1285" max="1285" width="11.85546875" style="15" customWidth="1"/>
    <col min="1286" max="1286" width="64.28515625" style="15" customWidth="1"/>
    <col min="1287" max="1287" width="16.85546875" style="15" customWidth="1"/>
    <col min="1288" max="1288" width="17.7109375" style="15" customWidth="1"/>
    <col min="1289" max="1289" width="12.85546875" style="15" customWidth="1"/>
    <col min="1290" max="1290" width="14.140625" style="15" customWidth="1"/>
    <col min="1291" max="1291" width="10.7109375" style="15" customWidth="1"/>
    <col min="1292" max="1538" width="9.140625" style="15"/>
    <col min="1539" max="1539" width="7.28515625" style="15" customWidth="1"/>
    <col min="1540" max="1540" width="12" style="15" customWidth="1"/>
    <col min="1541" max="1541" width="11.85546875" style="15" customWidth="1"/>
    <col min="1542" max="1542" width="64.28515625" style="15" customWidth="1"/>
    <col min="1543" max="1543" width="16.85546875" style="15" customWidth="1"/>
    <col min="1544" max="1544" width="17.7109375" style="15" customWidth="1"/>
    <col min="1545" max="1545" width="12.85546875" style="15" customWidth="1"/>
    <col min="1546" max="1546" width="14.140625" style="15" customWidth="1"/>
    <col min="1547" max="1547" width="10.7109375" style="15" customWidth="1"/>
    <col min="1548" max="1794" width="9.140625" style="15"/>
    <col min="1795" max="1795" width="7.28515625" style="15" customWidth="1"/>
    <col min="1796" max="1796" width="12" style="15" customWidth="1"/>
    <col min="1797" max="1797" width="11.85546875" style="15" customWidth="1"/>
    <col min="1798" max="1798" width="64.28515625" style="15" customWidth="1"/>
    <col min="1799" max="1799" width="16.85546875" style="15" customWidth="1"/>
    <col min="1800" max="1800" width="17.7109375" style="15" customWidth="1"/>
    <col min="1801" max="1801" width="12.85546875" style="15" customWidth="1"/>
    <col min="1802" max="1802" width="14.140625" style="15" customWidth="1"/>
    <col min="1803" max="1803" width="10.7109375" style="15" customWidth="1"/>
    <col min="1804" max="2050" width="9.140625" style="15"/>
    <col min="2051" max="2051" width="7.28515625" style="15" customWidth="1"/>
    <col min="2052" max="2052" width="12" style="15" customWidth="1"/>
    <col min="2053" max="2053" width="11.85546875" style="15" customWidth="1"/>
    <col min="2054" max="2054" width="64.28515625" style="15" customWidth="1"/>
    <col min="2055" max="2055" width="16.85546875" style="15" customWidth="1"/>
    <col min="2056" max="2056" width="17.7109375" style="15" customWidth="1"/>
    <col min="2057" max="2057" width="12.85546875" style="15" customWidth="1"/>
    <col min="2058" max="2058" width="14.140625" style="15" customWidth="1"/>
    <col min="2059" max="2059" width="10.7109375" style="15" customWidth="1"/>
    <col min="2060" max="2306" width="9.140625" style="15"/>
    <col min="2307" max="2307" width="7.28515625" style="15" customWidth="1"/>
    <col min="2308" max="2308" width="12" style="15" customWidth="1"/>
    <col min="2309" max="2309" width="11.85546875" style="15" customWidth="1"/>
    <col min="2310" max="2310" width="64.28515625" style="15" customWidth="1"/>
    <col min="2311" max="2311" width="16.85546875" style="15" customWidth="1"/>
    <col min="2312" max="2312" width="17.7109375" style="15" customWidth="1"/>
    <col min="2313" max="2313" width="12.85546875" style="15" customWidth="1"/>
    <col min="2314" max="2314" width="14.140625" style="15" customWidth="1"/>
    <col min="2315" max="2315" width="10.7109375" style="15" customWidth="1"/>
    <col min="2316" max="2562" width="9.140625" style="15"/>
    <col min="2563" max="2563" width="7.28515625" style="15" customWidth="1"/>
    <col min="2564" max="2564" width="12" style="15" customWidth="1"/>
    <col min="2565" max="2565" width="11.85546875" style="15" customWidth="1"/>
    <col min="2566" max="2566" width="64.28515625" style="15" customWidth="1"/>
    <col min="2567" max="2567" width="16.85546875" style="15" customWidth="1"/>
    <col min="2568" max="2568" width="17.7109375" style="15" customWidth="1"/>
    <col min="2569" max="2569" width="12.85546875" style="15" customWidth="1"/>
    <col min="2570" max="2570" width="14.140625" style="15" customWidth="1"/>
    <col min="2571" max="2571" width="10.7109375" style="15" customWidth="1"/>
    <col min="2572" max="2818" width="9.140625" style="15"/>
    <col min="2819" max="2819" width="7.28515625" style="15" customWidth="1"/>
    <col min="2820" max="2820" width="12" style="15" customWidth="1"/>
    <col min="2821" max="2821" width="11.85546875" style="15" customWidth="1"/>
    <col min="2822" max="2822" width="64.28515625" style="15" customWidth="1"/>
    <col min="2823" max="2823" width="16.85546875" style="15" customWidth="1"/>
    <col min="2824" max="2824" width="17.7109375" style="15" customWidth="1"/>
    <col min="2825" max="2825" width="12.85546875" style="15" customWidth="1"/>
    <col min="2826" max="2826" width="14.140625" style="15" customWidth="1"/>
    <col min="2827" max="2827" width="10.7109375" style="15" customWidth="1"/>
    <col min="2828" max="3074" width="9.140625" style="15"/>
    <col min="3075" max="3075" width="7.28515625" style="15" customWidth="1"/>
    <col min="3076" max="3076" width="12" style="15" customWidth="1"/>
    <col min="3077" max="3077" width="11.85546875" style="15" customWidth="1"/>
    <col min="3078" max="3078" width="64.28515625" style="15" customWidth="1"/>
    <col min="3079" max="3079" width="16.85546875" style="15" customWidth="1"/>
    <col min="3080" max="3080" width="17.7109375" style="15" customWidth="1"/>
    <col min="3081" max="3081" width="12.85546875" style="15" customWidth="1"/>
    <col min="3082" max="3082" width="14.140625" style="15" customWidth="1"/>
    <col min="3083" max="3083" width="10.7109375" style="15" customWidth="1"/>
    <col min="3084" max="3330" width="9.140625" style="15"/>
    <col min="3331" max="3331" width="7.28515625" style="15" customWidth="1"/>
    <col min="3332" max="3332" width="12" style="15" customWidth="1"/>
    <col min="3333" max="3333" width="11.85546875" style="15" customWidth="1"/>
    <col min="3334" max="3334" width="64.28515625" style="15" customWidth="1"/>
    <col min="3335" max="3335" width="16.85546875" style="15" customWidth="1"/>
    <col min="3336" max="3336" width="17.7109375" style="15" customWidth="1"/>
    <col min="3337" max="3337" width="12.85546875" style="15" customWidth="1"/>
    <col min="3338" max="3338" width="14.140625" style="15" customWidth="1"/>
    <col min="3339" max="3339" width="10.7109375" style="15" customWidth="1"/>
    <col min="3340" max="3586" width="9.140625" style="15"/>
    <col min="3587" max="3587" width="7.28515625" style="15" customWidth="1"/>
    <col min="3588" max="3588" width="12" style="15" customWidth="1"/>
    <col min="3589" max="3589" width="11.85546875" style="15" customWidth="1"/>
    <col min="3590" max="3590" width="64.28515625" style="15" customWidth="1"/>
    <col min="3591" max="3591" width="16.85546875" style="15" customWidth="1"/>
    <col min="3592" max="3592" width="17.7109375" style="15" customWidth="1"/>
    <col min="3593" max="3593" width="12.85546875" style="15" customWidth="1"/>
    <col min="3594" max="3594" width="14.140625" style="15" customWidth="1"/>
    <col min="3595" max="3595" width="10.7109375" style="15" customWidth="1"/>
    <col min="3596" max="3842" width="9.140625" style="15"/>
    <col min="3843" max="3843" width="7.28515625" style="15" customWidth="1"/>
    <col min="3844" max="3844" width="12" style="15" customWidth="1"/>
    <col min="3845" max="3845" width="11.85546875" style="15" customWidth="1"/>
    <col min="3846" max="3846" width="64.28515625" style="15" customWidth="1"/>
    <col min="3847" max="3847" width="16.85546875" style="15" customWidth="1"/>
    <col min="3848" max="3848" width="17.7109375" style="15" customWidth="1"/>
    <col min="3849" max="3849" width="12.85546875" style="15" customWidth="1"/>
    <col min="3850" max="3850" width="14.140625" style="15" customWidth="1"/>
    <col min="3851" max="3851" width="10.7109375" style="15" customWidth="1"/>
    <col min="3852" max="4098" width="9.140625" style="15"/>
    <col min="4099" max="4099" width="7.28515625" style="15" customWidth="1"/>
    <col min="4100" max="4100" width="12" style="15" customWidth="1"/>
    <col min="4101" max="4101" width="11.85546875" style="15" customWidth="1"/>
    <col min="4102" max="4102" width="64.28515625" style="15" customWidth="1"/>
    <col min="4103" max="4103" width="16.85546875" style="15" customWidth="1"/>
    <col min="4104" max="4104" width="17.7109375" style="15" customWidth="1"/>
    <col min="4105" max="4105" width="12.85546875" style="15" customWidth="1"/>
    <col min="4106" max="4106" width="14.140625" style="15" customWidth="1"/>
    <col min="4107" max="4107" width="10.7109375" style="15" customWidth="1"/>
    <col min="4108" max="4354" width="9.140625" style="15"/>
    <col min="4355" max="4355" width="7.28515625" style="15" customWidth="1"/>
    <col min="4356" max="4356" width="12" style="15" customWidth="1"/>
    <col min="4357" max="4357" width="11.85546875" style="15" customWidth="1"/>
    <col min="4358" max="4358" width="64.28515625" style="15" customWidth="1"/>
    <col min="4359" max="4359" width="16.85546875" style="15" customWidth="1"/>
    <col min="4360" max="4360" width="17.7109375" style="15" customWidth="1"/>
    <col min="4361" max="4361" width="12.85546875" style="15" customWidth="1"/>
    <col min="4362" max="4362" width="14.140625" style="15" customWidth="1"/>
    <col min="4363" max="4363" width="10.7109375" style="15" customWidth="1"/>
    <col min="4364" max="4610" width="9.140625" style="15"/>
    <col min="4611" max="4611" width="7.28515625" style="15" customWidth="1"/>
    <col min="4612" max="4612" width="12" style="15" customWidth="1"/>
    <col min="4613" max="4613" width="11.85546875" style="15" customWidth="1"/>
    <col min="4614" max="4614" width="64.28515625" style="15" customWidth="1"/>
    <col min="4615" max="4615" width="16.85546875" style="15" customWidth="1"/>
    <col min="4616" max="4616" width="17.7109375" style="15" customWidth="1"/>
    <col min="4617" max="4617" width="12.85546875" style="15" customWidth="1"/>
    <col min="4618" max="4618" width="14.140625" style="15" customWidth="1"/>
    <col min="4619" max="4619" width="10.7109375" style="15" customWidth="1"/>
    <col min="4620" max="4866" width="9.140625" style="15"/>
    <col min="4867" max="4867" width="7.28515625" style="15" customWidth="1"/>
    <col min="4868" max="4868" width="12" style="15" customWidth="1"/>
    <col min="4869" max="4869" width="11.85546875" style="15" customWidth="1"/>
    <col min="4870" max="4870" width="64.28515625" style="15" customWidth="1"/>
    <col min="4871" max="4871" width="16.85546875" style="15" customWidth="1"/>
    <col min="4872" max="4872" width="17.7109375" style="15" customWidth="1"/>
    <col min="4873" max="4873" width="12.85546875" style="15" customWidth="1"/>
    <col min="4874" max="4874" width="14.140625" style="15" customWidth="1"/>
    <col min="4875" max="4875" width="10.7109375" style="15" customWidth="1"/>
    <col min="4876" max="5122" width="9.140625" style="15"/>
    <col min="5123" max="5123" width="7.28515625" style="15" customWidth="1"/>
    <col min="5124" max="5124" width="12" style="15" customWidth="1"/>
    <col min="5125" max="5125" width="11.85546875" style="15" customWidth="1"/>
    <col min="5126" max="5126" width="64.28515625" style="15" customWidth="1"/>
    <col min="5127" max="5127" width="16.85546875" style="15" customWidth="1"/>
    <col min="5128" max="5128" width="17.7109375" style="15" customWidth="1"/>
    <col min="5129" max="5129" width="12.85546875" style="15" customWidth="1"/>
    <col min="5130" max="5130" width="14.140625" style="15" customWidth="1"/>
    <col min="5131" max="5131" width="10.7109375" style="15" customWidth="1"/>
    <col min="5132" max="5378" width="9.140625" style="15"/>
    <col min="5379" max="5379" width="7.28515625" style="15" customWidth="1"/>
    <col min="5380" max="5380" width="12" style="15" customWidth="1"/>
    <col min="5381" max="5381" width="11.85546875" style="15" customWidth="1"/>
    <col min="5382" max="5382" width="64.28515625" style="15" customWidth="1"/>
    <col min="5383" max="5383" width="16.85546875" style="15" customWidth="1"/>
    <col min="5384" max="5384" width="17.7109375" style="15" customWidth="1"/>
    <col min="5385" max="5385" width="12.85546875" style="15" customWidth="1"/>
    <col min="5386" max="5386" width="14.140625" style="15" customWidth="1"/>
    <col min="5387" max="5387" width="10.7109375" style="15" customWidth="1"/>
    <col min="5388" max="5634" width="9.140625" style="15"/>
    <col min="5635" max="5635" width="7.28515625" style="15" customWidth="1"/>
    <col min="5636" max="5636" width="12" style="15" customWidth="1"/>
    <col min="5637" max="5637" width="11.85546875" style="15" customWidth="1"/>
    <col min="5638" max="5638" width="64.28515625" style="15" customWidth="1"/>
    <col min="5639" max="5639" width="16.85546875" style="15" customWidth="1"/>
    <col min="5640" max="5640" width="17.7109375" style="15" customWidth="1"/>
    <col min="5641" max="5641" width="12.85546875" style="15" customWidth="1"/>
    <col min="5642" max="5642" width="14.140625" style="15" customWidth="1"/>
    <col min="5643" max="5643" width="10.7109375" style="15" customWidth="1"/>
    <col min="5644" max="5890" width="9.140625" style="15"/>
    <col min="5891" max="5891" width="7.28515625" style="15" customWidth="1"/>
    <col min="5892" max="5892" width="12" style="15" customWidth="1"/>
    <col min="5893" max="5893" width="11.85546875" style="15" customWidth="1"/>
    <col min="5894" max="5894" width="64.28515625" style="15" customWidth="1"/>
    <col min="5895" max="5895" width="16.85546875" style="15" customWidth="1"/>
    <col min="5896" max="5896" width="17.7109375" style="15" customWidth="1"/>
    <col min="5897" max="5897" width="12.85546875" style="15" customWidth="1"/>
    <col min="5898" max="5898" width="14.140625" style="15" customWidth="1"/>
    <col min="5899" max="5899" width="10.7109375" style="15" customWidth="1"/>
    <col min="5900" max="6146" width="9.140625" style="15"/>
    <col min="6147" max="6147" width="7.28515625" style="15" customWidth="1"/>
    <col min="6148" max="6148" width="12" style="15" customWidth="1"/>
    <col min="6149" max="6149" width="11.85546875" style="15" customWidth="1"/>
    <col min="6150" max="6150" width="64.28515625" style="15" customWidth="1"/>
    <col min="6151" max="6151" width="16.85546875" style="15" customWidth="1"/>
    <col min="6152" max="6152" width="17.7109375" style="15" customWidth="1"/>
    <col min="6153" max="6153" width="12.85546875" style="15" customWidth="1"/>
    <col min="6154" max="6154" width="14.140625" style="15" customWidth="1"/>
    <col min="6155" max="6155" width="10.7109375" style="15" customWidth="1"/>
    <col min="6156" max="6402" width="9.140625" style="15"/>
    <col min="6403" max="6403" width="7.28515625" style="15" customWidth="1"/>
    <col min="6404" max="6404" width="12" style="15" customWidth="1"/>
    <col min="6405" max="6405" width="11.85546875" style="15" customWidth="1"/>
    <col min="6406" max="6406" width="64.28515625" style="15" customWidth="1"/>
    <col min="6407" max="6407" width="16.85546875" style="15" customWidth="1"/>
    <col min="6408" max="6408" width="17.7109375" style="15" customWidth="1"/>
    <col min="6409" max="6409" width="12.85546875" style="15" customWidth="1"/>
    <col min="6410" max="6410" width="14.140625" style="15" customWidth="1"/>
    <col min="6411" max="6411" width="10.7109375" style="15" customWidth="1"/>
    <col min="6412" max="6658" width="9.140625" style="15"/>
    <col min="6659" max="6659" width="7.28515625" style="15" customWidth="1"/>
    <col min="6660" max="6660" width="12" style="15" customWidth="1"/>
    <col min="6661" max="6661" width="11.85546875" style="15" customWidth="1"/>
    <col min="6662" max="6662" width="64.28515625" style="15" customWidth="1"/>
    <col min="6663" max="6663" width="16.85546875" style="15" customWidth="1"/>
    <col min="6664" max="6664" width="17.7109375" style="15" customWidth="1"/>
    <col min="6665" max="6665" width="12.85546875" style="15" customWidth="1"/>
    <col min="6666" max="6666" width="14.140625" style="15" customWidth="1"/>
    <col min="6667" max="6667" width="10.7109375" style="15" customWidth="1"/>
    <col min="6668" max="6914" width="9.140625" style="15"/>
    <col min="6915" max="6915" width="7.28515625" style="15" customWidth="1"/>
    <col min="6916" max="6916" width="12" style="15" customWidth="1"/>
    <col min="6917" max="6917" width="11.85546875" style="15" customWidth="1"/>
    <col min="6918" max="6918" width="64.28515625" style="15" customWidth="1"/>
    <col min="6919" max="6919" width="16.85546875" style="15" customWidth="1"/>
    <col min="6920" max="6920" width="17.7109375" style="15" customWidth="1"/>
    <col min="6921" max="6921" width="12.85546875" style="15" customWidth="1"/>
    <col min="6922" max="6922" width="14.140625" style="15" customWidth="1"/>
    <col min="6923" max="6923" width="10.7109375" style="15" customWidth="1"/>
    <col min="6924" max="7170" width="9.140625" style="15"/>
    <col min="7171" max="7171" width="7.28515625" style="15" customWidth="1"/>
    <col min="7172" max="7172" width="12" style="15" customWidth="1"/>
    <col min="7173" max="7173" width="11.85546875" style="15" customWidth="1"/>
    <col min="7174" max="7174" width="64.28515625" style="15" customWidth="1"/>
    <col min="7175" max="7175" width="16.85546875" style="15" customWidth="1"/>
    <col min="7176" max="7176" width="17.7109375" style="15" customWidth="1"/>
    <col min="7177" max="7177" width="12.85546875" style="15" customWidth="1"/>
    <col min="7178" max="7178" width="14.140625" style="15" customWidth="1"/>
    <col min="7179" max="7179" width="10.7109375" style="15" customWidth="1"/>
    <col min="7180" max="7426" width="9.140625" style="15"/>
    <col min="7427" max="7427" width="7.28515625" style="15" customWidth="1"/>
    <col min="7428" max="7428" width="12" style="15" customWidth="1"/>
    <col min="7429" max="7429" width="11.85546875" style="15" customWidth="1"/>
    <col min="7430" max="7430" width="64.28515625" style="15" customWidth="1"/>
    <col min="7431" max="7431" width="16.85546875" style="15" customWidth="1"/>
    <col min="7432" max="7432" width="17.7109375" style="15" customWidth="1"/>
    <col min="7433" max="7433" width="12.85546875" style="15" customWidth="1"/>
    <col min="7434" max="7434" width="14.140625" style="15" customWidth="1"/>
    <col min="7435" max="7435" width="10.7109375" style="15" customWidth="1"/>
    <col min="7436" max="7682" width="9.140625" style="15"/>
    <col min="7683" max="7683" width="7.28515625" style="15" customWidth="1"/>
    <col min="7684" max="7684" width="12" style="15" customWidth="1"/>
    <col min="7685" max="7685" width="11.85546875" style="15" customWidth="1"/>
    <col min="7686" max="7686" width="64.28515625" style="15" customWidth="1"/>
    <col min="7687" max="7687" width="16.85546875" style="15" customWidth="1"/>
    <col min="7688" max="7688" width="17.7109375" style="15" customWidth="1"/>
    <col min="7689" max="7689" width="12.85546875" style="15" customWidth="1"/>
    <col min="7690" max="7690" width="14.140625" style="15" customWidth="1"/>
    <col min="7691" max="7691" width="10.7109375" style="15" customWidth="1"/>
    <col min="7692" max="7938" width="9.140625" style="15"/>
    <col min="7939" max="7939" width="7.28515625" style="15" customWidth="1"/>
    <col min="7940" max="7940" width="12" style="15" customWidth="1"/>
    <col min="7941" max="7941" width="11.85546875" style="15" customWidth="1"/>
    <col min="7942" max="7942" width="64.28515625" style="15" customWidth="1"/>
    <col min="7943" max="7943" width="16.85546875" style="15" customWidth="1"/>
    <col min="7944" max="7944" width="17.7109375" style="15" customWidth="1"/>
    <col min="7945" max="7945" width="12.85546875" style="15" customWidth="1"/>
    <col min="7946" max="7946" width="14.140625" style="15" customWidth="1"/>
    <col min="7947" max="7947" width="10.7109375" style="15" customWidth="1"/>
    <col min="7948" max="8194" width="9.140625" style="15"/>
    <col min="8195" max="8195" width="7.28515625" style="15" customWidth="1"/>
    <col min="8196" max="8196" width="12" style="15" customWidth="1"/>
    <col min="8197" max="8197" width="11.85546875" style="15" customWidth="1"/>
    <col min="8198" max="8198" width="64.28515625" style="15" customWidth="1"/>
    <col min="8199" max="8199" width="16.85546875" style="15" customWidth="1"/>
    <col min="8200" max="8200" width="17.7109375" style="15" customWidth="1"/>
    <col min="8201" max="8201" width="12.85546875" style="15" customWidth="1"/>
    <col min="8202" max="8202" width="14.140625" style="15" customWidth="1"/>
    <col min="8203" max="8203" width="10.7109375" style="15" customWidth="1"/>
    <col min="8204" max="8450" width="9.140625" style="15"/>
    <col min="8451" max="8451" width="7.28515625" style="15" customWidth="1"/>
    <col min="8452" max="8452" width="12" style="15" customWidth="1"/>
    <col min="8453" max="8453" width="11.85546875" style="15" customWidth="1"/>
    <col min="8454" max="8454" width="64.28515625" style="15" customWidth="1"/>
    <col min="8455" max="8455" width="16.85546875" style="15" customWidth="1"/>
    <col min="8456" max="8456" width="17.7109375" style="15" customWidth="1"/>
    <col min="8457" max="8457" width="12.85546875" style="15" customWidth="1"/>
    <col min="8458" max="8458" width="14.140625" style="15" customWidth="1"/>
    <col min="8459" max="8459" width="10.7109375" style="15" customWidth="1"/>
    <col min="8460" max="8706" width="9.140625" style="15"/>
    <col min="8707" max="8707" width="7.28515625" style="15" customWidth="1"/>
    <col min="8708" max="8708" width="12" style="15" customWidth="1"/>
    <col min="8709" max="8709" width="11.85546875" style="15" customWidth="1"/>
    <col min="8710" max="8710" width="64.28515625" style="15" customWidth="1"/>
    <col min="8711" max="8711" width="16.85546875" style="15" customWidth="1"/>
    <col min="8712" max="8712" width="17.7109375" style="15" customWidth="1"/>
    <col min="8713" max="8713" width="12.85546875" style="15" customWidth="1"/>
    <col min="8714" max="8714" width="14.140625" style="15" customWidth="1"/>
    <col min="8715" max="8715" width="10.7109375" style="15" customWidth="1"/>
    <col min="8716" max="8962" width="9.140625" style="15"/>
    <col min="8963" max="8963" width="7.28515625" style="15" customWidth="1"/>
    <col min="8964" max="8964" width="12" style="15" customWidth="1"/>
    <col min="8965" max="8965" width="11.85546875" style="15" customWidth="1"/>
    <col min="8966" max="8966" width="64.28515625" style="15" customWidth="1"/>
    <col min="8967" max="8967" width="16.85546875" style="15" customWidth="1"/>
    <col min="8968" max="8968" width="17.7109375" style="15" customWidth="1"/>
    <col min="8969" max="8969" width="12.85546875" style="15" customWidth="1"/>
    <col min="8970" max="8970" width="14.140625" style="15" customWidth="1"/>
    <col min="8971" max="8971" width="10.7109375" style="15" customWidth="1"/>
    <col min="8972" max="9218" width="9.140625" style="15"/>
    <col min="9219" max="9219" width="7.28515625" style="15" customWidth="1"/>
    <col min="9220" max="9220" width="12" style="15" customWidth="1"/>
    <col min="9221" max="9221" width="11.85546875" style="15" customWidth="1"/>
    <col min="9222" max="9222" width="64.28515625" style="15" customWidth="1"/>
    <col min="9223" max="9223" width="16.85546875" style="15" customWidth="1"/>
    <col min="9224" max="9224" width="17.7109375" style="15" customWidth="1"/>
    <col min="9225" max="9225" width="12.85546875" style="15" customWidth="1"/>
    <col min="9226" max="9226" width="14.140625" style="15" customWidth="1"/>
    <col min="9227" max="9227" width="10.7109375" style="15" customWidth="1"/>
    <col min="9228" max="9474" width="9.140625" style="15"/>
    <col min="9475" max="9475" width="7.28515625" style="15" customWidth="1"/>
    <col min="9476" max="9476" width="12" style="15" customWidth="1"/>
    <col min="9477" max="9477" width="11.85546875" style="15" customWidth="1"/>
    <col min="9478" max="9478" width="64.28515625" style="15" customWidth="1"/>
    <col min="9479" max="9479" width="16.85546875" style="15" customWidth="1"/>
    <col min="9480" max="9480" width="17.7109375" style="15" customWidth="1"/>
    <col min="9481" max="9481" width="12.85546875" style="15" customWidth="1"/>
    <col min="9482" max="9482" width="14.140625" style="15" customWidth="1"/>
    <col min="9483" max="9483" width="10.7109375" style="15" customWidth="1"/>
    <col min="9484" max="9730" width="9.140625" style="15"/>
    <col min="9731" max="9731" width="7.28515625" style="15" customWidth="1"/>
    <col min="9732" max="9732" width="12" style="15" customWidth="1"/>
    <col min="9733" max="9733" width="11.85546875" style="15" customWidth="1"/>
    <col min="9734" max="9734" width="64.28515625" style="15" customWidth="1"/>
    <col min="9735" max="9735" width="16.85546875" style="15" customWidth="1"/>
    <col min="9736" max="9736" width="17.7109375" style="15" customWidth="1"/>
    <col min="9737" max="9737" width="12.85546875" style="15" customWidth="1"/>
    <col min="9738" max="9738" width="14.140625" style="15" customWidth="1"/>
    <col min="9739" max="9739" width="10.7109375" style="15" customWidth="1"/>
    <col min="9740" max="9986" width="9.140625" style="15"/>
    <col min="9987" max="9987" width="7.28515625" style="15" customWidth="1"/>
    <col min="9988" max="9988" width="12" style="15" customWidth="1"/>
    <col min="9989" max="9989" width="11.85546875" style="15" customWidth="1"/>
    <col min="9990" max="9990" width="64.28515625" style="15" customWidth="1"/>
    <col min="9991" max="9991" width="16.85546875" style="15" customWidth="1"/>
    <col min="9992" max="9992" width="17.7109375" style="15" customWidth="1"/>
    <col min="9993" max="9993" width="12.85546875" style="15" customWidth="1"/>
    <col min="9994" max="9994" width="14.140625" style="15" customWidth="1"/>
    <col min="9995" max="9995" width="10.7109375" style="15" customWidth="1"/>
    <col min="9996" max="10242" width="9.140625" style="15"/>
    <col min="10243" max="10243" width="7.28515625" style="15" customWidth="1"/>
    <col min="10244" max="10244" width="12" style="15" customWidth="1"/>
    <col min="10245" max="10245" width="11.85546875" style="15" customWidth="1"/>
    <col min="10246" max="10246" width="64.28515625" style="15" customWidth="1"/>
    <col min="10247" max="10247" width="16.85546875" style="15" customWidth="1"/>
    <col min="10248" max="10248" width="17.7109375" style="15" customWidth="1"/>
    <col min="10249" max="10249" width="12.85546875" style="15" customWidth="1"/>
    <col min="10250" max="10250" width="14.140625" style="15" customWidth="1"/>
    <col min="10251" max="10251" width="10.7109375" style="15" customWidth="1"/>
    <col min="10252" max="10498" width="9.140625" style="15"/>
    <col min="10499" max="10499" width="7.28515625" style="15" customWidth="1"/>
    <col min="10500" max="10500" width="12" style="15" customWidth="1"/>
    <col min="10501" max="10501" width="11.85546875" style="15" customWidth="1"/>
    <col min="10502" max="10502" width="64.28515625" style="15" customWidth="1"/>
    <col min="10503" max="10503" width="16.85546875" style="15" customWidth="1"/>
    <col min="10504" max="10504" width="17.7109375" style="15" customWidth="1"/>
    <col min="10505" max="10505" width="12.85546875" style="15" customWidth="1"/>
    <col min="10506" max="10506" width="14.140625" style="15" customWidth="1"/>
    <col min="10507" max="10507" width="10.7109375" style="15" customWidth="1"/>
    <col min="10508" max="10754" width="9.140625" style="15"/>
    <col min="10755" max="10755" width="7.28515625" style="15" customWidth="1"/>
    <col min="10756" max="10756" width="12" style="15" customWidth="1"/>
    <col min="10757" max="10757" width="11.85546875" style="15" customWidth="1"/>
    <col min="10758" max="10758" width="64.28515625" style="15" customWidth="1"/>
    <col min="10759" max="10759" width="16.85546875" style="15" customWidth="1"/>
    <col min="10760" max="10760" width="17.7109375" style="15" customWidth="1"/>
    <col min="10761" max="10761" width="12.85546875" style="15" customWidth="1"/>
    <col min="10762" max="10762" width="14.140625" style="15" customWidth="1"/>
    <col min="10763" max="10763" width="10.7109375" style="15" customWidth="1"/>
    <col min="10764" max="11010" width="9.140625" style="15"/>
    <col min="11011" max="11011" width="7.28515625" style="15" customWidth="1"/>
    <col min="11012" max="11012" width="12" style="15" customWidth="1"/>
    <col min="11013" max="11013" width="11.85546875" style="15" customWidth="1"/>
    <col min="11014" max="11014" width="64.28515625" style="15" customWidth="1"/>
    <col min="11015" max="11015" width="16.85546875" style="15" customWidth="1"/>
    <col min="11016" max="11016" width="17.7109375" style="15" customWidth="1"/>
    <col min="11017" max="11017" width="12.85546875" style="15" customWidth="1"/>
    <col min="11018" max="11018" width="14.140625" style="15" customWidth="1"/>
    <col min="11019" max="11019" width="10.7109375" style="15" customWidth="1"/>
    <col min="11020" max="11266" width="9.140625" style="15"/>
    <col min="11267" max="11267" width="7.28515625" style="15" customWidth="1"/>
    <col min="11268" max="11268" width="12" style="15" customWidth="1"/>
    <col min="11269" max="11269" width="11.85546875" style="15" customWidth="1"/>
    <col min="11270" max="11270" width="64.28515625" style="15" customWidth="1"/>
    <col min="11271" max="11271" width="16.85546875" style="15" customWidth="1"/>
    <col min="11272" max="11272" width="17.7109375" style="15" customWidth="1"/>
    <col min="11273" max="11273" width="12.85546875" style="15" customWidth="1"/>
    <col min="11274" max="11274" width="14.140625" style="15" customWidth="1"/>
    <col min="11275" max="11275" width="10.7109375" style="15" customWidth="1"/>
    <col min="11276" max="11522" width="9.140625" style="15"/>
    <col min="11523" max="11523" width="7.28515625" style="15" customWidth="1"/>
    <col min="11524" max="11524" width="12" style="15" customWidth="1"/>
    <col min="11525" max="11525" width="11.85546875" style="15" customWidth="1"/>
    <col min="11526" max="11526" width="64.28515625" style="15" customWidth="1"/>
    <col min="11527" max="11527" width="16.85546875" style="15" customWidth="1"/>
    <col min="11528" max="11528" width="17.7109375" style="15" customWidth="1"/>
    <col min="11529" max="11529" width="12.85546875" style="15" customWidth="1"/>
    <col min="11530" max="11530" width="14.140625" style="15" customWidth="1"/>
    <col min="11531" max="11531" width="10.7109375" style="15" customWidth="1"/>
    <col min="11532" max="11778" width="9.140625" style="15"/>
    <col min="11779" max="11779" width="7.28515625" style="15" customWidth="1"/>
    <col min="11780" max="11780" width="12" style="15" customWidth="1"/>
    <col min="11781" max="11781" width="11.85546875" style="15" customWidth="1"/>
    <col min="11782" max="11782" width="64.28515625" style="15" customWidth="1"/>
    <col min="11783" max="11783" width="16.85546875" style="15" customWidth="1"/>
    <col min="11784" max="11784" width="17.7109375" style="15" customWidth="1"/>
    <col min="11785" max="11785" width="12.85546875" style="15" customWidth="1"/>
    <col min="11786" max="11786" width="14.140625" style="15" customWidth="1"/>
    <col min="11787" max="11787" width="10.7109375" style="15" customWidth="1"/>
    <col min="11788" max="12034" width="9.140625" style="15"/>
    <col min="12035" max="12035" width="7.28515625" style="15" customWidth="1"/>
    <col min="12036" max="12036" width="12" style="15" customWidth="1"/>
    <col min="12037" max="12037" width="11.85546875" style="15" customWidth="1"/>
    <col min="12038" max="12038" width="64.28515625" style="15" customWidth="1"/>
    <col min="12039" max="12039" width="16.85546875" style="15" customWidth="1"/>
    <col min="12040" max="12040" width="17.7109375" style="15" customWidth="1"/>
    <col min="12041" max="12041" width="12.85546875" style="15" customWidth="1"/>
    <col min="12042" max="12042" width="14.140625" style="15" customWidth="1"/>
    <col min="12043" max="12043" width="10.7109375" style="15" customWidth="1"/>
    <col min="12044" max="12290" width="9.140625" style="15"/>
    <col min="12291" max="12291" width="7.28515625" style="15" customWidth="1"/>
    <col min="12292" max="12292" width="12" style="15" customWidth="1"/>
    <col min="12293" max="12293" width="11.85546875" style="15" customWidth="1"/>
    <col min="12294" max="12294" width="64.28515625" style="15" customWidth="1"/>
    <col min="12295" max="12295" width="16.85546875" style="15" customWidth="1"/>
    <col min="12296" max="12296" width="17.7109375" style="15" customWidth="1"/>
    <col min="12297" max="12297" width="12.85546875" style="15" customWidth="1"/>
    <col min="12298" max="12298" width="14.140625" style="15" customWidth="1"/>
    <col min="12299" max="12299" width="10.7109375" style="15" customWidth="1"/>
    <col min="12300" max="12546" width="9.140625" style="15"/>
    <col min="12547" max="12547" width="7.28515625" style="15" customWidth="1"/>
    <col min="12548" max="12548" width="12" style="15" customWidth="1"/>
    <col min="12549" max="12549" width="11.85546875" style="15" customWidth="1"/>
    <col min="12550" max="12550" width="64.28515625" style="15" customWidth="1"/>
    <col min="12551" max="12551" width="16.85546875" style="15" customWidth="1"/>
    <col min="12552" max="12552" width="17.7109375" style="15" customWidth="1"/>
    <col min="12553" max="12553" width="12.85546875" style="15" customWidth="1"/>
    <col min="12554" max="12554" width="14.140625" style="15" customWidth="1"/>
    <col min="12555" max="12555" width="10.7109375" style="15" customWidth="1"/>
    <col min="12556" max="12802" width="9.140625" style="15"/>
    <col min="12803" max="12803" width="7.28515625" style="15" customWidth="1"/>
    <col min="12804" max="12804" width="12" style="15" customWidth="1"/>
    <col min="12805" max="12805" width="11.85546875" style="15" customWidth="1"/>
    <col min="12806" max="12806" width="64.28515625" style="15" customWidth="1"/>
    <col min="12807" max="12807" width="16.85546875" style="15" customWidth="1"/>
    <col min="12808" max="12808" width="17.7109375" style="15" customWidth="1"/>
    <col min="12809" max="12809" width="12.85546875" style="15" customWidth="1"/>
    <col min="12810" max="12810" width="14.140625" style="15" customWidth="1"/>
    <col min="12811" max="12811" width="10.7109375" style="15" customWidth="1"/>
    <col min="12812" max="13058" width="9.140625" style="15"/>
    <col min="13059" max="13059" width="7.28515625" style="15" customWidth="1"/>
    <col min="13060" max="13060" width="12" style="15" customWidth="1"/>
    <col min="13061" max="13061" width="11.85546875" style="15" customWidth="1"/>
    <col min="13062" max="13062" width="64.28515625" style="15" customWidth="1"/>
    <col min="13063" max="13063" width="16.85546875" style="15" customWidth="1"/>
    <col min="13064" max="13064" width="17.7109375" style="15" customWidth="1"/>
    <col min="13065" max="13065" width="12.85546875" style="15" customWidth="1"/>
    <col min="13066" max="13066" width="14.140625" style="15" customWidth="1"/>
    <col min="13067" max="13067" width="10.7109375" style="15" customWidth="1"/>
    <col min="13068" max="13314" width="9.140625" style="15"/>
    <col min="13315" max="13315" width="7.28515625" style="15" customWidth="1"/>
    <col min="13316" max="13316" width="12" style="15" customWidth="1"/>
    <col min="13317" max="13317" width="11.85546875" style="15" customWidth="1"/>
    <col min="13318" max="13318" width="64.28515625" style="15" customWidth="1"/>
    <col min="13319" max="13319" width="16.85546875" style="15" customWidth="1"/>
    <col min="13320" max="13320" width="17.7109375" style="15" customWidth="1"/>
    <col min="13321" max="13321" width="12.85546875" style="15" customWidth="1"/>
    <col min="13322" max="13322" width="14.140625" style="15" customWidth="1"/>
    <col min="13323" max="13323" width="10.7109375" style="15" customWidth="1"/>
    <col min="13324" max="13570" width="9.140625" style="15"/>
    <col min="13571" max="13571" width="7.28515625" style="15" customWidth="1"/>
    <col min="13572" max="13572" width="12" style="15" customWidth="1"/>
    <col min="13573" max="13573" width="11.85546875" style="15" customWidth="1"/>
    <col min="13574" max="13574" width="64.28515625" style="15" customWidth="1"/>
    <col min="13575" max="13575" width="16.85546875" style="15" customWidth="1"/>
    <col min="13576" max="13576" width="17.7109375" style="15" customWidth="1"/>
    <col min="13577" max="13577" width="12.85546875" style="15" customWidth="1"/>
    <col min="13578" max="13578" width="14.140625" style="15" customWidth="1"/>
    <col min="13579" max="13579" width="10.7109375" style="15" customWidth="1"/>
    <col min="13580" max="13826" width="9.140625" style="15"/>
    <col min="13827" max="13827" width="7.28515625" style="15" customWidth="1"/>
    <col min="13828" max="13828" width="12" style="15" customWidth="1"/>
    <col min="13829" max="13829" width="11.85546875" style="15" customWidth="1"/>
    <col min="13830" max="13830" width="64.28515625" style="15" customWidth="1"/>
    <col min="13831" max="13831" width="16.85546875" style="15" customWidth="1"/>
    <col min="13832" max="13832" width="17.7109375" style="15" customWidth="1"/>
    <col min="13833" max="13833" width="12.85546875" style="15" customWidth="1"/>
    <col min="13834" max="13834" width="14.140625" style="15" customWidth="1"/>
    <col min="13835" max="13835" width="10.7109375" style="15" customWidth="1"/>
    <col min="13836" max="14082" width="9.140625" style="15"/>
    <col min="14083" max="14083" width="7.28515625" style="15" customWidth="1"/>
    <col min="14084" max="14084" width="12" style="15" customWidth="1"/>
    <col min="14085" max="14085" width="11.85546875" style="15" customWidth="1"/>
    <col min="14086" max="14086" width="64.28515625" style="15" customWidth="1"/>
    <col min="14087" max="14087" width="16.85546875" style="15" customWidth="1"/>
    <col min="14088" max="14088" width="17.7109375" style="15" customWidth="1"/>
    <col min="14089" max="14089" width="12.85546875" style="15" customWidth="1"/>
    <col min="14090" max="14090" width="14.140625" style="15" customWidth="1"/>
    <col min="14091" max="14091" width="10.7109375" style="15" customWidth="1"/>
    <col min="14092" max="14338" width="9.140625" style="15"/>
    <col min="14339" max="14339" width="7.28515625" style="15" customWidth="1"/>
    <col min="14340" max="14340" width="12" style="15" customWidth="1"/>
    <col min="14341" max="14341" width="11.85546875" style="15" customWidth="1"/>
    <col min="14342" max="14342" width="64.28515625" style="15" customWidth="1"/>
    <col min="14343" max="14343" width="16.85546875" style="15" customWidth="1"/>
    <col min="14344" max="14344" width="17.7109375" style="15" customWidth="1"/>
    <col min="14345" max="14345" width="12.85546875" style="15" customWidth="1"/>
    <col min="14346" max="14346" width="14.140625" style="15" customWidth="1"/>
    <col min="14347" max="14347" width="10.7109375" style="15" customWidth="1"/>
    <col min="14348" max="14594" width="9.140625" style="15"/>
    <col min="14595" max="14595" width="7.28515625" style="15" customWidth="1"/>
    <col min="14596" max="14596" width="12" style="15" customWidth="1"/>
    <col min="14597" max="14597" width="11.85546875" style="15" customWidth="1"/>
    <col min="14598" max="14598" width="64.28515625" style="15" customWidth="1"/>
    <col min="14599" max="14599" width="16.85546875" style="15" customWidth="1"/>
    <col min="14600" max="14600" width="17.7109375" style="15" customWidth="1"/>
    <col min="14601" max="14601" width="12.85546875" style="15" customWidth="1"/>
    <col min="14602" max="14602" width="14.140625" style="15" customWidth="1"/>
    <col min="14603" max="14603" width="10.7109375" style="15" customWidth="1"/>
    <col min="14604" max="14850" width="9.140625" style="15"/>
    <col min="14851" max="14851" width="7.28515625" style="15" customWidth="1"/>
    <col min="14852" max="14852" width="12" style="15" customWidth="1"/>
    <col min="14853" max="14853" width="11.85546875" style="15" customWidth="1"/>
    <col min="14854" max="14854" width="64.28515625" style="15" customWidth="1"/>
    <col min="14855" max="14855" width="16.85546875" style="15" customWidth="1"/>
    <col min="14856" max="14856" width="17.7109375" style="15" customWidth="1"/>
    <col min="14857" max="14857" width="12.85546875" style="15" customWidth="1"/>
    <col min="14858" max="14858" width="14.140625" style="15" customWidth="1"/>
    <col min="14859" max="14859" width="10.7109375" style="15" customWidth="1"/>
    <col min="14860" max="15106" width="9.140625" style="15"/>
    <col min="15107" max="15107" width="7.28515625" style="15" customWidth="1"/>
    <col min="15108" max="15108" width="12" style="15" customWidth="1"/>
    <col min="15109" max="15109" width="11.85546875" style="15" customWidth="1"/>
    <col min="15110" max="15110" width="64.28515625" style="15" customWidth="1"/>
    <col min="15111" max="15111" width="16.85546875" style="15" customWidth="1"/>
    <col min="15112" max="15112" width="17.7109375" style="15" customWidth="1"/>
    <col min="15113" max="15113" width="12.85546875" style="15" customWidth="1"/>
    <col min="15114" max="15114" width="14.140625" style="15" customWidth="1"/>
    <col min="15115" max="15115" width="10.7109375" style="15" customWidth="1"/>
    <col min="15116" max="15362" width="9.140625" style="15"/>
    <col min="15363" max="15363" width="7.28515625" style="15" customWidth="1"/>
    <col min="15364" max="15364" width="12" style="15" customWidth="1"/>
    <col min="15365" max="15365" width="11.85546875" style="15" customWidth="1"/>
    <col min="15366" max="15366" width="64.28515625" style="15" customWidth="1"/>
    <col min="15367" max="15367" width="16.85546875" style="15" customWidth="1"/>
    <col min="15368" max="15368" width="17.7109375" style="15" customWidth="1"/>
    <col min="15369" max="15369" width="12.85546875" style="15" customWidth="1"/>
    <col min="15370" max="15370" width="14.140625" style="15" customWidth="1"/>
    <col min="15371" max="15371" width="10.7109375" style="15" customWidth="1"/>
    <col min="15372" max="15618" width="9.140625" style="15"/>
    <col min="15619" max="15619" width="7.28515625" style="15" customWidth="1"/>
    <col min="15620" max="15620" width="12" style="15" customWidth="1"/>
    <col min="15621" max="15621" width="11.85546875" style="15" customWidth="1"/>
    <col min="15622" max="15622" width="64.28515625" style="15" customWidth="1"/>
    <col min="15623" max="15623" width="16.85546875" style="15" customWidth="1"/>
    <col min="15624" max="15624" width="17.7109375" style="15" customWidth="1"/>
    <col min="15625" max="15625" width="12.85546875" style="15" customWidth="1"/>
    <col min="15626" max="15626" width="14.140625" style="15" customWidth="1"/>
    <col min="15627" max="15627" width="10.7109375" style="15" customWidth="1"/>
    <col min="15628" max="15874" width="9.140625" style="15"/>
    <col min="15875" max="15875" width="7.28515625" style="15" customWidth="1"/>
    <col min="15876" max="15876" width="12" style="15" customWidth="1"/>
    <col min="15877" max="15877" width="11.85546875" style="15" customWidth="1"/>
    <col min="15878" max="15878" width="64.28515625" style="15" customWidth="1"/>
    <col min="15879" max="15879" width="16.85546875" style="15" customWidth="1"/>
    <col min="15880" max="15880" width="17.7109375" style="15" customWidth="1"/>
    <col min="15881" max="15881" width="12.85546875" style="15" customWidth="1"/>
    <col min="15882" max="15882" width="14.140625" style="15" customWidth="1"/>
    <col min="15883" max="15883" width="10.7109375" style="15" customWidth="1"/>
    <col min="15884" max="16130" width="9.140625" style="15"/>
    <col min="16131" max="16131" width="7.28515625" style="15" customWidth="1"/>
    <col min="16132" max="16132" width="12" style="15" customWidth="1"/>
    <col min="16133" max="16133" width="11.85546875" style="15" customWidth="1"/>
    <col min="16134" max="16134" width="64.28515625" style="15" customWidth="1"/>
    <col min="16135" max="16135" width="16.85546875" style="15" customWidth="1"/>
    <col min="16136" max="16136" width="17.7109375" style="15" customWidth="1"/>
    <col min="16137" max="16137" width="12.85546875" style="15" customWidth="1"/>
    <col min="16138" max="16138" width="14.140625" style="15" customWidth="1"/>
    <col min="16139" max="16139" width="10.7109375" style="15" customWidth="1"/>
    <col min="16140" max="16384" width="9.140625" style="15"/>
  </cols>
  <sheetData>
    <row r="1" spans="1:8">
      <c r="G1" s="114" t="s">
        <v>130</v>
      </c>
      <c r="H1" s="114"/>
    </row>
    <row r="2" spans="1:8">
      <c r="G2" s="114" t="s">
        <v>47</v>
      </c>
    </row>
    <row r="3" spans="1:8">
      <c r="G3" s="114" t="s">
        <v>1</v>
      </c>
    </row>
    <row r="5" spans="1:8" ht="57" customHeight="1">
      <c r="A5" s="159" t="s">
        <v>98</v>
      </c>
      <c r="B5" s="159"/>
      <c r="C5" s="159"/>
      <c r="D5" s="159"/>
      <c r="E5" s="159"/>
      <c r="F5" s="159"/>
      <c r="G5" s="159"/>
      <c r="H5" s="115"/>
    </row>
    <row r="7" spans="1:8">
      <c r="G7" s="114" t="s">
        <v>25</v>
      </c>
    </row>
    <row r="8" spans="1:8" s="28" customFormat="1" ht="51" customHeight="1">
      <c r="B8" s="160" t="s">
        <v>37</v>
      </c>
      <c r="C8" s="161"/>
      <c r="D8" s="162" t="s">
        <v>38</v>
      </c>
      <c r="E8" s="164" t="s">
        <v>105</v>
      </c>
      <c r="F8" s="165"/>
      <c r="G8" s="166"/>
    </row>
    <row r="9" spans="1:8" s="28" customFormat="1" ht="39.75" customHeight="1">
      <c r="B9" s="106" t="s">
        <v>40</v>
      </c>
      <c r="C9" s="106" t="s">
        <v>41</v>
      </c>
      <c r="D9" s="163"/>
      <c r="E9" s="106" t="s">
        <v>36</v>
      </c>
      <c r="F9" s="106" t="s">
        <v>33</v>
      </c>
      <c r="G9" s="106" t="s">
        <v>39</v>
      </c>
    </row>
    <row r="10" spans="1:8" s="28" customFormat="1">
      <c r="B10" s="86"/>
      <c r="C10" s="86"/>
      <c r="D10" s="87" t="s">
        <v>92</v>
      </c>
      <c r="E10" s="27">
        <f t="shared" ref="E10:G10" si="0">+E12</f>
        <v>0</v>
      </c>
      <c r="F10" s="27">
        <f t="shared" si="0"/>
        <v>0</v>
      </c>
      <c r="G10" s="27">
        <f t="shared" si="0"/>
        <v>0</v>
      </c>
    </row>
    <row r="11" spans="1:8" s="28" customFormat="1">
      <c r="B11" s="86"/>
      <c r="C11" s="86"/>
      <c r="D11" s="87" t="s">
        <v>93</v>
      </c>
      <c r="E11" s="27"/>
      <c r="F11" s="27"/>
      <c r="G11" s="27"/>
    </row>
    <row r="12" spans="1:8" s="28" customFormat="1" ht="34.5">
      <c r="B12" s="87"/>
      <c r="C12" s="88"/>
      <c r="D12" s="88" t="s">
        <v>94</v>
      </c>
      <c r="E12" s="27">
        <f>+E14+E40</f>
        <v>0</v>
      </c>
      <c r="F12" s="27">
        <f>+F14+F40</f>
        <v>0</v>
      </c>
      <c r="G12" s="27">
        <f>+G14+G40</f>
        <v>0</v>
      </c>
    </row>
    <row r="13" spans="1:8" s="28" customFormat="1">
      <c r="B13" s="87"/>
      <c r="C13" s="87"/>
      <c r="D13" s="87" t="s">
        <v>42</v>
      </c>
      <c r="E13" s="27"/>
      <c r="F13" s="27"/>
      <c r="G13" s="27"/>
    </row>
    <row r="14" spans="1:8" s="28" customFormat="1">
      <c r="B14" s="89">
        <v>1049</v>
      </c>
      <c r="C14" s="89">
        <v>21001</v>
      </c>
      <c r="D14" s="90" t="s">
        <v>95</v>
      </c>
      <c r="E14" s="100">
        <f t="shared" ref="E14:G14" si="1">+E16+E17</f>
        <v>199994.6</v>
      </c>
      <c r="F14" s="100">
        <f t="shared" si="1"/>
        <v>518829.60000000015</v>
      </c>
      <c r="G14" s="100">
        <f t="shared" si="1"/>
        <v>0</v>
      </c>
    </row>
    <row r="15" spans="1:8" s="28" customFormat="1">
      <c r="B15" s="91"/>
      <c r="C15" s="91"/>
      <c r="D15" s="92" t="s">
        <v>75</v>
      </c>
      <c r="E15" s="27"/>
      <c r="F15" s="27"/>
      <c r="G15" s="27"/>
    </row>
    <row r="16" spans="1:8">
      <c r="B16" s="94"/>
      <c r="C16" s="94"/>
      <c r="D16" s="87" t="s">
        <v>27</v>
      </c>
      <c r="E16" s="27">
        <v>-5.4</v>
      </c>
      <c r="F16" s="27">
        <f>-214315.3</f>
        <v>-214315.3</v>
      </c>
      <c r="G16" s="27">
        <f>-G17</f>
        <v>-1897819.8</v>
      </c>
      <c r="H16" s="116"/>
    </row>
    <row r="17" spans="2:8" s="28" customFormat="1" ht="34.5">
      <c r="B17" s="93"/>
      <c r="C17" s="93"/>
      <c r="D17" s="87" t="s">
        <v>43</v>
      </c>
      <c r="E17" s="27">
        <f>+E19+E24+E28</f>
        <v>200000</v>
      </c>
      <c r="F17" s="27">
        <f>+F19+F24+F28</f>
        <v>733144.90000000014</v>
      </c>
      <c r="G17" s="27">
        <f>+G19+G24+G28</f>
        <v>1897819.8</v>
      </c>
      <c r="H17" s="117"/>
    </row>
    <row r="18" spans="2:8">
      <c r="B18" s="94"/>
      <c r="C18" s="94"/>
      <c r="D18" s="92" t="s">
        <v>99</v>
      </c>
      <c r="E18" s="27"/>
      <c r="F18" s="27"/>
      <c r="G18" s="27"/>
    </row>
    <row r="19" spans="2:8">
      <c r="B19" s="80"/>
      <c r="C19" s="139" t="s">
        <v>100</v>
      </c>
      <c r="D19" s="140" t="s">
        <v>101</v>
      </c>
      <c r="E19" s="100">
        <f>SUM(E20:E23)</f>
        <v>200000</v>
      </c>
      <c r="F19" s="100">
        <f>SUM(F20:F23)</f>
        <v>3352.1</v>
      </c>
      <c r="G19" s="100">
        <f>SUM(G20:G23)</f>
        <v>3352.1</v>
      </c>
    </row>
    <row r="20" spans="2:8" ht="51.75">
      <c r="B20" s="80"/>
      <c r="C20" s="139"/>
      <c r="D20" s="138" t="s">
        <v>132</v>
      </c>
      <c r="E20" s="27">
        <v>0</v>
      </c>
      <c r="F20" s="27">
        <v>1217.4000000000001</v>
      </c>
      <c r="G20" s="27">
        <v>1217.4000000000001</v>
      </c>
    </row>
    <row r="21" spans="2:8" ht="51.75">
      <c r="B21" s="80"/>
      <c r="C21" s="139"/>
      <c r="D21" s="138" t="s">
        <v>133</v>
      </c>
      <c r="E21" s="27">
        <v>200000</v>
      </c>
      <c r="F21" s="27">
        <v>0</v>
      </c>
      <c r="G21" s="27">
        <v>0</v>
      </c>
    </row>
    <row r="22" spans="2:8" ht="51.75">
      <c r="B22" s="80"/>
      <c r="C22" s="139"/>
      <c r="D22" s="138" t="s">
        <v>134</v>
      </c>
      <c r="E22" s="27">
        <v>0</v>
      </c>
      <c r="F22" s="27">
        <v>1040.0999999999999</v>
      </c>
      <c r="G22" s="27">
        <v>1040.0999999999999</v>
      </c>
    </row>
    <row r="23" spans="2:8" ht="34.5">
      <c r="B23" s="80"/>
      <c r="C23" s="139"/>
      <c r="D23" s="138" t="s">
        <v>135</v>
      </c>
      <c r="E23" s="27">
        <v>0</v>
      </c>
      <c r="F23" s="27">
        <v>1094.5999999999999</v>
      </c>
      <c r="G23" s="27">
        <v>1094.5999999999999</v>
      </c>
    </row>
    <row r="24" spans="2:8">
      <c r="B24" s="87"/>
      <c r="C24" s="95" t="s">
        <v>102</v>
      </c>
      <c r="D24" s="96" t="s">
        <v>103</v>
      </c>
      <c r="E24" s="100">
        <f>SUM(E25:E27)</f>
        <v>0</v>
      </c>
      <c r="F24" s="100">
        <f>SUM(F25:F27)</f>
        <v>1343.8</v>
      </c>
      <c r="G24" s="100">
        <f>SUM(G25:G27)</f>
        <v>1343.8</v>
      </c>
    </row>
    <row r="25" spans="2:8" ht="51.75">
      <c r="B25" s="87"/>
      <c r="C25" s="118"/>
      <c r="D25" s="113" t="s">
        <v>136</v>
      </c>
      <c r="E25" s="27">
        <v>0</v>
      </c>
      <c r="F25" s="27">
        <v>226.4</v>
      </c>
      <c r="G25" s="27">
        <v>226.4</v>
      </c>
    </row>
    <row r="26" spans="2:8" ht="51.75">
      <c r="B26" s="87"/>
      <c r="C26" s="118"/>
      <c r="D26" s="113" t="s">
        <v>137</v>
      </c>
      <c r="E26" s="27">
        <v>0</v>
      </c>
      <c r="F26" s="27">
        <v>708</v>
      </c>
      <c r="G26" s="27">
        <v>708</v>
      </c>
    </row>
    <row r="27" spans="2:8" ht="51.75">
      <c r="B27" s="87"/>
      <c r="C27" s="118"/>
      <c r="D27" s="113" t="s">
        <v>138</v>
      </c>
      <c r="E27" s="27">
        <v>0</v>
      </c>
      <c r="F27" s="27">
        <v>409.4</v>
      </c>
      <c r="G27" s="27">
        <v>409.4</v>
      </c>
    </row>
    <row r="28" spans="2:8">
      <c r="B28" s="87"/>
      <c r="C28" s="119">
        <v>3</v>
      </c>
      <c r="D28" s="96" t="s">
        <v>104</v>
      </c>
      <c r="E28" s="100">
        <f>SUM(E29:E39)</f>
        <v>0</v>
      </c>
      <c r="F28" s="100">
        <f>SUM(F29:F39)</f>
        <v>728449.00000000012</v>
      </c>
      <c r="G28" s="100">
        <f>SUM(G29:G39)</f>
        <v>1893123.9000000001</v>
      </c>
    </row>
    <row r="29" spans="2:8" ht="34.5">
      <c r="B29" s="87"/>
      <c r="C29" s="119"/>
      <c r="D29" s="113" t="s">
        <v>139</v>
      </c>
      <c r="E29" s="27">
        <v>0</v>
      </c>
      <c r="F29" s="27">
        <v>91972.6</v>
      </c>
      <c r="G29" s="27">
        <v>153287.6</v>
      </c>
    </row>
    <row r="30" spans="2:8" ht="34.5">
      <c r="B30" s="87"/>
      <c r="C30" s="119"/>
      <c r="D30" s="113" t="s">
        <v>140</v>
      </c>
      <c r="E30" s="27">
        <v>0</v>
      </c>
      <c r="F30" s="27">
        <v>2227.8000000000002</v>
      </c>
      <c r="G30" s="27">
        <v>2227.8000000000002</v>
      </c>
    </row>
    <row r="31" spans="2:8" ht="34.5">
      <c r="B31" s="87"/>
      <c r="C31" s="119"/>
      <c r="D31" s="113" t="s">
        <v>141</v>
      </c>
      <c r="E31" s="27">
        <v>0</v>
      </c>
      <c r="F31" s="27">
        <v>128948.2</v>
      </c>
      <c r="G31" s="27">
        <v>214913.6</v>
      </c>
    </row>
    <row r="32" spans="2:8" ht="34.5">
      <c r="B32" s="87"/>
      <c r="C32" s="119"/>
      <c r="D32" s="113" t="s">
        <v>142</v>
      </c>
      <c r="E32" s="27">
        <v>0</v>
      </c>
      <c r="F32" s="27">
        <v>2524.3000000000002</v>
      </c>
      <c r="G32" s="27">
        <v>2524.3000000000002</v>
      </c>
    </row>
    <row r="33" spans="2:7" ht="34.5">
      <c r="B33" s="87"/>
      <c r="C33" s="119"/>
      <c r="D33" s="113" t="s">
        <v>143</v>
      </c>
      <c r="E33" s="27">
        <v>0</v>
      </c>
      <c r="F33" s="27">
        <v>8080</v>
      </c>
      <c r="G33" s="27">
        <v>8080</v>
      </c>
    </row>
    <row r="34" spans="2:7" ht="34.5">
      <c r="B34" s="87"/>
      <c r="C34" s="119"/>
      <c r="D34" s="113" t="s">
        <v>144</v>
      </c>
      <c r="E34" s="27">
        <v>0</v>
      </c>
      <c r="F34" s="27">
        <v>376.8</v>
      </c>
      <c r="G34" s="27">
        <v>376.8</v>
      </c>
    </row>
    <row r="35" spans="2:7" ht="34.5">
      <c r="B35" s="87"/>
      <c r="C35" s="119"/>
      <c r="D35" s="113" t="s">
        <v>145</v>
      </c>
      <c r="E35" s="27">
        <v>0</v>
      </c>
      <c r="F35" s="27">
        <v>109.7</v>
      </c>
      <c r="G35" s="27">
        <v>109.7</v>
      </c>
    </row>
    <row r="36" spans="2:7" ht="34.5">
      <c r="B36" s="87"/>
      <c r="C36" s="119"/>
      <c r="D36" s="113" t="s">
        <v>146</v>
      </c>
      <c r="E36" s="27">
        <v>0</v>
      </c>
      <c r="F36" s="27">
        <v>25205.7</v>
      </c>
      <c r="G36" s="27">
        <v>42009.4</v>
      </c>
    </row>
    <row r="37" spans="2:7" ht="34.5">
      <c r="B37" s="87"/>
      <c r="C37" s="119"/>
      <c r="D37" s="113" t="s">
        <v>147</v>
      </c>
      <c r="E37" s="27">
        <v>0</v>
      </c>
      <c r="F37" s="27">
        <v>243935.2</v>
      </c>
      <c r="G37" s="27">
        <v>406558.6</v>
      </c>
    </row>
    <row r="38" spans="2:7" ht="69">
      <c r="B38" s="87"/>
      <c r="C38" s="119"/>
      <c r="D38" s="113" t="s">
        <v>148</v>
      </c>
      <c r="E38" s="27">
        <v>0</v>
      </c>
      <c r="F38" s="27">
        <v>209491.9</v>
      </c>
      <c r="G38" s="27">
        <v>1047459.3</v>
      </c>
    </row>
    <row r="39" spans="2:7" ht="34.5">
      <c r="B39" s="87"/>
      <c r="C39" s="119"/>
      <c r="D39" s="113" t="s">
        <v>149</v>
      </c>
      <c r="E39" s="27">
        <v>0</v>
      </c>
      <c r="F39" s="27">
        <v>15576.8</v>
      </c>
      <c r="G39" s="27">
        <v>15576.8</v>
      </c>
    </row>
    <row r="40" spans="2:7" ht="21" customHeight="1">
      <c r="B40" s="96">
        <v>1049</v>
      </c>
      <c r="C40" s="96">
        <v>21002</v>
      </c>
      <c r="D40" s="97" t="s">
        <v>96</v>
      </c>
      <c r="E40" s="100">
        <f t="shared" ref="E40:G40" si="2">+E42+E43</f>
        <v>-199994.6</v>
      </c>
      <c r="F40" s="100">
        <f t="shared" si="2"/>
        <v>-518829.60000000003</v>
      </c>
      <c r="G40" s="100">
        <f t="shared" si="2"/>
        <v>0</v>
      </c>
    </row>
    <row r="41" spans="2:7" ht="21.75" customHeight="1">
      <c r="B41" s="96"/>
      <c r="C41" s="96"/>
      <c r="D41" s="98" t="s">
        <v>75</v>
      </c>
      <c r="E41" s="27"/>
      <c r="F41" s="27"/>
      <c r="G41" s="27"/>
    </row>
    <row r="42" spans="2:7" ht="23.25" customHeight="1">
      <c r="B42" s="94"/>
      <c r="C42" s="94"/>
      <c r="D42" s="87" t="s">
        <v>27</v>
      </c>
      <c r="E42" s="27">
        <f>-E43-E21+5.4</f>
        <v>-202257.1</v>
      </c>
      <c r="F42" s="27">
        <f>-681932.8-F43+53523+109580.2</f>
        <v>-521092.10000000003</v>
      </c>
      <c r="G42" s="27">
        <f>-G43</f>
        <v>-2262.5</v>
      </c>
    </row>
    <row r="43" spans="2:7" ht="34.5">
      <c r="B43" s="94"/>
      <c r="C43" s="94"/>
      <c r="D43" s="87" t="s">
        <v>43</v>
      </c>
      <c r="E43" s="27">
        <f>SUM(E45:E49)</f>
        <v>2262.5</v>
      </c>
      <c r="F43" s="27">
        <f>SUM(F45:F49)</f>
        <v>2262.5</v>
      </c>
      <c r="G43" s="27">
        <f>SUM(G45:G49)</f>
        <v>2262.5</v>
      </c>
    </row>
    <row r="44" spans="2:7" ht="22.5" customHeight="1">
      <c r="B44" s="94"/>
      <c r="C44" s="94"/>
      <c r="D44" s="92" t="s">
        <v>99</v>
      </c>
      <c r="E44" s="27"/>
      <c r="F44" s="27"/>
      <c r="G44" s="27"/>
    </row>
    <row r="45" spans="2:7" ht="29.25" customHeight="1">
      <c r="B45" s="87"/>
      <c r="C45" s="87"/>
      <c r="D45" s="99" t="s">
        <v>150</v>
      </c>
      <c r="E45" s="27">
        <v>900</v>
      </c>
      <c r="F45" s="27">
        <v>900</v>
      </c>
      <c r="G45" s="27">
        <v>900</v>
      </c>
    </row>
    <row r="46" spans="2:7" ht="61.5" customHeight="1">
      <c r="B46" s="87"/>
      <c r="C46" s="87"/>
      <c r="D46" s="99" t="s">
        <v>151</v>
      </c>
      <c r="E46" s="27">
        <v>150</v>
      </c>
      <c r="F46" s="27">
        <v>150</v>
      </c>
      <c r="G46" s="27">
        <v>150</v>
      </c>
    </row>
    <row r="47" spans="2:7" ht="34.5">
      <c r="B47" s="87"/>
      <c r="C47" s="87"/>
      <c r="D47" s="99" t="s">
        <v>152</v>
      </c>
      <c r="E47" s="27">
        <v>500</v>
      </c>
      <c r="F47" s="27">
        <v>500</v>
      </c>
      <c r="G47" s="27">
        <v>500</v>
      </c>
    </row>
    <row r="48" spans="2:7" ht="51.75">
      <c r="B48" s="87"/>
      <c r="C48" s="87"/>
      <c r="D48" s="99" t="s">
        <v>153</v>
      </c>
      <c r="E48" s="27">
        <v>150</v>
      </c>
      <c r="F48" s="27">
        <v>150</v>
      </c>
      <c r="G48" s="27">
        <v>150</v>
      </c>
    </row>
    <row r="49" spans="2:7" ht="51.75">
      <c r="B49" s="87"/>
      <c r="C49" s="87"/>
      <c r="D49" s="99" t="s">
        <v>154</v>
      </c>
      <c r="E49" s="27">
        <v>562.5</v>
      </c>
      <c r="F49" s="27">
        <v>562.5</v>
      </c>
      <c r="G49" s="27">
        <v>562.5</v>
      </c>
    </row>
    <row r="52" spans="2:7" ht="51.75">
      <c r="D52" s="135" t="s">
        <v>172</v>
      </c>
      <c r="E52" s="136"/>
      <c r="F52" s="136"/>
      <c r="G52" s="137" t="s">
        <v>173</v>
      </c>
    </row>
  </sheetData>
  <mergeCells count="4">
    <mergeCell ref="A5:G5"/>
    <mergeCell ref="B8:C8"/>
    <mergeCell ref="D8:D9"/>
    <mergeCell ref="E8:G8"/>
  </mergeCells>
  <pageMargins left="0.31496062992125984" right="0" top="0.35" bottom="0.35433070866141736" header="0.32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3"/>
  <sheetViews>
    <sheetView topLeftCell="A16" zoomScaleNormal="100" workbookViewId="0">
      <selection activeCell="F22" sqref="F22"/>
    </sheetView>
  </sheetViews>
  <sheetFormatPr defaultRowHeight="17.25"/>
  <cols>
    <col min="1" max="1" width="4.7109375" style="33" customWidth="1"/>
    <col min="2" max="2" width="26.140625" style="33" customWidth="1"/>
    <col min="3" max="3" width="87.7109375" style="33" customWidth="1"/>
    <col min="4" max="4" width="16.85546875" style="33" customWidth="1"/>
    <col min="5" max="6" width="16.7109375" style="33" customWidth="1"/>
    <col min="7" max="10" width="9" style="33" customWidth="1"/>
    <col min="11" max="254" width="9.140625" style="33"/>
    <col min="255" max="255" width="4.7109375" style="33" customWidth="1"/>
    <col min="256" max="256" width="19.85546875" style="33" customWidth="1"/>
    <col min="257" max="257" width="72.140625" style="33" customWidth="1"/>
    <col min="258" max="258" width="0" style="33" hidden="1" customWidth="1"/>
    <col min="259" max="259" width="18.28515625" style="33" customWidth="1"/>
    <col min="260" max="260" width="17.5703125" style="33" customWidth="1"/>
    <col min="261" max="266" width="9" style="33" customWidth="1"/>
    <col min="267" max="510" width="9.140625" style="33"/>
    <col min="511" max="511" width="4.7109375" style="33" customWidth="1"/>
    <col min="512" max="512" width="19.85546875" style="33" customWidth="1"/>
    <col min="513" max="513" width="72.140625" style="33" customWidth="1"/>
    <col min="514" max="514" width="0" style="33" hidden="1" customWidth="1"/>
    <col min="515" max="515" width="18.28515625" style="33" customWidth="1"/>
    <col min="516" max="516" width="17.5703125" style="33" customWidth="1"/>
    <col min="517" max="522" width="9" style="33" customWidth="1"/>
    <col min="523" max="766" width="9.140625" style="33"/>
    <col min="767" max="767" width="4.7109375" style="33" customWidth="1"/>
    <col min="768" max="768" width="19.85546875" style="33" customWidth="1"/>
    <col min="769" max="769" width="72.140625" style="33" customWidth="1"/>
    <col min="770" max="770" width="0" style="33" hidden="1" customWidth="1"/>
    <col min="771" max="771" width="18.28515625" style="33" customWidth="1"/>
    <col min="772" max="772" width="17.5703125" style="33" customWidth="1"/>
    <col min="773" max="778" width="9" style="33" customWidth="1"/>
    <col min="779" max="1022" width="9.140625" style="33"/>
    <col min="1023" max="1023" width="4.7109375" style="33" customWidth="1"/>
    <col min="1024" max="1024" width="19.85546875" style="33" customWidth="1"/>
    <col min="1025" max="1025" width="72.140625" style="33" customWidth="1"/>
    <col min="1026" max="1026" width="0" style="33" hidden="1" customWidth="1"/>
    <col min="1027" max="1027" width="18.28515625" style="33" customWidth="1"/>
    <col min="1028" max="1028" width="17.5703125" style="33" customWidth="1"/>
    <col min="1029" max="1034" width="9" style="33" customWidth="1"/>
    <col min="1035" max="1278" width="9.140625" style="33"/>
    <col min="1279" max="1279" width="4.7109375" style="33" customWidth="1"/>
    <col min="1280" max="1280" width="19.85546875" style="33" customWidth="1"/>
    <col min="1281" max="1281" width="72.140625" style="33" customWidth="1"/>
    <col min="1282" max="1282" width="0" style="33" hidden="1" customWidth="1"/>
    <col min="1283" max="1283" width="18.28515625" style="33" customWidth="1"/>
    <col min="1284" max="1284" width="17.5703125" style="33" customWidth="1"/>
    <col min="1285" max="1290" width="9" style="33" customWidth="1"/>
    <col min="1291" max="1534" width="9.140625" style="33"/>
    <col min="1535" max="1535" width="4.7109375" style="33" customWidth="1"/>
    <col min="1536" max="1536" width="19.85546875" style="33" customWidth="1"/>
    <col min="1537" max="1537" width="72.140625" style="33" customWidth="1"/>
    <col min="1538" max="1538" width="0" style="33" hidden="1" customWidth="1"/>
    <col min="1539" max="1539" width="18.28515625" style="33" customWidth="1"/>
    <col min="1540" max="1540" width="17.5703125" style="33" customWidth="1"/>
    <col min="1541" max="1546" width="9" style="33" customWidth="1"/>
    <col min="1547" max="1790" width="9.140625" style="33"/>
    <col min="1791" max="1791" width="4.7109375" style="33" customWidth="1"/>
    <col min="1792" max="1792" width="19.85546875" style="33" customWidth="1"/>
    <col min="1793" max="1793" width="72.140625" style="33" customWidth="1"/>
    <col min="1794" max="1794" width="0" style="33" hidden="1" customWidth="1"/>
    <col min="1795" max="1795" width="18.28515625" style="33" customWidth="1"/>
    <col min="1796" max="1796" width="17.5703125" style="33" customWidth="1"/>
    <col min="1797" max="1802" width="9" style="33" customWidth="1"/>
    <col min="1803" max="2046" width="9.140625" style="33"/>
    <col min="2047" max="2047" width="4.7109375" style="33" customWidth="1"/>
    <col min="2048" max="2048" width="19.85546875" style="33" customWidth="1"/>
    <col min="2049" max="2049" width="72.140625" style="33" customWidth="1"/>
    <col min="2050" max="2050" width="0" style="33" hidden="1" customWidth="1"/>
    <col min="2051" max="2051" width="18.28515625" style="33" customWidth="1"/>
    <col min="2052" max="2052" width="17.5703125" style="33" customWidth="1"/>
    <col min="2053" max="2058" width="9" style="33" customWidth="1"/>
    <col min="2059" max="2302" width="9.140625" style="33"/>
    <col min="2303" max="2303" width="4.7109375" style="33" customWidth="1"/>
    <col min="2304" max="2304" width="19.85546875" style="33" customWidth="1"/>
    <col min="2305" max="2305" width="72.140625" style="33" customWidth="1"/>
    <col min="2306" max="2306" width="0" style="33" hidden="1" customWidth="1"/>
    <col min="2307" max="2307" width="18.28515625" style="33" customWidth="1"/>
    <col min="2308" max="2308" width="17.5703125" style="33" customWidth="1"/>
    <col min="2309" max="2314" width="9" style="33" customWidth="1"/>
    <col min="2315" max="2558" width="9.140625" style="33"/>
    <col min="2559" max="2559" width="4.7109375" style="33" customWidth="1"/>
    <col min="2560" max="2560" width="19.85546875" style="33" customWidth="1"/>
    <col min="2561" max="2561" width="72.140625" style="33" customWidth="1"/>
    <col min="2562" max="2562" width="0" style="33" hidden="1" customWidth="1"/>
    <col min="2563" max="2563" width="18.28515625" style="33" customWidth="1"/>
    <col min="2564" max="2564" width="17.5703125" style="33" customWidth="1"/>
    <col min="2565" max="2570" width="9" style="33" customWidth="1"/>
    <col min="2571" max="2814" width="9.140625" style="33"/>
    <col min="2815" max="2815" width="4.7109375" style="33" customWidth="1"/>
    <col min="2816" max="2816" width="19.85546875" style="33" customWidth="1"/>
    <col min="2817" max="2817" width="72.140625" style="33" customWidth="1"/>
    <col min="2818" max="2818" width="0" style="33" hidden="1" customWidth="1"/>
    <col min="2819" max="2819" width="18.28515625" style="33" customWidth="1"/>
    <col min="2820" max="2820" width="17.5703125" style="33" customWidth="1"/>
    <col min="2821" max="2826" width="9" style="33" customWidth="1"/>
    <col min="2827" max="3070" width="9.140625" style="33"/>
    <col min="3071" max="3071" width="4.7109375" style="33" customWidth="1"/>
    <col min="3072" max="3072" width="19.85546875" style="33" customWidth="1"/>
    <col min="3073" max="3073" width="72.140625" style="33" customWidth="1"/>
    <col min="3074" max="3074" width="0" style="33" hidden="1" customWidth="1"/>
    <col min="3075" max="3075" width="18.28515625" style="33" customWidth="1"/>
    <col min="3076" max="3076" width="17.5703125" style="33" customWidth="1"/>
    <col min="3077" max="3082" width="9" style="33" customWidth="1"/>
    <col min="3083" max="3326" width="9.140625" style="33"/>
    <col min="3327" max="3327" width="4.7109375" style="33" customWidth="1"/>
    <col min="3328" max="3328" width="19.85546875" style="33" customWidth="1"/>
    <col min="3329" max="3329" width="72.140625" style="33" customWidth="1"/>
    <col min="3330" max="3330" width="0" style="33" hidden="1" customWidth="1"/>
    <col min="3331" max="3331" width="18.28515625" style="33" customWidth="1"/>
    <col min="3332" max="3332" width="17.5703125" style="33" customWidth="1"/>
    <col min="3333" max="3338" width="9" style="33" customWidth="1"/>
    <col min="3339" max="3582" width="9.140625" style="33"/>
    <col min="3583" max="3583" width="4.7109375" style="33" customWidth="1"/>
    <col min="3584" max="3584" width="19.85546875" style="33" customWidth="1"/>
    <col min="3585" max="3585" width="72.140625" style="33" customWidth="1"/>
    <col min="3586" max="3586" width="0" style="33" hidden="1" customWidth="1"/>
    <col min="3587" max="3587" width="18.28515625" style="33" customWidth="1"/>
    <col min="3588" max="3588" width="17.5703125" style="33" customWidth="1"/>
    <col min="3589" max="3594" width="9" style="33" customWidth="1"/>
    <col min="3595" max="3838" width="9.140625" style="33"/>
    <col min="3839" max="3839" width="4.7109375" style="33" customWidth="1"/>
    <col min="3840" max="3840" width="19.85546875" style="33" customWidth="1"/>
    <col min="3841" max="3841" width="72.140625" style="33" customWidth="1"/>
    <col min="3842" max="3842" width="0" style="33" hidden="1" customWidth="1"/>
    <col min="3843" max="3843" width="18.28515625" style="33" customWidth="1"/>
    <col min="3844" max="3844" width="17.5703125" style="33" customWidth="1"/>
    <col min="3845" max="3850" width="9" style="33" customWidth="1"/>
    <col min="3851" max="4094" width="9.140625" style="33"/>
    <col min="4095" max="4095" width="4.7109375" style="33" customWidth="1"/>
    <col min="4096" max="4096" width="19.85546875" style="33" customWidth="1"/>
    <col min="4097" max="4097" width="72.140625" style="33" customWidth="1"/>
    <col min="4098" max="4098" width="0" style="33" hidden="1" customWidth="1"/>
    <col min="4099" max="4099" width="18.28515625" style="33" customWidth="1"/>
    <col min="4100" max="4100" width="17.5703125" style="33" customWidth="1"/>
    <col min="4101" max="4106" width="9" style="33" customWidth="1"/>
    <col min="4107" max="4350" width="9.140625" style="33"/>
    <col min="4351" max="4351" width="4.7109375" style="33" customWidth="1"/>
    <col min="4352" max="4352" width="19.85546875" style="33" customWidth="1"/>
    <col min="4353" max="4353" width="72.140625" style="33" customWidth="1"/>
    <col min="4354" max="4354" width="0" style="33" hidden="1" customWidth="1"/>
    <col min="4355" max="4355" width="18.28515625" style="33" customWidth="1"/>
    <col min="4356" max="4356" width="17.5703125" style="33" customWidth="1"/>
    <col min="4357" max="4362" width="9" style="33" customWidth="1"/>
    <col min="4363" max="4606" width="9.140625" style="33"/>
    <col min="4607" max="4607" width="4.7109375" style="33" customWidth="1"/>
    <col min="4608" max="4608" width="19.85546875" style="33" customWidth="1"/>
    <col min="4609" max="4609" width="72.140625" style="33" customWidth="1"/>
    <col min="4610" max="4610" width="0" style="33" hidden="1" customWidth="1"/>
    <col min="4611" max="4611" width="18.28515625" style="33" customWidth="1"/>
    <col min="4612" max="4612" width="17.5703125" style="33" customWidth="1"/>
    <col min="4613" max="4618" width="9" style="33" customWidth="1"/>
    <col min="4619" max="4862" width="9.140625" style="33"/>
    <col min="4863" max="4863" width="4.7109375" style="33" customWidth="1"/>
    <col min="4864" max="4864" width="19.85546875" style="33" customWidth="1"/>
    <col min="4865" max="4865" width="72.140625" style="33" customWidth="1"/>
    <col min="4866" max="4866" width="0" style="33" hidden="1" customWidth="1"/>
    <col min="4867" max="4867" width="18.28515625" style="33" customWidth="1"/>
    <col min="4868" max="4868" width="17.5703125" style="33" customWidth="1"/>
    <col min="4869" max="4874" width="9" style="33" customWidth="1"/>
    <col min="4875" max="5118" width="9.140625" style="33"/>
    <col min="5119" max="5119" width="4.7109375" style="33" customWidth="1"/>
    <col min="5120" max="5120" width="19.85546875" style="33" customWidth="1"/>
    <col min="5121" max="5121" width="72.140625" style="33" customWidth="1"/>
    <col min="5122" max="5122" width="0" style="33" hidden="1" customWidth="1"/>
    <col min="5123" max="5123" width="18.28515625" style="33" customWidth="1"/>
    <col min="5124" max="5124" width="17.5703125" style="33" customWidth="1"/>
    <col min="5125" max="5130" width="9" style="33" customWidth="1"/>
    <col min="5131" max="5374" width="9.140625" style="33"/>
    <col min="5375" max="5375" width="4.7109375" style="33" customWidth="1"/>
    <col min="5376" max="5376" width="19.85546875" style="33" customWidth="1"/>
    <col min="5377" max="5377" width="72.140625" style="33" customWidth="1"/>
    <col min="5378" max="5378" width="0" style="33" hidden="1" customWidth="1"/>
    <col min="5379" max="5379" width="18.28515625" style="33" customWidth="1"/>
    <col min="5380" max="5380" width="17.5703125" style="33" customWidth="1"/>
    <col min="5381" max="5386" width="9" style="33" customWidth="1"/>
    <col min="5387" max="5630" width="9.140625" style="33"/>
    <col min="5631" max="5631" width="4.7109375" style="33" customWidth="1"/>
    <col min="5632" max="5632" width="19.85546875" style="33" customWidth="1"/>
    <col min="5633" max="5633" width="72.140625" style="33" customWidth="1"/>
    <col min="5634" max="5634" width="0" style="33" hidden="1" customWidth="1"/>
    <col min="5635" max="5635" width="18.28515625" style="33" customWidth="1"/>
    <col min="5636" max="5636" width="17.5703125" style="33" customWidth="1"/>
    <col min="5637" max="5642" width="9" style="33" customWidth="1"/>
    <col min="5643" max="5886" width="9.140625" style="33"/>
    <col min="5887" max="5887" width="4.7109375" style="33" customWidth="1"/>
    <col min="5888" max="5888" width="19.85546875" style="33" customWidth="1"/>
    <col min="5889" max="5889" width="72.140625" style="33" customWidth="1"/>
    <col min="5890" max="5890" width="0" style="33" hidden="1" customWidth="1"/>
    <col min="5891" max="5891" width="18.28515625" style="33" customWidth="1"/>
    <col min="5892" max="5892" width="17.5703125" style="33" customWidth="1"/>
    <col min="5893" max="5898" width="9" style="33" customWidth="1"/>
    <col min="5899" max="6142" width="9.140625" style="33"/>
    <col min="6143" max="6143" width="4.7109375" style="33" customWidth="1"/>
    <col min="6144" max="6144" width="19.85546875" style="33" customWidth="1"/>
    <col min="6145" max="6145" width="72.140625" style="33" customWidth="1"/>
    <col min="6146" max="6146" width="0" style="33" hidden="1" customWidth="1"/>
    <col min="6147" max="6147" width="18.28515625" style="33" customWidth="1"/>
    <col min="6148" max="6148" width="17.5703125" style="33" customWidth="1"/>
    <col min="6149" max="6154" width="9" style="33" customWidth="1"/>
    <col min="6155" max="6398" width="9.140625" style="33"/>
    <col min="6399" max="6399" width="4.7109375" style="33" customWidth="1"/>
    <col min="6400" max="6400" width="19.85546875" style="33" customWidth="1"/>
    <col min="6401" max="6401" width="72.140625" style="33" customWidth="1"/>
    <col min="6402" max="6402" width="0" style="33" hidden="1" customWidth="1"/>
    <col min="6403" max="6403" width="18.28515625" style="33" customWidth="1"/>
    <col min="6404" max="6404" width="17.5703125" style="33" customWidth="1"/>
    <col min="6405" max="6410" width="9" style="33" customWidth="1"/>
    <col min="6411" max="6654" width="9.140625" style="33"/>
    <col min="6655" max="6655" width="4.7109375" style="33" customWidth="1"/>
    <col min="6656" max="6656" width="19.85546875" style="33" customWidth="1"/>
    <col min="6657" max="6657" width="72.140625" style="33" customWidth="1"/>
    <col min="6658" max="6658" width="0" style="33" hidden="1" customWidth="1"/>
    <col min="6659" max="6659" width="18.28515625" style="33" customWidth="1"/>
    <col min="6660" max="6660" width="17.5703125" style="33" customWidth="1"/>
    <col min="6661" max="6666" width="9" style="33" customWidth="1"/>
    <col min="6667" max="6910" width="9.140625" style="33"/>
    <col min="6911" max="6911" width="4.7109375" style="33" customWidth="1"/>
    <col min="6912" max="6912" width="19.85546875" style="33" customWidth="1"/>
    <col min="6913" max="6913" width="72.140625" style="33" customWidth="1"/>
    <col min="6914" max="6914" width="0" style="33" hidden="1" customWidth="1"/>
    <col min="6915" max="6915" width="18.28515625" style="33" customWidth="1"/>
    <col min="6916" max="6916" width="17.5703125" style="33" customWidth="1"/>
    <col min="6917" max="6922" width="9" style="33" customWidth="1"/>
    <col min="6923" max="7166" width="9.140625" style="33"/>
    <col min="7167" max="7167" width="4.7109375" style="33" customWidth="1"/>
    <col min="7168" max="7168" width="19.85546875" style="33" customWidth="1"/>
    <col min="7169" max="7169" width="72.140625" style="33" customWidth="1"/>
    <col min="7170" max="7170" width="0" style="33" hidden="1" customWidth="1"/>
    <col min="7171" max="7171" width="18.28515625" style="33" customWidth="1"/>
    <col min="7172" max="7172" width="17.5703125" style="33" customWidth="1"/>
    <col min="7173" max="7178" width="9" style="33" customWidth="1"/>
    <col min="7179" max="7422" width="9.140625" style="33"/>
    <col min="7423" max="7423" width="4.7109375" style="33" customWidth="1"/>
    <col min="7424" max="7424" width="19.85546875" style="33" customWidth="1"/>
    <col min="7425" max="7425" width="72.140625" style="33" customWidth="1"/>
    <col min="7426" max="7426" width="0" style="33" hidden="1" customWidth="1"/>
    <col min="7427" max="7427" width="18.28515625" style="33" customWidth="1"/>
    <col min="7428" max="7428" width="17.5703125" style="33" customWidth="1"/>
    <col min="7429" max="7434" width="9" style="33" customWidth="1"/>
    <col min="7435" max="7678" width="9.140625" style="33"/>
    <col min="7679" max="7679" width="4.7109375" style="33" customWidth="1"/>
    <col min="7680" max="7680" width="19.85546875" style="33" customWidth="1"/>
    <col min="7681" max="7681" width="72.140625" style="33" customWidth="1"/>
    <col min="7682" max="7682" width="0" style="33" hidden="1" customWidth="1"/>
    <col min="7683" max="7683" width="18.28515625" style="33" customWidth="1"/>
    <col min="7684" max="7684" width="17.5703125" style="33" customWidth="1"/>
    <col min="7685" max="7690" width="9" style="33" customWidth="1"/>
    <col min="7691" max="7934" width="9.140625" style="33"/>
    <col min="7935" max="7935" width="4.7109375" style="33" customWidth="1"/>
    <col min="7936" max="7936" width="19.85546875" style="33" customWidth="1"/>
    <col min="7937" max="7937" width="72.140625" style="33" customWidth="1"/>
    <col min="7938" max="7938" width="0" style="33" hidden="1" customWidth="1"/>
    <col min="7939" max="7939" width="18.28515625" style="33" customWidth="1"/>
    <col min="7940" max="7940" width="17.5703125" style="33" customWidth="1"/>
    <col min="7941" max="7946" width="9" style="33" customWidth="1"/>
    <col min="7947" max="8190" width="9.140625" style="33"/>
    <col min="8191" max="8191" width="4.7109375" style="33" customWidth="1"/>
    <col min="8192" max="8192" width="19.85546875" style="33" customWidth="1"/>
    <col min="8193" max="8193" width="72.140625" style="33" customWidth="1"/>
    <col min="8194" max="8194" width="0" style="33" hidden="1" customWidth="1"/>
    <col min="8195" max="8195" width="18.28515625" style="33" customWidth="1"/>
    <col min="8196" max="8196" width="17.5703125" style="33" customWidth="1"/>
    <col min="8197" max="8202" width="9" style="33" customWidth="1"/>
    <col min="8203" max="8446" width="9.140625" style="33"/>
    <col min="8447" max="8447" width="4.7109375" style="33" customWidth="1"/>
    <col min="8448" max="8448" width="19.85546875" style="33" customWidth="1"/>
    <col min="8449" max="8449" width="72.140625" style="33" customWidth="1"/>
    <col min="8450" max="8450" width="0" style="33" hidden="1" customWidth="1"/>
    <col min="8451" max="8451" width="18.28515625" style="33" customWidth="1"/>
    <col min="8452" max="8452" width="17.5703125" style="33" customWidth="1"/>
    <col min="8453" max="8458" width="9" style="33" customWidth="1"/>
    <col min="8459" max="8702" width="9.140625" style="33"/>
    <col min="8703" max="8703" width="4.7109375" style="33" customWidth="1"/>
    <col min="8704" max="8704" width="19.85546875" style="33" customWidth="1"/>
    <col min="8705" max="8705" width="72.140625" style="33" customWidth="1"/>
    <col min="8706" max="8706" width="0" style="33" hidden="1" customWidth="1"/>
    <col min="8707" max="8707" width="18.28515625" style="33" customWidth="1"/>
    <col min="8708" max="8708" width="17.5703125" style="33" customWidth="1"/>
    <col min="8709" max="8714" width="9" style="33" customWidth="1"/>
    <col min="8715" max="8958" width="9.140625" style="33"/>
    <col min="8959" max="8959" width="4.7109375" style="33" customWidth="1"/>
    <col min="8960" max="8960" width="19.85546875" style="33" customWidth="1"/>
    <col min="8961" max="8961" width="72.140625" style="33" customWidth="1"/>
    <col min="8962" max="8962" width="0" style="33" hidden="1" customWidth="1"/>
    <col min="8963" max="8963" width="18.28515625" style="33" customWidth="1"/>
    <col min="8964" max="8964" width="17.5703125" style="33" customWidth="1"/>
    <col min="8965" max="8970" width="9" style="33" customWidth="1"/>
    <col min="8971" max="9214" width="9.140625" style="33"/>
    <col min="9215" max="9215" width="4.7109375" style="33" customWidth="1"/>
    <col min="9216" max="9216" width="19.85546875" style="33" customWidth="1"/>
    <col min="9217" max="9217" width="72.140625" style="33" customWidth="1"/>
    <col min="9218" max="9218" width="0" style="33" hidden="1" customWidth="1"/>
    <col min="9219" max="9219" width="18.28515625" style="33" customWidth="1"/>
    <col min="9220" max="9220" width="17.5703125" style="33" customWidth="1"/>
    <col min="9221" max="9226" width="9" style="33" customWidth="1"/>
    <col min="9227" max="9470" width="9.140625" style="33"/>
    <col min="9471" max="9471" width="4.7109375" style="33" customWidth="1"/>
    <col min="9472" max="9472" width="19.85546875" style="33" customWidth="1"/>
    <col min="9473" max="9473" width="72.140625" style="33" customWidth="1"/>
    <col min="9474" max="9474" width="0" style="33" hidden="1" customWidth="1"/>
    <col min="9475" max="9475" width="18.28515625" style="33" customWidth="1"/>
    <col min="9476" max="9476" width="17.5703125" style="33" customWidth="1"/>
    <col min="9477" max="9482" width="9" style="33" customWidth="1"/>
    <col min="9483" max="9726" width="9.140625" style="33"/>
    <col min="9727" max="9727" width="4.7109375" style="33" customWidth="1"/>
    <col min="9728" max="9728" width="19.85546875" style="33" customWidth="1"/>
    <col min="9729" max="9729" width="72.140625" style="33" customWidth="1"/>
    <col min="9730" max="9730" width="0" style="33" hidden="1" customWidth="1"/>
    <col min="9731" max="9731" width="18.28515625" style="33" customWidth="1"/>
    <col min="9732" max="9732" width="17.5703125" style="33" customWidth="1"/>
    <col min="9733" max="9738" width="9" style="33" customWidth="1"/>
    <col min="9739" max="9982" width="9.140625" style="33"/>
    <col min="9983" max="9983" width="4.7109375" style="33" customWidth="1"/>
    <col min="9984" max="9984" width="19.85546875" style="33" customWidth="1"/>
    <col min="9985" max="9985" width="72.140625" style="33" customWidth="1"/>
    <col min="9986" max="9986" width="0" style="33" hidden="1" customWidth="1"/>
    <col min="9987" max="9987" width="18.28515625" style="33" customWidth="1"/>
    <col min="9988" max="9988" width="17.5703125" style="33" customWidth="1"/>
    <col min="9989" max="9994" width="9" style="33" customWidth="1"/>
    <col min="9995" max="10238" width="9.140625" style="33"/>
    <col min="10239" max="10239" width="4.7109375" style="33" customWidth="1"/>
    <col min="10240" max="10240" width="19.85546875" style="33" customWidth="1"/>
    <col min="10241" max="10241" width="72.140625" style="33" customWidth="1"/>
    <col min="10242" max="10242" width="0" style="33" hidden="1" customWidth="1"/>
    <col min="10243" max="10243" width="18.28515625" style="33" customWidth="1"/>
    <col min="10244" max="10244" width="17.5703125" style="33" customWidth="1"/>
    <col min="10245" max="10250" width="9" style="33" customWidth="1"/>
    <col min="10251" max="10494" width="9.140625" style="33"/>
    <col min="10495" max="10495" width="4.7109375" style="33" customWidth="1"/>
    <col min="10496" max="10496" width="19.85546875" style="33" customWidth="1"/>
    <col min="10497" max="10497" width="72.140625" style="33" customWidth="1"/>
    <col min="10498" max="10498" width="0" style="33" hidden="1" customWidth="1"/>
    <col min="10499" max="10499" width="18.28515625" style="33" customWidth="1"/>
    <col min="10500" max="10500" width="17.5703125" style="33" customWidth="1"/>
    <col min="10501" max="10506" width="9" style="33" customWidth="1"/>
    <col min="10507" max="10750" width="9.140625" style="33"/>
    <col min="10751" max="10751" width="4.7109375" style="33" customWidth="1"/>
    <col min="10752" max="10752" width="19.85546875" style="33" customWidth="1"/>
    <col min="10753" max="10753" width="72.140625" style="33" customWidth="1"/>
    <col min="10754" max="10754" width="0" style="33" hidden="1" customWidth="1"/>
    <col min="10755" max="10755" width="18.28515625" style="33" customWidth="1"/>
    <col min="10756" max="10756" width="17.5703125" style="33" customWidth="1"/>
    <col min="10757" max="10762" width="9" style="33" customWidth="1"/>
    <col min="10763" max="11006" width="9.140625" style="33"/>
    <col min="11007" max="11007" width="4.7109375" style="33" customWidth="1"/>
    <col min="11008" max="11008" width="19.85546875" style="33" customWidth="1"/>
    <col min="11009" max="11009" width="72.140625" style="33" customWidth="1"/>
    <col min="11010" max="11010" width="0" style="33" hidden="1" customWidth="1"/>
    <col min="11011" max="11011" width="18.28515625" style="33" customWidth="1"/>
    <col min="11012" max="11012" width="17.5703125" style="33" customWidth="1"/>
    <col min="11013" max="11018" width="9" style="33" customWidth="1"/>
    <col min="11019" max="11262" width="9.140625" style="33"/>
    <col min="11263" max="11263" width="4.7109375" style="33" customWidth="1"/>
    <col min="11264" max="11264" width="19.85546875" style="33" customWidth="1"/>
    <col min="11265" max="11265" width="72.140625" style="33" customWidth="1"/>
    <col min="11266" max="11266" width="0" style="33" hidden="1" customWidth="1"/>
    <col min="11267" max="11267" width="18.28515625" style="33" customWidth="1"/>
    <col min="11268" max="11268" width="17.5703125" style="33" customWidth="1"/>
    <col min="11269" max="11274" width="9" style="33" customWidth="1"/>
    <col min="11275" max="11518" width="9.140625" style="33"/>
    <col min="11519" max="11519" width="4.7109375" style="33" customWidth="1"/>
    <col min="11520" max="11520" width="19.85546875" style="33" customWidth="1"/>
    <col min="11521" max="11521" width="72.140625" style="33" customWidth="1"/>
    <col min="11522" max="11522" width="0" style="33" hidden="1" customWidth="1"/>
    <col min="11523" max="11523" width="18.28515625" style="33" customWidth="1"/>
    <col min="11524" max="11524" width="17.5703125" style="33" customWidth="1"/>
    <col min="11525" max="11530" width="9" style="33" customWidth="1"/>
    <col min="11531" max="11774" width="9.140625" style="33"/>
    <col min="11775" max="11775" width="4.7109375" style="33" customWidth="1"/>
    <col min="11776" max="11776" width="19.85546875" style="33" customWidth="1"/>
    <col min="11777" max="11777" width="72.140625" style="33" customWidth="1"/>
    <col min="11778" max="11778" width="0" style="33" hidden="1" customWidth="1"/>
    <col min="11779" max="11779" width="18.28515625" style="33" customWidth="1"/>
    <col min="11780" max="11780" width="17.5703125" style="33" customWidth="1"/>
    <col min="11781" max="11786" width="9" style="33" customWidth="1"/>
    <col min="11787" max="12030" width="9.140625" style="33"/>
    <col min="12031" max="12031" width="4.7109375" style="33" customWidth="1"/>
    <col min="12032" max="12032" width="19.85546875" style="33" customWidth="1"/>
    <col min="12033" max="12033" width="72.140625" style="33" customWidth="1"/>
    <col min="12034" max="12034" width="0" style="33" hidden="1" customWidth="1"/>
    <col min="12035" max="12035" width="18.28515625" style="33" customWidth="1"/>
    <col min="12036" max="12036" width="17.5703125" style="33" customWidth="1"/>
    <col min="12037" max="12042" width="9" style="33" customWidth="1"/>
    <col min="12043" max="12286" width="9.140625" style="33"/>
    <col min="12287" max="12287" width="4.7109375" style="33" customWidth="1"/>
    <col min="12288" max="12288" width="19.85546875" style="33" customWidth="1"/>
    <col min="12289" max="12289" width="72.140625" style="33" customWidth="1"/>
    <col min="12290" max="12290" width="0" style="33" hidden="1" customWidth="1"/>
    <col min="12291" max="12291" width="18.28515625" style="33" customWidth="1"/>
    <col min="12292" max="12292" width="17.5703125" style="33" customWidth="1"/>
    <col min="12293" max="12298" width="9" style="33" customWidth="1"/>
    <col min="12299" max="12542" width="9.140625" style="33"/>
    <col min="12543" max="12543" width="4.7109375" style="33" customWidth="1"/>
    <col min="12544" max="12544" width="19.85546875" style="33" customWidth="1"/>
    <col min="12545" max="12545" width="72.140625" style="33" customWidth="1"/>
    <col min="12546" max="12546" width="0" style="33" hidden="1" customWidth="1"/>
    <col min="12547" max="12547" width="18.28515625" style="33" customWidth="1"/>
    <col min="12548" max="12548" width="17.5703125" style="33" customWidth="1"/>
    <col min="12549" max="12554" width="9" style="33" customWidth="1"/>
    <col min="12555" max="12798" width="9.140625" style="33"/>
    <col min="12799" max="12799" width="4.7109375" style="33" customWidth="1"/>
    <col min="12800" max="12800" width="19.85546875" style="33" customWidth="1"/>
    <col min="12801" max="12801" width="72.140625" style="33" customWidth="1"/>
    <col min="12802" max="12802" width="0" style="33" hidden="1" customWidth="1"/>
    <col min="12803" max="12803" width="18.28515625" style="33" customWidth="1"/>
    <col min="12804" max="12804" width="17.5703125" style="33" customWidth="1"/>
    <col min="12805" max="12810" width="9" style="33" customWidth="1"/>
    <col min="12811" max="13054" width="9.140625" style="33"/>
    <col min="13055" max="13055" width="4.7109375" style="33" customWidth="1"/>
    <col min="13056" max="13056" width="19.85546875" style="33" customWidth="1"/>
    <col min="13057" max="13057" width="72.140625" style="33" customWidth="1"/>
    <col min="13058" max="13058" width="0" style="33" hidden="1" customWidth="1"/>
    <col min="13059" max="13059" width="18.28515625" style="33" customWidth="1"/>
    <col min="13060" max="13060" width="17.5703125" style="33" customWidth="1"/>
    <col min="13061" max="13066" width="9" style="33" customWidth="1"/>
    <col min="13067" max="13310" width="9.140625" style="33"/>
    <col min="13311" max="13311" width="4.7109375" style="33" customWidth="1"/>
    <col min="13312" max="13312" width="19.85546875" style="33" customWidth="1"/>
    <col min="13313" max="13313" width="72.140625" style="33" customWidth="1"/>
    <col min="13314" max="13314" width="0" style="33" hidden="1" customWidth="1"/>
    <col min="13315" max="13315" width="18.28515625" style="33" customWidth="1"/>
    <col min="13316" max="13316" width="17.5703125" style="33" customWidth="1"/>
    <col min="13317" max="13322" width="9" style="33" customWidth="1"/>
    <col min="13323" max="13566" width="9.140625" style="33"/>
    <col min="13567" max="13567" width="4.7109375" style="33" customWidth="1"/>
    <col min="13568" max="13568" width="19.85546875" style="33" customWidth="1"/>
    <col min="13569" max="13569" width="72.140625" style="33" customWidth="1"/>
    <col min="13570" max="13570" width="0" style="33" hidden="1" customWidth="1"/>
    <col min="13571" max="13571" width="18.28515625" style="33" customWidth="1"/>
    <col min="13572" max="13572" width="17.5703125" style="33" customWidth="1"/>
    <col min="13573" max="13578" width="9" style="33" customWidth="1"/>
    <col min="13579" max="13822" width="9.140625" style="33"/>
    <col min="13823" max="13823" width="4.7109375" style="33" customWidth="1"/>
    <col min="13824" max="13824" width="19.85546875" style="33" customWidth="1"/>
    <col min="13825" max="13825" width="72.140625" style="33" customWidth="1"/>
    <col min="13826" max="13826" width="0" style="33" hidden="1" customWidth="1"/>
    <col min="13827" max="13827" width="18.28515625" style="33" customWidth="1"/>
    <col min="13828" max="13828" width="17.5703125" style="33" customWidth="1"/>
    <col min="13829" max="13834" width="9" style="33" customWidth="1"/>
    <col min="13835" max="14078" width="9.140625" style="33"/>
    <col min="14079" max="14079" width="4.7109375" style="33" customWidth="1"/>
    <col min="14080" max="14080" width="19.85546875" style="33" customWidth="1"/>
    <col min="14081" max="14081" width="72.140625" style="33" customWidth="1"/>
    <col min="14082" max="14082" width="0" style="33" hidden="1" customWidth="1"/>
    <col min="14083" max="14083" width="18.28515625" style="33" customWidth="1"/>
    <col min="14084" max="14084" width="17.5703125" style="33" customWidth="1"/>
    <col min="14085" max="14090" width="9" style="33" customWidth="1"/>
    <col min="14091" max="14334" width="9.140625" style="33"/>
    <col min="14335" max="14335" width="4.7109375" style="33" customWidth="1"/>
    <col min="14336" max="14336" width="19.85546875" style="33" customWidth="1"/>
    <col min="14337" max="14337" width="72.140625" style="33" customWidth="1"/>
    <col min="14338" max="14338" width="0" style="33" hidden="1" customWidth="1"/>
    <col min="14339" max="14339" width="18.28515625" style="33" customWidth="1"/>
    <col min="14340" max="14340" width="17.5703125" style="33" customWidth="1"/>
    <col min="14341" max="14346" width="9" style="33" customWidth="1"/>
    <col min="14347" max="14590" width="9.140625" style="33"/>
    <col min="14591" max="14591" width="4.7109375" style="33" customWidth="1"/>
    <col min="14592" max="14592" width="19.85546875" style="33" customWidth="1"/>
    <col min="14593" max="14593" width="72.140625" style="33" customWidth="1"/>
    <col min="14594" max="14594" width="0" style="33" hidden="1" customWidth="1"/>
    <col min="14595" max="14595" width="18.28515625" style="33" customWidth="1"/>
    <col min="14596" max="14596" width="17.5703125" style="33" customWidth="1"/>
    <col min="14597" max="14602" width="9" style="33" customWidth="1"/>
    <col min="14603" max="14846" width="9.140625" style="33"/>
    <col min="14847" max="14847" width="4.7109375" style="33" customWidth="1"/>
    <col min="14848" max="14848" width="19.85546875" style="33" customWidth="1"/>
    <col min="14849" max="14849" width="72.140625" style="33" customWidth="1"/>
    <col min="14850" max="14850" width="0" style="33" hidden="1" customWidth="1"/>
    <col min="14851" max="14851" width="18.28515625" style="33" customWidth="1"/>
    <col min="14852" max="14852" width="17.5703125" style="33" customWidth="1"/>
    <col min="14853" max="14858" width="9" style="33" customWidth="1"/>
    <col min="14859" max="15102" width="9.140625" style="33"/>
    <col min="15103" max="15103" width="4.7109375" style="33" customWidth="1"/>
    <col min="15104" max="15104" width="19.85546875" style="33" customWidth="1"/>
    <col min="15105" max="15105" width="72.140625" style="33" customWidth="1"/>
    <col min="15106" max="15106" width="0" style="33" hidden="1" customWidth="1"/>
    <col min="15107" max="15107" width="18.28515625" style="33" customWidth="1"/>
    <col min="15108" max="15108" width="17.5703125" style="33" customWidth="1"/>
    <col min="15109" max="15114" width="9" style="33" customWidth="1"/>
    <col min="15115" max="15358" width="9.140625" style="33"/>
    <col min="15359" max="15359" width="4.7109375" style="33" customWidth="1"/>
    <col min="15360" max="15360" width="19.85546875" style="33" customWidth="1"/>
    <col min="15361" max="15361" width="72.140625" style="33" customWidth="1"/>
    <col min="15362" max="15362" width="0" style="33" hidden="1" customWidth="1"/>
    <col min="15363" max="15363" width="18.28515625" style="33" customWidth="1"/>
    <col min="15364" max="15364" width="17.5703125" style="33" customWidth="1"/>
    <col min="15365" max="15370" width="9" style="33" customWidth="1"/>
    <col min="15371" max="15614" width="9.140625" style="33"/>
    <col min="15615" max="15615" width="4.7109375" style="33" customWidth="1"/>
    <col min="15616" max="15616" width="19.85546875" style="33" customWidth="1"/>
    <col min="15617" max="15617" width="72.140625" style="33" customWidth="1"/>
    <col min="15618" max="15618" width="0" style="33" hidden="1" customWidth="1"/>
    <col min="15619" max="15619" width="18.28515625" style="33" customWidth="1"/>
    <col min="15620" max="15620" width="17.5703125" style="33" customWidth="1"/>
    <col min="15621" max="15626" width="9" style="33" customWidth="1"/>
    <col min="15627" max="15870" width="9.140625" style="33"/>
    <col min="15871" max="15871" width="4.7109375" style="33" customWidth="1"/>
    <col min="15872" max="15872" width="19.85546875" style="33" customWidth="1"/>
    <col min="15873" max="15873" width="72.140625" style="33" customWidth="1"/>
    <col min="15874" max="15874" width="0" style="33" hidden="1" customWidth="1"/>
    <col min="15875" max="15875" width="18.28515625" style="33" customWidth="1"/>
    <col min="15876" max="15876" width="17.5703125" style="33" customWidth="1"/>
    <col min="15877" max="15882" width="9" style="33" customWidth="1"/>
    <col min="15883" max="16126" width="9.140625" style="33"/>
    <col min="16127" max="16127" width="4.7109375" style="33" customWidth="1"/>
    <col min="16128" max="16128" width="19.85546875" style="33" customWidth="1"/>
    <col min="16129" max="16129" width="72.140625" style="33" customWidth="1"/>
    <col min="16130" max="16130" width="0" style="33" hidden="1" customWidth="1"/>
    <col min="16131" max="16131" width="18.28515625" style="33" customWidth="1"/>
    <col min="16132" max="16132" width="17.5703125" style="33" customWidth="1"/>
    <col min="16133" max="16138" width="9" style="33" customWidth="1"/>
    <col min="16139" max="16384" width="9.140625" style="33"/>
  </cols>
  <sheetData>
    <row r="1" spans="2:6">
      <c r="F1" s="34" t="s">
        <v>26</v>
      </c>
    </row>
    <row r="2" spans="2:6">
      <c r="F2" s="34" t="s">
        <v>47</v>
      </c>
    </row>
    <row r="3" spans="2:6">
      <c r="F3" s="34" t="s">
        <v>1</v>
      </c>
    </row>
    <row r="5" spans="2:6" ht="39" customHeight="1">
      <c r="B5" s="170" t="s">
        <v>115</v>
      </c>
      <c r="C5" s="170"/>
      <c r="D5" s="170"/>
      <c r="E5" s="170"/>
      <c r="F5" s="170"/>
    </row>
    <row r="6" spans="2:6">
      <c r="B6" s="120"/>
      <c r="C6" s="120"/>
      <c r="D6" s="120"/>
      <c r="E6" s="120"/>
      <c r="F6" s="120"/>
    </row>
    <row r="7" spans="2:6">
      <c r="F7" s="16" t="s">
        <v>50</v>
      </c>
    </row>
    <row r="8" spans="2:6">
      <c r="B8" s="171" t="s">
        <v>14</v>
      </c>
      <c r="C8" s="171"/>
      <c r="D8" s="171"/>
      <c r="E8" s="171"/>
      <c r="F8" s="171"/>
    </row>
    <row r="9" spans="2:6">
      <c r="B9" s="33" t="s">
        <v>24</v>
      </c>
    </row>
    <row r="11" spans="2:6">
      <c r="B11" s="39" t="s">
        <v>15</v>
      </c>
      <c r="C11" s="39" t="s">
        <v>16</v>
      </c>
      <c r="D11" s="121"/>
      <c r="E11" s="121"/>
    </row>
    <row r="12" spans="2:6">
      <c r="B12" s="35">
        <v>1049</v>
      </c>
      <c r="C12" s="36" t="s">
        <v>72</v>
      </c>
      <c r="D12" s="37"/>
      <c r="E12" s="37"/>
    </row>
    <row r="13" spans="2:6">
      <c r="B13" s="38"/>
      <c r="C13" s="38"/>
      <c r="D13" s="38"/>
      <c r="E13" s="38"/>
    </row>
    <row r="14" spans="2:6">
      <c r="B14" s="122" t="s">
        <v>17</v>
      </c>
      <c r="C14" s="121"/>
      <c r="D14" s="121"/>
      <c r="E14" s="121"/>
    </row>
    <row r="15" spans="2:6" ht="32.25" customHeight="1">
      <c r="B15" s="39" t="s">
        <v>18</v>
      </c>
      <c r="C15" s="3">
        <v>1049</v>
      </c>
      <c r="D15" s="167" t="s">
        <v>48</v>
      </c>
      <c r="E15" s="168"/>
      <c r="F15" s="169"/>
    </row>
    <row r="16" spans="2:6" ht="34.5">
      <c r="B16" s="39" t="s">
        <v>19</v>
      </c>
      <c r="C16" s="3" t="s">
        <v>109</v>
      </c>
      <c r="D16" s="20" t="s">
        <v>36</v>
      </c>
      <c r="E16" s="21" t="s">
        <v>33</v>
      </c>
      <c r="F16" s="21" t="s">
        <v>39</v>
      </c>
    </row>
    <row r="17" spans="2:6" ht="34.5">
      <c r="B17" s="39" t="s">
        <v>20</v>
      </c>
      <c r="C17" s="3" t="s">
        <v>110</v>
      </c>
      <c r="D17" s="40"/>
      <c r="E17" s="40"/>
      <c r="F17" s="50"/>
    </row>
    <row r="18" spans="2:6" ht="51.75">
      <c r="B18" s="41" t="s">
        <v>21</v>
      </c>
      <c r="C18" s="3" t="s">
        <v>111</v>
      </c>
      <c r="D18" s="42"/>
      <c r="E18" s="42"/>
      <c r="F18" s="51"/>
    </row>
    <row r="19" spans="2:6" ht="34.5">
      <c r="B19" s="41" t="s">
        <v>22</v>
      </c>
      <c r="C19" s="3" t="s">
        <v>112</v>
      </c>
      <c r="D19" s="42"/>
      <c r="E19" s="42"/>
      <c r="F19" s="51"/>
    </row>
    <row r="20" spans="2:6" ht="51.75">
      <c r="B20" s="41" t="s">
        <v>113</v>
      </c>
      <c r="C20" s="3" t="s">
        <v>114</v>
      </c>
      <c r="D20" s="43"/>
      <c r="E20" s="43"/>
      <c r="F20" s="52"/>
    </row>
    <row r="21" spans="2:6">
      <c r="B21" s="172" t="s">
        <v>0</v>
      </c>
      <c r="C21" s="173"/>
      <c r="D21" s="44"/>
      <c r="E21" s="44"/>
      <c r="F21" s="45"/>
    </row>
    <row r="22" spans="2:6">
      <c r="B22" s="63" t="s">
        <v>174</v>
      </c>
      <c r="C22" s="104"/>
      <c r="D22" s="27">
        <v>0</v>
      </c>
      <c r="E22" s="27">
        <v>0</v>
      </c>
      <c r="F22" s="54">
        <v>15.9</v>
      </c>
    </row>
    <row r="23" spans="2:6">
      <c r="B23" s="46" t="s">
        <v>23</v>
      </c>
      <c r="C23" s="47"/>
      <c r="D23" s="48">
        <f>+Հ2!G32</f>
        <v>200000</v>
      </c>
      <c r="E23" s="48">
        <f>+Հ2!H32</f>
        <v>733144.9</v>
      </c>
      <c r="F23" s="48">
        <f>+Հ2!I32</f>
        <v>1897819.8</v>
      </c>
    </row>
    <row r="25" spans="2:6" ht="39" customHeight="1">
      <c r="B25" s="19" t="s">
        <v>18</v>
      </c>
      <c r="C25" s="2" t="s">
        <v>108</v>
      </c>
      <c r="D25" s="167" t="s">
        <v>48</v>
      </c>
      <c r="E25" s="168"/>
      <c r="F25" s="169"/>
    </row>
    <row r="26" spans="2:6" ht="34.5">
      <c r="B26" s="19" t="s">
        <v>19</v>
      </c>
      <c r="C26" s="14" t="s">
        <v>116</v>
      </c>
      <c r="D26" s="20" t="s">
        <v>36</v>
      </c>
      <c r="E26" s="21" t="s">
        <v>33</v>
      </c>
      <c r="F26" s="21" t="s">
        <v>39</v>
      </c>
    </row>
    <row r="27" spans="2:6" ht="34.5">
      <c r="B27" s="19" t="s">
        <v>20</v>
      </c>
      <c r="C27" s="14" t="s">
        <v>117</v>
      </c>
      <c r="D27" s="22"/>
      <c r="E27" s="22"/>
      <c r="F27" s="23"/>
    </row>
    <row r="28" spans="2:6">
      <c r="B28" s="19" t="s">
        <v>21</v>
      </c>
      <c r="C28" s="2" t="s">
        <v>118</v>
      </c>
      <c r="D28" s="24"/>
      <c r="E28" s="24"/>
      <c r="F28" s="23"/>
    </row>
    <row r="29" spans="2:6" ht="34.5">
      <c r="B29" s="19" t="s">
        <v>22</v>
      </c>
      <c r="C29" s="14" t="s">
        <v>112</v>
      </c>
      <c r="D29" s="24"/>
      <c r="E29" s="24"/>
      <c r="F29" s="23"/>
    </row>
    <row r="30" spans="2:6" ht="51.75">
      <c r="B30" s="19" t="s">
        <v>113</v>
      </c>
      <c r="C30" s="14" t="s">
        <v>114</v>
      </c>
      <c r="D30" s="24"/>
      <c r="E30" s="24"/>
      <c r="F30" s="23"/>
    </row>
    <row r="31" spans="2:6">
      <c r="B31" s="164" t="s">
        <v>0</v>
      </c>
      <c r="C31" s="166"/>
      <c r="D31" s="25"/>
      <c r="E31" s="25"/>
      <c r="F31" s="26"/>
    </row>
    <row r="32" spans="2:6">
      <c r="B32" s="174" t="s">
        <v>34</v>
      </c>
      <c r="C32" s="175"/>
      <c r="D32" s="27">
        <f>+Հ2!G50</f>
        <v>2262.5</v>
      </c>
      <c r="E32" s="27">
        <f>+Հ2!H50</f>
        <v>2262.5</v>
      </c>
      <c r="F32" s="27">
        <f>+Հ2!I50</f>
        <v>2262.5</v>
      </c>
    </row>
    <row r="35" spans="2:6">
      <c r="B35" s="120"/>
      <c r="C35" s="120"/>
      <c r="D35" s="120"/>
      <c r="E35" s="120"/>
      <c r="F35" s="34" t="s">
        <v>51</v>
      </c>
    </row>
    <row r="36" spans="2:6">
      <c r="B36" s="15"/>
      <c r="C36" s="123" t="s">
        <v>27</v>
      </c>
      <c r="D36" s="123"/>
      <c r="E36" s="123"/>
      <c r="F36" s="15"/>
    </row>
    <row r="37" spans="2:6">
      <c r="B37" s="15" t="s">
        <v>35</v>
      </c>
      <c r="C37" s="15"/>
      <c r="D37" s="15"/>
      <c r="E37" s="15"/>
      <c r="F37" s="15"/>
    </row>
    <row r="38" spans="2:6">
      <c r="B38" s="15"/>
      <c r="C38" s="15"/>
      <c r="D38" s="15"/>
      <c r="E38" s="15"/>
      <c r="F38" s="15"/>
    </row>
    <row r="39" spans="2:6">
      <c r="B39" s="17" t="s">
        <v>30</v>
      </c>
      <c r="C39" s="17" t="s">
        <v>31</v>
      </c>
      <c r="D39" s="18"/>
      <c r="E39" s="18"/>
      <c r="F39" s="15"/>
    </row>
    <row r="40" spans="2:6">
      <c r="B40" s="2">
        <v>1049</v>
      </c>
      <c r="C40" s="17" t="s">
        <v>72</v>
      </c>
      <c r="D40" s="18"/>
      <c r="E40" s="18"/>
      <c r="F40" s="18"/>
    </row>
    <row r="41" spans="2:6">
      <c r="B41" s="28"/>
      <c r="C41" s="18"/>
      <c r="D41" s="18"/>
      <c r="E41" s="18"/>
      <c r="F41" s="18"/>
    </row>
    <row r="42" spans="2:6">
      <c r="B42" s="122" t="s">
        <v>32</v>
      </c>
      <c r="C42" s="121"/>
      <c r="D42" s="121"/>
      <c r="E42" s="121"/>
    </row>
    <row r="43" spans="2:6" ht="39.75" customHeight="1">
      <c r="B43" s="17" t="s">
        <v>18</v>
      </c>
      <c r="C43" s="2">
        <v>1049</v>
      </c>
      <c r="D43" s="167" t="s">
        <v>49</v>
      </c>
      <c r="E43" s="168"/>
      <c r="F43" s="169"/>
    </row>
    <row r="44" spans="2:6" ht="34.5">
      <c r="B44" s="19" t="s">
        <v>19</v>
      </c>
      <c r="C44" s="29" t="s">
        <v>109</v>
      </c>
      <c r="D44" s="20" t="s">
        <v>36</v>
      </c>
      <c r="E44" s="21" t="s">
        <v>33</v>
      </c>
      <c r="F44" s="21" t="s">
        <v>39</v>
      </c>
    </row>
    <row r="45" spans="2:6" ht="34.5">
      <c r="B45" s="19" t="s">
        <v>20</v>
      </c>
      <c r="C45" s="3" t="s">
        <v>110</v>
      </c>
      <c r="D45" s="40"/>
      <c r="E45" s="40"/>
      <c r="F45" s="53"/>
    </row>
    <row r="46" spans="2:6" ht="51.75">
      <c r="B46" s="19" t="s">
        <v>21</v>
      </c>
      <c r="C46" s="3" t="s">
        <v>111</v>
      </c>
      <c r="D46" s="42"/>
      <c r="E46" s="42"/>
      <c r="F46" s="23"/>
    </row>
    <row r="47" spans="2:6" ht="34.5">
      <c r="B47" s="19" t="s">
        <v>22</v>
      </c>
      <c r="C47" s="3" t="s">
        <v>112</v>
      </c>
      <c r="D47" s="42"/>
      <c r="E47" s="42"/>
      <c r="F47" s="23"/>
    </row>
    <row r="48" spans="2:6" ht="51.75">
      <c r="B48" s="14" t="s">
        <v>113</v>
      </c>
      <c r="C48" s="3" t="s">
        <v>114</v>
      </c>
      <c r="D48" s="42"/>
      <c r="E48" s="42"/>
      <c r="F48" s="23"/>
    </row>
    <row r="49" spans="2:6">
      <c r="B49" s="30"/>
      <c r="C49" s="31" t="s">
        <v>0</v>
      </c>
      <c r="D49" s="32"/>
      <c r="E49" s="32"/>
      <c r="F49" s="26"/>
    </row>
    <row r="50" spans="2:6">
      <c r="B50" s="63" t="str">
        <f>+B22</f>
        <v xml:space="preserve"> Մարզային նշանակության ավտոճանապարհներ , կմ</v>
      </c>
      <c r="C50" s="104"/>
      <c r="D50" s="27">
        <v>0</v>
      </c>
      <c r="E50" s="27">
        <v>0</v>
      </c>
      <c r="F50" s="27">
        <f>-F22</f>
        <v>-15.9</v>
      </c>
    </row>
    <row r="51" spans="2:6">
      <c r="B51" s="176" t="s">
        <v>34</v>
      </c>
      <c r="C51" s="176"/>
      <c r="D51" s="13">
        <f>+Հ2!G31</f>
        <v>-5.4</v>
      </c>
      <c r="E51" s="13">
        <f>+Հ2!H31</f>
        <v>-214315.3</v>
      </c>
      <c r="F51" s="13">
        <f>+Հ2!I31</f>
        <v>-1897819.8</v>
      </c>
    </row>
    <row r="53" spans="2:6" ht="39" customHeight="1">
      <c r="B53" s="19" t="s">
        <v>18</v>
      </c>
      <c r="C53" s="2" t="s">
        <v>108</v>
      </c>
      <c r="D53" s="167" t="s">
        <v>49</v>
      </c>
      <c r="E53" s="168"/>
      <c r="F53" s="169"/>
    </row>
    <row r="54" spans="2:6" ht="34.5">
      <c r="B54" s="19" t="s">
        <v>19</v>
      </c>
      <c r="C54" s="14" t="s">
        <v>116</v>
      </c>
      <c r="D54" s="20" t="s">
        <v>36</v>
      </c>
      <c r="E54" s="21" t="s">
        <v>33</v>
      </c>
      <c r="F54" s="21" t="s">
        <v>39</v>
      </c>
    </row>
    <row r="55" spans="2:6" ht="34.5">
      <c r="B55" s="19" t="s">
        <v>20</v>
      </c>
      <c r="C55" s="14" t="s">
        <v>117</v>
      </c>
      <c r="D55" s="22"/>
      <c r="E55" s="22"/>
      <c r="F55" s="23"/>
    </row>
    <row r="56" spans="2:6">
      <c r="B56" s="19" t="s">
        <v>21</v>
      </c>
      <c r="C56" s="2" t="s">
        <v>118</v>
      </c>
      <c r="D56" s="24"/>
      <c r="E56" s="24"/>
      <c r="F56" s="23"/>
    </row>
    <row r="57" spans="2:6" ht="34.5">
      <c r="B57" s="19" t="s">
        <v>22</v>
      </c>
      <c r="C57" s="14" t="s">
        <v>112</v>
      </c>
      <c r="D57" s="24"/>
      <c r="E57" s="24"/>
      <c r="F57" s="23"/>
    </row>
    <row r="58" spans="2:6" ht="51.75">
      <c r="B58" s="19" t="s">
        <v>113</v>
      </c>
      <c r="C58" s="14" t="s">
        <v>114</v>
      </c>
      <c r="D58" s="24"/>
      <c r="E58" s="24"/>
      <c r="F58" s="23"/>
    </row>
    <row r="59" spans="2:6">
      <c r="B59" s="164" t="s">
        <v>0</v>
      </c>
      <c r="C59" s="166"/>
      <c r="D59" s="25"/>
      <c r="E59" s="25"/>
      <c r="F59" s="26"/>
    </row>
    <row r="60" spans="2:6">
      <c r="B60" s="174" t="s">
        <v>34</v>
      </c>
      <c r="C60" s="175"/>
      <c r="D60" s="27">
        <f>+Հ2!G49</f>
        <v>-202257.1</v>
      </c>
      <c r="E60" s="27">
        <f>+Հ2!H49</f>
        <v>-521092.10000000003</v>
      </c>
      <c r="F60" s="27">
        <f>+Հ2!I49</f>
        <v>-2262.5</v>
      </c>
    </row>
    <row r="61" spans="2:6">
      <c r="D61" s="141"/>
      <c r="E61" s="141"/>
    </row>
    <row r="63" spans="2:6" ht="51.75">
      <c r="C63" s="135" t="s">
        <v>172</v>
      </c>
      <c r="D63" s="136"/>
      <c r="E63" s="136"/>
      <c r="F63" s="137" t="s">
        <v>173</v>
      </c>
    </row>
  </sheetData>
  <mergeCells count="12">
    <mergeCell ref="B59:C59"/>
    <mergeCell ref="B60:C60"/>
    <mergeCell ref="B32:C32"/>
    <mergeCell ref="B51:C51"/>
    <mergeCell ref="D43:F43"/>
    <mergeCell ref="D53:F53"/>
    <mergeCell ref="B31:C31"/>
    <mergeCell ref="B5:F5"/>
    <mergeCell ref="B8:F8"/>
    <mergeCell ref="B21:C21"/>
    <mergeCell ref="D15:F15"/>
    <mergeCell ref="D25:F25"/>
  </mergeCells>
  <pageMargins left="0.23622047244094491" right="0.23622047244094491" top="0.39" bottom="0.55000000000000004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3"/>
  <sheetViews>
    <sheetView topLeftCell="A10" workbookViewId="0"/>
  </sheetViews>
  <sheetFormatPr defaultRowHeight="17.25"/>
  <cols>
    <col min="1" max="1" width="9.140625" style="57"/>
    <col min="2" max="2" width="16" style="61" customWidth="1"/>
    <col min="3" max="3" width="60.140625" style="57" customWidth="1"/>
    <col min="4" max="4" width="13" style="57" customWidth="1"/>
    <col min="5" max="5" width="10.7109375" style="57" customWidth="1"/>
    <col min="6" max="6" width="19.7109375" style="62" customWidth="1"/>
    <col min="7" max="7" width="10.85546875" style="62" customWidth="1"/>
    <col min="8" max="8" width="19.140625" style="62" customWidth="1"/>
    <col min="9" max="9" width="9.140625" style="57"/>
    <col min="10" max="10" width="17.85546875" style="57" customWidth="1"/>
    <col min="11" max="11" width="9.140625" style="57"/>
    <col min="12" max="12" width="20.7109375" style="57" customWidth="1"/>
    <col min="13" max="16384" width="9.140625" style="57"/>
  </cols>
  <sheetData>
    <row r="1" spans="2:12" s="56" customFormat="1">
      <c r="B1" s="55"/>
      <c r="C1" s="55"/>
      <c r="D1" s="55"/>
      <c r="E1" s="55"/>
      <c r="F1" s="55"/>
      <c r="G1" s="55"/>
      <c r="H1" s="34" t="s">
        <v>44</v>
      </c>
    </row>
    <row r="2" spans="2:12" s="56" customFormat="1">
      <c r="B2" s="55"/>
      <c r="C2" s="55"/>
      <c r="D2" s="55"/>
      <c r="E2" s="55"/>
      <c r="F2" s="55"/>
      <c r="G2" s="55"/>
      <c r="H2" s="34" t="s">
        <v>47</v>
      </c>
    </row>
    <row r="3" spans="2:12" s="56" customFormat="1">
      <c r="B3" s="55"/>
      <c r="C3" s="55"/>
      <c r="D3" s="55"/>
      <c r="E3" s="55"/>
      <c r="F3" s="55"/>
      <c r="G3" s="55"/>
      <c r="H3" s="34" t="s">
        <v>1</v>
      </c>
    </row>
    <row r="5" spans="2:12" ht="48" customHeight="1">
      <c r="B5" s="183" t="s">
        <v>64</v>
      </c>
      <c r="C5" s="183"/>
      <c r="D5" s="183"/>
      <c r="E5" s="183"/>
      <c r="F5" s="183"/>
      <c r="G5" s="183"/>
      <c r="H5" s="183"/>
    </row>
    <row r="6" spans="2:12" ht="84" customHeight="1">
      <c r="B6" s="184" t="s">
        <v>55</v>
      </c>
      <c r="C6" s="185" t="s">
        <v>56</v>
      </c>
      <c r="D6" s="185" t="s">
        <v>57</v>
      </c>
      <c r="E6" s="185" t="s">
        <v>58</v>
      </c>
      <c r="F6" s="186" t="s">
        <v>59</v>
      </c>
      <c r="G6" s="186" t="s">
        <v>60</v>
      </c>
      <c r="H6" s="186"/>
    </row>
    <row r="7" spans="2:12" ht="51.75">
      <c r="B7" s="184"/>
      <c r="C7" s="185"/>
      <c r="D7" s="185"/>
      <c r="E7" s="185"/>
      <c r="F7" s="186"/>
      <c r="G7" s="112" t="s">
        <v>61</v>
      </c>
      <c r="H7" s="112" t="s">
        <v>62</v>
      </c>
    </row>
    <row r="8" spans="2:12" ht="31.5" customHeight="1">
      <c r="B8" s="187" t="s">
        <v>43</v>
      </c>
      <c r="C8" s="187"/>
      <c r="D8" s="187"/>
      <c r="E8" s="187"/>
      <c r="F8" s="187"/>
      <c r="G8" s="187"/>
      <c r="H8" s="27">
        <f>+H9</f>
        <v>1899577.7550000001</v>
      </c>
      <c r="I8" s="58"/>
      <c r="J8" s="58"/>
      <c r="L8" s="59"/>
    </row>
    <row r="9" spans="2:12" ht="24" customHeight="1">
      <c r="B9" s="124" t="s">
        <v>119</v>
      </c>
      <c r="C9" s="106" t="s">
        <v>120</v>
      </c>
      <c r="D9" s="106" t="s">
        <v>63</v>
      </c>
      <c r="E9" s="187" t="s">
        <v>70</v>
      </c>
      <c r="F9" s="187"/>
      <c r="G9" s="187"/>
      <c r="H9" s="27">
        <f>+H10+H37</f>
        <v>1899577.7550000001</v>
      </c>
      <c r="J9" s="58"/>
      <c r="L9" s="60"/>
    </row>
    <row r="10" spans="2:12" ht="27" customHeight="1">
      <c r="B10" s="124" t="s">
        <v>121</v>
      </c>
      <c r="C10" s="187" t="s">
        <v>95</v>
      </c>
      <c r="D10" s="187"/>
      <c r="E10" s="187"/>
      <c r="F10" s="187"/>
      <c r="G10" s="187"/>
      <c r="H10" s="27">
        <f>+H11+H18</f>
        <v>1897315.2550000001</v>
      </c>
      <c r="J10" s="58"/>
    </row>
    <row r="11" spans="2:12" s="133" customFormat="1" ht="21.75" customHeight="1">
      <c r="B11" s="177" t="s">
        <v>122</v>
      </c>
      <c r="C11" s="178"/>
      <c r="D11" s="178"/>
      <c r="E11" s="178"/>
      <c r="F11" s="178"/>
      <c r="G11" s="179"/>
      <c r="H11" s="27">
        <f>H12+H13+H14+H15+H16+H17</f>
        <v>1843439.6540000001</v>
      </c>
      <c r="J11" s="142"/>
    </row>
    <row r="12" spans="2:12">
      <c r="B12" s="125">
        <v>45231177</v>
      </c>
      <c r="C12" s="14" t="s">
        <v>124</v>
      </c>
      <c r="D12" s="106" t="s">
        <v>157</v>
      </c>
      <c r="E12" s="106" t="s">
        <v>125</v>
      </c>
      <c r="F12" s="126">
        <v>150308626</v>
      </c>
      <c r="G12" s="106">
        <v>1</v>
      </c>
      <c r="H12" s="107">
        <f t="shared" ref="H12:H17" si="0">+G12*F12/1000</f>
        <v>150308.62599999999</v>
      </c>
    </row>
    <row r="13" spans="2:12">
      <c r="B13" s="125">
        <v>45231177</v>
      </c>
      <c r="C13" s="14" t="s">
        <v>124</v>
      </c>
      <c r="D13" s="106" t="s">
        <v>157</v>
      </c>
      <c r="E13" s="106" t="s">
        <v>125</v>
      </c>
      <c r="F13" s="126">
        <v>210341962</v>
      </c>
      <c r="G13" s="106">
        <v>1</v>
      </c>
      <c r="H13" s="107">
        <f t="shared" si="0"/>
        <v>210341.962</v>
      </c>
    </row>
    <row r="14" spans="2:12">
      <c r="B14" s="125">
        <v>45231177</v>
      </c>
      <c r="C14" s="14" t="s">
        <v>124</v>
      </c>
      <c r="D14" s="106" t="s">
        <v>157</v>
      </c>
      <c r="E14" s="106" t="s">
        <v>125</v>
      </c>
      <c r="F14" s="126">
        <v>7862438</v>
      </c>
      <c r="G14" s="106">
        <v>1</v>
      </c>
      <c r="H14" s="107">
        <f t="shared" si="0"/>
        <v>7862.4380000000001</v>
      </c>
    </row>
    <row r="15" spans="2:12">
      <c r="B15" s="125">
        <v>45231177</v>
      </c>
      <c r="C15" s="14" t="s">
        <v>124</v>
      </c>
      <c r="D15" s="106" t="s">
        <v>157</v>
      </c>
      <c r="E15" s="106" t="s">
        <v>125</v>
      </c>
      <c r="F15" s="126">
        <v>40605376</v>
      </c>
      <c r="G15" s="106">
        <v>1</v>
      </c>
      <c r="H15" s="107">
        <f t="shared" si="0"/>
        <v>40605.375999999997</v>
      </c>
    </row>
    <row r="16" spans="2:12">
      <c r="B16" s="125">
        <v>45231177</v>
      </c>
      <c r="C16" s="14" t="s">
        <v>124</v>
      </c>
      <c r="D16" s="106" t="s">
        <v>157</v>
      </c>
      <c r="E16" s="106" t="s">
        <v>125</v>
      </c>
      <c r="F16" s="126">
        <v>405818691</v>
      </c>
      <c r="G16" s="106">
        <v>1</v>
      </c>
      <c r="H16" s="107">
        <f t="shared" si="0"/>
        <v>405818.69099999999</v>
      </c>
    </row>
    <row r="17" spans="2:8">
      <c r="B17" s="125">
        <v>45231177</v>
      </c>
      <c r="C17" s="14" t="s">
        <v>124</v>
      </c>
      <c r="D17" s="106" t="s">
        <v>157</v>
      </c>
      <c r="E17" s="106" t="s">
        <v>125</v>
      </c>
      <c r="F17" s="126">
        <v>1028502561</v>
      </c>
      <c r="G17" s="106">
        <v>1</v>
      </c>
      <c r="H17" s="107">
        <f t="shared" si="0"/>
        <v>1028502.561</v>
      </c>
    </row>
    <row r="18" spans="2:8" ht="24.75" customHeight="1">
      <c r="B18" s="180" t="s">
        <v>126</v>
      </c>
      <c r="C18" s="181"/>
      <c r="D18" s="181"/>
      <c r="E18" s="181"/>
      <c r="F18" s="181"/>
      <c r="G18" s="182"/>
      <c r="H18" s="107">
        <f>H19+H20+H21+H22+H23+H24+H25+H26+H27+H28+H29+H30+H31+H32+H33+H34+H35+H36</f>
        <v>53875.60100000001</v>
      </c>
    </row>
    <row r="19" spans="2:8">
      <c r="B19" s="125">
        <v>71351540</v>
      </c>
      <c r="C19" s="132" t="s">
        <v>127</v>
      </c>
      <c r="D19" s="106" t="s">
        <v>158</v>
      </c>
      <c r="E19" s="106" t="s">
        <v>125</v>
      </c>
      <c r="F19" s="105">
        <v>5550651</v>
      </c>
      <c r="G19" s="106">
        <v>1</v>
      </c>
      <c r="H19" s="107">
        <f t="shared" ref="H19:H21" si="1">+G19*F19/1000</f>
        <v>5550.6509999999998</v>
      </c>
    </row>
    <row r="20" spans="2:8">
      <c r="B20" s="125">
        <v>71351540</v>
      </c>
      <c r="C20" s="132" t="s">
        <v>127</v>
      </c>
      <c r="D20" s="106" t="s">
        <v>158</v>
      </c>
      <c r="E20" s="106" t="s">
        <v>125</v>
      </c>
      <c r="F20" s="105">
        <v>518984</v>
      </c>
      <c r="G20" s="106">
        <v>1</v>
      </c>
      <c r="H20" s="107">
        <f t="shared" si="1"/>
        <v>518.98400000000004</v>
      </c>
    </row>
    <row r="21" spans="2:8">
      <c r="B21" s="125">
        <v>71351540</v>
      </c>
      <c r="C21" s="132" t="s">
        <v>127</v>
      </c>
      <c r="D21" s="106" t="s">
        <v>158</v>
      </c>
      <c r="E21" s="106" t="s">
        <v>125</v>
      </c>
      <c r="F21" s="105">
        <v>518984</v>
      </c>
      <c r="G21" s="106">
        <v>1</v>
      </c>
      <c r="H21" s="107">
        <f t="shared" si="1"/>
        <v>518.98400000000004</v>
      </c>
    </row>
    <row r="22" spans="2:8">
      <c r="B22" s="125">
        <v>71351540</v>
      </c>
      <c r="C22" s="132" t="s">
        <v>127</v>
      </c>
      <c r="D22" s="106" t="s">
        <v>158</v>
      </c>
      <c r="E22" s="106" t="s">
        <v>125</v>
      </c>
      <c r="F22" s="105">
        <v>11811700</v>
      </c>
      <c r="G22" s="106">
        <v>1</v>
      </c>
      <c r="H22" s="107">
        <f>+G22*F22/1000</f>
        <v>11811.7</v>
      </c>
    </row>
    <row r="23" spans="2:8">
      <c r="B23" s="127">
        <v>98111140</v>
      </c>
      <c r="C23" s="128" t="s">
        <v>128</v>
      </c>
      <c r="D23" s="106" t="s">
        <v>159</v>
      </c>
      <c r="E23" s="129" t="s">
        <v>125</v>
      </c>
      <c r="F23" s="105">
        <v>855833</v>
      </c>
      <c r="G23" s="129">
        <v>1</v>
      </c>
      <c r="H23" s="107">
        <f t="shared" ref="H23:H36" si="2">+G23*F23/1000</f>
        <v>855.83299999999997</v>
      </c>
    </row>
    <row r="24" spans="2:8">
      <c r="B24" s="127">
        <v>98111140</v>
      </c>
      <c r="C24" s="128" t="s">
        <v>128</v>
      </c>
      <c r="D24" s="106" t="s">
        <v>159</v>
      </c>
      <c r="E24" s="129" t="s">
        <v>125</v>
      </c>
      <c r="F24" s="105">
        <v>1313469</v>
      </c>
      <c r="G24" s="129">
        <v>1</v>
      </c>
      <c r="H24" s="107">
        <f t="shared" si="2"/>
        <v>1313.4690000000001</v>
      </c>
    </row>
    <row r="25" spans="2:8">
      <c r="B25" s="127">
        <v>98111140</v>
      </c>
      <c r="C25" s="128" t="s">
        <v>128</v>
      </c>
      <c r="D25" s="106" t="s">
        <v>159</v>
      </c>
      <c r="E25" s="129" t="s">
        <v>125</v>
      </c>
      <c r="F25" s="105">
        <v>48060</v>
      </c>
      <c r="G25" s="129">
        <v>1</v>
      </c>
      <c r="H25" s="107">
        <f t="shared" si="2"/>
        <v>48.06</v>
      </c>
    </row>
    <row r="26" spans="2:8">
      <c r="B26" s="127">
        <v>98111140</v>
      </c>
      <c r="C26" s="128" t="s">
        <v>128</v>
      </c>
      <c r="D26" s="106" t="s">
        <v>159</v>
      </c>
      <c r="E26" s="129" t="s">
        <v>125</v>
      </c>
      <c r="F26" s="105">
        <v>885000</v>
      </c>
      <c r="G26" s="129">
        <v>1</v>
      </c>
      <c r="H26" s="107">
        <f t="shared" si="2"/>
        <v>885</v>
      </c>
    </row>
    <row r="27" spans="2:8">
      <c r="B27" s="127">
        <v>98111140</v>
      </c>
      <c r="C27" s="128" t="s">
        <v>128</v>
      </c>
      <c r="D27" s="106" t="s">
        <v>159</v>
      </c>
      <c r="E27" s="129" t="s">
        <v>125</v>
      </c>
      <c r="F27" s="105">
        <v>220900</v>
      </c>
      <c r="G27" s="129">
        <v>1</v>
      </c>
      <c r="H27" s="107">
        <f t="shared" si="2"/>
        <v>220.9</v>
      </c>
    </row>
    <row r="28" spans="2:8">
      <c r="B28" s="127">
        <v>98111140</v>
      </c>
      <c r="C28" s="128" t="s">
        <v>128</v>
      </c>
      <c r="D28" s="106" t="s">
        <v>159</v>
      </c>
      <c r="E28" s="129" t="s">
        <v>125</v>
      </c>
      <c r="F28" s="105">
        <v>7145000</v>
      </c>
      <c r="G28" s="129">
        <v>1</v>
      </c>
      <c r="H28" s="107">
        <f t="shared" si="2"/>
        <v>7145</v>
      </c>
    </row>
    <row r="29" spans="2:8" ht="34.5">
      <c r="B29" s="127" t="s">
        <v>160</v>
      </c>
      <c r="C29" s="134" t="s">
        <v>161</v>
      </c>
      <c r="D29" s="106" t="s">
        <v>158</v>
      </c>
      <c r="E29" s="129" t="s">
        <v>125</v>
      </c>
      <c r="F29" s="105">
        <v>1130200</v>
      </c>
      <c r="G29" s="129">
        <v>1</v>
      </c>
      <c r="H29" s="107">
        <f t="shared" si="2"/>
        <v>1130.2</v>
      </c>
    </row>
    <row r="30" spans="2:8" ht="34.5">
      <c r="B30" s="127" t="s">
        <v>162</v>
      </c>
      <c r="C30" s="128" t="s">
        <v>161</v>
      </c>
      <c r="D30" s="106" t="s">
        <v>158</v>
      </c>
      <c r="E30" s="129" t="s">
        <v>125</v>
      </c>
      <c r="F30" s="105">
        <v>1040020</v>
      </c>
      <c r="G30" s="129">
        <v>1</v>
      </c>
      <c r="H30" s="107">
        <f t="shared" si="2"/>
        <v>1040.02</v>
      </c>
    </row>
    <row r="31" spans="2:8" ht="34.5">
      <c r="B31" s="127" t="s">
        <v>163</v>
      </c>
      <c r="C31" s="128" t="s">
        <v>161</v>
      </c>
      <c r="D31" s="106" t="s">
        <v>158</v>
      </c>
      <c r="E31" s="129" t="s">
        <v>125</v>
      </c>
      <c r="F31" s="105">
        <v>708000</v>
      </c>
      <c r="G31" s="129">
        <v>1</v>
      </c>
      <c r="H31" s="107">
        <f t="shared" si="2"/>
        <v>708</v>
      </c>
    </row>
    <row r="32" spans="2:8" ht="34.5">
      <c r="B32" s="127" t="s">
        <v>164</v>
      </c>
      <c r="C32" s="128" t="s">
        <v>161</v>
      </c>
      <c r="D32" s="106" t="s">
        <v>158</v>
      </c>
      <c r="E32" s="129" t="s">
        <v>125</v>
      </c>
      <c r="F32" s="105">
        <v>4752000</v>
      </c>
      <c r="G32" s="129">
        <v>1</v>
      </c>
      <c r="H32" s="107">
        <f t="shared" si="2"/>
        <v>4752</v>
      </c>
    </row>
    <row r="33" spans="2:8" ht="34.5">
      <c r="B33" s="127" t="s">
        <v>165</v>
      </c>
      <c r="C33" s="128" t="s">
        <v>161</v>
      </c>
      <c r="D33" s="106" t="s">
        <v>158</v>
      </c>
      <c r="E33" s="129" t="s">
        <v>125</v>
      </c>
      <c r="F33" s="105">
        <v>15076800</v>
      </c>
      <c r="G33" s="129">
        <v>1</v>
      </c>
      <c r="H33" s="107">
        <f t="shared" si="2"/>
        <v>15076.8</v>
      </c>
    </row>
    <row r="34" spans="2:8">
      <c r="B34" s="127" t="s">
        <v>166</v>
      </c>
      <c r="C34" s="128" t="s">
        <v>167</v>
      </c>
      <c r="D34" s="106" t="s">
        <v>158</v>
      </c>
      <c r="E34" s="129" t="s">
        <v>125</v>
      </c>
      <c r="F34" s="105">
        <v>800000</v>
      </c>
      <c r="G34" s="129">
        <v>1</v>
      </c>
      <c r="H34" s="107">
        <f t="shared" si="2"/>
        <v>800</v>
      </c>
    </row>
    <row r="35" spans="2:8">
      <c r="B35" s="127" t="s">
        <v>168</v>
      </c>
      <c r="C35" s="128" t="s">
        <v>167</v>
      </c>
      <c r="D35" s="106" t="s">
        <v>158</v>
      </c>
      <c r="E35" s="129" t="s">
        <v>125</v>
      </c>
      <c r="F35" s="105">
        <v>1000000</v>
      </c>
      <c r="G35" s="129">
        <v>1</v>
      </c>
      <c r="H35" s="107">
        <f t="shared" si="2"/>
        <v>1000</v>
      </c>
    </row>
    <row r="36" spans="2:8">
      <c r="B36" s="127" t="s">
        <v>169</v>
      </c>
      <c r="C36" s="128" t="s">
        <v>167</v>
      </c>
      <c r="D36" s="106" t="s">
        <v>158</v>
      </c>
      <c r="E36" s="129" t="s">
        <v>125</v>
      </c>
      <c r="F36" s="105">
        <v>500000</v>
      </c>
      <c r="G36" s="129">
        <v>1</v>
      </c>
      <c r="H36" s="107">
        <f t="shared" si="2"/>
        <v>500</v>
      </c>
    </row>
    <row r="37" spans="2:8" ht="24" customHeight="1">
      <c r="B37" s="124" t="s">
        <v>123</v>
      </c>
      <c r="C37" s="177" t="s">
        <v>96</v>
      </c>
      <c r="D37" s="178"/>
      <c r="E37" s="178"/>
      <c r="F37" s="178"/>
      <c r="G37" s="179"/>
      <c r="H37" s="27">
        <f>H39+H40</f>
        <v>2262.5</v>
      </c>
    </row>
    <row r="38" spans="2:8" ht="24" customHeight="1">
      <c r="B38" s="180" t="s">
        <v>129</v>
      </c>
      <c r="C38" s="181"/>
      <c r="D38" s="181"/>
      <c r="E38" s="181"/>
      <c r="F38" s="181"/>
      <c r="G38" s="182"/>
      <c r="H38" s="107">
        <f>+H39+H40</f>
        <v>2262.5</v>
      </c>
    </row>
    <row r="39" spans="2:8">
      <c r="B39" s="127" t="s">
        <v>170</v>
      </c>
      <c r="C39" s="128" t="s">
        <v>167</v>
      </c>
      <c r="D39" s="106" t="s">
        <v>158</v>
      </c>
      <c r="E39" s="106" t="s">
        <v>125</v>
      </c>
      <c r="F39" s="105">
        <v>1700000</v>
      </c>
      <c r="G39" s="106">
        <v>1</v>
      </c>
      <c r="H39" s="107">
        <f t="shared" ref="H39:H40" si="3">+G39*F39/1000</f>
        <v>1700</v>
      </c>
    </row>
    <row r="40" spans="2:8">
      <c r="B40" s="127" t="s">
        <v>171</v>
      </c>
      <c r="C40" s="128" t="s">
        <v>167</v>
      </c>
      <c r="D40" s="106" t="s">
        <v>158</v>
      </c>
      <c r="E40" s="129" t="s">
        <v>125</v>
      </c>
      <c r="F40" s="105">
        <v>562500</v>
      </c>
      <c r="G40" s="129">
        <v>1</v>
      </c>
      <c r="H40" s="107">
        <f t="shared" si="3"/>
        <v>562.5</v>
      </c>
    </row>
    <row r="43" spans="2:8" ht="51.75">
      <c r="C43" s="135" t="s">
        <v>172</v>
      </c>
      <c r="D43" s="136"/>
      <c r="E43" s="136"/>
      <c r="F43" s="137" t="s">
        <v>173</v>
      </c>
    </row>
  </sheetData>
  <mergeCells count="14">
    <mergeCell ref="C37:G37"/>
    <mergeCell ref="B38:G38"/>
    <mergeCell ref="B5:H5"/>
    <mergeCell ref="B6:B7"/>
    <mergeCell ref="C6:C7"/>
    <mergeCell ref="D6:D7"/>
    <mergeCell ref="E6:E7"/>
    <mergeCell ref="F6:F7"/>
    <mergeCell ref="G6:H6"/>
    <mergeCell ref="B8:G8"/>
    <mergeCell ref="E9:G9"/>
    <mergeCell ref="C10:G10"/>
    <mergeCell ref="B11:G11"/>
    <mergeCell ref="B18:G18"/>
  </mergeCells>
  <phoneticPr fontId="81" type="noConversion"/>
  <pageMargins left="0.31496062992125984" right="0.23622047244094491" top="0.35433070866141736" bottom="0.74803149606299213" header="0.23622047244094491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Հ2</vt:lpstr>
      <vt:lpstr>Հ3</vt:lpstr>
      <vt:lpstr>Հ4</vt:lpstr>
      <vt:lpstr>Հ5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https://mul2.gov.am/tasks/792217/oneclick/Havelvatsner_1.9.xlsx?token=d68761addbe2d3f47e19465fc1558e13</cp:keywords>
  <cp:lastModifiedBy>Arpine Martirosyan</cp:lastModifiedBy>
  <cp:lastPrinted>2023-05-16T06:51:52Z</cp:lastPrinted>
  <dcterms:created xsi:type="dcterms:W3CDTF">2020-05-26T05:50:11Z</dcterms:created>
  <dcterms:modified xsi:type="dcterms:W3CDTF">2023-05-18T06:53:46Z</dcterms:modified>
</cp:coreProperties>
</file>