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0" yWindow="0" windowWidth="14629" windowHeight="7669" tabRatio="914" firstSheet="2" activeTab="8"/>
  </bookViews>
  <sheets>
    <sheet name="Հավելված N 1" sheetId="27" r:id="rId1"/>
    <sheet name="Հավելված N 2" sheetId="32" r:id="rId2"/>
    <sheet name="Հավելված N 3" sheetId="36" r:id="rId3"/>
    <sheet name="Հավելված N 4" sheetId="35" r:id="rId4"/>
    <sheet name="Հավելված N 5" sheetId="60" r:id="rId5"/>
    <sheet name="Հավելված N 6" sheetId="29" r:id="rId6"/>
    <sheet name="Հավելված N 7" sheetId="61" r:id="rId7"/>
    <sheet name="Հավելված N 8" sheetId="41" r:id="rId8"/>
    <sheet name="Հավելված N 9" sheetId="62" r:id="rId9"/>
  </sheets>
  <definedNames>
    <definedName name="a" localSheetId="6">#REF!</definedName>
    <definedName name="a" localSheetId="8">#REF!</definedName>
    <definedName name="a">#REF!</definedName>
    <definedName name="AgencyCode" localSheetId="1">#REF!</definedName>
    <definedName name="AgencyCode" localSheetId="4">#REF!</definedName>
    <definedName name="AgencyCode" localSheetId="6">#REF!</definedName>
    <definedName name="AgencyCode" localSheetId="8">#REF!</definedName>
    <definedName name="AgencyCode">#REF!</definedName>
    <definedName name="AgencyName" localSheetId="1">#REF!</definedName>
    <definedName name="AgencyName" localSheetId="6">#REF!</definedName>
    <definedName name="AgencyName" localSheetId="8">#REF!</definedName>
    <definedName name="AgencyName">#REF!</definedName>
    <definedName name="davit" localSheetId="6">#REF!</definedName>
    <definedName name="davit" localSheetId="8">#REF!</definedName>
    <definedName name="davit">#REF!</definedName>
    <definedName name="Functional1" localSheetId="1">#REF!</definedName>
    <definedName name="Functional1" localSheetId="6">#REF!</definedName>
    <definedName name="Functional1" localSheetId="8">#REF!</definedName>
    <definedName name="Functional1">#REF!</definedName>
    <definedName name="ggg" localSheetId="6">#REF!</definedName>
    <definedName name="ggg" localSheetId="8">#REF!</definedName>
    <definedName name="ggg">#REF!</definedName>
    <definedName name="PANature" localSheetId="1">#REF!</definedName>
    <definedName name="PANature" localSheetId="6">#REF!</definedName>
    <definedName name="PANature" localSheetId="8">#REF!</definedName>
    <definedName name="PANature">#REF!</definedName>
    <definedName name="PAType" localSheetId="1">#REF!</definedName>
    <definedName name="PAType" localSheetId="6">#REF!</definedName>
    <definedName name="PAType" localSheetId="8">#REF!</definedName>
    <definedName name="PAType">#REF!</definedName>
    <definedName name="Performance2" localSheetId="1">#REF!</definedName>
    <definedName name="Performance2" localSheetId="6">#REF!</definedName>
    <definedName name="Performance2" localSheetId="8">#REF!</definedName>
    <definedName name="Performance2">#REF!</definedName>
    <definedName name="PerformanceType" localSheetId="1">#REF!</definedName>
    <definedName name="PerformanceType" localSheetId="6">#REF!</definedName>
    <definedName name="PerformanceType" localSheetId="8">#REF!</definedName>
    <definedName name="PerformanceType">#REF!</definedName>
    <definedName name="Հավելված" localSheetId="4">#REF!</definedName>
    <definedName name="Հավելված" localSheetId="6">#REF!</definedName>
    <definedName name="Հավելված" localSheetId="8">#REF!</definedName>
    <definedName name="Հավելված">#REF!</definedName>
    <definedName name="Մաս" localSheetId="6">#REF!</definedName>
    <definedName name="Մաս" localSheetId="8">#REF!</definedName>
    <definedName name="Մաս">#REF!</definedName>
    <definedName name="շախմատիստ" localSheetId="6">#REF!</definedName>
    <definedName name="շախմատիստ" localSheetId="8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H35" i="62"/>
  <c r="G35"/>
  <c r="H70"/>
  <c r="G70"/>
  <c r="G69" s="1"/>
  <c r="G68" s="1"/>
  <c r="G67" s="1"/>
  <c r="G66" s="1"/>
  <c r="G64" s="1"/>
  <c r="G62" s="1"/>
  <c r="G60" s="1"/>
  <c r="G58" s="1"/>
  <c r="G56" s="1"/>
  <c r="G54" s="1"/>
  <c r="H69"/>
  <c r="H68" s="1"/>
  <c r="H67" s="1"/>
  <c r="H66" s="1"/>
  <c r="H64" s="1"/>
  <c r="H62" s="1"/>
  <c r="H60" s="1"/>
  <c r="H58" s="1"/>
  <c r="H56" s="1"/>
  <c r="H54" s="1"/>
  <c r="H267" i="32"/>
  <c r="G267"/>
  <c r="H307"/>
  <c r="G307"/>
  <c r="G298"/>
  <c r="H298"/>
  <c r="E33" i="36" l="1"/>
  <c r="E35"/>
  <c r="I82" i="41"/>
  <c r="I83"/>
  <c r="I85"/>
  <c r="G28" i="60" l="1"/>
  <c r="I97" i="41"/>
  <c r="I96" s="1"/>
  <c r="I99"/>
  <c r="I98"/>
  <c r="G32" i="36" l="1"/>
  <c r="I88" i="41"/>
  <c r="D39" i="35" l="1"/>
  <c r="F31" i="36" l="1"/>
  <c r="G31"/>
  <c r="H31"/>
  <c r="E31"/>
  <c r="E29"/>
  <c r="I89" i="41"/>
  <c r="D32" i="36" l="1"/>
  <c r="E39" i="35" s="1"/>
  <c r="F39" l="1"/>
  <c r="F38" s="1"/>
  <c r="E38"/>
  <c r="G35" i="60"/>
  <c r="G260" i="32" s="1"/>
  <c r="G259" s="1"/>
  <c r="G258" s="1"/>
  <c r="G257" s="1"/>
  <c r="G256" s="1"/>
  <c r="G254" s="1"/>
  <c r="D270" i="61" s="1"/>
  <c r="G33" i="60"/>
  <c r="G32" s="1"/>
  <c r="G253" i="32" l="1"/>
  <c r="H260"/>
  <c r="H259" s="1"/>
  <c r="H258" s="1"/>
  <c r="H257" s="1"/>
  <c r="H256" s="1"/>
  <c r="H254" s="1"/>
  <c r="E270" i="61" s="1"/>
  <c r="D54" i="35"/>
  <c r="I94" i="41"/>
  <c r="I92"/>
  <c r="H42" i="36" l="1"/>
  <c r="H40" s="1"/>
  <c r="G42"/>
  <c r="G40" s="1"/>
  <c r="E42"/>
  <c r="E40" s="1"/>
  <c r="F43" l="1"/>
  <c r="F42" l="1"/>
  <c r="D43"/>
  <c r="E54" i="35" s="1"/>
  <c r="E53" l="1"/>
  <c r="E51" s="1"/>
  <c r="F54"/>
  <c r="F53" s="1"/>
  <c r="F51" s="1"/>
  <c r="F40" i="36"/>
  <c r="D40" s="1"/>
  <c r="D42"/>
  <c r="E49" i="35" l="1"/>
  <c r="G204" i="32"/>
  <c r="G203" s="1"/>
  <c r="G202" s="1"/>
  <c r="G201" s="1"/>
  <c r="G200" s="1"/>
  <c r="G198" s="1"/>
  <c r="D219" i="61" s="1"/>
  <c r="F49" i="35"/>
  <c r="H204" i="32"/>
  <c r="H203" s="1"/>
  <c r="H202" s="1"/>
  <c r="H201" s="1"/>
  <c r="H200" s="1"/>
  <c r="H198" s="1"/>
  <c r="E219" i="61" s="1"/>
  <c r="H196" i="32" l="1"/>
  <c r="G196"/>
  <c r="H194" l="1"/>
  <c r="E119" i="27"/>
  <c r="G194" i="32"/>
  <c r="D119" i="27"/>
  <c r="D66" i="35"/>
  <c r="D143" i="29" l="1"/>
  <c r="E143"/>
  <c r="G191" i="32"/>
  <c r="G190" s="1"/>
  <c r="D41" i="35" l="1"/>
  <c r="F33" i="36"/>
  <c r="F29" s="1"/>
  <c r="H33"/>
  <c r="H29" s="1"/>
  <c r="D34"/>
  <c r="F41" i="35" s="1"/>
  <c r="D48" l="1"/>
  <c r="E48"/>
  <c r="I36" i="41"/>
  <c r="I35"/>
  <c r="I34" s="1"/>
  <c r="H38" i="36"/>
  <c r="H36" s="1"/>
  <c r="F38"/>
  <c r="F36" s="1"/>
  <c r="E38"/>
  <c r="G39" l="1"/>
  <c r="G38" s="1"/>
  <c r="G36" s="1"/>
  <c r="E47" i="35"/>
  <c r="E45" s="1"/>
  <c r="I33" i="41"/>
  <c r="I32" s="1"/>
  <c r="E36" i="36"/>
  <c r="D39" l="1"/>
  <c r="F48" i="35" s="1"/>
  <c r="F47" s="1"/>
  <c r="F45" s="1"/>
  <c r="F43" s="1"/>
  <c r="D36" i="36"/>
  <c r="D38"/>
  <c r="E43" i="35"/>
  <c r="G150" i="32"/>
  <c r="I31" i="41"/>
  <c r="I30"/>
  <c r="I29" l="1"/>
  <c r="H150" i="32"/>
  <c r="H149" s="1"/>
  <c r="H148" s="1"/>
  <c r="H147" s="1"/>
  <c r="H146" s="1"/>
  <c r="H144" s="1"/>
  <c r="G149"/>
  <c r="G148" s="1"/>
  <c r="G147" s="1"/>
  <c r="G146" s="1"/>
  <c r="G144" s="1"/>
  <c r="G89" i="62"/>
  <c r="G88" s="1"/>
  <c r="G87" s="1"/>
  <c r="G86" s="1"/>
  <c r="G85" s="1"/>
  <c r="G83" s="1"/>
  <c r="G81" s="1"/>
  <c r="G79" s="1"/>
  <c r="G77" s="1"/>
  <c r="G75" s="1"/>
  <c r="G73" s="1"/>
  <c r="G71" s="1"/>
  <c r="I28" i="41"/>
  <c r="I27" s="1"/>
  <c r="G29" i="60"/>
  <c r="H89" i="62" l="1"/>
  <c r="H88" s="1"/>
  <c r="H87" s="1"/>
  <c r="H86" s="1"/>
  <c r="H85" s="1"/>
  <c r="H83" s="1"/>
  <c r="H81" s="1"/>
  <c r="H79" s="1"/>
  <c r="H77" s="1"/>
  <c r="H75" s="1"/>
  <c r="H73" s="1"/>
  <c r="H71" s="1"/>
  <c r="G98" i="32"/>
  <c r="G97" s="1"/>
  <c r="G96" s="1"/>
  <c r="G95" s="1"/>
  <c r="H142"/>
  <c r="E115" i="61"/>
  <c r="G142" i="32"/>
  <c r="D115" i="61"/>
  <c r="H98" i="32" l="1"/>
  <c r="H97" s="1"/>
  <c r="H96" s="1"/>
  <c r="H95" s="1"/>
  <c r="H140"/>
  <c r="H138" s="1"/>
  <c r="E106" i="27"/>
  <c r="G140" i="32"/>
  <c r="G138" s="1"/>
  <c r="D106" i="27"/>
  <c r="G233" i="32"/>
  <c r="D130" i="29" l="1"/>
  <c r="D99" i="27"/>
  <c r="E130" i="29"/>
  <c r="E99" i="27"/>
  <c r="G232" i="32"/>
  <c r="G171"/>
  <c r="G116"/>
  <c r="G115" s="1"/>
  <c r="G114" s="1"/>
  <c r="G113" s="1"/>
  <c r="G112" s="1"/>
  <c r="G110" s="1"/>
  <c r="D316" i="61" s="1"/>
  <c r="G109" i="32"/>
  <c r="G108" s="1"/>
  <c r="G107" s="1"/>
  <c r="G106" s="1"/>
  <c r="G105" s="1"/>
  <c r="G103" s="1"/>
  <c r="D233" i="61" s="1"/>
  <c r="G68" i="32" l="1"/>
  <c r="G67" s="1"/>
  <c r="G66" s="1"/>
  <c r="G65" s="1"/>
  <c r="G32"/>
  <c r="G53" i="62" s="1"/>
  <c r="G52" s="1"/>
  <c r="G51" s="1"/>
  <c r="G50" s="1"/>
  <c r="G49" s="1"/>
  <c r="G47" s="1"/>
  <c r="G45" s="1"/>
  <c r="G43" s="1"/>
  <c r="G41" s="1"/>
  <c r="G39" s="1"/>
  <c r="G37" s="1"/>
  <c r="G34" s="1"/>
  <c r="G170" i="32"/>
  <c r="G169" s="1"/>
  <c r="G168" s="1"/>
  <c r="D100" i="35" l="1"/>
  <c r="D94"/>
  <c r="D92"/>
  <c r="D90"/>
  <c r="D88"/>
  <c r="E78"/>
  <c r="D79"/>
  <c r="D77"/>
  <c r="D76"/>
  <c r="D70"/>
  <c r="D60"/>
  <c r="D42"/>
  <c r="D33"/>
  <c r="E69" l="1"/>
  <c r="E67" s="1"/>
  <c r="D27" l="1"/>
  <c r="D20"/>
  <c r="D21"/>
  <c r="D19"/>
  <c r="E48" i="36"/>
  <c r="D54" l="1"/>
  <c r="F71" i="35" l="1"/>
  <c r="H116" i="32" s="1"/>
  <c r="H115" s="1"/>
  <c r="H114" s="1"/>
  <c r="H113" s="1"/>
  <c r="H112" s="1"/>
  <c r="H110" s="1"/>
  <c r="E316" i="61" s="1"/>
  <c r="H62" i="36"/>
  <c r="G62"/>
  <c r="F62"/>
  <c r="E73" l="1"/>
  <c r="E71"/>
  <c r="E67"/>
  <c r="E55"/>
  <c r="E60"/>
  <c r="E57"/>
  <c r="E44"/>
  <c r="E46"/>
  <c r="G25"/>
  <c r="G27"/>
  <c r="H27"/>
  <c r="H25" s="1"/>
  <c r="E25"/>
  <c r="E27"/>
  <c r="F23"/>
  <c r="F21" s="1"/>
  <c r="H23"/>
  <c r="H21" s="1"/>
  <c r="E21"/>
  <c r="E23"/>
  <c r="H15"/>
  <c r="G17"/>
  <c r="G15" s="1"/>
  <c r="H17"/>
  <c r="E17"/>
  <c r="E15" s="1"/>
  <c r="G74"/>
  <c r="D74" s="1"/>
  <c r="E94" i="35" s="1"/>
  <c r="I68" i="41"/>
  <c r="H73" i="36"/>
  <c r="F73"/>
  <c r="F94" i="35" l="1"/>
  <c r="F93" s="1"/>
  <c r="E93"/>
  <c r="G73" i="36"/>
  <c r="D73" s="1"/>
  <c r="I90" i="41" l="1"/>
  <c r="G35" i="36" l="1"/>
  <c r="G33" s="1"/>
  <c r="G29" s="1"/>
  <c r="D31" l="1"/>
  <c r="E42" i="35"/>
  <c r="G193" i="32" s="1"/>
  <c r="H193" s="1"/>
  <c r="D33" i="36"/>
  <c r="D35"/>
  <c r="F42" i="35" s="1"/>
  <c r="E40" l="1"/>
  <c r="E36" s="1"/>
  <c r="F40"/>
  <c r="F36" s="1"/>
  <c r="H191" i="32"/>
  <c r="H190" s="1"/>
  <c r="I102" i="41"/>
  <c r="H77" i="36"/>
  <c r="H75" s="1"/>
  <c r="F77"/>
  <c r="F75" s="1"/>
  <c r="E77"/>
  <c r="E75" s="1"/>
  <c r="I101" i="41" l="1"/>
  <c r="I100" s="1"/>
  <c r="G78" i="36"/>
  <c r="D78" l="1"/>
  <c r="E100" i="35" s="1"/>
  <c r="G77" i="36"/>
  <c r="F100" i="35" l="1"/>
  <c r="F99" s="1"/>
  <c r="F97" s="1"/>
  <c r="E99"/>
  <c r="E97" s="1"/>
  <c r="D77" i="36"/>
  <c r="G75"/>
  <c r="D75" s="1"/>
  <c r="E95" i="35" l="1"/>
  <c r="G244" i="32"/>
  <c r="G243" s="1"/>
  <c r="G242" s="1"/>
  <c r="G241" s="1"/>
  <c r="G240" s="1"/>
  <c r="G238" s="1"/>
  <c r="F95" i="35"/>
  <c r="H244" i="32"/>
  <c r="H243" s="1"/>
  <c r="H242" s="1"/>
  <c r="H241" s="1"/>
  <c r="H240" s="1"/>
  <c r="H238" s="1"/>
  <c r="H253"/>
  <c r="D246" i="61" l="1"/>
  <c r="G236" i="32"/>
  <c r="D169" i="27" s="1"/>
  <c r="D217" i="29" s="1"/>
  <c r="E246" i="61"/>
  <c r="H236" i="32"/>
  <c r="E169" i="27" s="1"/>
  <c r="E217" i="29" s="1"/>
  <c r="G31" i="60"/>
  <c r="G18"/>
  <c r="G64" i="32" s="1"/>
  <c r="G20" i="60"/>
  <c r="G83" i="32" s="1"/>
  <c r="H64" l="1"/>
  <c r="H63" s="1"/>
  <c r="H62" s="1"/>
  <c r="H61" s="1"/>
  <c r="G63"/>
  <c r="G62" s="1"/>
  <c r="G61" s="1"/>
  <c r="G60" s="1"/>
  <c r="G58" s="1"/>
  <c r="H83"/>
  <c r="H82" s="1"/>
  <c r="H81" s="1"/>
  <c r="H80" s="1"/>
  <c r="H79" s="1"/>
  <c r="H77" s="1"/>
  <c r="G82"/>
  <c r="G81" s="1"/>
  <c r="G80" s="1"/>
  <c r="G79" s="1"/>
  <c r="G77" s="1"/>
  <c r="G12" i="60"/>
  <c r="I49" i="41"/>
  <c r="I46"/>
  <c r="I42"/>
  <c r="F60" i="36"/>
  <c r="H60"/>
  <c r="I58" i="41"/>
  <c r="G61" i="36" s="1"/>
  <c r="G60" s="1"/>
  <c r="I48" i="41"/>
  <c r="I45"/>
  <c r="I41"/>
  <c r="F57" i="36"/>
  <c r="H57"/>
  <c r="I59" i="41"/>
  <c r="I56"/>
  <c r="H52" i="36"/>
  <c r="E52"/>
  <c r="F50"/>
  <c r="H50"/>
  <c r="H48" s="1"/>
  <c r="E50"/>
  <c r="I53" i="41"/>
  <c r="I52"/>
  <c r="F55" i="36" l="1"/>
  <c r="I51" i="41"/>
  <c r="I50" s="1"/>
  <c r="H55" i="36"/>
  <c r="G75" i="32"/>
  <c r="D73" i="61"/>
  <c r="G11" i="60"/>
  <c r="G167" i="32"/>
  <c r="G56"/>
  <c r="D62" i="61"/>
  <c r="E73"/>
  <c r="H75" i="32"/>
  <c r="F20" i="36"/>
  <c r="G59"/>
  <c r="D59" s="1"/>
  <c r="E77" i="35" s="1"/>
  <c r="F19" i="36"/>
  <c r="D61"/>
  <c r="F79" i="35" s="1"/>
  <c r="F78" s="1"/>
  <c r="G24" i="36"/>
  <c r="G23" s="1"/>
  <c r="G21" s="1"/>
  <c r="H167" i="32" l="1"/>
  <c r="H166" s="1"/>
  <c r="H165" s="1"/>
  <c r="H164" s="1"/>
  <c r="G166"/>
  <c r="G165" s="1"/>
  <c r="G164" s="1"/>
  <c r="G163" s="1"/>
  <c r="G161" s="1"/>
  <c r="D54" i="27"/>
  <c r="D73" i="29" s="1"/>
  <c r="G73" i="32"/>
  <c r="G71" s="1"/>
  <c r="G69" s="1"/>
  <c r="H73"/>
  <c r="H71" s="1"/>
  <c r="H69" s="1"/>
  <c r="E54" i="27"/>
  <c r="E73" i="29" s="1"/>
  <c r="G54" i="32"/>
  <c r="G52" s="1"/>
  <c r="G50" s="1"/>
  <c r="D48" i="27"/>
  <c r="D62" i="29" s="1"/>
  <c r="D24" i="36"/>
  <c r="I72" i="41"/>
  <c r="I70"/>
  <c r="I64"/>
  <c r="H67" i="36"/>
  <c r="G67"/>
  <c r="G159" i="32" l="1"/>
  <c r="D25" i="61"/>
  <c r="E27" i="35"/>
  <c r="E26" s="1"/>
  <c r="F27"/>
  <c r="F26" s="1"/>
  <c r="F68" i="36"/>
  <c r="D68" s="1"/>
  <c r="D23"/>
  <c r="D21"/>
  <c r="I60" i="41"/>
  <c r="I57"/>
  <c r="I55" l="1"/>
  <c r="D23" i="27"/>
  <c r="F88" i="35"/>
  <c r="E87"/>
  <c r="I54" i="41"/>
  <c r="F67" i="36"/>
  <c r="G58"/>
  <c r="G57" s="1"/>
  <c r="G55" s="1"/>
  <c r="F87" i="35" l="1"/>
  <c r="D25" i="29"/>
  <c r="D67" i="36"/>
  <c r="I47" i="41"/>
  <c r="I44"/>
  <c r="I40"/>
  <c r="I39" s="1"/>
  <c r="I43" l="1"/>
  <c r="I38" s="1"/>
  <c r="F18" i="36"/>
  <c r="F17" s="1"/>
  <c r="F15" s="1"/>
  <c r="G26" i="60"/>
  <c r="G25" l="1"/>
  <c r="G277" i="32"/>
  <c r="D19" i="36"/>
  <c r="D20"/>
  <c r="I63" i="41"/>
  <c r="I62" s="1"/>
  <c r="I71"/>
  <c r="I69"/>
  <c r="H71" i="36"/>
  <c r="F69"/>
  <c r="H69"/>
  <c r="E69"/>
  <c r="E65" s="1"/>
  <c r="I67" i="41"/>
  <c r="I66"/>
  <c r="I14"/>
  <c r="I13" s="1"/>
  <c r="I12" s="1"/>
  <c r="I11" s="1"/>
  <c r="I15"/>
  <c r="H46" i="36"/>
  <c r="H44" s="1"/>
  <c r="H13" s="1"/>
  <c r="I65" i="41" l="1"/>
  <c r="I61" s="1"/>
  <c r="I37" s="1"/>
  <c r="G276" i="32"/>
  <c r="G275" s="1"/>
  <c r="G274" s="1"/>
  <c r="G273" s="1"/>
  <c r="G271" s="1"/>
  <c r="H277"/>
  <c r="H276" s="1"/>
  <c r="H275" s="1"/>
  <c r="H274" s="1"/>
  <c r="H273" s="1"/>
  <c r="H271" s="1"/>
  <c r="F20" i="35"/>
  <c r="F21"/>
  <c r="H65" i="36"/>
  <c r="G70"/>
  <c r="G69" s="1"/>
  <c r="F72"/>
  <c r="F71" s="1"/>
  <c r="F65" s="1"/>
  <c r="G47"/>
  <c r="G71"/>
  <c r="F46"/>
  <c r="F44" s="1"/>
  <c r="G269" i="32" l="1"/>
  <c r="D80" i="27" s="1"/>
  <c r="D101" i="61"/>
  <c r="E101"/>
  <c r="H269" i="32"/>
  <c r="E80" i="27" s="1"/>
  <c r="D60" i="36"/>
  <c r="G65"/>
  <c r="D71"/>
  <c r="D72"/>
  <c r="G23" i="60"/>
  <c r="E73" i="27" l="1"/>
  <c r="E101" i="29"/>
  <c r="G49" i="32"/>
  <c r="G22" i="60"/>
  <c r="D101" i="29"/>
  <c r="D73" i="27"/>
  <c r="F92" i="35"/>
  <c r="E91"/>
  <c r="D58" i="36"/>
  <c r="E76" i="35" s="1"/>
  <c r="E75" s="1"/>
  <c r="E74" s="1"/>
  <c r="F91" l="1"/>
  <c r="H233" i="32"/>
  <c r="H232" s="1"/>
  <c r="E72" i="35"/>
  <c r="G215" i="32"/>
  <c r="G214" s="1"/>
  <c r="G213" s="1"/>
  <c r="G48"/>
  <c r="G47" s="1"/>
  <c r="G46" s="1"/>
  <c r="G45" s="1"/>
  <c r="G43" s="1"/>
  <c r="H49"/>
  <c r="H48" s="1"/>
  <c r="H47" s="1"/>
  <c r="H46" s="1"/>
  <c r="H45" s="1"/>
  <c r="H43" s="1"/>
  <c r="D55" i="36"/>
  <c r="D57"/>
  <c r="D87" i="61" l="1"/>
  <c r="G41" i="32"/>
  <c r="E87" i="61"/>
  <c r="H41" i="32"/>
  <c r="I26" i="41"/>
  <c r="I25" s="1"/>
  <c r="I24" s="1"/>
  <c r="I23" s="1"/>
  <c r="I22"/>
  <c r="I21"/>
  <c r="I19"/>
  <c r="I20" l="1"/>
  <c r="E67" i="27"/>
  <c r="H39" i="32"/>
  <c r="H37" s="1"/>
  <c r="H35" s="1"/>
  <c r="G39"/>
  <c r="G37" s="1"/>
  <c r="G35" s="1"/>
  <c r="D67" i="27"/>
  <c r="G51" i="36"/>
  <c r="G50" s="1"/>
  <c r="G48" s="1"/>
  <c r="F28"/>
  <c r="F27" s="1"/>
  <c r="F25" s="1"/>
  <c r="I18" i="41"/>
  <c r="I17" l="1"/>
  <c r="I16" s="1"/>
  <c r="I10" s="1"/>
  <c r="D87" i="29"/>
  <c r="D60" i="27"/>
  <c r="E87" i="29"/>
  <c r="E60" i="27"/>
  <c r="D51" i="36"/>
  <c r="E66" i="35" s="1"/>
  <c r="G52" i="36"/>
  <c r="D28"/>
  <c r="D27"/>
  <c r="E32" i="35" l="1"/>
  <c r="F33"/>
  <c r="F32" s="1"/>
  <c r="F66"/>
  <c r="F65" s="1"/>
  <c r="F63" s="1"/>
  <c r="H102" i="32" s="1"/>
  <c r="H101" s="1"/>
  <c r="H100" s="1"/>
  <c r="H99" s="1"/>
  <c r="E65" i="35"/>
  <c r="E63" s="1"/>
  <c r="D18" i="36"/>
  <c r="G15" i="60"/>
  <c r="H94" i="32" l="1"/>
  <c r="H92" s="1"/>
  <c r="E61" i="35"/>
  <c r="G102" i="32"/>
  <c r="G101" s="1"/>
  <c r="G100" s="1"/>
  <c r="G99" s="1"/>
  <c r="G131"/>
  <c r="G14" i="60"/>
  <c r="G10" s="1"/>
  <c r="F19" i="35"/>
  <c r="F18" s="1"/>
  <c r="E18"/>
  <c r="E16" s="1"/>
  <c r="D15" i="36"/>
  <c r="D17"/>
  <c r="E144" i="61" l="1"/>
  <c r="E34" i="35"/>
  <c r="E24" s="1"/>
  <c r="G192" i="32"/>
  <c r="F34" i="35"/>
  <c r="F24" s="1"/>
  <c r="H192" i="32"/>
  <c r="G92"/>
  <c r="G90" s="1"/>
  <c r="G88" s="1"/>
  <c r="G94"/>
  <c r="G130"/>
  <c r="G129" s="1"/>
  <c r="G128" s="1"/>
  <c r="G127" s="1"/>
  <c r="G125" s="1"/>
  <c r="H131"/>
  <c r="H130" s="1"/>
  <c r="H129" s="1"/>
  <c r="H128" s="1"/>
  <c r="H127" s="1"/>
  <c r="H125" s="1"/>
  <c r="E14" i="35"/>
  <c r="G189" i="32" l="1"/>
  <c r="G188" s="1"/>
  <c r="G187" s="1"/>
  <c r="G185" s="1"/>
  <c r="D207" i="61" s="1"/>
  <c r="H188" i="32"/>
  <c r="H187" s="1"/>
  <c r="H185" s="1"/>
  <c r="E207" i="61" s="1"/>
  <c r="H189" i="32"/>
  <c r="D144" i="61"/>
  <c r="E22" i="35"/>
  <c r="G180" i="32"/>
  <c r="G179" s="1"/>
  <c r="G178" s="1"/>
  <c r="G177" s="1"/>
  <c r="G176" s="1"/>
  <c r="G174" s="1"/>
  <c r="F22" i="35"/>
  <c r="H180" i="32"/>
  <c r="H179" s="1"/>
  <c r="H178" s="1"/>
  <c r="H177" s="1"/>
  <c r="H176" s="1"/>
  <c r="H174" s="1"/>
  <c r="G123"/>
  <c r="D50" i="61"/>
  <c r="E50"/>
  <c r="H123" i="32"/>
  <c r="I77" i="41"/>
  <c r="H183" i="32" l="1"/>
  <c r="E93" i="27" s="1"/>
  <c r="G183" i="32"/>
  <c r="G181" s="1"/>
  <c r="E36" i="61"/>
  <c r="H172" i="32"/>
  <c r="E29" i="27" s="1"/>
  <c r="E36" i="29" s="1"/>
  <c r="D36" i="61"/>
  <c r="G172" i="32"/>
  <c r="D138" i="27"/>
  <c r="D131" s="1"/>
  <c r="G86" i="32"/>
  <c r="G84" s="1"/>
  <c r="E42" i="27"/>
  <c r="H121" i="32"/>
  <c r="G121"/>
  <c r="D42" i="27"/>
  <c r="I76" i="41"/>
  <c r="H181" i="32" l="1"/>
  <c r="D93" i="27"/>
  <c r="D86" s="1"/>
  <c r="D29"/>
  <c r="G157" i="32"/>
  <c r="D170" i="29"/>
  <c r="D50"/>
  <c r="D35" i="27"/>
  <c r="E50" i="29"/>
  <c r="F16" i="35"/>
  <c r="F14" l="1"/>
  <c r="H171" i="32"/>
  <c r="H170" s="1"/>
  <c r="H169" s="1"/>
  <c r="H168" s="1"/>
  <c r="H163" s="1"/>
  <c r="H161" s="1"/>
  <c r="D36" i="29"/>
  <c r="D16" i="27"/>
  <c r="G31" i="32"/>
  <c r="G30" s="1"/>
  <c r="G29" s="1"/>
  <c r="G28" s="1"/>
  <c r="H159" l="1"/>
  <c r="E25" i="61"/>
  <c r="G26" i="32"/>
  <c r="E23" i="27" l="1"/>
  <c r="H157" i="32"/>
  <c r="D129" i="61"/>
  <c r="G24" i="32"/>
  <c r="E25" i="29" l="1"/>
  <c r="E16" i="27"/>
  <c r="G22" i="32"/>
  <c r="G20" s="1"/>
  <c r="G18" s="1"/>
  <c r="G16" s="1"/>
  <c r="D125" i="27"/>
  <c r="D112" s="1"/>
  <c r="I80" i="41"/>
  <c r="I79"/>
  <c r="I78" l="1"/>
  <c r="D154" i="29"/>
  <c r="G297" i="32"/>
  <c r="G296" s="1"/>
  <c r="G295" s="1"/>
  <c r="G294" s="1"/>
  <c r="G292" s="1"/>
  <c r="F53" i="36"/>
  <c r="F52" s="1"/>
  <c r="G306" i="32" l="1"/>
  <c r="G305" s="1"/>
  <c r="G304" s="1"/>
  <c r="G303" s="1"/>
  <c r="G301" s="1"/>
  <c r="D303" i="61" s="1"/>
  <c r="G32" i="62"/>
  <c r="G31" s="1"/>
  <c r="G30" s="1"/>
  <c r="G29" s="1"/>
  <c r="G28" s="1"/>
  <c r="G26" s="1"/>
  <c r="G24" s="1"/>
  <c r="G22" s="1"/>
  <c r="G20" s="1"/>
  <c r="G18" s="1"/>
  <c r="G16" s="1"/>
  <c r="G14" s="1"/>
  <c r="G13" s="1"/>
  <c r="G11" s="1"/>
  <c r="G290" i="32"/>
  <c r="D293" i="61"/>
  <c r="F48" i="36"/>
  <c r="F13" s="1"/>
  <c r="D52"/>
  <c r="I75" i="41"/>
  <c r="G299" i="32" l="1"/>
  <c r="D196" i="27" s="1"/>
  <c r="D261" i="29" s="1"/>
  <c r="D190" i="27"/>
  <c r="D47" i="36"/>
  <c r="F60" i="35" s="1"/>
  <c r="G46" i="36"/>
  <c r="G44" s="1"/>
  <c r="G13" s="1"/>
  <c r="G288" i="32" l="1"/>
  <c r="G286" s="1"/>
  <c r="G284" s="1"/>
  <c r="G282" s="1"/>
  <c r="G265" s="1"/>
  <c r="G263" s="1"/>
  <c r="G261" s="1"/>
  <c r="D251" i="29"/>
  <c r="D183" i="27"/>
  <c r="D181" s="1"/>
  <c r="E59" i="35"/>
  <c r="E57" s="1"/>
  <c r="E55" s="1"/>
  <c r="F59"/>
  <c r="F57" s="1"/>
  <c r="D29" i="36"/>
  <c r="D46"/>
  <c r="G280" i="32" l="1"/>
  <c r="G279" s="1"/>
  <c r="F55" i="35"/>
  <c r="H32" i="32"/>
  <c r="H53" i="62" s="1"/>
  <c r="H52" s="1"/>
  <c r="H51" s="1"/>
  <c r="H50" s="1"/>
  <c r="H49" s="1"/>
  <c r="H47" s="1"/>
  <c r="H45" s="1"/>
  <c r="H43" s="1"/>
  <c r="H41" s="1"/>
  <c r="H39" s="1"/>
  <c r="H37" s="1"/>
  <c r="H34" s="1"/>
  <c r="H31" i="32" l="1"/>
  <c r="H30" s="1"/>
  <c r="H29" s="1"/>
  <c r="H28" s="1"/>
  <c r="H26" s="1"/>
  <c r="D25" i="36"/>
  <c r="D44"/>
  <c r="D69"/>
  <c r="D70"/>
  <c r="E90" i="35" s="1"/>
  <c r="G235" i="32" s="1"/>
  <c r="G234" s="1"/>
  <c r="G231" s="1"/>
  <c r="G230" s="1"/>
  <c r="G229" s="1"/>
  <c r="G227" s="1"/>
  <c r="D171" i="61" l="1"/>
  <c r="G225" i="32"/>
  <c r="D163" i="27" s="1"/>
  <c r="D207" i="29" s="1"/>
  <c r="E129" i="61"/>
  <c r="H24" i="32"/>
  <c r="E89" i="35"/>
  <c r="E85" s="1"/>
  <c r="F90"/>
  <c r="F77"/>
  <c r="F89" l="1"/>
  <c r="F85" s="1"/>
  <c r="H235" i="32"/>
  <c r="H234" s="1"/>
  <c r="H231" s="1"/>
  <c r="H230" s="1"/>
  <c r="H229" s="1"/>
  <c r="H227" s="1"/>
  <c r="H22"/>
  <c r="H20" s="1"/>
  <c r="H18" s="1"/>
  <c r="H16" s="1"/>
  <c r="E125" i="27"/>
  <c r="E112" s="1"/>
  <c r="F76" i="35"/>
  <c r="I74" i="41"/>
  <c r="E171" i="61" l="1"/>
  <c r="H225" i="32"/>
  <c r="E163" i="27" s="1"/>
  <c r="E207" i="29" s="1"/>
  <c r="E154"/>
  <c r="H297" i="32"/>
  <c r="H296" s="1"/>
  <c r="H295" s="1"/>
  <c r="H294" s="1"/>
  <c r="H292" s="1"/>
  <c r="F75" i="35"/>
  <c r="D53" i="36"/>
  <c r="F70" i="35" s="1"/>
  <c r="F69" s="1"/>
  <c r="F67" s="1"/>
  <c r="E30"/>
  <c r="E28" s="1"/>
  <c r="G212" i="32"/>
  <c r="G211" s="1"/>
  <c r="G209" s="1"/>
  <c r="H306" l="1"/>
  <c r="H305" s="1"/>
  <c r="H304" s="1"/>
  <c r="H303" s="1"/>
  <c r="H301" s="1"/>
  <c r="E303" i="61" s="1"/>
  <c r="H32" i="62"/>
  <c r="H31" s="1"/>
  <c r="H30" s="1"/>
  <c r="H29" s="1"/>
  <c r="H28" s="1"/>
  <c r="H26" s="1"/>
  <c r="H24" s="1"/>
  <c r="H22" s="1"/>
  <c r="H20" s="1"/>
  <c r="H18" s="1"/>
  <c r="H16" s="1"/>
  <c r="H14" s="1"/>
  <c r="H13" s="1"/>
  <c r="H11" s="1"/>
  <c r="F61" i="35"/>
  <c r="H109" i="32"/>
  <c r="H108" s="1"/>
  <c r="H107" s="1"/>
  <c r="H106" s="1"/>
  <c r="H105" s="1"/>
  <c r="H103" s="1"/>
  <c r="H299"/>
  <c r="E196" i="27" s="1"/>
  <c r="E261" i="29" s="1"/>
  <c r="H290" i="32"/>
  <c r="E293" i="61"/>
  <c r="G207" i="32"/>
  <c r="D151" i="27" s="1"/>
  <c r="D184" i="29" s="1"/>
  <c r="D158" i="61"/>
  <c r="F74" i="35"/>
  <c r="D50" i="36"/>
  <c r="D48"/>
  <c r="F72" i="35" l="1"/>
  <c r="H215" i="32"/>
  <c r="H214" s="1"/>
  <c r="H213" s="1"/>
  <c r="H212" s="1"/>
  <c r="H211" s="1"/>
  <c r="H209" s="1"/>
  <c r="E158" i="61" s="1"/>
  <c r="E233"/>
  <c r="H90" i="32"/>
  <c r="H88" s="1"/>
  <c r="H288"/>
  <c r="H286" s="1"/>
  <c r="H284" s="1"/>
  <c r="H282" s="1"/>
  <c r="E190" i="27"/>
  <c r="E138" l="1"/>
  <c r="E131" s="1"/>
  <c r="H86" i="32"/>
  <c r="H84" s="1"/>
  <c r="H207"/>
  <c r="E151" i="27" s="1"/>
  <c r="E184" i="29" s="1"/>
  <c r="E183" i="27"/>
  <c r="E181" s="1"/>
  <c r="E251" i="29"/>
  <c r="H280" i="32"/>
  <c r="H279" s="1"/>
  <c r="H265"/>
  <c r="H263" s="1"/>
  <c r="H261" s="1"/>
  <c r="E83" i="35"/>
  <c r="G252" i="32"/>
  <c r="G251" s="1"/>
  <c r="G250" s="1"/>
  <c r="G249" s="1"/>
  <c r="G247" s="1"/>
  <c r="H252"/>
  <c r="H251" s="1"/>
  <c r="H250" s="1"/>
  <c r="H249" s="1"/>
  <c r="H247" s="1"/>
  <c r="F83" i="35"/>
  <c r="E182" i="61" l="1"/>
  <c r="H245" i="32"/>
  <c r="D182" i="61"/>
  <c r="G245" i="32"/>
  <c r="D175" i="27" s="1"/>
  <c r="E170" i="29"/>
  <c r="E175" i="27" l="1"/>
  <c r="D228" i="29"/>
  <c r="E228" l="1"/>
  <c r="F30" i="35"/>
  <c r="F28" l="1"/>
  <c r="H68" i="32"/>
  <c r="H67" s="1"/>
  <c r="H66" s="1"/>
  <c r="H65" s="1"/>
  <c r="H60" s="1"/>
  <c r="H58" s="1"/>
  <c r="D65" i="36"/>
  <c r="H56" i="32" l="1"/>
  <c r="E62" i="61"/>
  <c r="D116" i="29"/>
  <c r="H136" i="32" l="1"/>
  <c r="H134" s="1"/>
  <c r="H54"/>
  <c r="H52" s="1"/>
  <c r="H50" s="1"/>
  <c r="E48" i="27"/>
  <c r="G119" i="32"/>
  <c r="G117" s="1"/>
  <c r="G33" s="1"/>
  <c r="E62" i="29" l="1"/>
  <c r="E35" i="27"/>
  <c r="G14" i="32"/>
  <c r="H119"/>
  <c r="H117" s="1"/>
  <c r="E116" i="29"/>
  <c r="E86" i="27"/>
  <c r="H33" i="32" l="1"/>
  <c r="H14" s="1"/>
  <c r="G11" i="36"/>
  <c r="F11"/>
  <c r="H11"/>
  <c r="E80" i="35" l="1"/>
  <c r="E12" s="1"/>
  <c r="G224" i="32"/>
  <c r="G223" s="1"/>
  <c r="G222" s="1"/>
  <c r="G221" s="1"/>
  <c r="G220" s="1"/>
  <c r="G218" s="1"/>
  <c r="D329" i="61" s="1"/>
  <c r="G216" i="32" l="1"/>
  <c r="D157" i="27" s="1"/>
  <c r="D194" i="29" l="1"/>
  <c r="D144" i="27"/>
  <c r="G205" i="32"/>
  <c r="G155" l="1"/>
  <c r="G153" s="1"/>
  <c r="G151" s="1"/>
  <c r="D14" i="27"/>
  <c r="D12" s="1"/>
  <c r="G136" i="32"/>
  <c r="G134" s="1"/>
  <c r="I91" i="41"/>
  <c r="I73" l="1"/>
  <c r="D64" i="36" s="1"/>
  <c r="F82" i="35" s="1"/>
  <c r="I81" i="41"/>
  <c r="G132" i="32"/>
  <c r="G13" s="1"/>
  <c r="G11" s="1"/>
  <c r="E62" i="36" l="1"/>
  <c r="E13" s="1"/>
  <c r="H224" i="32"/>
  <c r="H223" s="1"/>
  <c r="H222" s="1"/>
  <c r="H221" s="1"/>
  <c r="H220" s="1"/>
  <c r="H218" s="1"/>
  <c r="F80" i="35"/>
  <c r="F12" s="1"/>
  <c r="D62" i="36" l="1"/>
  <c r="E11"/>
  <c r="D11" s="1"/>
  <c r="D13"/>
  <c r="H216" i="32"/>
  <c r="E329" i="61"/>
  <c r="E157" i="27" l="1"/>
  <c r="H205" i="32"/>
  <c r="H155" s="1"/>
  <c r="H153" s="1"/>
  <c r="H151" s="1"/>
  <c r="H132" s="1"/>
  <c r="H13" s="1"/>
  <c r="H11" s="1"/>
  <c r="E194" i="29" l="1"/>
  <c r="E144" i="27"/>
  <c r="E14" s="1"/>
  <c r="E12" s="1"/>
</calcChain>
</file>

<file path=xl/sharedStrings.xml><?xml version="1.0" encoding="utf-8"?>
<sst xmlns="http://schemas.openxmlformats.org/spreadsheetml/2006/main" count="1959" uniqueCount="437">
  <si>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</si>
  <si>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</si>
  <si>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</si>
  <si>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</si>
  <si>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</si>
  <si>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</si>
  <si>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</si>
  <si>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</si>
  <si>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</si>
  <si>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</si>
  <si>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</si>
  <si>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</si>
  <si>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</si>
  <si>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</si>
  <si>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</si>
  <si>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</si>
  <si>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</si>
  <si>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</si>
  <si>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</si>
  <si>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</si>
  <si>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</si>
  <si>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</si>
  <si>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</si>
  <si>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</si>
  <si>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01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</si>
  <si>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</si>
  <si>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</si>
  <si>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</si>
  <si>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</si>
  <si>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</si>
  <si>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</si>
  <si>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</si>
  <si>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Ծրագրի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</si>
  <si>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</si>
  <si>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</si>
  <si>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</si>
  <si>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</si>
  <si>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</si>
  <si>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այդ թվում</t>
  </si>
  <si>
    <t>ՀՀ կրթության, գիտության, մշակույթի և սպորտի նախարարություն</t>
  </si>
  <si>
    <t xml:space="preserve"> ԿՐԹՈՒԹՅՈՒՆ</t>
  </si>
  <si>
    <t>Կրթությանը տրամադրվող օժանդակ ծառայություններ</t>
  </si>
  <si>
    <t>09</t>
  </si>
  <si>
    <t>06</t>
  </si>
  <si>
    <t xml:space="preserve">այդ թվում՝ բյուջետային ծախսերի տնտեսագիտական դասակարգման հոդվածներ
</t>
  </si>
  <si>
    <t>ԸՆԴԱՄԵՆԸ ԾԱԽՍԵՐ</t>
  </si>
  <si>
    <t xml:space="preserve"> Ծրագրի միջոցառումներ</t>
  </si>
  <si>
    <t xml:space="preserve">
1192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</si>
  <si>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</si>
  <si>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</si>
  <si>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Տարի</t>
  </si>
  <si>
    <t>Ծրագիր</t>
  </si>
  <si>
    <t>Միջոցառում</t>
  </si>
  <si>
    <t>այդ թվում` ըստ կատարողների</t>
  </si>
  <si>
    <t xml:space="preserve"> այդ թվում` ըստ կատարողների</t>
  </si>
  <si>
    <t>ՀՀ ԿՐԹՈՒԹՅԱՆ, ԳԻՏՈՒԹՅԱՆ, ՄՇԱԿՈՒՅԹԻ ԵՎ ՍՊՈՐՏԻ ՆԱԽԱՐԱՐՈՒԹՅՈՒՆ</t>
  </si>
  <si>
    <t>այդ  թվում՝</t>
  </si>
  <si>
    <t>Բյուջետային գլխավոր կարգադրիչների, ծրագրերի, միջոցառումների և ուղղությունների անվանումները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</si>
  <si>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</si>
  <si>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</si>
  <si>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</si>
  <si>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</si>
  <si>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</si>
  <si>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</si>
  <si>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</si>
  <si>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</si>
  <si>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 xml:space="preserve"> Այլ պետական կազմակերպությունների կողմից օգտագործվող ոչ ֆինանսական ակտիվների հետ գործառնություններ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</si>
  <si>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</si>
  <si>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</si>
  <si>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</si>
  <si>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</si>
  <si>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</si>
  <si>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</si>
  <si>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</si>
  <si>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ԳՀ</t>
  </si>
  <si>
    <t xml:space="preserve"> ՄԱՍ II.  ԱՇԽԱՏԱՆՔՆԵՐ</t>
  </si>
  <si>
    <t xml:space="preserve"> դրամ</t>
  </si>
  <si>
    <t xml:space="preserve"> </t>
  </si>
  <si>
    <t xml:space="preserve"> ՄԱՍ III. ԾԱՌԱՅՈՒԹՅՈՒՆՆԵՐ</t>
  </si>
  <si>
    <t>Հավելված N 1</t>
  </si>
  <si>
    <t>Հավելված N 2</t>
  </si>
  <si>
    <t xml:space="preserve"> ______________ ի    ___Ն որոշման</t>
  </si>
  <si>
    <t>Հավելված N 3</t>
  </si>
  <si>
    <t>Հավելված N 6</t>
  </si>
  <si>
    <t>Հավելված N 4</t>
  </si>
  <si>
    <t>այդ թվում` ըստ ուղղությունների</t>
  </si>
  <si>
    <t>դրամ</t>
  </si>
  <si>
    <t>ՄԱ</t>
  </si>
  <si>
    <t xml:space="preserve">Ցուցանիշների փոփոխությունը (ավելացումները նշված են դրական նշանով)  </t>
  </si>
  <si>
    <t>Ընդամենը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</si>
  <si>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</si>
  <si>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</si>
  <si>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</si>
  <si>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</si>
  <si>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Ապահով դպրոց</t>
  </si>
  <si>
    <t xml:space="preserve"> Ապահով դպրոց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</si>
  <si>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</si>
  <si>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</si>
  <si>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</si>
  <si>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Ապահով դպրոց </t>
  </si>
  <si>
    <t xml:space="preserve"> Հանրակրթական դպրոցներ </t>
  </si>
  <si>
    <t>Ակտիվն օգտագործող կազմակերպությունների անվանումները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</si>
  <si>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</si>
  <si>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</si>
  <si>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</si>
  <si>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</si>
  <si>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</si>
  <si>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</si>
  <si>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</si>
  <si>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 xml:space="preserve"> Կազմակերպությունների թիվը, որտեղ կատարվում են ներդրումները, հատ </t>
  </si>
  <si>
    <t>Կրթական օբյեկտների շենքային պայմանների բարելավում</t>
  </si>
  <si>
    <t>ՀՀ Արագածոտնի մարզ</t>
  </si>
  <si>
    <t xml:space="preserve"> Կրթական օբյեկտների շենքերի (մասնաշենքերի)
հիմնանորոգում (համաշինարարական աշխատանքներ,
ջեռուցման համակարգի իրականացում, ներքին հարդարում, տարածքի բարեկարգում) և նախագծում </t>
  </si>
  <si>
    <t>Ցուցանիշների փոփոխությունը (ավելացումները նշված են դրական նշանով, իսկ նվազեցումները՝ փակագծերում)</t>
  </si>
  <si>
    <t>Հավելված N 7</t>
  </si>
  <si>
    <t>Հանրակրթության ծրագիր</t>
  </si>
  <si>
    <t xml:space="preserve"> Հանրակրթության ծրագիր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</si>
  <si>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</si>
  <si>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</si>
  <si>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 Ակտիվն օգտագործող կազմակերպությունների անվանումները </t>
  </si>
  <si>
    <t xml:space="preserve">Միջոցառման դասիչը` </t>
  </si>
  <si>
    <t>Հանրակրթական դպրոցների գույքով և տեխնիկայով ապահովում</t>
  </si>
  <si>
    <t xml:space="preserve"> Հանրակրթական դպրոցների գույքով և տեխնիկայով ապահովում</t>
  </si>
  <si>
    <t xml:space="preserve"> Հանրակրթական դպրոցների գույքով և տեխնիկայով ապահովում </t>
  </si>
  <si>
    <t xml:space="preserve"> Կրթական ժամանակակից նորմերին համապատասխանող գույքի ձեռքբերում </t>
  </si>
  <si>
    <t xml:space="preserve"> Ոչ մոդուլային դպրոցների թիվը, որոնք ապահովվում են գույքով, հատ </t>
  </si>
  <si>
    <t xml:space="preserve"> Կրթական ժամանակակից նորմերին համապատասխանող գույքի ձեռքբերում</t>
  </si>
  <si>
    <t>01</t>
  </si>
  <si>
    <t>02</t>
  </si>
  <si>
    <t>Ինն ամիս</t>
  </si>
  <si>
    <t>«ՀԱՅԱUՏԱՆԻ ՀԱՆՐԱՊԵՏՈՒԹՅԱՆ 2023 ԹՎԱԿԱՆԻ ՊԵՏԱԿԱՆ ԲՅՈՒՋԵԻ ՄԱUԻՆ» ՀԱՅԱUՏԱՆԻ ՀԱՆՐԱՊԵՏՈՒԹՅԱՆ OՐԵՆՔԻ N 1 ՀԱՎԵԼՎԱԾԻ N 3 ԱՂՅՈՒՍԱԿՈՒՄ ԿԱՏԱՐՎՈՂ ՓՈՓՈԽՈՒԹՅՈՒՆՆԵՐԸ ԵՎ ԼՐԱՑՈՒՄՆԵՐԸ</t>
  </si>
  <si>
    <t>ՀՀ կառավարության  2023 թվականի</t>
  </si>
  <si>
    <t>ՀԱՅԱՍՏԱՆԻ ՀԱՆՐԱՊԵՏՈՒԹՅԱՆ ԿԱՌԱՎԱՐՈՒԹՅԱՆ 2022 ԹՎԱԿԱՆԻ ԴԵԿՏԵՄԲԵՐԻ 29-Ի N 2111-Ն ՈՐՈՇՄԱՆ N 5 ՀԱՎԵԼՎԱԾԻ N 2 ԱՂՅՈՒՍԱԿՈՒՄ ԿԱՏԱՐՎՈՂ ՓՈՓՈԽՈՒԹՅՈՒՆՆԵՐԸ ԵՎ ԼՐԱՑՈՒՄՆԵՐԸ</t>
  </si>
  <si>
    <t xml:space="preserve">ՀՀ կառավարության  2023 թվականի </t>
  </si>
  <si>
    <t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</si>
  <si>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 xml:space="preserve">ՀԱՅԱՍՏԱՆԻ ՀԱՆՐԱՊԵՏՈՒԹՅԱՆ ԿԱՌԱՎԱՐՈՒԹՅԱՆ 2022 ԹՎԱԿԱՆԻ ԴԵԿՏԵՄԲԵՐԻ 29-Ի 
N 2111-Ն ՈՐՈՇՄԱՆ N 10 ՀԱՎԵԼՎԱԾՈՒՄ ԿԱՏԱՐՎՈՂ ՓՈՓՈԽՈՒԹՅՈՒՆՆԵՐԸ ԵՎ ԼՐԱՑՈՒՄՆԵՐԸ
</t>
  </si>
  <si>
    <t xml:space="preserve"> այդ թվում՝ ըստ ուղղությունների</t>
  </si>
  <si>
    <t>ՀՀ Արմավիրի մարզ</t>
  </si>
  <si>
    <t>08</t>
  </si>
  <si>
    <t xml:space="preserve"> ՀԱՆԳԻՍՏ, ՄՇԱԿՈՒՅԹ ԵՎ ԿՐՈՆ</t>
  </si>
  <si>
    <t xml:space="preserve"> Հանգստի և սպորտի ծառայություններ </t>
  </si>
  <si>
    <t>05</t>
  </si>
  <si>
    <t xml:space="preserve"> ԴՐԱՄԱՇՆՈՐՀՆԵՐ</t>
  </si>
  <si>
    <t xml:space="preserve"> Ինն ամիս</t>
  </si>
  <si>
    <t>Միջոցառման անվանումը՝</t>
  </si>
  <si>
    <t>Նկարագրությունը՝</t>
  </si>
  <si>
    <t>Միջոցառման տեսակը՝</t>
  </si>
  <si>
    <t xml:space="preserve"> Մասնագիտացված կազմակերպություն </t>
  </si>
  <si>
    <t>Աղյուսակ 9․1.13</t>
  </si>
  <si>
    <t>ՀՀ Շիրակի մարզ</t>
  </si>
  <si>
    <t>ՀՀ քաղաքաշինության կոմիտե</t>
  </si>
  <si>
    <t xml:space="preserve"> Փոքրաքանակ երեխաներով համալրված հանրակրթական դպրոցների և կրթահամալիրների մոդուլային շենքերի կառուցում</t>
  </si>
  <si>
    <t>ՀՀ կառավարություն</t>
  </si>
  <si>
    <t>Մասսայական սպորտ</t>
  </si>
  <si>
    <t xml:space="preserve"> - Շենքերի և շինությունների շինարարություն</t>
  </si>
  <si>
    <t xml:space="preserve"> Տրանսֆերտների տրամադրում</t>
  </si>
  <si>
    <t xml:space="preserve"> Մասսայական սպորտ</t>
  </si>
  <si>
    <t xml:space="preserve"> 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</si>
  <si>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 xml:space="preserve"> Սպորտի նկատմամբ հետաքրքրվածության և մասնակցության ընդլայնում</t>
  </si>
  <si>
    <t xml:space="preserve"> Փոքրաքանակ երեխաներով համալրված հանրակրթական դպրոցների  մոդուլային շենքերի կառուցում</t>
  </si>
  <si>
    <t xml:space="preserve"> Կրթական հաստատությունների կառուցում  համայնքային կենտրոնների մոդելով</t>
  </si>
  <si>
    <t xml:space="preserve"> Փոքրաքանակ երեխաներով համալրված հանրակրթական դպրոցների  մոդուլային շենքերի կառուցում </t>
  </si>
  <si>
    <t xml:space="preserve"> Կրթական հաստատությունների կառուցում  համայնքային կենտրոնների մոդելով </t>
  </si>
  <si>
    <t xml:space="preserve"> Փոքրաքանակ երեխաներով համալրված հանրակրթական դպրոցներ </t>
  </si>
  <si>
    <t>Աղյուսակ 9․1.58</t>
  </si>
  <si>
    <t>Աղյուսակ 9․1.41</t>
  </si>
  <si>
    <t>Հավելված 5</t>
  </si>
  <si>
    <t>Միջոցառումները կատարող պետական մարմինների և դրամաշնորհ ստացող տնտեսվարող սուբյեկտների անվանումները</t>
  </si>
  <si>
    <t>Մշակութային ժառանգության ծրագիր</t>
  </si>
  <si>
    <t xml:space="preserve"> Հուշարձանների ամրակայում, նորոգում և վերականգնում</t>
  </si>
  <si>
    <t>այդ թվում՝ ըստ ուղղությունների և միջոցառումների անվանումների</t>
  </si>
  <si>
    <t>Արվեստների ծրագիր</t>
  </si>
  <si>
    <t xml:space="preserve"> Ներդրումներ թատրոնների շենքերի կապիտալ վերանորոգման համար</t>
  </si>
  <si>
    <t>Երևան քաղաք</t>
  </si>
  <si>
    <t>«Վանաձորի Հ. Աբելյանի անվան պետական դրամատիկական թատրոն» ՊՈԱԿ</t>
  </si>
  <si>
    <t>1168-32001</t>
  </si>
  <si>
    <t>Բաժին N 08</t>
  </si>
  <si>
    <t>Խումբ N 02</t>
  </si>
  <si>
    <t>Դաս N 05</t>
  </si>
  <si>
    <t xml:space="preserve"> Արվեստ</t>
  </si>
  <si>
    <t xml:space="preserve"> 45611200-1</t>
  </si>
  <si>
    <t xml:space="preserve"> մշակութային օբյեկտների հիմնանորոգում</t>
  </si>
  <si>
    <t>ԲՄ</t>
  </si>
  <si>
    <t xml:space="preserve"> 71351540-1</t>
  </si>
  <si>
    <t xml:space="preserve"> 98111140-1</t>
  </si>
  <si>
    <t xml:space="preserve"> փորձաքննության ծառայություններ</t>
  </si>
  <si>
    <t xml:space="preserve"> նախագծերի պատրաստում, ծախսերի գնահատում</t>
  </si>
  <si>
    <t xml:space="preserve"> տեխնիկական հսկողության ծառայություններ</t>
  </si>
  <si>
    <t xml:space="preserve"> հեղինակային հսկողության ծառայություններ</t>
  </si>
  <si>
    <t>«Երևանի Հ.Թումանյանի անվան պետական տիկնիկային թատրոն» ՊՈԱԿ</t>
  </si>
  <si>
    <t>1075-32001</t>
  </si>
  <si>
    <t>Դաս N 02</t>
  </si>
  <si>
    <t xml:space="preserve"> Թանգարաններ և ցուցասրահներ</t>
  </si>
  <si>
    <t xml:space="preserve"> Ներդրումներ թանգարանների և պատկերասրահների հիմնանորոգման համար</t>
  </si>
  <si>
    <t>«Հայաստանի ազգային պատկերասրահ» ՊՈԱԿ</t>
  </si>
  <si>
    <t>«Պատմամշակութային արգելոց-թանգարանների և պատմական միջավայրի պահպանության ծառայություն» ՊՈԱԿ</t>
  </si>
  <si>
    <t>Վերականգնողական աշխատանքներ</t>
  </si>
  <si>
    <t>«Հայաստանի պետական սիմֆոնիկ նվագախումբ» ՊՈԱԿ</t>
  </si>
  <si>
    <t>Հանրային գրադարանների նյութատեխնիկական բազայի զարգացում</t>
  </si>
  <si>
    <t>«Հայաստանի ազգային գրադարան» ՊՈԱԿ</t>
  </si>
  <si>
    <t>Գրահրատարակչության և գրադարանների ծրագիր</t>
  </si>
  <si>
    <t>ՀՀ Կոտայքի մարզ</t>
  </si>
  <si>
    <t>Թեթև կոնստրուկցիաներով մարզադահլիճների հիմնում</t>
  </si>
  <si>
    <t>Խումբ N 01</t>
  </si>
  <si>
    <t>Դաս N 01</t>
  </si>
  <si>
    <t xml:space="preserve"> Հանգստի և սպորտի ծառայություններ</t>
  </si>
  <si>
    <t>1163-32003</t>
  </si>
  <si>
    <t>71241200-502</t>
  </si>
  <si>
    <t>50531140-502</t>
  </si>
  <si>
    <t>ՀՀ Արարատի մարզ</t>
  </si>
  <si>
    <t>Ավագ մակարդակի կրթություն իրականացնող ուսումնական հաստատությունների շենքային պայմանների բարելավում</t>
  </si>
  <si>
    <t>«Արտաշատի ավագ դպրոց» ՊՈԱԿ</t>
  </si>
  <si>
    <t>Բաժին N 09</t>
  </si>
  <si>
    <t>Խումբ N 06</t>
  </si>
  <si>
    <t xml:space="preserve"> Կրթությանը տրամադրվող օժանդակ ծառայություններ</t>
  </si>
  <si>
    <t>1183-32004</t>
  </si>
  <si>
    <t xml:space="preserve"> Ավագ մակարդակի կրթություն իրականացնող ուսումնական հաստատությունների շենքային պայմանների բարելավում</t>
  </si>
  <si>
    <t>ՀՀ Լոռու մարզ</t>
  </si>
  <si>
    <t>«Ալավերդու N 5 ավագ դպրոց» ՊՈԱԿ</t>
  </si>
  <si>
    <t xml:space="preserve"> ջեռուցման հետ կապված աշխատանքներ</t>
  </si>
  <si>
    <t>Նախնական մասնագիտական (արհեստագործական) և միջին մասնագիտական ուսումնական հաստատությունների շենքային պայմանների բարելավում</t>
  </si>
  <si>
    <t>«Երևանի պետական հումանիտար քոլեջ» ՊՈԱԿ</t>
  </si>
  <si>
    <t xml:space="preserve"> Կրթության, գիտության, մշակույթի և սպորտի  բնագավառի պետական քաղաքականության մշակում, ծրագրերի համակարգում և մոնիտորինգ</t>
  </si>
  <si>
    <t xml:space="preserve"> ՀՀ կրթության, գիտության, մշակույթի և սպորտի բնագավառում օժանդակ ծրագրեր իրականացնող կազմակերպությունների շենքային պայմանների և գույքային հագեցվածության բարելավում</t>
  </si>
  <si>
    <t>«Գնահատման և թեստավորման կենտրոն» ՊՈԱԿ</t>
  </si>
  <si>
    <t>1045-32001</t>
  </si>
  <si>
    <t xml:space="preserve"> կրթական օբյեկտների հիմնանորոգում</t>
  </si>
  <si>
    <t>«Երևանի Վ.Համբարձումյանի անվան հ.12 հիմնական դպրոց» ՊՈԱԿ</t>
  </si>
  <si>
    <t>1183-32001</t>
  </si>
  <si>
    <t>«Ապարանի ֆիզիկամաթեմատիկական ավագ դպրոց» ՊՈԱԿ</t>
  </si>
  <si>
    <t xml:space="preserve"> Նախնական մասնագիտական (արհեստագործական) և միջին մասնագիտական ուսումնական հաստատությունների շենքերի կառուցում</t>
  </si>
  <si>
    <t xml:space="preserve">«Երևանի զարդակիրառական արվեստի արհեստագործական պետական ուսումնարան» ՊՈԱԿ </t>
  </si>
  <si>
    <t>1045-32005</t>
  </si>
  <si>
    <t>71241200-512</t>
  </si>
  <si>
    <t>50531140-525</t>
  </si>
  <si>
    <t>«Երևանի Գր. Բաղյանի անվան հ. 141 հիմնական դպրոց» ՊՈԱԿ</t>
  </si>
  <si>
    <t>50531140-526</t>
  </si>
  <si>
    <t>71241200-513</t>
  </si>
  <si>
    <t>«Երևանի հ. 4 արհեստագործական ուսումնարան» ՊՈԱԿ</t>
  </si>
  <si>
    <t>«Վաղարշապատի Մեսրոպ Մաշտոցի անվան թիվ 1 հիմնական դպրոց» ՊՈԱԿ</t>
  </si>
  <si>
    <t>«Երևանի հ. 9 արհեստագործական ուսումնարան» ՊՈԱԿ</t>
  </si>
  <si>
    <t>Նախնական (արհեստագործական) և միջին մասնագիտական կրթություն</t>
  </si>
  <si>
    <t>«Երևանի պարարվեստի պետական քոլեջ» ՊՈԱԿ</t>
  </si>
  <si>
    <t>Պատմամշակութային ժառանգության ոլորտի կազմակերպությունների գույքային ապահովվածության բարելավում</t>
  </si>
  <si>
    <t>«Պատմամշակութային ժառանգության գիտահետազոտական կենտրոն» ՊՈԱԿ</t>
  </si>
  <si>
    <t>«Սարդարապատի հերոսամարտի հուշահամալիր, Հայոց ազգագրության և ազատագրական պայքարի պատմության ազգային թանգարան» ՊՈԱԿ</t>
  </si>
  <si>
    <t xml:space="preserve"> Հանրակրթական կրթություն իրականացնող ուսումնական հաստատությունների նոր մարզադահլիճների կառուցում</t>
  </si>
  <si>
    <t>«Ախուրյանի Նիկոլ Աղբալյանի անվան ավագ դպրոց»ՊՈԱԿ</t>
  </si>
  <si>
    <t>1183-32007</t>
  </si>
  <si>
    <t>«Մոդուլային» տիպի մանկապարտեզների շենքային ապահովում</t>
  </si>
  <si>
    <t>ՀՀ Վայոց Ձորի մարզ</t>
  </si>
  <si>
    <t>ՀՀ Վայոց ձորի մարզի Եղեգիս համայնքի Շատին բնակավայրում «Մոդուլային» տիպի 144 տեղ հզորությամբ մսուր-մանկապարտեզ</t>
  </si>
  <si>
    <t>1146-12010</t>
  </si>
  <si>
    <t xml:space="preserve"> «Մոդուլային» տիպի մանկապարտեզների շենքային ապահովում</t>
  </si>
  <si>
    <t>ՀՄԱ</t>
  </si>
  <si>
    <t>«Գյումրու «Ֆոտոն» վարժարան» ՊՈԱԿ</t>
  </si>
  <si>
    <t>ՀԱՅԱՍՏԱՆԻ ՀԱՆՐԱՊԵՏՈՒԹՅԱՆ ԿԱՌԱՎԱՐՈՒԹՅԱՆ 2022 ԹՎԱԿԱՆԻ ԴԵԿՏԵՄԲԵՐԻ 29-Ի N 2111-Ն ՈՐՈՇՄԱՆ N 5 ՀԱՎԵԼՎԱԾԻ N 7 ԱՂՅՈՒՍԱԿՈՒՄ  ԿԱՏԱՐՎՈՂ ԼՐԱՑՈՒՄՆԵՐԸ</t>
  </si>
  <si>
    <t>Փոքրաքանակ երեխաներով համալրված հանրակրթական դպրոցների և կրթահամալիրների մոդուլային շենքերի կառուցում</t>
  </si>
  <si>
    <t>Ներդրումներ թատրոնների և համերգային կազմակերպությունների շենքերի կապիտալ վերանորոգման համար</t>
  </si>
  <si>
    <t xml:space="preserve"> ԿԱՊԻՏԱԼ ԴՐԱՄԱՇՆՈՐՀՆԵՐ ՊԵՏԱԿԱՆ ՀԱՏՎԱԾԻ ԱՅԼ ՄԱԿԱՐԴԱԿՆԵՐԻՆ</t>
  </si>
  <si>
    <t xml:space="preserve"> - Կապիտալ դրամաշնորհներ պետական և համայնքային ոչ առևտրային կազմակերպություններին</t>
  </si>
  <si>
    <t xml:space="preserve"> ԱՅԼ ՀԻՄՆԱԿԱՆ ՄԻՋՈՑՆԵՐ</t>
  </si>
  <si>
    <t xml:space="preserve"> - Նախագծահետազոտական ծախսեր</t>
  </si>
  <si>
    <t xml:space="preserve"> Մշակութային ծառայություններ</t>
  </si>
  <si>
    <t xml:space="preserve"> Մշակութային ժառանգության ծրագիր</t>
  </si>
  <si>
    <t>04</t>
  </si>
  <si>
    <t xml:space="preserve"> Այլ մշակութային կազմակերպություններ</t>
  </si>
  <si>
    <t xml:space="preserve"> Գրադարաններ</t>
  </si>
  <si>
    <t xml:space="preserve"> Գրահրատարակչության և գրադարանների ծրագիր</t>
  </si>
  <si>
    <t xml:space="preserve"> Հանրային գրադարանների նյութատեխնիկական բազայի զարգացում</t>
  </si>
  <si>
    <t xml:space="preserve"> Արվեստների ծրագիր</t>
  </si>
  <si>
    <t>07</t>
  </si>
  <si>
    <t xml:space="preserve"> Հուշարձանների և մշակութային արժեքների վերականգնում և պահպանում</t>
  </si>
  <si>
    <t xml:space="preserve"> Կրթություն (այլ դասերին չպատկանող)</t>
  </si>
  <si>
    <t>Կրթության, գիտության, մշակույթի և սպորտի  բնագավառի պետական քաղաքականության մշակում, ծրագրերի համակարգում և մոնիտորինգ</t>
  </si>
  <si>
    <t>ՀՀ ԿԱՌԱՎԱՐՈՒԹՅՈՒՆ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</si>
  <si>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</si>
  <si>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</si>
  <si>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</si>
  <si>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</si>
  <si>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</si>
  <si>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</si>
  <si>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</si>
  <si>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</si>
  <si>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>ՀԱՅԱՍՏԱՆԻ ՀԱՆՐԱՊԵՏՈՒԹՅԱՆ ԿԱՌԱՎԱՐՈՒԹՅԱՆ 2022 ԹՎԱԿԱՆԻ ԴԵԿՏԵՄԲԵՐԻ 29-Ի N2111-Ն ՈՐՈՇՄԱՆ N 3 ԵՎ N 4 ՀԱՎԵԼՎԱԾՆԵՐՈՒՄ ԿԱՏԱՐՎՈՂ ՓՈՓՈԽՈՒԹՅՈՒՆՆԵՐԸ ԵՎ ԼՐԱՑՈՒՄՆԵՐԸ</t>
  </si>
  <si>
    <t xml:space="preserve"> Նախնական (արհեստագործական) և միջին մասնագիտական կրթություն</t>
  </si>
  <si>
    <t xml:space="preserve"> Աշխատաշուկայի արդի պահանջներին համապատասխան նախնական մասնագիտական (արհեստագործական) և միջին մասնագիտական կրթության որակավորում ունեցող մասնագետների պատրաստում, կրթության մատչելիության ապահովում:</t>
  </si>
  <si>
    <t xml:space="preserve"> Նախնական (արհեստագործական) և միջին մասնագիտական կրթության գրավչության բարձրացում, մատչելի և մրցունակ նախնական (արհեստագործական)  և միջին մասնագիտական կրթության ապահովում</t>
  </si>
  <si>
    <t xml:space="preserve"> Նախնական մասնագիտական (արհեստագործական) և միջին մասնագիտական ուսումնական հաստատությունների շենքային պայմանների բարելավում</t>
  </si>
  <si>
    <t xml:space="preserve"> ՆՄՄԿՈՒ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</t>
  </si>
  <si>
    <t xml:space="preserve"> ՆՄՄԿՈՒ հաստատությունների շենքերի (մասնաշենքերի) կառուցման և նախագծման աշխատանքների իրականացում</t>
  </si>
  <si>
    <t xml:space="preserve"> Մշակութային ժառանգության պահպանում, օգտագործում, համալրում և հանրահռչակում</t>
  </si>
  <si>
    <t xml:space="preserve"> Մշակութային ժառանգության շարունակական պահպանում, մշակութային զբոսաշրջության զարգացում և խթանում</t>
  </si>
  <si>
    <t xml:space="preserve"> Թանգարանների և պատկերասրահների շենքերի,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</si>
  <si>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</t>
  </si>
  <si>
    <t xml:space="preserve"> Հանրության կողմից անմիջականորեն օգտագործվող ակտիվների հետ կապված միջոցառումներ</t>
  </si>
  <si>
    <t xml:space="preserve"> Պատմամշակութային ժառանգության ոլորտի կազմակերպությունների գույքային ապահովվածության բարելավում</t>
  </si>
  <si>
    <t xml:space="preserve"> Պատմամշակութային ժառանգության ոլորտի կազմակերպությունների գույքով և տեխնիկաով ապահովում</t>
  </si>
  <si>
    <t xml:space="preserve"> Նպաստել գրականության զարգացմանը, տարածմանը և հանրահռչակմանը</t>
  </si>
  <si>
    <t xml:space="preserve"> Գրքի և գրական արտադրանքի բազմազանության և հասանելիության ապահովում, ստեղծագործական գործընթացների խթանում</t>
  </si>
  <si>
    <t xml:space="preserve"> Կրթության, գիտության, մշակույթի և սպորտի  բնագավառի   պետական քաղաքականության մշակում, ծրագրերի համակարգում և մոնիտորինգ</t>
  </si>
  <si>
    <t xml:space="preserve"> Ապահովել համընդհանուր, հավասարապես հասանելի, ներառական և որակյալ կրթություն՛  բավարարելով տնտեսության ու հասարակության պահանջները, լիարժեք ծառայելով  ազգային շահերին</t>
  </si>
  <si>
    <t xml:space="preserve"> Կրթության, գիտության, մշակույթի և սպորտի  բնագավառում իրականացվող ծրագրերի ազդեցության և արդյունավետության  բարելավում</t>
  </si>
  <si>
    <t>ՀՀ կրթության, գիտության, մշակույթի և սպորտի բնագավառում օժանդակ ծրագրեր իրականացնող կազմակերպությունների աշխատանքային պայմանների բարելավում</t>
  </si>
  <si>
    <t xml:space="preserve"> Համայնքներում «Մոդուլային» տիպի մանկապարտեզների կառուցում և նախագծում</t>
  </si>
  <si>
    <t>Միջոցառման նկարագրությունը՝</t>
  </si>
  <si>
    <t>ՀՀ մարզերում արագ հավաքվող, թեթև կոնստրուկցիաներով, օդահենային պնևմատիկ, եվրոպական ստանդարտներին համապատասխան մարզադահլիճների հիմնում՝ չինական արտադրության PVDF հատուկ ծածկույթով մարզադահլիճների տեղակապմամբ</t>
  </si>
  <si>
    <t>Միջոցառման տեսակը</t>
  </si>
  <si>
    <t xml:space="preserve">Այլ պետական կազմակերպությունների կողմից օգտագործվող ոչ ֆինանսական ակտիվների հետ գործառնություններ </t>
  </si>
  <si>
    <t xml:space="preserve"> 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</si>
  <si>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</si>
  <si>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 xml:space="preserve"> Ներդրումներ թատրոնների և համերգային կազմակերպությունների շենքերի կապիտալ վերանորոգման համար</t>
  </si>
  <si>
    <t xml:space="preserve"> 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</si>
  <si>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 xml:space="preserve"> Ավագ դպրոցների շենքային պայմանների բարելավում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</si>
  <si>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</si>
  <si>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</si>
  <si>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</si>
  <si>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</si>
  <si>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</si>
  <si>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ՀԱՅԱՍՏԱՆԻ ՀԱՆՐԱՊԵՏՈՒԹՅԱՆ ԿԱՌԱՎԱՐՈՒԹՅԱՆ 2022 ԹՎԱԿԱՆԻ ԴԵԿՏԵՄԲԵՐԻ 29-Ի N 2111-Ն ՈՐՈՇՄԱՆ N 9 ՀԱՎԵԼՎԱԾԻ NN 9.13 ԵՎ 9.47 ԱՂՅՈՒՍԱԿՆԵՐՈՒՄ ԿԱՏԱՐՎՈՂ ՓՈՓՈԽՈՒԹՅՈՒՆՆԵՐԸ ԵՎ ԼՐԱՑՈՒՄՆԵՐԸ </t>
  </si>
  <si>
    <t xml:space="preserve"> Նախնական մասնագիտական (արհեստագործական) և միջին մասնագիտական ուսումնական հաստատությունների շենքային պայմանների բարելավում </t>
  </si>
  <si>
    <t xml:space="preserve"> ՆՄՄԿՈՒ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 </t>
  </si>
  <si>
    <t xml:space="preserve"> Նախնական մասնագիտական (արհեստագործական) և միջին մասնագիտական ուսումնական հաստատություններ </t>
  </si>
  <si>
    <t xml:space="preserve"> Հիմնանորոգվող միջին մասնագիտական ուսումնական հաստատությունների քանակ, հատ </t>
  </si>
  <si>
    <t xml:space="preserve">  Հաստատությունների քանակ, որոնց շինարարական աշխատանքների ավարտվածության աստիճանը 100% է, հատ </t>
  </si>
  <si>
    <t xml:space="preserve"> Նախնական մասնագիտական (արհեստագործական) և միջին մասնագիտական ուսումնական հաստատությունների շենքերի կառուցում </t>
  </si>
  <si>
    <t xml:space="preserve"> ՆՄՄԿՈՒ հաստատությունների շենքերի (մասնաշենքերի) կառուցման և նախագծման աշխատանքների իրականացում </t>
  </si>
  <si>
    <t xml:space="preserve"> Նախագծանախահաշվային փաստաթղթերի քանակ, հատ </t>
  </si>
  <si>
    <t xml:space="preserve"> Մշակութային ժառանգության ծրագիր </t>
  </si>
  <si>
    <t xml:space="preserve"> Հուշարձանների ամրակայում, նորոգում և վերականգնում 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</si>
  <si>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</si>
  <si>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</si>
  <si>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 </t>
  </si>
  <si>
    <t xml:space="preserve"> Հուշարձանների ամրակայման, նորոգման և վերականգնման աշխատանքներ, քանակ </t>
  </si>
  <si>
    <t xml:space="preserve"> Ներդրումներ թանգարանների և պատկերասրահների հիմնանորոգման համար </t>
  </si>
  <si>
    <t xml:space="preserve"> Թանգարանների և պատկերասրահների շենքերի,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</si>
  <si>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 xml:space="preserve"> Թանգարաններ և պատկերասրահներ </t>
  </si>
  <si>
    <t xml:space="preserve"> Հիմնանորոգվող թանգարաններ և պատկերասրահներ քանակ, հատ </t>
  </si>
  <si>
    <t>Պատմամշակութային ժառանգության ոլորտի կազմակերպությունների գույքով և տեխնիկաով ապահովում</t>
  </si>
  <si>
    <t>Պատմամշակութային ժառանգության ոլորտի կազմակերպություններ</t>
  </si>
  <si>
    <t xml:space="preserve"> Հանրային գրադարանների նյութատեխնիկական բազայի զարգացում </t>
  </si>
  <si>
    <t xml:space="preserve">  Ակտիվն օգտագործող կազմակերպությունների անվանումները </t>
  </si>
  <si>
    <t xml:space="preserve"> Հանրային գրադարաններ </t>
  </si>
  <si>
    <t xml:space="preserve"> Վերազինվող գրադարանների թիվը </t>
  </si>
  <si>
    <t xml:space="preserve"> Ակտիվն օգտագործող կազմակերպության անվանումը </t>
  </si>
  <si>
    <t>Մասնագիտացված կազմակերպություններ</t>
  </si>
  <si>
    <t xml:space="preserve">Կազմակերպությունների թիվը, որոնք ապահովվում են գույքով, հատ </t>
  </si>
  <si>
    <t xml:space="preserve"> «Մոդուլային» տիպի մանկապարտեզների շենքային ապահովում </t>
  </si>
  <si>
    <t xml:space="preserve"> Համայնքներում «Մոդուլային» տիպի մանկապարտեզների կառուցում և նախագծում </t>
  </si>
  <si>
    <t xml:space="preserve"> Տրանսֆերտների տրամադրում </t>
  </si>
  <si>
    <t xml:space="preserve"> Շահառուների ընտրության չափանիշները </t>
  </si>
  <si>
    <t xml:space="preserve"> Նախադպրոցական կրթությույն իրականացնող ուսումնական հաստատություններ </t>
  </si>
  <si>
    <t>Մարզական հաստատություններ</t>
  </si>
  <si>
    <t>Նախագծանախահաշվային փաստաթղթերի քանակ, հատ</t>
  </si>
  <si>
    <t xml:space="preserve"> Արվեստների ծրագիր </t>
  </si>
  <si>
    <t xml:space="preserve"> Ներդրումներ թատրոնների և համերգային կազմակերպությունների շենքերի կապիտալ վերանորոգման համար </t>
  </si>
  <si>
    <t xml:space="preserve"> 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</si>
  <si>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 xml:space="preserve"> Թատրոններ </t>
  </si>
  <si>
    <t xml:space="preserve">  Նախագծանախահաշվային փաստաթղթերի քանակ, հատ </t>
  </si>
  <si>
    <t xml:space="preserve"> Հիմնանորոգվող թատրոնների քանակ, հատ </t>
  </si>
  <si>
    <t xml:space="preserve"> Կրթական օբյեկտների շենքային պայմանների բարելավում </t>
  </si>
  <si>
    <t xml:space="preserve"> Կրթական օբյեկտների շենքերի (մասնաշենքերի) հիմնանորոգում (համաշինարարական աշխատանքներ, ջեռուցման համակարգի իրականացում, ներքին հարդարում, տարածքի բարեկարգում) և նախագծում </t>
  </si>
  <si>
    <t xml:space="preserve">  Հանրակրթական դպրոցներ </t>
  </si>
  <si>
    <t xml:space="preserve"> Ավագ մակարդակի կրթություն իրականացնող ուսումնական հաստատությունների շենքային պայմանների բարելավում </t>
  </si>
  <si>
    <t xml:space="preserve"> Ավագ դպրոցների շենքային պայմանների բարելավում </t>
  </si>
  <si>
    <t xml:space="preserve">  Ավագ դպրոցներ </t>
  </si>
  <si>
    <t xml:space="preserve">  Հիմնանորոգվող ուսումնական հաստատությունների քանակ, հատ </t>
  </si>
  <si>
    <t xml:space="preserve"> Հանրակրթական կրթություն իրականացնող ուսումնական հաստատությունների նոր մարզադահլիճների կառուցում 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</si>
  <si>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 </t>
  </si>
  <si>
    <t>Աղյուսակ 9․47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</si>
  <si>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</si>
  <si>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</si>
  <si>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Միջոցառումն իրականացնողի անվանումը </t>
  </si>
  <si>
    <t xml:space="preserve"> Թատրոնների քանակ, որտեղ կատարվում են ենթակառուցվածքների արդիականացման աշխատանքներ, հատ</t>
  </si>
  <si>
    <t>Դաս N 07</t>
  </si>
  <si>
    <t>1075-21001</t>
  </si>
  <si>
    <t xml:space="preserve"> ՄԱՍ II. ԱՇԽԱՏԱՆՔՆԵՐ</t>
  </si>
  <si>
    <t xml:space="preserve"> 45451600-3</t>
  </si>
  <si>
    <t xml:space="preserve"> վերականգնողական աշխատանքներ</t>
  </si>
  <si>
    <t>ՀԲՄ</t>
  </si>
  <si>
    <t xml:space="preserve"> 45451600</t>
  </si>
  <si>
    <t>Արտադպրոցական դաստիարակություն իրականացնող
կազմակերպությունների շենքային պայմանների բարելավում</t>
  </si>
  <si>
    <t>«Երևանի հրաձգության մանկապատանեկան մարզադպրոց» ՊՈԱԿ</t>
  </si>
  <si>
    <t>Խումբ N 05</t>
  </si>
  <si>
    <t xml:space="preserve">  Արտադպրոցական դաստիարակություն</t>
  </si>
  <si>
    <t>1148-32005</t>
  </si>
  <si>
    <t xml:space="preserve"> Արտադպրոցական դաստիարակություն իրականացնող կազմակերպությունների շենքային պայմանների բարելավում</t>
  </si>
  <si>
    <t>71241200-501</t>
  </si>
  <si>
    <t xml:space="preserve"> Ըստ մակարդակների չդասակարգվող կրթություն</t>
  </si>
  <si>
    <t xml:space="preserve"> Արտադպրոցական դաստիարակություն</t>
  </si>
  <si>
    <t xml:space="preserve"> Արտադպրոցական դաստիարակության ծրագիր </t>
  </si>
  <si>
    <t>Արտադպրոցական դաստիարակություն իրականացնող կազմակերպությունների շենքային պայմանների բարելավում</t>
  </si>
  <si>
    <t xml:space="preserve"> Արտադպրոցական դաստիարակության ծրագիր</t>
  </si>
  <si>
    <t xml:space="preserve"> 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</t>
  </si>
  <si>
    <t xml:space="preserve"> Ստեղծել պայմաններ սովորողների ազատ ժամանացի  կազմակերպան միջոցով նրանց հետաքրքրությունների բացահայտման, ձևավորման  և զարգացման համար</t>
  </si>
  <si>
    <t xml:space="preserve">Արտադպրոցական դաստիարակություն իրականացնող կազմակերպությունների շենքային պայմանների բարելավում </t>
  </si>
  <si>
    <t xml:space="preserve">Կառույցների տեխնիկական կարողությունների և աշխատանքային միջավայրի բարելավում
</t>
  </si>
  <si>
    <t>Կառույցների տեխնիկական կարողությունների և աշխատանքային միջավայրի բարելավում</t>
  </si>
  <si>
    <t xml:space="preserve"> Ակտիվն օգտագործող
կազմակերպության անվանումը </t>
  </si>
  <si>
    <t>Արտադպրոցական դաստիարակություն իրականացնող
կազմակերպություններ</t>
  </si>
  <si>
    <t xml:space="preserve"> Հաստատությունների թիվ, որտեղ կատարվում են ներդրումները, հատ </t>
  </si>
  <si>
    <t>«Վանաձորի Սայաթ-Նովայի անվան N 10 ավագ դպրոց» ՊՈԱԿ</t>
  </si>
  <si>
    <t>ՀՀ Վայոց ձորի մարզի Եղեգիս համայնքի Շատին բնակավայրում «Մոդուլային» տիպի 250 տեղ հզորությամբ մսուր-մանկապարտեզ</t>
  </si>
  <si>
    <t xml:space="preserve"> Կառուցվող օբյեկտների քանակ, հատ </t>
  </si>
  <si>
    <t>Հավելված N 9</t>
  </si>
  <si>
    <t>ՀԱՅԱՍՏԱՆԻ ՀԱՆՐԱՊԵՏՈՒԹՅԱՆ 2023 ԹՎԱԿԱՆԻ ՊԵՏԱԿԱՆ ԲՅՈՒՋԵՈՎ ՆԱԽԱՏԵՍՎԱԾ՝ ՀԱՅԱՍՏԱՆԻ ՀԱՆՐԱՊԵՏՈՒԹՅԱՆ ԿԱՌԱՎԱՐՈՒԹՅԱՆ ՊԱՀՈՒՍՏԱՅԻՆ ՖՈՆԴԻՑ ՀԱՏԿԱՑՈՒՄՆԵՐ ԿԱՏԱՐԵԼՈՒ ՎԵՐԱԲԵՐՅԱԼ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</si>
  <si>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</si>
  <si>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</si>
  <si>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</si>
  <si>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>Հավելված N 8</t>
  </si>
  <si>
    <t>ՀՀ Կոտայքի մարզի Նաիրի համայնքի Զովունի գյուղում թեթև կոնստրուկցիաներով մարզադահլիճ</t>
  </si>
  <si>
    <t>50531140-503</t>
  </si>
  <si>
    <t>1163-12001</t>
  </si>
  <si>
    <t>Աջակցություն համայնքներին մարզական հաստատությունների շենքային պայմանների բարելավման համար</t>
  </si>
  <si>
    <t>«Երևանի թենիսի և բադմինթոնի մանկապատանեկան մարզադպրոց» ՀՈԱԿ</t>
  </si>
  <si>
    <t xml:space="preserve">  մարզական օբյեկտների շինարարական աշխատանքներ</t>
  </si>
  <si>
    <t xml:space="preserve">  տեխնիկական հսկողության ծառայություններ</t>
  </si>
  <si>
    <t>ՀՀ Շիրակի մարզպետարան</t>
  </si>
  <si>
    <t>«Լանջիկի միջնակարգ դպրոց» ՊՈԱԿ</t>
  </si>
  <si>
    <t xml:space="preserve"> Աջակցություն համայնքներին մարզական հաստատությունների շենքային պայմանների բարելավման համար</t>
  </si>
  <si>
    <t xml:space="preserve"> Համայնքային ենթակայության մարզական հաստատությունների  վերանորոգում և կառուցում</t>
  </si>
  <si>
    <t xml:space="preserve"> Աջակցություն համայնքներին մարզական հաստատությունների շենքային պայմանների բարելավման համար </t>
  </si>
  <si>
    <t xml:space="preserve"> Համայնքային ենթակայության մարզական հաստատությունների  վերանորոգում և կառուցում </t>
  </si>
  <si>
    <t xml:space="preserve"> ՀՀ համայնքների ենթակայության մարզական հաստատությունների շենքային պայմանների բարելավման անհրաժեշտությունը </t>
  </si>
  <si>
    <t>Աղյուսակ 9․1.54</t>
  </si>
  <si>
    <t xml:space="preserve">ՀԱՅԱՍՏԱՆԻ ՀԱՆՐԱՊԵՏՈՒԹՅԱՆ ԿԱՌԱՎԱՐՈՒԹՅԱՆ 2022 ԹՎԱԿԱՆԻ ԴԵԿՏԵՄԲԵՐԻ 29-Ի N 2111-Ն ՈՐՈՇՄԱՆ N 9.1 ՀԱՎԵԼՎԱԾԻ NN 9.1.13, 9.1.41, 9.1.54 ԵՎ 9.1.58 ԱՂՅՈՒՍԱԿՆԵՐՈՒՄ ԿԱՏԱՐՎՈՂ ՓՈՓՈԽՈՒԹՅՈՒՆՆԵՐԸ ԵՎ ԼՐԱՑՈՒՄՆԵՐԸ </t>
  </si>
  <si>
    <t>ՀՀ Լոռու մարզի Լուսաղբյուր համայնքում «Մոդուլային» տիպի 144 տեղ հզորությամբ մսուր-մանկապարտեզ</t>
  </si>
  <si>
    <t xml:space="preserve"> 45211131-2</t>
  </si>
  <si>
    <t>1163-32001</t>
  </si>
  <si>
    <t xml:space="preserve"> Մարզական օբյեկտների շինարարություն</t>
  </si>
  <si>
    <t xml:space="preserve"> 71241200-1</t>
  </si>
  <si>
    <t xml:space="preserve"> ՄԱ</t>
  </si>
  <si>
    <t xml:space="preserve">  ընդհանուր շինարարական աշխատանքներ</t>
  </si>
  <si>
    <t xml:space="preserve"> ԲՄ</t>
  </si>
  <si>
    <t xml:space="preserve"> 45221142-16</t>
  </si>
  <si>
    <t xml:space="preserve"> 71351540-16</t>
  </si>
  <si>
    <t xml:space="preserve"> 98111140-16</t>
  </si>
</sst>
</file>

<file path=xl/styles.xml><?xml version="1.0" encoding="utf-8"?>
<styleSheet xmlns="http://schemas.openxmlformats.org/spreadsheetml/2006/main">
  <numFmts count="16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General_)"/>
    <numFmt numFmtId="173" formatCode="0_);\(0\)"/>
    <numFmt numFmtId="174" formatCode="_(* #,##0.0_);_(* \(#,##0.0\);_(* &quot;-&quot;?_);_(@_)"/>
    <numFmt numFmtId="175" formatCode="_-* #,##0.00\ _р_._-;\-* #,##0.00\ _р_._-;_-* &quot;-&quot;??\ _р_._-;_-@_-"/>
    <numFmt numFmtId="176" formatCode="_-* #,##0.0\ _р_._-;\-* #,##0.0\ _р_._-;_-* &quot;-&quot;?\ _р_._-;_-@_-"/>
    <numFmt numFmtId="177" formatCode="0.000%"/>
    <numFmt numFmtId="178" formatCode="_(* #,##0_);_(* \(#,##0\);_(* &quot;-&quot;??_);_(@_)"/>
  </numFmts>
  <fonts count="9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b/>
      <i/>
      <sz val="12"/>
      <name val="GHEA Grapalat"/>
      <family val="3"/>
    </font>
    <font>
      <b/>
      <u/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b/>
      <sz val="12"/>
      <color theme="1"/>
      <name val="Calibri"/>
      <family val="2"/>
      <charset val="1"/>
      <scheme val="minor"/>
    </font>
    <font>
      <sz val="10"/>
      <color theme="1"/>
      <name val="Arial Narrow"/>
      <family val="2"/>
    </font>
    <font>
      <sz val="12"/>
      <name val="GHEA Grapalat"/>
      <family val="2"/>
    </font>
    <font>
      <i/>
      <sz val="12"/>
      <color theme="1"/>
      <name val="GHEA Grapalat"/>
      <family val="3"/>
    </font>
    <font>
      <sz val="12"/>
      <color rgb="FFFF0000"/>
      <name val="GHEA Grapalat"/>
      <family val="3"/>
    </font>
    <font>
      <b/>
      <sz val="12"/>
      <color rgb="FFFF0000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name val="Calibri"/>
      <family val="2"/>
      <charset val="1"/>
      <scheme val="minor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030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7" fillId="0" borderId="16" applyNumberFormat="0" applyFill="0" applyAlignment="0" applyProtection="0"/>
    <xf numFmtId="0" fontId="28" fillId="8" borderId="17" applyNumberFormat="0" applyAlignment="0" applyProtection="0"/>
    <xf numFmtId="0" fontId="29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8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11" applyNumberFormat="0" applyFill="0" applyAlignment="0" applyProtection="0"/>
    <xf numFmtId="0" fontId="34" fillId="25" borderId="0" applyNumberFormat="0" applyBorder="0" applyAlignment="0" applyProtection="0"/>
    <xf numFmtId="0" fontId="42" fillId="0" borderId="13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6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4" applyNumberFormat="0" applyAlignment="0" applyProtection="0"/>
    <xf numFmtId="0" fontId="39" fillId="3" borderId="0" applyNumberFormat="0" applyBorder="0" applyAlignment="0" applyProtection="0"/>
    <xf numFmtId="0" fontId="46" fillId="7" borderId="15" applyNumberFormat="0" applyAlignment="0" applyProtection="0"/>
    <xf numFmtId="0" fontId="43" fillId="6" borderId="14" applyNumberFormat="0" applyAlignment="0" applyProtection="0"/>
    <xf numFmtId="0" fontId="41" fillId="0" borderId="12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7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9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20" applyNumberFormat="0" applyAlignment="0" applyProtection="0"/>
    <xf numFmtId="0" fontId="56" fillId="53" borderId="21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2" applyNumberFormat="0" applyFill="0" applyAlignment="0" applyProtection="0"/>
    <xf numFmtId="0" fontId="60" fillId="0" borderId="23" applyNumberFormat="0" applyFill="0" applyAlignment="0" applyProtection="0"/>
    <xf numFmtId="0" fontId="61" fillId="0" borderId="24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20" applyNumberFormat="0" applyAlignment="0" applyProtection="0"/>
    <xf numFmtId="0" fontId="63" fillId="0" borderId="25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8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6" fillId="0" borderId="0"/>
    <xf numFmtId="38" fontId="77" fillId="0" borderId="0"/>
    <xf numFmtId="38" fontId="78" fillId="0" borderId="0"/>
    <xf numFmtId="38" fontId="79" fillId="0" borderId="0"/>
    <xf numFmtId="0" fontId="80" fillId="0" borderId="0"/>
    <xf numFmtId="0" fontId="80" fillId="0" borderId="0"/>
    <xf numFmtId="0" fontId="81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2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2" fillId="0" borderId="0"/>
    <xf numFmtId="0" fontId="50" fillId="55" borderId="38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2" fontId="83" fillId="0" borderId="39">
      <protection locked="0"/>
    </xf>
    <xf numFmtId="172" fontId="84" fillId="56" borderId="39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5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4" fillId="0" borderId="0">
      <alignment horizontal="left" vertical="top" wrapText="1"/>
    </xf>
    <xf numFmtId="0" fontId="91" fillId="0" borderId="0"/>
    <xf numFmtId="43" fontId="91" fillId="0" borderId="0" applyFont="0" applyFill="0" applyBorder="0" applyAlignment="0" applyProtection="0"/>
    <xf numFmtId="175" fontId="85" fillId="0" borderId="0" applyFont="0" applyFill="0" applyBorder="0" applyAlignment="0" applyProtection="0"/>
    <xf numFmtId="9" fontId="85" fillId="0" borderId="0" applyFont="0" applyFill="0" applyBorder="0" applyAlignment="0" applyProtection="0"/>
    <xf numFmtId="0" fontId="12" fillId="0" borderId="0"/>
  </cellStyleXfs>
  <cellXfs count="718">
    <xf numFmtId="0" fontId="0" fillId="0" borderId="0" xfId="0"/>
    <xf numFmtId="0" fontId="74" fillId="2" borderId="1" xfId="0" applyFont="1" applyFill="1" applyBorder="1" applyAlignment="1">
      <alignment horizontal="center" vertical="center" wrapText="1"/>
    </xf>
    <xf numFmtId="0" fontId="72" fillId="2" borderId="1" xfId="96" applyFont="1" applyFill="1" applyBorder="1" applyAlignment="1">
      <alignment horizontal="center" vertical="center" wrapText="1"/>
    </xf>
    <xf numFmtId="0" fontId="74" fillId="2" borderId="1" xfId="96" applyFont="1" applyFill="1" applyBorder="1" applyAlignment="1">
      <alignment horizontal="center" vertical="center" wrapText="1"/>
    </xf>
    <xf numFmtId="168" fontId="72" fillId="2" borderId="1" xfId="96" applyNumberFormat="1" applyFont="1" applyFill="1" applyBorder="1" applyAlignment="1">
      <alignment horizontal="center" vertical="center" wrapText="1"/>
    </xf>
    <xf numFmtId="165" fontId="16" fillId="2" borderId="1" xfId="6" applyNumberFormat="1" applyFont="1" applyFill="1" applyBorder="1" applyAlignment="1">
      <alignment horizontal="center" vertical="center"/>
    </xf>
    <xf numFmtId="0" fontId="75" fillId="2" borderId="0" xfId="0" applyFont="1" applyFill="1"/>
    <xf numFmtId="169" fontId="16" fillId="2" borderId="30" xfId="7" applyNumberFormat="1" applyFont="1" applyFill="1" applyBorder="1" applyAlignment="1">
      <alignment horizontal="center" vertical="center" wrapText="1"/>
    </xf>
    <xf numFmtId="0" fontId="72" fillId="2" borderId="0" xfId="0" applyFont="1" applyFill="1"/>
    <xf numFmtId="167" fontId="72" fillId="2" borderId="30" xfId="0" applyNumberFormat="1" applyFont="1" applyFill="1" applyBorder="1" applyAlignment="1">
      <alignment horizontal="center" vertical="center" wrapText="1"/>
    </xf>
    <xf numFmtId="165" fontId="16" fillId="2" borderId="30" xfId="0" applyNumberFormat="1" applyFont="1" applyFill="1" applyBorder="1" applyAlignment="1">
      <alignment horizontal="left" vertical="top" wrapText="1"/>
    </xf>
    <xf numFmtId="0" fontId="72" fillId="2" borderId="1" xfId="0" applyFont="1" applyFill="1" applyBorder="1" applyAlignment="1">
      <alignment horizontal="left" vertical="top" wrapText="1"/>
    </xf>
    <xf numFmtId="0" fontId="16" fillId="2" borderId="30" xfId="0" applyFont="1" applyFill="1" applyBorder="1" applyAlignment="1">
      <alignment horizontal="left" vertical="top" wrapText="1"/>
    </xf>
    <xf numFmtId="0" fontId="16" fillId="2" borderId="0" xfId="0" applyFont="1" applyFill="1" applyBorder="1" applyAlignment="1">
      <alignment horizontal="center" vertical="top" wrapText="1"/>
    </xf>
    <xf numFmtId="0" fontId="87" fillId="2" borderId="1" xfId="0" applyFont="1" applyFill="1" applyBorder="1" applyAlignment="1">
      <alignment horizontal="center" vertical="center" wrapText="1"/>
    </xf>
    <xf numFmtId="168" fontId="72" fillId="2" borderId="30" xfId="96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right"/>
    </xf>
    <xf numFmtId="0" fontId="72" fillId="2" borderId="1" xfId="0" applyFont="1" applyFill="1" applyBorder="1" applyAlignment="1">
      <alignment vertical="top" wrapText="1"/>
    </xf>
    <xf numFmtId="0" fontId="16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left" vertical="center"/>
    </xf>
    <xf numFmtId="0" fontId="75" fillId="2" borderId="1" xfId="0" applyFont="1" applyFill="1" applyBorder="1" applyAlignment="1">
      <alignment vertical="top" wrapText="1"/>
    </xf>
    <xf numFmtId="0" fontId="75" fillId="2" borderId="1" xfId="0" applyFont="1" applyFill="1" applyBorder="1" applyAlignment="1">
      <alignment horizontal="left" vertical="center"/>
    </xf>
    <xf numFmtId="0" fontId="13" fillId="2" borderId="31" xfId="0" applyFont="1" applyFill="1" applyBorder="1" applyAlignment="1">
      <alignment vertical="top" wrapText="1"/>
    </xf>
    <xf numFmtId="0" fontId="72" fillId="2" borderId="30" xfId="0" applyFont="1" applyFill="1" applyBorder="1" applyAlignment="1">
      <alignment horizontal="center" vertical="center"/>
    </xf>
    <xf numFmtId="165" fontId="73" fillId="2" borderId="1" xfId="6" applyNumberFormat="1" applyFont="1" applyFill="1" applyBorder="1" applyAlignment="1">
      <alignment horizontal="center" vertical="center"/>
    </xf>
    <xf numFmtId="169" fontId="16" fillId="2" borderId="45" xfId="96" applyNumberFormat="1" applyFont="1" applyFill="1" applyBorder="1" applyAlignment="1">
      <alignment horizontal="center" vertical="center" wrapText="1"/>
    </xf>
    <xf numFmtId="0" fontId="73" fillId="2" borderId="45" xfId="0" applyFont="1" applyFill="1" applyBorder="1" applyAlignment="1">
      <alignment vertical="center" wrapText="1"/>
    </xf>
    <xf numFmtId="0" fontId="72" fillId="2" borderId="0" xfId="0" applyFont="1" applyFill="1" applyAlignment="1">
      <alignment vertical="top"/>
    </xf>
    <xf numFmtId="169" fontId="16" fillId="2" borderId="30" xfId="7" applyNumberFormat="1" applyFont="1" applyFill="1" applyBorder="1" applyAlignment="1">
      <alignment horizontal="center" vertical="top" wrapText="1"/>
    </xf>
    <xf numFmtId="169" fontId="72" fillId="2" borderId="30" xfId="0" applyNumberFormat="1" applyFont="1" applyFill="1" applyBorder="1" applyAlignment="1">
      <alignment horizontal="right" vertical="center" wrapText="1"/>
    </xf>
    <xf numFmtId="0" fontId="72" fillId="2" borderId="0" xfId="0" applyFont="1" applyFill="1" applyAlignment="1">
      <alignment horizontal="left" vertical="center" wrapText="1"/>
    </xf>
    <xf numFmtId="0" fontId="72" fillId="2" borderId="37" xfId="0" applyFont="1" applyFill="1" applyBorder="1" applyAlignment="1">
      <alignment vertical="center"/>
    </xf>
    <xf numFmtId="0" fontId="72" fillId="2" borderId="33" xfId="0" applyFont="1" applyFill="1" applyBorder="1" applyAlignment="1">
      <alignment horizontal="center" vertical="center"/>
    </xf>
    <xf numFmtId="43" fontId="72" fillId="2" borderId="0" xfId="0" applyNumberFormat="1" applyFont="1" applyFill="1"/>
    <xf numFmtId="0" fontId="72" fillId="2" borderId="0" xfId="0" applyFont="1" applyFill="1" applyAlignment="1">
      <alignment horizontal="left" vertical="top" wrapText="1"/>
    </xf>
    <xf numFmtId="0" fontId="72" fillId="2" borderId="0" xfId="0" applyFont="1" applyFill="1" applyBorder="1" applyAlignment="1">
      <alignment horizontal="left" vertical="top" wrapText="1"/>
    </xf>
    <xf numFmtId="169" fontId="16" fillId="2" borderId="30" xfId="7" applyNumberFormat="1" applyFont="1" applyFill="1" applyBorder="1" applyAlignment="1">
      <alignment horizontal="right" vertical="center" wrapText="1"/>
    </xf>
    <xf numFmtId="0" fontId="87" fillId="2" borderId="0" xfId="0" applyFont="1" applyFill="1" applyAlignment="1">
      <alignment horizontal="left" vertical="top" wrapText="1"/>
    </xf>
    <xf numFmtId="0" fontId="72" fillId="2" borderId="0" xfId="0" applyFont="1" applyFill="1" applyAlignment="1">
      <alignment vertical="center"/>
    </xf>
    <xf numFmtId="0" fontId="72" fillId="2" borderId="36" xfId="0" applyFont="1" applyFill="1" applyBorder="1" applyAlignment="1">
      <alignment vertical="center"/>
    </xf>
    <xf numFmtId="0" fontId="72" fillId="2" borderId="33" xfId="0" applyFont="1" applyFill="1" applyBorder="1" applyAlignment="1">
      <alignment vertical="center"/>
    </xf>
    <xf numFmtId="0" fontId="75" fillId="2" borderId="0" xfId="0" applyFont="1" applyFill="1" applyBorder="1"/>
    <xf numFmtId="0" fontId="72" fillId="2" borderId="1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vertical="top" wrapText="1"/>
    </xf>
    <xf numFmtId="0" fontId="72" fillId="2" borderId="7" xfId="0" applyFont="1" applyFill="1" applyBorder="1" applyAlignment="1">
      <alignment horizontal="center" vertical="top" wrapText="1"/>
    </xf>
    <xf numFmtId="0" fontId="16" fillId="2" borderId="46" xfId="0" applyFont="1" applyFill="1" applyBorder="1" applyAlignment="1">
      <alignment vertical="top" wrapText="1"/>
    </xf>
    <xf numFmtId="0" fontId="87" fillId="2" borderId="3" xfId="0" applyFont="1" applyFill="1" applyBorder="1" applyAlignment="1">
      <alignment horizontal="left" vertical="top" wrapText="1"/>
    </xf>
    <xf numFmtId="165" fontId="72" fillId="2" borderId="0" xfId="0" applyNumberFormat="1" applyFont="1" applyFill="1"/>
    <xf numFmtId="0" fontId="87" fillId="2" borderId="1" xfId="0" applyFont="1" applyFill="1" applyBorder="1" applyAlignment="1">
      <alignment horizontal="left" vertical="top" wrapText="1"/>
    </xf>
    <xf numFmtId="0" fontId="16" fillId="2" borderId="6" xfId="0" applyFont="1" applyFill="1" applyBorder="1" applyAlignment="1">
      <alignment vertical="top" wrapText="1"/>
    </xf>
    <xf numFmtId="165" fontId="72" fillId="2" borderId="0" xfId="0" applyNumberFormat="1" applyFont="1" applyFill="1" applyAlignment="1">
      <alignment horizontal="left" vertical="top" wrapText="1"/>
    </xf>
    <xf numFmtId="0" fontId="72" fillId="2" borderId="30" xfId="0" applyFont="1" applyFill="1" applyBorder="1" applyAlignment="1"/>
    <xf numFmtId="0" fontId="72" fillId="2" borderId="30" xfId="165" applyFont="1" applyFill="1" applyBorder="1" applyAlignment="1">
      <alignment horizontal="center" vertical="top"/>
    </xf>
    <xf numFmtId="39" fontId="72" fillId="2" borderId="0" xfId="0" applyNumberFormat="1" applyFont="1" applyFill="1" applyAlignment="1">
      <alignment horizontal="left" vertical="top" wrapText="1"/>
    </xf>
    <xf numFmtId="0" fontId="13" fillId="2" borderId="0" xfId="0" applyFont="1" applyFill="1" applyAlignment="1">
      <alignment wrapText="1"/>
    </xf>
    <xf numFmtId="0" fontId="72" fillId="2" borderId="0" xfId="0" applyFont="1" applyFill="1" applyBorder="1"/>
    <xf numFmtId="167" fontId="75" fillId="2" borderId="0" xfId="0" applyNumberFormat="1" applyFont="1" applyFill="1" applyBorder="1"/>
    <xf numFmtId="0" fontId="88" fillId="2" borderId="1" xfId="0" applyFont="1" applyFill="1" applyBorder="1" applyAlignment="1">
      <alignment horizontal="left" vertical="top" wrapText="1"/>
    </xf>
    <xf numFmtId="168" fontId="72" fillId="2" borderId="0" xfId="0" applyNumberFormat="1" applyFont="1" applyFill="1"/>
    <xf numFmtId="0" fontId="72" fillId="2" borderId="1" xfId="0" applyFont="1" applyFill="1" applyBorder="1"/>
    <xf numFmtId="0" fontId="72" fillId="2" borderId="4" xfId="0" applyFont="1" applyFill="1" applyBorder="1" applyAlignment="1">
      <alignment horizontal="left" vertical="top" wrapText="1"/>
    </xf>
    <xf numFmtId="165" fontId="72" fillId="2" borderId="1" xfId="6" applyNumberFormat="1" applyFont="1" applyFill="1" applyBorder="1" applyAlignment="1">
      <alignment horizontal="right" vertical="center"/>
    </xf>
    <xf numFmtId="168" fontId="72" fillId="2" borderId="0" xfId="0" applyNumberFormat="1" applyFont="1" applyFill="1" applyAlignment="1">
      <alignment vertical="center"/>
    </xf>
    <xf numFmtId="171" fontId="87" fillId="2" borderId="1" xfId="6" applyNumberFormat="1" applyFont="1" applyFill="1" applyBorder="1" applyAlignment="1">
      <alignment horizontal="right" vertical="center"/>
    </xf>
    <xf numFmtId="169" fontId="72" fillId="2" borderId="0" xfId="96" applyNumberFormat="1" applyFont="1" applyFill="1" applyAlignment="1">
      <alignment vertical="center" wrapText="1"/>
    </xf>
    <xf numFmtId="49" fontId="16" fillId="2" borderId="0" xfId="96" applyNumberFormat="1" applyFont="1" applyFill="1" applyAlignment="1">
      <alignment horizontal="center" vertical="center" wrapText="1"/>
    </xf>
    <xf numFmtId="168" fontId="16" fillId="2" borderId="0" xfId="96" applyNumberFormat="1" applyFont="1" applyFill="1" applyAlignment="1">
      <alignment horizontal="center" vertical="center" wrapText="1"/>
    </xf>
    <xf numFmtId="43" fontId="72" fillId="2" borderId="0" xfId="7" applyFont="1" applyFill="1"/>
    <xf numFmtId="0" fontId="72" fillId="2" borderId="0" xfId="0" applyFont="1" applyFill="1" applyAlignment="1">
      <alignment horizontal="center"/>
    </xf>
    <xf numFmtId="49" fontId="16" fillId="2" borderId="1" xfId="96" applyNumberFormat="1" applyFont="1" applyFill="1" applyBorder="1" applyAlignment="1">
      <alignment horizontal="center" vertical="center" textRotation="90" wrapText="1"/>
    </xf>
    <xf numFmtId="168" fontId="16" fillId="2" borderId="1" xfId="96" applyNumberFormat="1" applyFont="1" applyFill="1" applyBorder="1" applyAlignment="1">
      <alignment horizontal="center" vertical="center" wrapText="1"/>
    </xf>
    <xf numFmtId="167" fontId="16" fillId="2" borderId="0" xfId="0" applyNumberFormat="1" applyFont="1" applyFill="1"/>
    <xf numFmtId="0" fontId="16" fillId="2" borderId="1" xfId="96" applyNumberFormat="1" applyFont="1" applyFill="1" applyBorder="1" applyAlignment="1">
      <alignment horizontal="center" vertical="center" wrapText="1"/>
    </xf>
    <xf numFmtId="169" fontId="16" fillId="2" borderId="1" xfId="96" applyNumberFormat="1" applyFont="1" applyFill="1" applyBorder="1" applyAlignment="1">
      <alignment horizontal="center" vertical="center" wrapText="1"/>
    </xf>
    <xf numFmtId="165" fontId="16" fillId="2" borderId="0" xfId="0" applyNumberFormat="1" applyFont="1" applyFill="1"/>
    <xf numFmtId="0" fontId="72" fillId="2" borderId="0" xfId="0" applyFont="1" applyFill="1" applyAlignment="1"/>
    <xf numFmtId="0" fontId="72" fillId="2" borderId="40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center"/>
    </xf>
    <xf numFmtId="165" fontId="16" fillId="2" borderId="48" xfId="6" applyNumberFormat="1" applyFont="1" applyFill="1" applyBorder="1" applyAlignment="1">
      <alignment horizontal="center" vertical="center"/>
    </xf>
    <xf numFmtId="0" fontId="72" fillId="2" borderId="48" xfId="0" applyFont="1" applyFill="1" applyBorder="1" applyAlignment="1">
      <alignment vertical="top" wrapText="1"/>
    </xf>
    <xf numFmtId="169" fontId="72" fillId="2" borderId="47" xfId="0" applyNumberFormat="1" applyFont="1" applyFill="1" applyBorder="1" applyAlignment="1">
      <alignment horizontal="right" vertical="top" wrapText="1"/>
    </xf>
    <xf numFmtId="0" fontId="16" fillId="2" borderId="48" xfId="96" applyFont="1" applyFill="1" applyBorder="1" applyAlignment="1">
      <alignment horizontal="left" vertical="center" wrapText="1"/>
    </xf>
    <xf numFmtId="0" fontId="72" fillId="2" borderId="48" xfId="0" applyFont="1" applyFill="1" applyBorder="1"/>
    <xf numFmtId="166" fontId="87" fillId="2" borderId="48" xfId="7" applyNumberFormat="1" applyFont="1" applyFill="1" applyBorder="1" applyAlignment="1">
      <alignment vertical="center"/>
    </xf>
    <xf numFmtId="169" fontId="16" fillId="2" borderId="48" xfId="96" applyNumberFormat="1" applyFont="1" applyFill="1" applyBorder="1" applyAlignment="1">
      <alignment horizontal="center" vertical="center" wrapText="1"/>
    </xf>
    <xf numFmtId="0" fontId="72" fillId="2" borderId="47" xfId="0" applyFont="1" applyFill="1" applyBorder="1" applyAlignment="1">
      <alignment horizontal="center"/>
    </xf>
    <xf numFmtId="166" fontId="73" fillId="2" borderId="48" xfId="7" applyNumberFormat="1" applyFont="1" applyFill="1" applyBorder="1"/>
    <xf numFmtId="0" fontId="72" fillId="58" borderId="30" xfId="0" applyFont="1" applyFill="1" applyBorder="1" applyAlignment="1">
      <alignment wrapText="1"/>
    </xf>
    <xf numFmtId="169" fontId="72" fillId="58" borderId="33" xfId="0" applyNumberFormat="1" applyFont="1" applyFill="1" applyBorder="1" applyAlignment="1">
      <alignment horizontal="right" vertical="center" wrapText="1"/>
    </xf>
    <xf numFmtId="166" fontId="16" fillId="57" borderId="41" xfId="7" applyNumberFormat="1" applyFont="1" applyFill="1" applyBorder="1" applyAlignment="1">
      <alignment vertical="top" wrapText="1"/>
    </xf>
    <xf numFmtId="0" fontId="72" fillId="2" borderId="30" xfId="0" applyFont="1" applyFill="1" applyBorder="1" applyAlignment="1">
      <alignment horizontal="center" wrapText="1"/>
    </xf>
    <xf numFmtId="166" fontId="72" fillId="2" borderId="30" xfId="7" applyNumberFormat="1" applyFont="1" applyFill="1" applyBorder="1" applyAlignment="1">
      <alignment vertical="center"/>
    </xf>
    <xf numFmtId="0" fontId="72" fillId="2" borderId="0" xfId="0" applyFont="1" applyFill="1" applyAlignment="1">
      <alignment wrapText="1"/>
    </xf>
    <xf numFmtId="168" fontId="16" fillId="2" borderId="3" xfId="96" applyNumberFormat="1" applyFont="1" applyFill="1" applyBorder="1" applyAlignment="1">
      <alignment horizontal="center" vertical="center" wrapText="1"/>
    </xf>
    <xf numFmtId="0" fontId="16" fillId="2" borderId="40" xfId="96" applyFont="1" applyFill="1" applyBorder="1" applyAlignment="1">
      <alignment horizontal="center" vertical="center" wrapText="1"/>
    </xf>
    <xf numFmtId="0" fontId="16" fillId="2" borderId="0" xfId="96" applyNumberFormat="1" applyFont="1" applyFill="1" applyAlignment="1">
      <alignment horizontal="center" vertical="center" wrapText="1"/>
    </xf>
    <xf numFmtId="0" fontId="72" fillId="2" borderId="0" xfId="0" applyFont="1" applyFill="1" applyBorder="1" applyAlignment="1">
      <alignment horizontal="right"/>
    </xf>
    <xf numFmtId="49" fontId="16" fillId="2" borderId="48" xfId="0" applyNumberFormat="1" applyFont="1" applyFill="1" applyBorder="1" applyAlignment="1">
      <alignment vertical="top" wrapText="1"/>
    </xf>
    <xf numFmtId="0" fontId="72" fillId="2" borderId="48" xfId="0" applyFont="1" applyFill="1" applyBorder="1" applyAlignment="1">
      <alignment vertical="center" wrapText="1"/>
    </xf>
    <xf numFmtId="169" fontId="72" fillId="2" borderId="0" xfId="0" applyNumberFormat="1" applyFont="1" applyFill="1"/>
    <xf numFmtId="0" fontId="72" fillId="2" borderId="49" xfId="0" applyFont="1" applyFill="1" applyBorder="1" applyAlignment="1">
      <alignment vertical="top" wrapText="1"/>
    </xf>
    <xf numFmtId="0" fontId="16" fillId="2" borderId="49" xfId="96" applyFont="1" applyFill="1" applyBorder="1" applyAlignment="1">
      <alignment horizontal="left" vertical="center" wrapText="1"/>
    </xf>
    <xf numFmtId="169" fontId="16" fillId="2" borderId="49" xfId="96" applyNumberFormat="1" applyFont="1" applyFill="1" applyBorder="1" applyAlignment="1">
      <alignment horizontal="center" vertical="center" wrapText="1"/>
    </xf>
    <xf numFmtId="0" fontId="87" fillId="2" borderId="50" xfId="0" applyFont="1" applyFill="1" applyBorder="1" applyAlignment="1">
      <alignment vertical="center" wrapText="1"/>
    </xf>
    <xf numFmtId="0" fontId="72" fillId="2" borderId="49" xfId="96" applyFont="1" applyFill="1" applyBorder="1" applyAlignment="1">
      <alignment horizontal="center" vertical="center" wrapText="1"/>
    </xf>
    <xf numFmtId="168" fontId="72" fillId="2" borderId="49" xfId="96" applyNumberFormat="1" applyFont="1" applyFill="1" applyBorder="1" applyAlignment="1">
      <alignment horizontal="center" vertical="center" wrapText="1"/>
    </xf>
    <xf numFmtId="165" fontId="73" fillId="2" borderId="49" xfId="6" applyNumberFormat="1" applyFont="1" applyFill="1" applyBorder="1" applyAlignment="1">
      <alignment horizontal="center" vertical="center"/>
    </xf>
    <xf numFmtId="166" fontId="87" fillId="2" borderId="49" xfId="7" applyNumberFormat="1" applyFont="1" applyFill="1" applyBorder="1" applyAlignment="1">
      <alignment vertical="center"/>
    </xf>
    <xf numFmtId="0" fontId="72" fillId="2" borderId="49" xfId="0" applyFont="1" applyFill="1" applyBorder="1"/>
    <xf numFmtId="0" fontId="94" fillId="2" borderId="0" xfId="0" applyFont="1" applyFill="1"/>
    <xf numFmtId="0" fontId="87" fillId="0" borderId="49" xfId="0" applyFont="1" applyBorder="1" applyAlignment="1">
      <alignment horizontal="left" vertical="top" wrapText="1"/>
    </xf>
    <xf numFmtId="0" fontId="16" fillId="0" borderId="49" xfId="0" applyFont="1" applyBorder="1" applyAlignment="1">
      <alignment horizontal="left" vertical="center" wrapText="1"/>
    </xf>
    <xf numFmtId="0" fontId="88" fillId="0" borderId="49" xfId="165" applyFont="1" applyBorder="1">
      <alignment horizontal="left" vertical="top" wrapText="1"/>
    </xf>
    <xf numFmtId="0" fontId="92" fillId="0" borderId="49" xfId="165" applyFont="1" applyBorder="1" applyAlignment="1">
      <alignment horizontal="left" vertical="top" wrapText="1"/>
    </xf>
    <xf numFmtId="0" fontId="16" fillId="0" borderId="49" xfId="165" applyFont="1" applyBorder="1" applyAlignment="1">
      <alignment horizontal="left" vertical="center" wrapText="1"/>
    </xf>
    <xf numFmtId="0" fontId="75" fillId="0" borderId="49" xfId="0" applyFont="1" applyBorder="1" applyAlignment="1">
      <alignment vertical="top" wrapText="1"/>
    </xf>
    <xf numFmtId="0" fontId="75" fillId="0" borderId="49" xfId="0" applyFont="1" applyBorder="1" applyAlignment="1">
      <alignment horizontal="left" vertical="top" wrapText="1"/>
    </xf>
    <xf numFmtId="0" fontId="87" fillId="0" borderId="50" xfId="0" applyFont="1" applyBorder="1" applyAlignment="1">
      <alignment horizontal="left" vertical="top" wrapText="1"/>
    </xf>
    <xf numFmtId="0" fontId="16" fillId="2" borderId="2" xfId="96" applyFont="1" applyFill="1" applyBorder="1" applyAlignment="1">
      <alignment horizontal="center" vertical="center" wrapText="1"/>
    </xf>
    <xf numFmtId="0" fontId="88" fillId="0" borderId="49" xfId="0" applyFont="1" applyBorder="1" applyAlignment="1">
      <alignment horizontal="left" vertical="top" wrapText="1"/>
    </xf>
    <xf numFmtId="0" fontId="87" fillId="2" borderId="33" xfId="0" applyFont="1" applyFill="1" applyBorder="1" applyAlignment="1">
      <alignment vertical="center" wrapText="1"/>
    </xf>
    <xf numFmtId="0" fontId="72" fillId="2" borderId="8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wrapText="1"/>
    </xf>
    <xf numFmtId="0" fontId="72" fillId="2" borderId="4" xfId="0" applyFont="1" applyFill="1" applyBorder="1" applyAlignment="1">
      <alignment horizontal="center" vertical="center" wrapText="1"/>
    </xf>
    <xf numFmtId="0" fontId="72" fillId="2" borderId="1" xfId="0" applyFont="1" applyFill="1" applyBorder="1" applyAlignment="1">
      <alignment horizontal="center" vertical="top" wrapText="1"/>
    </xf>
    <xf numFmtId="0" fontId="88" fillId="0" borderId="49" xfId="0" applyFont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vertical="center" wrapText="1"/>
    </xf>
    <xf numFmtId="43" fontId="72" fillId="2" borderId="0" xfId="0" applyNumberFormat="1" applyFont="1" applyFill="1" applyAlignment="1">
      <alignment vertical="center"/>
    </xf>
    <xf numFmtId="0" fontId="72" fillId="2" borderId="0" xfId="0" applyFont="1" applyFill="1" applyAlignment="1">
      <alignment horizontal="center" vertical="center"/>
    </xf>
    <xf numFmtId="166" fontId="16" fillId="2" borderId="45" xfId="0" applyNumberFormat="1" applyFont="1" applyFill="1" applyBorder="1" applyAlignment="1">
      <alignment vertical="center"/>
    </xf>
    <xf numFmtId="0" fontId="72" fillId="2" borderId="49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left" vertical="top" wrapText="1"/>
    </xf>
    <xf numFmtId="0" fontId="87" fillId="2" borderId="5" xfId="0" applyFont="1" applyFill="1" applyBorder="1" applyAlignment="1">
      <alignment horizontal="left" vertical="top" wrapText="1"/>
    </xf>
    <xf numFmtId="169" fontId="72" fillId="2" borderId="49" xfId="7" applyNumberFormat="1" applyFont="1" applyFill="1" applyBorder="1" applyAlignment="1">
      <alignment horizontal="center" vertical="center" wrapText="1"/>
    </xf>
    <xf numFmtId="49" fontId="72" fillId="2" borderId="49" xfId="0" applyNumberFormat="1" applyFont="1" applyFill="1" applyBorder="1" applyAlignment="1">
      <alignment horizontal="left" vertical="top" wrapText="1"/>
    </xf>
    <xf numFmtId="166" fontId="72" fillId="2" borderId="49" xfId="7" applyNumberFormat="1" applyFont="1" applyFill="1" applyBorder="1" applyAlignment="1">
      <alignment horizontal="right" vertical="center" wrapText="1"/>
    </xf>
    <xf numFmtId="0" fontId="16" fillId="2" borderId="49" xfId="0" applyFont="1" applyFill="1" applyBorder="1" applyAlignment="1">
      <alignment horizontal="left" vertical="top" wrapText="1"/>
    </xf>
    <xf numFmtId="169" fontId="16" fillId="2" borderId="49" xfId="7" applyNumberFormat="1" applyFont="1" applyFill="1" applyBorder="1" applyAlignment="1">
      <alignment horizontal="center" vertical="center" wrapText="1"/>
    </xf>
    <xf numFmtId="43" fontId="72" fillId="2" borderId="49" xfId="7" applyNumberFormat="1" applyFont="1" applyFill="1" applyBorder="1" applyAlignment="1">
      <alignment vertical="center" wrapText="1"/>
    </xf>
    <xf numFmtId="0" fontId="16" fillId="2" borderId="49" xfId="0" applyFont="1" applyFill="1" applyBorder="1" applyAlignment="1"/>
    <xf numFmtId="43" fontId="72" fillId="2" borderId="49" xfId="7" applyNumberFormat="1" applyFont="1" applyFill="1" applyBorder="1" applyAlignment="1">
      <alignment horizontal="center" vertical="center" wrapText="1"/>
    </xf>
    <xf numFmtId="169" fontId="16" fillId="2" borderId="49" xfId="7" applyNumberFormat="1" applyFont="1" applyFill="1" applyBorder="1" applyAlignment="1">
      <alignment horizontal="right" vertical="center" wrapText="1"/>
    </xf>
    <xf numFmtId="166" fontId="72" fillId="2" borderId="49" xfId="7" applyNumberFormat="1" applyFont="1" applyFill="1" applyBorder="1" applyAlignment="1">
      <alignment horizontal="center" vertical="center" wrapText="1"/>
    </xf>
    <xf numFmtId="0" fontId="87" fillId="2" borderId="49" xfId="165" applyFont="1" applyFill="1" applyBorder="1" applyAlignment="1">
      <alignment horizontal="left" vertical="top" wrapText="1"/>
    </xf>
    <xf numFmtId="166" fontId="87" fillId="2" borderId="49" xfId="7" applyNumberFormat="1" applyFont="1" applyFill="1" applyBorder="1" applyAlignment="1">
      <alignment horizontal="center" vertical="center" wrapText="1"/>
    </xf>
    <xf numFmtId="0" fontId="93" fillId="2" borderId="3" xfId="0" applyFont="1" applyFill="1" applyBorder="1" applyAlignment="1">
      <alignment horizontal="right" vertical="top" wrapText="1"/>
    </xf>
    <xf numFmtId="0" fontId="72" fillId="2" borderId="0" xfId="0" applyFont="1" applyFill="1" applyAlignment="1">
      <alignment horizontal="right"/>
    </xf>
    <xf numFmtId="0" fontId="16" fillId="2" borderId="48" xfId="96" applyFont="1" applyFill="1" applyBorder="1" applyAlignment="1">
      <alignment horizontal="center" vertical="center" wrapText="1"/>
    </xf>
    <xf numFmtId="49" fontId="16" fillId="2" borderId="48" xfId="96" applyNumberFormat="1" applyFont="1" applyFill="1" applyBorder="1" applyAlignment="1">
      <alignment horizontal="center" vertical="center" textRotation="90" wrapText="1"/>
    </xf>
    <xf numFmtId="0" fontId="16" fillId="2" borderId="49" xfId="96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0" xfId="0" applyFont="1" applyFill="1" applyAlignment="1">
      <alignment horizontal="right"/>
    </xf>
    <xf numFmtId="0" fontId="16" fillId="2" borderId="0" xfId="0" applyFont="1" applyFill="1" applyAlignment="1">
      <alignment horizontal="center" wrapText="1"/>
    </xf>
    <xf numFmtId="0" fontId="72" fillId="2" borderId="1" xfId="0" applyFont="1" applyFill="1" applyBorder="1" applyAlignment="1">
      <alignment horizontal="center" vertical="top" wrapText="1"/>
    </xf>
    <xf numFmtId="0" fontId="16" fillId="2" borderId="49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49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wrapText="1"/>
    </xf>
    <xf numFmtId="0" fontId="72" fillId="2" borderId="0" xfId="0" applyFont="1" applyFill="1" applyAlignment="1">
      <alignment horizontal="right"/>
    </xf>
    <xf numFmtId="0" fontId="72" fillId="2" borderId="30" xfId="0" applyFont="1" applyFill="1" applyBorder="1" applyAlignment="1">
      <alignment horizontal="center" vertical="center" wrapText="1"/>
    </xf>
    <xf numFmtId="166" fontId="72" fillId="2" borderId="0" xfId="0" applyNumberFormat="1" applyFont="1" applyFill="1"/>
    <xf numFmtId="0" fontId="72" fillId="2" borderId="49" xfId="0" applyFont="1" applyFill="1" applyBorder="1" applyAlignment="1">
      <alignment horizontal="left" vertical="center" wrapText="1"/>
    </xf>
    <xf numFmtId="0" fontId="72" fillId="2" borderId="48" xfId="0" applyFont="1" applyFill="1" applyBorder="1" applyAlignment="1">
      <alignment horizontal="center" vertical="center"/>
    </xf>
    <xf numFmtId="0" fontId="72" fillId="2" borderId="48" xfId="0" applyFont="1" applyFill="1" applyBorder="1" applyAlignment="1">
      <alignment horizontal="center" vertical="center" wrapText="1"/>
    </xf>
    <xf numFmtId="165" fontId="72" fillId="2" borderId="48" xfId="6" applyNumberFormat="1" applyFont="1" applyFill="1" applyBorder="1" applyAlignment="1">
      <alignment horizontal="center" vertical="center"/>
    </xf>
    <xf numFmtId="171" fontId="72" fillId="2" borderId="48" xfId="6" applyNumberFormat="1" applyFont="1" applyFill="1" applyBorder="1" applyAlignment="1">
      <alignment horizontal="center" vertical="center"/>
    </xf>
    <xf numFmtId="169" fontId="72" fillId="2" borderId="48" xfId="0" applyNumberFormat="1" applyFont="1" applyFill="1" applyBorder="1" applyAlignment="1">
      <alignment horizontal="right" vertical="center" wrapText="1"/>
    </xf>
    <xf numFmtId="165" fontId="72" fillId="2" borderId="30" xfId="6" applyNumberFormat="1" applyFont="1" applyFill="1" applyBorder="1" applyAlignment="1">
      <alignment horizontal="center" vertical="center"/>
    </xf>
    <xf numFmtId="171" fontId="72" fillId="2" borderId="30" xfId="6" applyNumberFormat="1" applyFont="1" applyFill="1" applyBorder="1" applyAlignment="1">
      <alignment horizontal="center" vertical="center"/>
    </xf>
    <xf numFmtId="165" fontId="72" fillId="2" borderId="45" xfId="6" applyNumberFormat="1" applyFont="1" applyFill="1" applyBorder="1" applyAlignment="1">
      <alignment horizontal="center" vertical="center"/>
    </xf>
    <xf numFmtId="171" fontId="72" fillId="2" borderId="45" xfId="6" applyNumberFormat="1" applyFont="1" applyFill="1" applyBorder="1" applyAlignment="1">
      <alignment horizontal="center" vertical="center"/>
    </xf>
    <xf numFmtId="0" fontId="75" fillId="2" borderId="0" xfId="253" applyFont="1" applyFill="1"/>
    <xf numFmtId="0" fontId="16" fillId="2" borderId="53" xfId="96" applyFont="1" applyFill="1" applyBorder="1" applyAlignment="1">
      <alignment horizontal="center" vertical="center" wrapText="1"/>
    </xf>
    <xf numFmtId="0" fontId="16" fillId="2" borderId="53" xfId="0" applyFont="1" applyFill="1" applyBorder="1" applyAlignment="1">
      <alignment horizontal="center" vertical="center" wrapText="1"/>
    </xf>
    <xf numFmtId="0" fontId="16" fillId="2" borderId="53" xfId="96" applyFont="1" applyFill="1" applyBorder="1" applyAlignment="1">
      <alignment horizontal="left" vertical="center" wrapText="1"/>
    </xf>
    <xf numFmtId="165" fontId="16" fillId="2" borderId="53" xfId="6" applyNumberFormat="1" applyFont="1" applyFill="1" applyBorder="1" applyAlignment="1">
      <alignment horizontal="center" vertical="center"/>
    </xf>
    <xf numFmtId="0" fontId="16" fillId="2" borderId="31" xfId="96" applyFont="1" applyFill="1" applyBorder="1" applyAlignment="1">
      <alignment horizontal="center" vertical="center" wrapText="1"/>
    </xf>
    <xf numFmtId="0" fontId="75" fillId="2" borderId="53" xfId="299" applyFont="1" applyFill="1" applyBorder="1" applyAlignment="1">
      <alignment horizontal="center"/>
    </xf>
    <xf numFmtId="168" fontId="72" fillId="2" borderId="53" xfId="96" applyNumberFormat="1" applyFont="1" applyFill="1" applyBorder="1" applyAlignment="1">
      <alignment horizontal="center" vertical="center" wrapText="1"/>
    </xf>
    <xf numFmtId="168" fontId="72" fillId="2" borderId="53" xfId="96" applyNumberFormat="1" applyFont="1" applyFill="1" applyBorder="1" applyAlignment="1">
      <alignment vertical="center" wrapText="1"/>
    </xf>
    <xf numFmtId="49" fontId="16" fillId="2" borderId="53" xfId="96" applyNumberFormat="1" applyFont="1" applyFill="1" applyBorder="1" applyAlignment="1">
      <alignment vertical="center" textRotation="90" wrapText="1"/>
    </xf>
    <xf numFmtId="0" fontId="73" fillId="2" borderId="52" xfId="96" applyFont="1" applyFill="1" applyBorder="1" applyAlignment="1">
      <alignment horizontal="center" vertical="center" wrapText="1"/>
    </xf>
    <xf numFmtId="165" fontId="73" fillId="2" borderId="53" xfId="6" applyNumberFormat="1" applyFont="1" applyFill="1" applyBorder="1" applyAlignment="1">
      <alignment horizontal="center" vertical="center"/>
    </xf>
    <xf numFmtId="0" fontId="75" fillId="2" borderId="53" xfId="0" applyFont="1" applyFill="1" applyBorder="1" applyAlignment="1">
      <alignment horizontal="center"/>
    </xf>
    <xf numFmtId="0" fontId="75" fillId="2" borderId="53" xfId="253" applyFont="1" applyFill="1" applyBorder="1"/>
    <xf numFmtId="49" fontId="16" fillId="2" borderId="31" xfId="96" applyNumberFormat="1" applyFont="1" applyFill="1" applyBorder="1" applyAlignment="1">
      <alignment vertical="center" textRotation="90" wrapText="1"/>
    </xf>
    <xf numFmtId="0" fontId="73" fillId="2" borderId="53" xfId="96" applyFont="1" applyFill="1" applyBorder="1" applyAlignment="1">
      <alignment horizontal="left" vertical="center" wrapText="1"/>
    </xf>
    <xf numFmtId="43" fontId="13" fillId="2" borderId="53" xfId="253" applyNumberFormat="1" applyFont="1" applyFill="1" applyBorder="1"/>
    <xf numFmtId="0" fontId="87" fillId="2" borderId="52" xfId="0" applyFont="1" applyFill="1" applyBorder="1" applyAlignment="1">
      <alignment vertical="center" wrapText="1"/>
    </xf>
    <xf numFmtId="43" fontId="75" fillId="2" borderId="53" xfId="7" applyFont="1" applyFill="1" applyBorder="1" applyAlignment="1">
      <alignment vertical="center"/>
    </xf>
    <xf numFmtId="0" fontId="72" fillId="2" borderId="53" xfId="0" applyFont="1" applyFill="1" applyBorder="1" applyAlignment="1">
      <alignment vertical="top" wrapText="1"/>
    </xf>
    <xf numFmtId="169" fontId="16" fillId="2" borderId="53" xfId="7" applyNumberFormat="1" applyFont="1" applyFill="1" applyBorder="1" applyAlignment="1">
      <alignment horizontal="center" vertical="center" wrapText="1"/>
    </xf>
    <xf numFmtId="0" fontId="72" fillId="2" borderId="53" xfId="0" applyFont="1" applyFill="1" applyBorder="1" applyAlignment="1">
      <alignment horizontal="left" vertical="top" wrapText="1"/>
    </xf>
    <xf numFmtId="166" fontId="72" fillId="2" borderId="53" xfId="7" applyNumberFormat="1" applyFont="1" applyFill="1" applyBorder="1" applyAlignment="1">
      <alignment horizontal="center" vertical="center" wrapText="1"/>
    </xf>
    <xf numFmtId="169" fontId="72" fillId="2" borderId="53" xfId="7" applyNumberFormat="1" applyFont="1" applyFill="1" applyBorder="1" applyAlignment="1">
      <alignment horizontal="center" vertical="center" wrapText="1"/>
    </xf>
    <xf numFmtId="43" fontId="72" fillId="2" borderId="53" xfId="7" applyNumberFormat="1" applyFont="1" applyFill="1" applyBorder="1" applyAlignment="1">
      <alignment horizontal="center" vertical="center" wrapText="1"/>
    </xf>
    <xf numFmtId="0" fontId="72" fillId="2" borderId="53" xfId="0" applyFont="1" applyFill="1" applyBorder="1" applyAlignment="1">
      <alignment horizontal="left" vertical="center" wrapText="1"/>
    </xf>
    <xf numFmtId="0" fontId="16" fillId="2" borderId="53" xfId="0" applyFont="1" applyFill="1" applyBorder="1" applyAlignment="1">
      <alignment horizontal="center"/>
    </xf>
    <xf numFmtId="169" fontId="16" fillId="2" borderId="53" xfId="7" applyNumberFormat="1" applyFont="1" applyFill="1" applyBorder="1" applyAlignment="1">
      <alignment horizontal="right" vertical="center" wrapText="1"/>
    </xf>
    <xf numFmtId="0" fontId="87" fillId="2" borderId="53" xfId="165" applyFont="1" applyFill="1" applyBorder="1" applyAlignment="1">
      <alignment horizontal="left" vertical="top" wrapText="1"/>
    </xf>
    <xf numFmtId="166" fontId="87" fillId="2" borderId="53" xfId="7" applyNumberFormat="1" applyFont="1" applyFill="1" applyBorder="1" applyAlignment="1">
      <alignment horizontal="center" vertical="center" wrapText="1"/>
    </xf>
    <xf numFmtId="166" fontId="87" fillId="2" borderId="53" xfId="7" applyNumberFormat="1" applyFont="1" applyFill="1" applyBorder="1" applyAlignment="1">
      <alignment horizontal="right" vertical="center" wrapText="1"/>
    </xf>
    <xf numFmtId="166" fontId="72" fillId="2" borderId="53" xfId="7" applyNumberFormat="1" applyFont="1" applyFill="1" applyBorder="1" applyAlignment="1">
      <alignment horizontal="right" vertical="center" wrapText="1"/>
    </xf>
    <xf numFmtId="0" fontId="87" fillId="2" borderId="53" xfId="0" applyFont="1" applyFill="1" applyBorder="1" applyAlignment="1">
      <alignment horizontal="left" vertical="top" wrapText="1"/>
    </xf>
    <xf numFmtId="0" fontId="16" fillId="2" borderId="53" xfId="0" applyFont="1" applyFill="1" applyBorder="1" applyAlignment="1">
      <alignment horizontal="left" vertical="center" wrapText="1"/>
    </xf>
    <xf numFmtId="0" fontId="87" fillId="2" borderId="53" xfId="165" applyFont="1" applyFill="1" applyBorder="1">
      <alignment horizontal="left" vertical="top" wrapText="1"/>
    </xf>
    <xf numFmtId="0" fontId="72" fillId="2" borderId="53" xfId="165" applyFont="1" applyFill="1" applyBorder="1" applyAlignment="1">
      <alignment horizontal="left" vertical="top" wrapText="1"/>
    </xf>
    <xf numFmtId="0" fontId="72" fillId="2" borderId="53" xfId="0" applyFont="1" applyFill="1" applyBorder="1" applyAlignment="1"/>
    <xf numFmtId="0" fontId="72" fillId="2" borderId="53" xfId="165" applyFont="1" applyFill="1" applyBorder="1" applyAlignment="1">
      <alignment horizontal="center" vertical="top"/>
    </xf>
    <xf numFmtId="0" fontId="16" fillId="2" borderId="53" xfId="165" applyFont="1" applyFill="1" applyBorder="1" applyAlignment="1">
      <alignment horizontal="left" vertical="top" wrapText="1"/>
    </xf>
    <xf numFmtId="0" fontId="16" fillId="2" borderId="53" xfId="0" applyFont="1" applyFill="1" applyBorder="1" applyAlignment="1">
      <alignment vertical="top" wrapText="1"/>
    </xf>
    <xf numFmtId="0" fontId="72" fillId="2" borderId="53" xfId="0" applyFont="1" applyFill="1" applyBorder="1"/>
    <xf numFmtId="0" fontId="72" fillId="2" borderId="54" xfId="0" applyFont="1" applyFill="1" applyBorder="1" applyAlignment="1">
      <alignment horizontal="left" vertical="top" wrapText="1"/>
    </xf>
    <xf numFmtId="171" fontId="87" fillId="2" borderId="53" xfId="6" applyNumberFormat="1" applyFont="1" applyFill="1" applyBorder="1" applyAlignment="1">
      <alignment horizontal="right" vertical="top"/>
    </xf>
    <xf numFmtId="0" fontId="72" fillId="2" borderId="53" xfId="0" applyFont="1" applyFill="1" applyBorder="1" applyAlignment="1">
      <alignment horizontal="left" vertical="center"/>
    </xf>
    <xf numFmtId="165" fontId="72" fillId="2" borderId="53" xfId="6" applyNumberFormat="1" applyFont="1" applyFill="1" applyBorder="1" applyAlignment="1">
      <alignment horizontal="right" vertical="center"/>
    </xf>
    <xf numFmtId="0" fontId="72" fillId="2" borderId="53" xfId="0" applyFont="1" applyFill="1" applyBorder="1" applyAlignment="1">
      <alignment horizontal="center" vertical="center" wrapText="1"/>
    </xf>
    <xf numFmtId="165" fontId="72" fillId="2" borderId="0" xfId="6" applyNumberFormat="1" applyFont="1" applyFill="1" applyBorder="1" applyAlignment="1">
      <alignment horizontal="right" vertical="center"/>
    </xf>
    <xf numFmtId="0" fontId="72" fillId="2" borderId="1" xfId="0" applyFont="1" applyFill="1" applyBorder="1" applyAlignment="1">
      <alignment horizontal="center" vertical="top" wrapText="1"/>
    </xf>
    <xf numFmtId="0" fontId="16" fillId="2" borderId="2" xfId="96" applyFont="1" applyFill="1" applyBorder="1" applyAlignment="1">
      <alignment horizontal="center" vertical="center" wrapText="1"/>
    </xf>
    <xf numFmtId="0" fontId="75" fillId="2" borderId="0" xfId="0" applyFont="1" applyFill="1" applyAlignment="1">
      <alignment horizontal="right"/>
    </xf>
    <xf numFmtId="0" fontId="72" fillId="2" borderId="48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0" xfId="253" applyFont="1" applyFill="1"/>
    <xf numFmtId="43" fontId="72" fillId="2" borderId="53" xfId="7" applyFont="1" applyFill="1" applyBorder="1" applyAlignment="1">
      <alignment vertical="center"/>
    </xf>
    <xf numFmtId="0" fontId="87" fillId="2" borderId="53" xfId="0" applyFont="1" applyFill="1" applyBorder="1" applyAlignment="1">
      <alignment vertical="center" wrapText="1"/>
    </xf>
    <xf numFmtId="0" fontId="16" fillId="0" borderId="53" xfId="96" applyFont="1" applyBorder="1" applyAlignment="1">
      <alignment vertical="center" wrapText="1"/>
    </xf>
    <xf numFmtId="0" fontId="73" fillId="0" borderId="53" xfId="96" applyFont="1" applyFill="1" applyBorder="1" applyAlignment="1">
      <alignment horizontal="left" vertical="center" wrapText="1"/>
    </xf>
    <xf numFmtId="0" fontId="72" fillId="0" borderId="53" xfId="96" applyFont="1" applyBorder="1" applyAlignment="1">
      <alignment horizontal="center" vertical="center" wrapText="1"/>
    </xf>
    <xf numFmtId="0" fontId="73" fillId="0" borderId="53" xfId="96" applyFont="1" applyBorder="1" applyAlignment="1">
      <alignment horizontal="center" vertical="center" wrapText="1"/>
    </xf>
    <xf numFmtId="0" fontId="16" fillId="0" borderId="53" xfId="96" applyFont="1" applyBorder="1" applyAlignment="1">
      <alignment horizontal="center" vertical="center" wrapText="1"/>
    </xf>
    <xf numFmtId="0" fontId="16" fillId="2" borderId="57" xfId="96" applyFont="1" applyFill="1" applyBorder="1" applyAlignment="1">
      <alignment horizontal="center" vertical="center" wrapText="1"/>
    </xf>
    <xf numFmtId="0" fontId="16" fillId="2" borderId="57" xfId="0" applyFont="1" applyFill="1" applyBorder="1" applyAlignment="1">
      <alignment horizontal="center" vertical="center" wrapText="1"/>
    </xf>
    <xf numFmtId="0" fontId="16" fillId="2" borderId="57" xfId="96" applyFont="1" applyFill="1" applyBorder="1" applyAlignment="1">
      <alignment horizontal="left" vertical="center" wrapText="1"/>
    </xf>
    <xf numFmtId="165" fontId="16" fillId="2" borderId="57" xfId="6" applyNumberFormat="1" applyFont="1" applyFill="1" applyBorder="1" applyAlignment="1">
      <alignment horizontal="center" vertical="center"/>
    </xf>
    <xf numFmtId="0" fontId="75" fillId="2" borderId="57" xfId="299" applyFont="1" applyFill="1" applyBorder="1" applyAlignment="1">
      <alignment horizontal="center"/>
    </xf>
    <xf numFmtId="168" fontId="72" fillId="2" borderId="57" xfId="96" applyNumberFormat="1" applyFont="1" applyFill="1" applyBorder="1" applyAlignment="1">
      <alignment horizontal="center" vertical="center" wrapText="1"/>
    </xf>
    <xf numFmtId="168" fontId="72" fillId="2" borderId="57" xfId="96" applyNumberFormat="1" applyFont="1" applyFill="1" applyBorder="1" applyAlignment="1">
      <alignment vertical="center" wrapText="1"/>
    </xf>
    <xf numFmtId="49" fontId="16" fillId="2" borderId="57" xfId="96" applyNumberFormat="1" applyFont="1" applyFill="1" applyBorder="1" applyAlignment="1">
      <alignment vertical="center" textRotation="90" wrapText="1"/>
    </xf>
    <xf numFmtId="0" fontId="73" fillId="2" borderId="56" xfId="96" applyFont="1" applyFill="1" applyBorder="1" applyAlignment="1">
      <alignment horizontal="center" vertical="center" wrapText="1"/>
    </xf>
    <xf numFmtId="165" fontId="73" fillId="2" borderId="57" xfId="6" applyNumberFormat="1" applyFont="1" applyFill="1" applyBorder="1" applyAlignment="1">
      <alignment horizontal="center" vertical="center"/>
    </xf>
    <xf numFmtId="169" fontId="16" fillId="2" borderId="57" xfId="7" applyNumberFormat="1" applyFont="1" applyFill="1" applyBorder="1" applyAlignment="1">
      <alignment horizontal="center" vertical="center" wrapText="1"/>
    </xf>
    <xf numFmtId="0" fontId="72" fillId="2" borderId="57" xfId="0" applyFont="1" applyFill="1" applyBorder="1" applyAlignment="1">
      <alignment horizontal="left" vertical="top" wrapText="1"/>
    </xf>
    <xf numFmtId="169" fontId="16" fillId="2" borderId="57" xfId="7" applyNumberFormat="1" applyFont="1" applyFill="1" applyBorder="1" applyAlignment="1">
      <alignment horizontal="right" vertical="center" wrapText="1"/>
    </xf>
    <xf numFmtId="169" fontId="72" fillId="2" borderId="57" xfId="7" applyNumberFormat="1" applyFont="1" applyFill="1" applyBorder="1" applyAlignment="1">
      <alignment horizontal="center" vertical="center" wrapText="1"/>
    </xf>
    <xf numFmtId="0" fontId="87" fillId="2" borderId="57" xfId="165" applyFont="1" applyFill="1" applyBorder="1" applyAlignment="1">
      <alignment horizontal="left" vertical="top" wrapText="1"/>
    </xf>
    <xf numFmtId="166" fontId="87" fillId="2" borderId="57" xfId="7" applyNumberFormat="1" applyFont="1" applyFill="1" applyBorder="1" applyAlignment="1">
      <alignment horizontal="right" vertical="center" wrapText="1"/>
    </xf>
    <xf numFmtId="166" fontId="72" fillId="2" borderId="57" xfId="7" applyNumberFormat="1" applyFont="1" applyFill="1" applyBorder="1" applyAlignment="1">
      <alignment horizontal="right" vertical="center" wrapText="1"/>
    </xf>
    <xf numFmtId="0" fontId="72" fillId="2" borderId="57" xfId="0" applyFont="1" applyFill="1" applyBorder="1" applyAlignment="1">
      <alignment horizontal="center" vertical="top" wrapText="1"/>
    </xf>
    <xf numFmtId="49" fontId="72" fillId="2" borderId="57" xfId="0" applyNumberFormat="1" applyFont="1" applyFill="1" applyBorder="1" applyAlignment="1">
      <alignment horizontal="left" vertical="top" wrapText="1"/>
    </xf>
    <xf numFmtId="0" fontId="16" fillId="0" borderId="57" xfId="96" applyFont="1" applyBorder="1" applyAlignment="1">
      <alignment horizontal="left" vertical="center" wrapText="1"/>
    </xf>
    <xf numFmtId="0" fontId="75" fillId="0" borderId="57" xfId="0" applyFont="1" applyBorder="1" applyAlignment="1">
      <alignment vertical="top" wrapText="1"/>
    </xf>
    <xf numFmtId="0" fontId="72" fillId="2" borderId="57" xfId="0" applyFont="1" applyFill="1" applyBorder="1" applyAlignment="1">
      <alignment vertical="top" wrapText="1"/>
    </xf>
    <xf numFmtId="0" fontId="87" fillId="0" borderId="57" xfId="0" applyFont="1" applyBorder="1" applyAlignment="1">
      <alignment horizontal="left" vertical="top" wrapText="1"/>
    </xf>
    <xf numFmtId="0" fontId="75" fillId="2" borderId="57" xfId="0" applyFont="1" applyFill="1" applyBorder="1" applyAlignment="1">
      <alignment vertical="top" wrapText="1"/>
    </xf>
    <xf numFmtId="0" fontId="88" fillId="0" borderId="57" xfId="0" applyFont="1" applyBorder="1" applyAlignment="1">
      <alignment horizontal="left" vertical="top" wrapText="1"/>
    </xf>
    <xf numFmtId="0" fontId="75" fillId="2" borderId="57" xfId="0" applyFont="1" applyFill="1" applyBorder="1" applyAlignment="1">
      <alignment wrapText="1"/>
    </xf>
    <xf numFmtId="0" fontId="75" fillId="2" borderId="57" xfId="0" applyFont="1" applyFill="1" applyBorder="1" applyAlignment="1">
      <alignment horizontal="left" vertical="top" wrapText="1"/>
    </xf>
    <xf numFmtId="0" fontId="87" fillId="0" borderId="3" xfId="0" applyFont="1" applyBorder="1" applyAlignment="1">
      <alignment horizontal="left" vertical="top" wrapText="1"/>
    </xf>
    <xf numFmtId="0" fontId="16" fillId="0" borderId="57" xfId="0" applyFont="1" applyBorder="1" applyAlignment="1">
      <alignment horizontal="left" vertical="center" wrapText="1"/>
    </xf>
    <xf numFmtId="0" fontId="92" fillId="0" borderId="57" xfId="8" applyFont="1" applyBorder="1" applyAlignment="1">
      <alignment horizontal="left" vertical="top" wrapText="1"/>
    </xf>
    <xf numFmtId="0" fontId="92" fillId="0" borderId="31" xfId="8" applyFont="1" applyBorder="1" applyAlignment="1">
      <alignment horizontal="left" vertical="top" wrapText="1"/>
    </xf>
    <xf numFmtId="0" fontId="16" fillId="0" borderId="57" xfId="8" applyFont="1" applyBorder="1" applyAlignment="1">
      <alignment horizontal="left" vertical="center" wrapText="1"/>
    </xf>
    <xf numFmtId="0" fontId="72" fillId="0" borderId="57" xfId="8" applyFont="1" applyBorder="1" applyAlignment="1">
      <alignment horizontal="left" vertical="top" wrapText="1"/>
    </xf>
    <xf numFmtId="0" fontId="16" fillId="0" borderId="57" xfId="0" applyFont="1" applyFill="1" applyBorder="1" applyAlignment="1">
      <alignment horizontal="left" vertical="top" wrapText="1"/>
    </xf>
    <xf numFmtId="0" fontId="75" fillId="0" borderId="57" xfId="0" applyFont="1" applyBorder="1" applyAlignment="1">
      <alignment horizontal="left" vertical="top" wrapText="1"/>
    </xf>
    <xf numFmtId="0" fontId="87" fillId="0" borderId="56" xfId="0" applyFont="1" applyBorder="1" applyAlignment="1">
      <alignment horizontal="left" vertical="top" wrapText="1"/>
    </xf>
    <xf numFmtId="0" fontId="72" fillId="2" borderId="30" xfId="0" applyFont="1" applyFill="1" applyBorder="1" applyAlignment="1">
      <alignment horizontal="center" vertical="center" wrapText="1"/>
    </xf>
    <xf numFmtId="0" fontId="16" fillId="2" borderId="2" xfId="96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48" xfId="0" applyFont="1" applyFill="1" applyBorder="1" applyAlignment="1">
      <alignment horizontal="left" vertical="center" wrapText="1"/>
    </xf>
    <xf numFmtId="0" fontId="75" fillId="2" borderId="0" xfId="0" applyFont="1" applyFill="1" applyAlignment="1"/>
    <xf numFmtId="0" fontId="13" fillId="2" borderId="0" xfId="0" applyFont="1" applyFill="1" applyAlignment="1">
      <alignment horizontal="center" wrapText="1"/>
    </xf>
    <xf numFmtId="0" fontId="72" fillId="2" borderId="57" xfId="8" applyFont="1" applyFill="1" applyBorder="1" applyAlignment="1">
      <alignment horizontal="center" vertical="center" wrapText="1"/>
    </xf>
    <xf numFmtId="0" fontId="72" fillId="2" borderId="0" xfId="8" applyFont="1" applyFill="1">
      <alignment horizontal="left" vertical="top" wrapText="1"/>
    </xf>
    <xf numFmtId="0" fontId="72" fillId="2" borderId="0" xfId="8" applyFont="1" applyFill="1" applyAlignment="1">
      <alignment horizontal="left" vertical="center" wrapText="1"/>
    </xf>
    <xf numFmtId="165" fontId="72" fillId="2" borderId="0" xfId="8" applyNumberFormat="1" applyFont="1" applyFill="1" applyAlignment="1">
      <alignment horizontal="left" vertical="center" wrapText="1"/>
    </xf>
    <xf numFmtId="0" fontId="16" fillId="2" borderId="57" xfId="0" applyFont="1" applyFill="1" applyBorder="1" applyAlignment="1">
      <alignment horizontal="center" vertical="center"/>
    </xf>
    <xf numFmtId="165" fontId="16" fillId="2" borderId="56" xfId="0" applyNumberFormat="1" applyFont="1" applyFill="1" applyBorder="1" applyAlignment="1">
      <alignment vertical="center" wrapText="1"/>
    </xf>
    <xf numFmtId="0" fontId="72" fillId="2" borderId="57" xfId="8" applyFont="1" applyFill="1" applyBorder="1">
      <alignment horizontal="left" vertical="top" wrapText="1"/>
    </xf>
    <xf numFmtId="4" fontId="16" fillId="2" borderId="56" xfId="8" applyNumberFormat="1" applyFont="1" applyFill="1" applyBorder="1" applyAlignment="1">
      <alignment horizontal="center" vertical="top" wrapText="1"/>
    </xf>
    <xf numFmtId="39" fontId="16" fillId="2" borderId="56" xfId="8" applyNumberFormat="1" applyFont="1" applyFill="1" applyBorder="1" applyAlignment="1">
      <alignment horizontal="center" vertical="center" wrapText="1"/>
    </xf>
    <xf numFmtId="0" fontId="75" fillId="2" borderId="57" xfId="0" applyFont="1" applyFill="1" applyBorder="1" applyAlignment="1">
      <alignment vertical="center" wrapText="1"/>
    </xf>
    <xf numFmtId="0" fontId="87" fillId="2" borderId="3" xfId="0" applyFont="1" applyFill="1" applyBorder="1" applyAlignment="1">
      <alignment horizontal="left" vertical="center" wrapText="1"/>
    </xf>
    <xf numFmtId="4" fontId="72" fillId="2" borderId="0" xfId="8" applyNumberFormat="1" applyFont="1" applyFill="1">
      <alignment horizontal="left" vertical="top" wrapText="1"/>
    </xf>
    <xf numFmtId="0" fontId="16" fillId="2" borderId="56" xfId="0" applyFont="1" applyFill="1" applyBorder="1" applyAlignment="1">
      <alignment horizontal="center" vertical="center"/>
    </xf>
    <xf numFmtId="165" fontId="72" fillId="2" borderId="57" xfId="6" applyNumberFormat="1" applyFont="1" applyFill="1" applyBorder="1" applyAlignment="1">
      <alignment horizontal="center" vertical="center"/>
    </xf>
    <xf numFmtId="0" fontId="72" fillId="2" borderId="57" xfId="0" applyFont="1" applyFill="1" applyBorder="1" applyAlignment="1">
      <alignment horizontal="left" vertical="center" wrapText="1"/>
    </xf>
    <xf numFmtId="169" fontId="93" fillId="2" borderId="57" xfId="0" applyNumberFormat="1" applyFont="1" applyFill="1" applyBorder="1" applyAlignment="1">
      <alignment horizontal="right" vertical="center" wrapText="1"/>
    </xf>
    <xf numFmtId="0" fontId="72" fillId="2" borderId="0" xfId="8" applyFont="1" applyFill="1" applyAlignment="1">
      <alignment horizontal="left" vertical="top" wrapText="1"/>
    </xf>
    <xf numFmtId="0" fontId="87" fillId="2" borderId="56" xfId="0" applyFont="1" applyFill="1" applyBorder="1" applyAlignment="1">
      <alignment vertical="center" wrapText="1"/>
    </xf>
    <xf numFmtId="0" fontId="72" fillId="2" borderId="57" xfId="96" applyFont="1" applyFill="1" applyBorder="1" applyAlignment="1">
      <alignment horizontal="center" vertical="center" wrapText="1"/>
    </xf>
    <xf numFmtId="0" fontId="16" fillId="2" borderId="57" xfId="0" applyFont="1" applyFill="1" applyBorder="1" applyAlignment="1">
      <alignment vertical="center" wrapText="1"/>
    </xf>
    <xf numFmtId="4" fontId="87" fillId="2" borderId="56" xfId="8" applyNumberFormat="1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center" vertical="center" wrapText="1"/>
    </xf>
    <xf numFmtId="0" fontId="16" fillId="2" borderId="2" xfId="96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center" vertical="center" wrapText="1"/>
    </xf>
    <xf numFmtId="0" fontId="16" fillId="2" borderId="40" xfId="96" applyFont="1" applyFill="1" applyBorder="1" applyAlignment="1">
      <alignment horizontal="center" vertical="center" wrapText="1"/>
    </xf>
    <xf numFmtId="0" fontId="16" fillId="2" borderId="2" xfId="96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57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center" vertical="center" wrapText="1"/>
    </xf>
    <xf numFmtId="0" fontId="16" fillId="2" borderId="2" xfId="96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16" fillId="2" borderId="56" xfId="0" applyFont="1" applyFill="1" applyBorder="1" applyAlignment="1">
      <alignment vertical="center"/>
    </xf>
    <xf numFmtId="4" fontId="16" fillId="2" borderId="56" xfId="8" applyNumberFormat="1" applyFont="1" applyFill="1" applyBorder="1" applyAlignment="1">
      <alignment horizontal="center" vertical="center" wrapText="1"/>
    </xf>
    <xf numFmtId="0" fontId="87" fillId="2" borderId="57" xfId="8" applyFont="1" applyFill="1" applyBorder="1">
      <alignment horizontal="left" vertical="top" wrapText="1"/>
    </xf>
    <xf numFmtId="0" fontId="87" fillId="2" borderId="57" xfId="0" applyFont="1" applyFill="1" applyBorder="1" applyAlignment="1">
      <alignment horizontal="center" vertical="center"/>
    </xf>
    <xf numFmtId="0" fontId="87" fillId="2" borderId="56" xfId="0" applyFont="1" applyFill="1" applyBorder="1" applyAlignment="1">
      <alignment horizontal="center" vertical="center"/>
    </xf>
    <xf numFmtId="0" fontId="87" fillId="2" borderId="57" xfId="0" applyFont="1" applyFill="1" applyBorder="1" applyAlignment="1">
      <alignment vertical="center" wrapText="1"/>
    </xf>
    <xf numFmtId="0" fontId="87" fillId="2" borderId="0" xfId="8" applyFont="1" applyFill="1">
      <alignment horizontal="left" vertical="top" wrapText="1"/>
    </xf>
    <xf numFmtId="165" fontId="87" fillId="2" borderId="56" xfId="6" applyNumberFormat="1" applyFont="1" applyFill="1" applyBorder="1" applyAlignment="1">
      <alignment horizontal="center" vertical="center"/>
    </xf>
    <xf numFmtId="0" fontId="72" fillId="2" borderId="30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57" xfId="0" applyFont="1" applyFill="1" applyBorder="1" applyAlignment="1">
      <alignment horizontal="left" vertical="center" wrapText="1"/>
    </xf>
    <xf numFmtId="0" fontId="95" fillId="2" borderId="57" xfId="96" applyFont="1" applyFill="1" applyBorder="1" applyAlignment="1">
      <alignment vertical="center"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57" xfId="0" applyFont="1" applyFill="1" applyBorder="1" applyAlignment="1">
      <alignment horizontal="left" vertical="center" wrapText="1"/>
    </xf>
    <xf numFmtId="0" fontId="95" fillId="2" borderId="57" xfId="96" applyFont="1" applyFill="1" applyBorder="1" applyAlignment="1">
      <alignment horizontal="center" vertical="center" wrapText="1"/>
    </xf>
    <xf numFmtId="0" fontId="16" fillId="2" borderId="53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center" vertical="center" wrapText="1"/>
    </xf>
    <xf numFmtId="0" fontId="16" fillId="2" borderId="2" xfId="96" applyFont="1" applyFill="1" applyBorder="1" applyAlignment="1">
      <alignment horizontal="center" vertical="center" wrapText="1"/>
    </xf>
    <xf numFmtId="0" fontId="72" fillId="2" borderId="57" xfId="8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57" xfId="0" applyFont="1" applyFill="1" applyBorder="1" applyAlignment="1">
      <alignment horizontal="left" vertical="center" wrapText="1"/>
    </xf>
    <xf numFmtId="0" fontId="72" fillId="2" borderId="57" xfId="0" applyFont="1" applyFill="1" applyBorder="1" applyAlignment="1">
      <alignment vertical="center" wrapText="1"/>
    </xf>
    <xf numFmtId="169" fontId="87" fillId="2" borderId="57" xfId="0" applyNumberFormat="1" applyFont="1" applyFill="1" applyBorder="1" applyAlignment="1">
      <alignment horizontal="right" vertical="center" wrapText="1"/>
    </xf>
    <xf numFmtId="169" fontId="16" fillId="2" borderId="57" xfId="96" applyNumberFormat="1" applyFont="1" applyFill="1" applyBorder="1" applyAlignment="1">
      <alignment horizontal="center" vertical="center" wrapText="1"/>
    </xf>
    <xf numFmtId="0" fontId="72" fillId="0" borderId="57" xfId="0" applyFont="1" applyBorder="1"/>
    <xf numFmtId="0" fontId="75" fillId="0" borderId="57" xfId="0" applyFont="1" applyBorder="1" applyAlignment="1">
      <alignment horizontal="center"/>
    </xf>
    <xf numFmtId="0" fontId="72" fillId="0" borderId="0" xfId="0" applyFont="1"/>
    <xf numFmtId="0" fontId="73" fillId="2" borderId="57" xfId="96" applyFont="1" applyFill="1" applyBorder="1" applyAlignment="1">
      <alignment horizontal="left" vertical="center" wrapText="1"/>
    </xf>
    <xf numFmtId="166" fontId="89" fillId="2" borderId="57" xfId="300" applyNumberFormat="1" applyFont="1" applyFill="1" applyBorder="1"/>
    <xf numFmtId="0" fontId="93" fillId="2" borderId="0" xfId="0" applyFont="1" applyFill="1"/>
    <xf numFmtId="0" fontId="93" fillId="2" borderId="57" xfId="0" applyFont="1" applyFill="1" applyBorder="1" applyAlignment="1">
      <alignment vertical="center" wrapText="1"/>
    </xf>
    <xf numFmtId="166" fontId="93" fillId="2" borderId="57" xfId="300" applyNumberFormat="1" applyFont="1" applyFill="1" applyBorder="1" applyAlignment="1">
      <alignment vertical="center"/>
    </xf>
    <xf numFmtId="0" fontId="72" fillId="2" borderId="57" xfId="0" applyFont="1" applyFill="1" applyBorder="1"/>
    <xf numFmtId="0" fontId="16" fillId="0" borderId="3" xfId="96" applyFont="1" applyBorder="1" applyAlignment="1">
      <alignment horizontal="center" vertical="center" wrapText="1"/>
    </xf>
    <xf numFmtId="169" fontId="16" fillId="0" borderId="57" xfId="96" applyNumberFormat="1" applyFont="1" applyBorder="1" applyAlignment="1">
      <alignment horizontal="center" vertical="center" wrapText="1"/>
    </xf>
    <xf numFmtId="168" fontId="72" fillId="0" borderId="0" xfId="0" applyNumberFormat="1" applyFont="1"/>
    <xf numFmtId="0" fontId="16" fillId="0" borderId="57" xfId="96" applyFont="1" applyBorder="1" applyAlignment="1">
      <alignment vertical="center" wrapText="1"/>
    </xf>
    <xf numFmtId="0" fontId="75" fillId="0" borderId="57" xfId="0" applyFont="1" applyBorder="1"/>
    <xf numFmtId="0" fontId="75" fillId="2" borderId="57" xfId="0" applyFont="1" applyFill="1" applyBorder="1"/>
    <xf numFmtId="176" fontId="75" fillId="0" borderId="0" xfId="0" applyNumberFormat="1" applyFont="1"/>
    <xf numFmtId="0" fontId="75" fillId="0" borderId="0" xfId="0" applyFont="1"/>
    <xf numFmtId="0" fontId="73" fillId="0" borderId="57" xfId="96" applyFont="1" applyFill="1" applyBorder="1" applyAlignment="1">
      <alignment horizontal="left" vertical="center" wrapText="1"/>
    </xf>
    <xf numFmtId="166" fontId="73" fillId="0" borderId="57" xfId="7" applyNumberFormat="1" applyFont="1" applyBorder="1"/>
    <xf numFmtId="166" fontId="87" fillId="0" borderId="57" xfId="7" applyNumberFormat="1" applyFont="1" applyBorder="1" applyAlignment="1">
      <alignment vertical="center"/>
    </xf>
    <xf numFmtId="0" fontId="72" fillId="2" borderId="0" xfId="299" applyFont="1" applyFill="1"/>
    <xf numFmtId="0" fontId="16" fillId="2" borderId="57" xfId="96" applyFont="1" applyFill="1" applyBorder="1" applyAlignment="1">
      <alignment vertical="center" wrapText="1"/>
    </xf>
    <xf numFmtId="0" fontId="72" fillId="2" borderId="57" xfId="0" applyFont="1" applyFill="1" applyBorder="1" applyAlignment="1">
      <alignment horizontal="center"/>
    </xf>
    <xf numFmtId="177" fontId="72" fillId="2" borderId="57" xfId="2028" applyNumberFormat="1" applyFont="1" applyFill="1" applyBorder="1"/>
    <xf numFmtId="166" fontId="72" fillId="2" borderId="57" xfId="0" applyNumberFormat="1" applyFont="1" applyFill="1" applyBorder="1"/>
    <xf numFmtId="0" fontId="16" fillId="2" borderId="3" xfId="0" applyFont="1" applyFill="1" applyBorder="1" applyAlignment="1">
      <alignment horizontal="center"/>
    </xf>
    <xf numFmtId="0" fontId="16" fillId="2" borderId="56" xfId="0" applyFont="1" applyFill="1" applyBorder="1" applyAlignment="1">
      <alignment vertical="center" wrapText="1"/>
    </xf>
    <xf numFmtId="166" fontId="16" fillId="2" borderId="57" xfId="223" applyNumberFormat="1" applyFont="1" applyFill="1" applyBorder="1" applyAlignment="1">
      <alignment vertical="center"/>
    </xf>
    <xf numFmtId="0" fontId="86" fillId="2" borderId="0" xfId="0" applyFont="1" applyFill="1"/>
    <xf numFmtId="0" fontId="16" fillId="2" borderId="56" xfId="96" applyFont="1" applyFill="1" applyBorder="1" applyAlignment="1">
      <alignment horizontal="left" vertical="center" wrapText="1"/>
    </xf>
    <xf numFmtId="166" fontId="97" fillId="2" borderId="0" xfId="0" applyNumberFormat="1" applyFont="1" applyFill="1"/>
    <xf numFmtId="0" fontId="97" fillId="2" borderId="0" xfId="0" applyFont="1" applyFill="1"/>
    <xf numFmtId="166" fontId="75" fillId="2" borderId="53" xfId="7" applyNumberFormat="1" applyFont="1" applyFill="1" applyBorder="1" applyAlignment="1">
      <alignment vertical="center"/>
    </xf>
    <xf numFmtId="49" fontId="16" fillId="2" borderId="57" xfId="96" applyNumberFormat="1" applyFont="1" applyFill="1" applyBorder="1" applyAlignment="1">
      <alignment horizontal="center" vertical="center" textRotation="90" wrapText="1"/>
    </xf>
    <xf numFmtId="0" fontId="16" fillId="2" borderId="30" xfId="0" applyFont="1" applyFill="1" applyBorder="1" applyAlignment="1">
      <alignment horizontal="left" vertical="top" wrapText="1"/>
    </xf>
    <xf numFmtId="0" fontId="72" fillId="2" borderId="3" xfId="0" applyFont="1" applyFill="1" applyBorder="1" applyAlignment="1">
      <alignment horizontal="center" vertical="top" wrapText="1"/>
    </xf>
    <xf numFmtId="0" fontId="72" fillId="2" borderId="1" xfId="0" applyFont="1" applyFill="1" applyBorder="1" applyAlignment="1">
      <alignment horizontal="center" vertical="top" wrapText="1"/>
    </xf>
    <xf numFmtId="0" fontId="16" fillId="2" borderId="53" xfId="0" applyFont="1" applyFill="1" applyBorder="1" applyAlignment="1">
      <alignment horizontal="left" vertical="top" wrapText="1"/>
    </xf>
    <xf numFmtId="0" fontId="16" fillId="2" borderId="53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72" fillId="2" borderId="53" xfId="0" applyFont="1" applyFill="1" applyBorder="1" applyAlignment="1">
      <alignment horizontal="center" vertical="top" wrapText="1"/>
    </xf>
    <xf numFmtId="0" fontId="72" fillId="2" borderId="30" xfId="0" applyFont="1" applyFill="1" applyBorder="1" applyAlignment="1">
      <alignment horizontal="center" vertical="center" wrapText="1"/>
    </xf>
    <xf numFmtId="0" fontId="16" fillId="2" borderId="57" xfId="0" applyFont="1" applyFill="1" applyBorder="1" applyAlignment="1">
      <alignment horizontal="left" vertical="top" wrapText="1"/>
    </xf>
    <xf numFmtId="0" fontId="16" fillId="2" borderId="56" xfId="0" applyFont="1" applyFill="1" applyBorder="1" applyAlignment="1">
      <alignment horizontal="center" vertical="center" wrapText="1"/>
    </xf>
    <xf numFmtId="0" fontId="88" fillId="0" borderId="49" xfId="0" applyFont="1" applyBorder="1" applyAlignment="1">
      <alignment horizontal="left" vertical="top" wrapText="1"/>
    </xf>
    <xf numFmtId="0" fontId="72" fillId="2" borderId="57" xfId="0" applyFont="1" applyFill="1" applyBorder="1" applyAlignment="1">
      <alignment horizontal="left" vertical="center" wrapText="1"/>
    </xf>
    <xf numFmtId="43" fontId="72" fillId="2" borderId="57" xfId="7" applyNumberFormat="1" applyFont="1" applyFill="1" applyBorder="1" applyAlignment="1">
      <alignment vertical="center" wrapText="1"/>
    </xf>
    <xf numFmtId="43" fontId="72" fillId="2" borderId="53" xfId="7" applyFont="1" applyFill="1" applyBorder="1" applyAlignment="1">
      <alignment horizontal="center" vertical="center" wrapText="1"/>
    </xf>
    <xf numFmtId="0" fontId="16" fillId="2" borderId="57" xfId="0" applyFont="1" applyFill="1" applyBorder="1" applyAlignment="1">
      <alignment horizontal="center"/>
    </xf>
    <xf numFmtId="169" fontId="72" fillId="2" borderId="49" xfId="7" applyNumberFormat="1" applyFont="1" applyFill="1" applyBorder="1" applyAlignment="1">
      <alignment vertical="center" wrapText="1"/>
    </xf>
    <xf numFmtId="169" fontId="72" fillId="2" borderId="53" xfId="7" applyNumberFormat="1" applyFont="1" applyFill="1" applyBorder="1" applyAlignment="1">
      <alignment horizontal="right" vertical="center" wrapText="1"/>
    </xf>
    <xf numFmtId="169" fontId="72" fillId="2" borderId="49" xfId="7" applyNumberFormat="1" applyFont="1" applyFill="1" applyBorder="1" applyAlignment="1">
      <alignment horizontal="right" vertical="center" wrapText="1"/>
    </xf>
    <xf numFmtId="169" fontId="72" fillId="2" borderId="57" xfId="7" applyNumberFormat="1" applyFont="1" applyFill="1" applyBorder="1" applyAlignment="1">
      <alignment vertical="center" wrapText="1"/>
    </xf>
    <xf numFmtId="169" fontId="72" fillId="2" borderId="57" xfId="7" applyNumberFormat="1" applyFont="1" applyFill="1" applyBorder="1" applyAlignment="1">
      <alignment horizontal="right" vertical="center" wrapText="1"/>
    </xf>
    <xf numFmtId="0" fontId="16" fillId="2" borderId="57" xfId="0" applyFont="1" applyFill="1" applyBorder="1" applyAlignment="1">
      <alignment horizontal="left" vertical="center" wrapText="1"/>
    </xf>
    <xf numFmtId="0" fontId="87" fillId="2" borderId="57" xfId="0" applyFont="1" applyFill="1" applyBorder="1" applyAlignment="1">
      <alignment horizontal="left" vertical="top" wrapText="1"/>
    </xf>
    <xf numFmtId="169" fontId="16" fillId="2" borderId="57" xfId="7" applyNumberFormat="1" applyFont="1" applyFill="1" applyBorder="1" applyAlignment="1">
      <alignment horizontal="center" vertical="top" wrapText="1"/>
    </xf>
    <xf numFmtId="0" fontId="16" fillId="2" borderId="56" xfId="0" applyFont="1" applyFill="1" applyBorder="1" applyAlignment="1">
      <alignment wrapText="1"/>
    </xf>
    <xf numFmtId="0" fontId="16" fillId="2" borderId="56" xfId="0" applyFont="1" applyFill="1" applyBorder="1" applyAlignment="1">
      <alignment horizontal="center" wrapText="1"/>
    </xf>
    <xf numFmtId="0" fontId="72" fillId="2" borderId="56" xfId="0" applyFont="1" applyFill="1" applyBorder="1" applyAlignment="1">
      <alignment horizontal="left" vertical="top" wrapText="1"/>
    </xf>
    <xf numFmtId="0" fontId="87" fillId="2" borderId="56" xfId="0" applyFont="1" applyFill="1" applyBorder="1" applyAlignment="1">
      <alignment horizontal="left" vertical="top" wrapText="1"/>
    </xf>
    <xf numFmtId="0" fontId="72" fillId="2" borderId="56" xfId="0" applyFont="1" applyFill="1" applyBorder="1" applyAlignment="1">
      <alignment horizontal="center" vertical="top" wrapText="1"/>
    </xf>
    <xf numFmtId="165" fontId="72" fillId="2" borderId="57" xfId="8" applyNumberFormat="1" applyFont="1" applyFill="1" applyBorder="1" applyAlignment="1">
      <alignment horizontal="center" vertical="center" wrapText="1"/>
    </xf>
    <xf numFmtId="168" fontId="16" fillId="2" borderId="57" xfId="0" applyNumberFormat="1" applyFont="1" applyFill="1" applyBorder="1" applyAlignment="1">
      <alignment horizontal="center" vertical="center"/>
    </xf>
    <xf numFmtId="165" fontId="16" fillId="2" borderId="57" xfId="6" applyNumberFormat="1" applyFont="1" applyFill="1" applyBorder="1" applyAlignment="1">
      <alignment horizontal="right" vertical="center"/>
    </xf>
    <xf numFmtId="168" fontId="72" fillId="2" borderId="57" xfId="0" applyNumberFormat="1" applyFont="1" applyFill="1" applyBorder="1" applyAlignment="1">
      <alignment horizontal="right" vertical="center"/>
    </xf>
    <xf numFmtId="165" fontId="87" fillId="2" borderId="57" xfId="6" applyNumberFormat="1" applyFont="1" applyFill="1" applyBorder="1" applyAlignment="1">
      <alignment horizontal="right" vertical="center"/>
    </xf>
    <xf numFmtId="165" fontId="72" fillId="2" borderId="57" xfId="6" applyNumberFormat="1" applyFont="1" applyFill="1" applyBorder="1" applyAlignment="1">
      <alignment horizontal="right" vertical="center"/>
    </xf>
    <xf numFmtId="0" fontId="72" fillId="2" borderId="57" xfId="0" applyFont="1" applyFill="1" applyBorder="1" applyAlignment="1"/>
    <xf numFmtId="0" fontId="16" fillId="2" borderId="10" xfId="0" applyFont="1" applyFill="1" applyBorder="1" applyAlignment="1">
      <alignment horizontal="center" vertical="top" wrapText="1"/>
    </xf>
    <xf numFmtId="0" fontId="16" fillId="2" borderId="55" xfId="0" applyFont="1" applyFill="1" applyBorder="1" applyAlignment="1">
      <alignment horizontal="center" vertical="top" wrapText="1"/>
    </xf>
    <xf numFmtId="0" fontId="72" fillId="2" borderId="57" xfId="8" applyFont="1" applyFill="1" applyBorder="1" applyAlignment="1">
      <alignment horizontal="left" vertical="top" wrapText="1"/>
    </xf>
    <xf numFmtId="0" fontId="72" fillId="2" borderId="31" xfId="8" applyFont="1" applyFill="1" applyBorder="1" applyAlignment="1">
      <alignment horizontal="left" vertical="top" wrapText="1"/>
    </xf>
    <xf numFmtId="0" fontId="16" fillId="2" borderId="57" xfId="8" applyFont="1" applyFill="1" applyBorder="1" applyAlignment="1">
      <alignment horizontal="left" vertical="center" wrapText="1"/>
    </xf>
    <xf numFmtId="0" fontId="72" fillId="2" borderId="0" xfId="8" applyFont="1" applyFill="1" applyBorder="1" applyAlignment="1">
      <alignment horizontal="left" vertical="top" wrapText="1"/>
    </xf>
    <xf numFmtId="165" fontId="72" fillId="2" borderId="57" xfId="0" applyNumberFormat="1" applyFont="1" applyFill="1" applyBorder="1"/>
    <xf numFmtId="0" fontId="16" fillId="2" borderId="57" xfId="0" applyFont="1" applyFill="1" applyBorder="1"/>
    <xf numFmtId="0" fontId="72" fillId="2" borderId="57" xfId="0" applyFont="1" applyFill="1" applyBorder="1" applyAlignment="1">
      <alignment horizontal="center" vertical="top"/>
    </xf>
    <xf numFmtId="165" fontId="72" fillId="2" borderId="57" xfId="6" applyNumberFormat="1" applyFont="1" applyFill="1" applyBorder="1" applyAlignment="1">
      <alignment horizontal="right" vertical="top"/>
    </xf>
    <xf numFmtId="0" fontId="16" fillId="2" borderId="57" xfId="0" applyFont="1" applyFill="1" applyBorder="1" applyAlignment="1">
      <alignment vertical="top" wrapText="1"/>
    </xf>
    <xf numFmtId="0" fontId="16" fillId="2" borderId="0" xfId="0" applyFont="1" applyFill="1" applyBorder="1" applyAlignment="1">
      <alignment horizontal="left" vertical="top" wrapText="1"/>
    </xf>
    <xf numFmtId="169" fontId="16" fillId="2" borderId="0" xfId="7" applyNumberFormat="1" applyFont="1" applyFill="1" applyBorder="1" applyAlignment="1">
      <alignment horizontal="center" vertical="top" wrapText="1"/>
    </xf>
    <xf numFmtId="0" fontId="88" fillId="2" borderId="57" xfId="0" applyFont="1" applyFill="1" applyBorder="1" applyAlignment="1">
      <alignment horizontal="left" vertical="top" wrapText="1"/>
    </xf>
    <xf numFmtId="0" fontId="72" fillId="2" borderId="57" xfId="0" applyFont="1" applyFill="1" applyBorder="1" applyAlignment="1">
      <alignment wrapText="1"/>
    </xf>
    <xf numFmtId="0" fontId="87" fillId="2" borderId="3" xfId="0" applyFont="1" applyFill="1" applyBorder="1" applyAlignment="1">
      <alignment horizontal="right" vertical="top" wrapText="1"/>
    </xf>
    <xf numFmtId="43" fontId="93" fillId="2" borderId="3" xfId="7" applyFont="1" applyFill="1" applyBorder="1" applyAlignment="1">
      <alignment horizontal="right" vertical="top" wrapText="1"/>
    </xf>
    <xf numFmtId="0" fontId="16" fillId="2" borderId="53" xfId="0" applyFont="1" applyFill="1" applyBorder="1" applyAlignment="1">
      <alignment horizontal="left" vertical="top" wrapText="1"/>
    </xf>
    <xf numFmtId="0" fontId="72" fillId="2" borderId="1" xfId="0" applyFont="1" applyFill="1" applyBorder="1" applyAlignment="1">
      <alignment horizontal="center" vertical="top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57" xfId="0" applyFont="1" applyFill="1" applyBorder="1" applyAlignment="1">
      <alignment horizontal="left" vertical="center" wrapText="1"/>
    </xf>
    <xf numFmtId="0" fontId="16" fillId="2" borderId="53" xfId="0" applyFont="1" applyFill="1" applyBorder="1" applyAlignment="1">
      <alignment horizontal="left" vertical="top" wrapText="1"/>
    </xf>
    <xf numFmtId="0" fontId="72" fillId="2" borderId="53" xfId="0" applyFont="1" applyFill="1" applyBorder="1" applyAlignment="1">
      <alignment horizontal="center" vertical="top"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1" xfId="0" applyFont="1" applyFill="1" applyBorder="1" applyAlignment="1">
      <alignment horizontal="center" vertical="top" wrapText="1"/>
    </xf>
    <xf numFmtId="0" fontId="88" fillId="0" borderId="49" xfId="0" applyFont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center" wrapText="1"/>
    </xf>
    <xf numFmtId="0" fontId="75" fillId="2" borderId="0" xfId="0" applyFont="1" applyFill="1" applyBorder="1" applyAlignment="1">
      <alignment horizontal="left" vertical="center"/>
    </xf>
    <xf numFmtId="0" fontId="87" fillId="2" borderId="57" xfId="0" applyFont="1" applyFill="1" applyBorder="1" applyAlignment="1">
      <alignment horizontal="left" vertical="center" wrapText="1"/>
    </xf>
    <xf numFmtId="0" fontId="72" fillId="2" borderId="54" xfId="0" applyFont="1" applyFill="1" applyBorder="1" applyAlignment="1">
      <alignment vertical="top" wrapText="1"/>
    </xf>
    <xf numFmtId="0" fontId="72" fillId="2" borderId="56" xfId="0" applyFont="1" applyFill="1" applyBorder="1" applyAlignment="1">
      <alignment vertical="top" wrapText="1"/>
    </xf>
    <xf numFmtId="43" fontId="75" fillId="2" borderId="57" xfId="7" applyFont="1" applyFill="1" applyBorder="1"/>
    <xf numFmtId="0" fontId="72" fillId="0" borderId="57" xfId="0" applyFont="1" applyBorder="1" applyAlignment="1">
      <alignment horizontal="left" vertical="top" wrapText="1"/>
    </xf>
    <xf numFmtId="0" fontId="72" fillId="0" borderId="49" xfId="0" applyFont="1" applyBorder="1" applyAlignment="1">
      <alignment vertical="top" wrapText="1"/>
    </xf>
    <xf numFmtId="0" fontId="72" fillId="0" borderId="49" xfId="0" applyFont="1" applyBorder="1" applyAlignment="1">
      <alignment horizontal="left" vertical="top" wrapText="1"/>
    </xf>
    <xf numFmtId="165" fontId="75" fillId="2" borderId="0" xfId="253" applyNumberFormat="1" applyFont="1" applyFill="1"/>
    <xf numFmtId="0" fontId="72" fillId="58" borderId="30" xfId="0" applyFont="1" applyFill="1" applyBorder="1" applyAlignment="1">
      <alignment vertical="center" wrapText="1"/>
    </xf>
    <xf numFmtId="49" fontId="72" fillId="2" borderId="57" xfId="299" applyNumberFormat="1" applyFont="1" applyFill="1" applyBorder="1" applyAlignment="1">
      <alignment horizontal="left" vertical="center" wrapText="1"/>
    </xf>
    <xf numFmtId="0" fontId="72" fillId="2" borderId="57" xfId="299" applyFont="1" applyFill="1" applyBorder="1" applyAlignment="1">
      <alignment horizontal="center" vertical="center" wrapText="1"/>
    </xf>
    <xf numFmtId="173" fontId="72" fillId="0" borderId="57" xfId="0" applyNumberFormat="1" applyFont="1" applyFill="1" applyBorder="1" applyAlignment="1">
      <alignment horizontal="center" vertical="center"/>
    </xf>
    <xf numFmtId="175" fontId="72" fillId="2" borderId="0" xfId="2027" applyFont="1" applyFill="1" applyAlignment="1">
      <alignment horizontal="left" vertical="center" wrapText="1"/>
    </xf>
    <xf numFmtId="0" fontId="72" fillId="2" borderId="0" xfId="299" applyFont="1" applyFill="1" applyAlignment="1">
      <alignment horizontal="left" vertical="center" wrapText="1"/>
    </xf>
    <xf numFmtId="0" fontId="72" fillId="0" borderId="57" xfId="0" applyFont="1" applyBorder="1" applyAlignment="1">
      <alignment horizontal="center"/>
    </xf>
    <xf numFmtId="176" fontId="72" fillId="0" borderId="0" xfId="0" applyNumberFormat="1" applyFont="1"/>
    <xf numFmtId="0" fontId="72" fillId="2" borderId="60" xfId="0" applyFont="1" applyFill="1" applyBorder="1" applyAlignment="1">
      <alignment horizontal="left" vertical="top" wrapText="1"/>
    </xf>
    <xf numFmtId="0" fontId="94" fillId="2" borderId="0" xfId="0" applyFont="1" applyFill="1" applyAlignment="1">
      <alignment horizontal="left" vertical="top" wrapText="1"/>
    </xf>
    <xf numFmtId="0" fontId="94" fillId="2" borderId="0" xfId="0" applyFont="1" applyFill="1" applyBorder="1" applyAlignment="1">
      <alignment horizontal="left" vertical="top" wrapText="1"/>
    </xf>
    <xf numFmtId="0" fontId="72" fillId="2" borderId="31" xfId="0" applyFont="1" applyFill="1" applyBorder="1" applyAlignment="1">
      <alignment vertical="top" wrapText="1"/>
    </xf>
    <xf numFmtId="0" fontId="72" fillId="2" borderId="2" xfId="0" applyFont="1" applyFill="1" applyBorder="1" applyAlignment="1">
      <alignment vertical="top" wrapText="1"/>
    </xf>
    <xf numFmtId="0" fontId="72" fillId="2" borderId="3" xfId="0" applyFont="1" applyFill="1" applyBorder="1" applyAlignment="1">
      <alignment vertical="top" wrapText="1"/>
    </xf>
    <xf numFmtId="0" fontId="16" fillId="2" borderId="60" xfId="0" applyFont="1" applyFill="1" applyBorder="1" applyAlignment="1">
      <alignment horizontal="left" vertical="top" wrapText="1"/>
    </xf>
    <xf numFmtId="0" fontId="16" fillId="2" borderId="31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vertical="center" wrapText="1"/>
    </xf>
    <xf numFmtId="0" fontId="16" fillId="2" borderId="3" xfId="0" applyFont="1" applyFill="1" applyBorder="1" applyAlignment="1">
      <alignment vertical="center" wrapText="1"/>
    </xf>
    <xf numFmtId="0" fontId="72" fillId="2" borderId="60" xfId="0" applyFont="1" applyFill="1" applyBorder="1" applyAlignment="1">
      <alignment vertical="top" wrapText="1"/>
    </xf>
    <xf numFmtId="0" fontId="16" fillId="2" borderId="60" xfId="0" applyFont="1" applyFill="1" applyBorder="1" applyAlignment="1">
      <alignment horizontal="center" vertical="center" wrapText="1"/>
    </xf>
    <xf numFmtId="43" fontId="87" fillId="2" borderId="3" xfId="7" applyFont="1" applyFill="1" applyBorder="1" applyAlignment="1">
      <alignment horizontal="right" vertical="top" wrapText="1"/>
    </xf>
    <xf numFmtId="175" fontId="94" fillId="2" borderId="0" xfId="2027" applyFont="1" applyFill="1" applyAlignment="1">
      <alignment horizontal="left" vertical="center" wrapText="1"/>
    </xf>
    <xf numFmtId="178" fontId="87" fillId="2" borderId="3" xfId="7" applyNumberFormat="1" applyFont="1" applyFill="1" applyBorder="1" applyAlignment="1">
      <alignment horizontal="right" vertical="top" wrapText="1"/>
    </xf>
    <xf numFmtId="166" fontId="72" fillId="2" borderId="60" xfId="7" applyNumberFormat="1" applyFont="1" applyFill="1" applyBorder="1" applyAlignment="1">
      <alignment horizontal="right" vertical="center" wrapText="1"/>
    </xf>
    <xf numFmtId="0" fontId="16" fillId="2" borderId="60" xfId="0" applyFont="1" applyFill="1" applyBorder="1" applyAlignment="1">
      <alignment horizontal="left" vertical="center" wrapText="1"/>
    </xf>
    <xf numFmtId="165" fontId="16" fillId="2" borderId="60" xfId="8" applyNumberFormat="1" applyFont="1" applyFill="1" applyBorder="1" applyAlignment="1">
      <alignment horizontal="center" vertical="center" wrapText="1"/>
    </xf>
    <xf numFmtId="165" fontId="72" fillId="2" borderId="60" xfId="8" applyNumberFormat="1" applyFont="1" applyFill="1" applyBorder="1" applyAlignment="1">
      <alignment horizontal="center" vertical="center" wrapText="1"/>
    </xf>
    <xf numFmtId="165" fontId="72" fillId="2" borderId="60" xfId="6" applyNumberFormat="1" applyFont="1" applyFill="1" applyBorder="1" applyAlignment="1">
      <alignment horizontal="center" vertical="center"/>
    </xf>
    <xf numFmtId="165" fontId="16" fillId="2" borderId="60" xfId="6" applyNumberFormat="1" applyFont="1" applyFill="1" applyBorder="1" applyAlignment="1">
      <alignment horizontal="right" vertical="center"/>
    </xf>
    <xf numFmtId="165" fontId="72" fillId="2" borderId="60" xfId="6" applyNumberFormat="1" applyFont="1" applyFill="1" applyBorder="1" applyAlignment="1">
      <alignment horizontal="right" vertical="center"/>
    </xf>
    <xf numFmtId="0" fontId="87" fillId="2" borderId="60" xfId="0" applyFont="1" applyFill="1" applyBorder="1" applyAlignment="1">
      <alignment horizontal="left" vertical="top" wrapText="1"/>
    </xf>
    <xf numFmtId="165" fontId="87" fillId="2" borderId="60" xfId="6" applyNumberFormat="1" applyFont="1" applyFill="1" applyBorder="1" applyAlignment="1">
      <alignment horizontal="right" vertical="center"/>
    </xf>
    <xf numFmtId="0" fontId="72" fillId="2" borderId="60" xfId="8" applyFont="1" applyFill="1" applyBorder="1" applyAlignment="1">
      <alignment horizontal="left" vertical="top" wrapText="1"/>
    </xf>
    <xf numFmtId="0" fontId="72" fillId="2" borderId="40" xfId="0" applyFont="1" applyFill="1" applyBorder="1" applyAlignment="1">
      <alignment vertical="top" wrapText="1"/>
    </xf>
    <xf numFmtId="169" fontId="16" fillId="2" borderId="60" xfId="7" applyNumberFormat="1" applyFont="1" applyFill="1" applyBorder="1" applyAlignment="1">
      <alignment horizontal="center" vertical="center" wrapText="1"/>
    </xf>
    <xf numFmtId="166" fontId="72" fillId="2" borderId="60" xfId="7" applyNumberFormat="1" applyFont="1" applyFill="1" applyBorder="1" applyAlignment="1">
      <alignment horizontal="center" vertical="center" wrapText="1"/>
    </xf>
    <xf numFmtId="169" fontId="72" fillId="2" borderId="60" xfId="7" applyNumberFormat="1" applyFont="1" applyFill="1" applyBorder="1" applyAlignment="1">
      <alignment horizontal="center" vertical="center" wrapText="1"/>
    </xf>
    <xf numFmtId="43" fontId="72" fillId="2" borderId="60" xfId="7" applyNumberFormat="1" applyFont="1" applyFill="1" applyBorder="1" applyAlignment="1">
      <alignment horizontal="center" vertical="center" wrapText="1"/>
    </xf>
    <xf numFmtId="0" fontId="72" fillId="2" borderId="60" xfId="0" applyFont="1" applyFill="1" applyBorder="1" applyAlignment="1">
      <alignment horizontal="left" vertical="center" wrapText="1"/>
    </xf>
    <xf numFmtId="0" fontId="72" fillId="2" borderId="40" xfId="0" applyFont="1" applyFill="1" applyBorder="1" applyAlignment="1">
      <alignment horizontal="left" vertical="top" wrapText="1"/>
    </xf>
    <xf numFmtId="169" fontId="16" fillId="2" borderId="60" xfId="7" applyNumberFormat="1" applyFont="1" applyFill="1" applyBorder="1" applyAlignment="1">
      <alignment horizontal="right" vertical="center" wrapText="1"/>
    </xf>
    <xf numFmtId="166" fontId="16" fillId="2" borderId="60" xfId="7" applyNumberFormat="1" applyFont="1" applyFill="1" applyBorder="1" applyAlignment="1">
      <alignment horizontal="right" vertical="center" wrapText="1"/>
    </xf>
    <xf numFmtId="166" fontId="87" fillId="2" borderId="60" xfId="7" applyNumberFormat="1" applyFont="1" applyFill="1" applyBorder="1" applyAlignment="1">
      <alignment horizontal="center" vertical="center" wrapText="1"/>
    </xf>
    <xf numFmtId="166" fontId="87" fillId="2" borderId="60" xfId="7" applyNumberFormat="1" applyFont="1" applyFill="1" applyBorder="1" applyAlignment="1">
      <alignment horizontal="right" vertical="center" wrapText="1"/>
    </xf>
    <xf numFmtId="166" fontId="72" fillId="2" borderId="60" xfId="7" applyNumberFormat="1" applyFont="1" applyFill="1" applyBorder="1" applyAlignment="1">
      <alignment vertical="center" wrapText="1"/>
    </xf>
    <xf numFmtId="0" fontId="72" fillId="2" borderId="0" xfId="0" applyFont="1" applyFill="1" applyAlignment="1">
      <alignment horizontal="right"/>
    </xf>
    <xf numFmtId="0" fontId="72" fillId="2" borderId="30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57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center" vertical="center" wrapText="1"/>
    </xf>
    <xf numFmtId="0" fontId="16" fillId="2" borderId="53" xfId="0" applyFont="1" applyFill="1" applyBorder="1" applyAlignment="1">
      <alignment horizontal="left" vertical="top" wrapText="1"/>
    </xf>
    <xf numFmtId="0" fontId="16" fillId="2" borderId="53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53" xfId="0" applyFont="1" applyFill="1" applyBorder="1" applyAlignment="1">
      <alignment horizontal="center" vertical="top" wrapText="1"/>
    </xf>
    <xf numFmtId="0" fontId="16" fillId="2" borderId="31" xfId="96" applyFont="1" applyFill="1" applyBorder="1" applyAlignment="1">
      <alignment horizontal="center" vertical="center" wrapText="1"/>
    </xf>
    <xf numFmtId="0" fontId="72" fillId="2" borderId="1" xfId="0" applyFont="1" applyFill="1" applyBorder="1" applyAlignment="1">
      <alignment horizontal="center" vertical="top" wrapText="1"/>
    </xf>
    <xf numFmtId="0" fontId="88" fillId="0" borderId="49" xfId="0" applyFont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57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16" fillId="2" borderId="3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62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16" fillId="2" borderId="31" xfId="0" applyFont="1" applyFill="1" applyBorder="1" applyAlignment="1">
      <alignment horizontal="center" vertical="top" wrapText="1"/>
    </xf>
    <xf numFmtId="0" fontId="16" fillId="2" borderId="53" xfId="0" applyFont="1" applyFill="1" applyBorder="1" applyAlignment="1">
      <alignment horizontal="left" vertical="top" wrapText="1"/>
    </xf>
    <xf numFmtId="0" fontId="16" fillId="2" borderId="53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/>
    </xf>
    <xf numFmtId="49" fontId="16" fillId="2" borderId="2" xfId="0" applyNumberFormat="1" applyFont="1" applyFill="1" applyBorder="1" applyAlignment="1">
      <alignment horizontal="center" vertical="top" wrapText="1"/>
    </xf>
    <xf numFmtId="0" fontId="16" fillId="2" borderId="60" xfId="0" applyFont="1" applyFill="1" applyBorder="1" applyAlignment="1">
      <alignment horizontal="center" wrapText="1"/>
    </xf>
    <xf numFmtId="0" fontId="72" fillId="2" borderId="53" xfId="0" applyFont="1" applyFill="1" applyBorder="1" applyAlignment="1">
      <alignment horizontal="center" vertical="top" wrapText="1"/>
    </xf>
    <xf numFmtId="0" fontId="72" fillId="2" borderId="63" xfId="0" applyFont="1" applyFill="1" applyBorder="1" applyAlignment="1">
      <alignment vertical="center"/>
    </xf>
    <xf numFmtId="0" fontId="72" fillId="2" borderId="55" xfId="0" applyFont="1" applyFill="1" applyBorder="1" applyAlignment="1">
      <alignment vertical="center"/>
    </xf>
    <xf numFmtId="0" fontId="72" fillId="2" borderId="61" xfId="0" applyFont="1" applyFill="1" applyBorder="1" applyAlignment="1">
      <alignment vertical="center"/>
    </xf>
    <xf numFmtId="169" fontId="72" fillId="2" borderId="62" xfId="0" applyNumberFormat="1" applyFont="1" applyFill="1" applyBorder="1" applyAlignment="1">
      <alignment horizontal="right" vertical="center" wrapText="1"/>
    </xf>
    <xf numFmtId="0" fontId="72" fillId="2" borderId="62" xfId="0" applyFont="1" applyFill="1" applyBorder="1" applyAlignment="1">
      <alignment horizontal="left" vertical="center" wrapText="1"/>
    </xf>
    <xf numFmtId="165" fontId="72" fillId="2" borderId="62" xfId="6" applyNumberFormat="1" applyFont="1" applyFill="1" applyBorder="1" applyAlignment="1">
      <alignment horizontal="center" vertical="center"/>
    </xf>
    <xf numFmtId="171" fontId="72" fillId="2" borderId="62" xfId="6" applyNumberFormat="1" applyFont="1" applyFill="1" applyBorder="1" applyAlignment="1">
      <alignment horizontal="center" vertical="center"/>
    </xf>
    <xf numFmtId="169" fontId="72" fillId="2" borderId="0" xfId="0" applyNumberFormat="1" applyFont="1" applyFill="1" applyAlignment="1">
      <alignment horizontal="left" vertical="center" wrapText="1"/>
    </xf>
    <xf numFmtId="0" fontId="16" fillId="2" borderId="53" xfId="0" applyFont="1" applyFill="1" applyBorder="1" applyAlignment="1">
      <alignment horizontal="center" vertical="center" wrapText="1"/>
    </xf>
    <xf numFmtId="0" fontId="16" fillId="2" borderId="40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16" fillId="2" borderId="3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wrapText="1"/>
    </xf>
    <xf numFmtId="0" fontId="16" fillId="2" borderId="30" xfId="0" applyFont="1" applyFill="1" applyBorder="1" applyAlignment="1">
      <alignment horizontal="center" vertical="center" wrapText="1"/>
    </xf>
    <xf numFmtId="0" fontId="16" fillId="2" borderId="53" xfId="0" applyFont="1" applyFill="1" applyBorder="1" applyAlignment="1">
      <alignment horizontal="left" vertical="top" wrapText="1"/>
    </xf>
    <xf numFmtId="0" fontId="72" fillId="2" borderId="53" xfId="0" applyFont="1" applyFill="1" applyBorder="1" applyAlignment="1">
      <alignment wrapText="1"/>
    </xf>
    <xf numFmtId="0" fontId="16" fillId="2" borderId="31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center" vertical="top" wrapText="1"/>
    </xf>
    <xf numFmtId="0" fontId="16" fillId="0" borderId="57" xfId="0" applyFont="1" applyBorder="1" applyAlignment="1">
      <alignment horizontal="center" vertical="top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72" fillId="2" borderId="8" xfId="0" applyFont="1" applyFill="1" applyBorder="1" applyAlignment="1">
      <alignment horizontal="center" vertical="center" wrapText="1"/>
    </xf>
    <xf numFmtId="0" fontId="72" fillId="2" borderId="3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wrapText="1"/>
    </xf>
    <xf numFmtId="0" fontId="72" fillId="2" borderId="4" xfId="0" applyFont="1" applyFill="1" applyBorder="1" applyAlignment="1">
      <alignment horizontal="center" vertical="center" wrapText="1"/>
    </xf>
    <xf numFmtId="0" fontId="72" fillId="2" borderId="7" xfId="0" applyFont="1" applyFill="1" applyBorder="1" applyAlignment="1">
      <alignment horizontal="center" vertical="center" wrapText="1"/>
    </xf>
    <xf numFmtId="0" fontId="72" fillId="2" borderId="54" xfId="0" applyFont="1" applyFill="1" applyBorder="1" applyAlignment="1">
      <alignment horizontal="center" vertical="center" wrapText="1"/>
    </xf>
    <xf numFmtId="0" fontId="72" fillId="2" borderId="56" xfId="0" applyFont="1" applyFill="1" applyBorder="1" applyAlignment="1">
      <alignment horizontal="center" vertical="center" wrapText="1"/>
    </xf>
    <xf numFmtId="0" fontId="16" fillId="2" borderId="57" xfId="0" applyFont="1" applyFill="1" applyBorder="1" applyAlignment="1">
      <alignment horizontal="center" vertical="top" wrapText="1"/>
    </xf>
    <xf numFmtId="0" fontId="72" fillId="2" borderId="3" xfId="0" applyFont="1" applyFill="1" applyBorder="1" applyAlignment="1">
      <alignment horizontal="center" vertical="top" wrapText="1"/>
    </xf>
    <xf numFmtId="0" fontId="72" fillId="2" borderId="57" xfId="0" applyFont="1" applyFill="1" applyBorder="1" applyAlignment="1">
      <alignment horizontal="center" vertical="top" wrapText="1"/>
    </xf>
    <xf numFmtId="0" fontId="72" fillId="2" borderId="53" xfId="0" applyNumberFormat="1" applyFont="1" applyFill="1" applyBorder="1" applyAlignment="1">
      <alignment horizontal="center" vertical="top" wrapText="1"/>
    </xf>
    <xf numFmtId="0" fontId="72" fillId="2" borderId="53" xfId="0" applyFont="1" applyFill="1" applyBorder="1" applyAlignment="1">
      <alignment horizontal="center" vertical="top" wrapText="1"/>
    </xf>
    <xf numFmtId="0" fontId="16" fillId="2" borderId="3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31" xfId="0" applyFont="1" applyFill="1" applyBorder="1" applyAlignment="1">
      <alignment horizontal="center" wrapText="1"/>
    </xf>
    <xf numFmtId="0" fontId="16" fillId="2" borderId="2" xfId="0" applyFont="1" applyFill="1" applyBorder="1" applyAlignment="1">
      <alignment horizontal="center" wrapText="1"/>
    </xf>
    <xf numFmtId="0" fontId="16" fillId="2" borderId="3" xfId="0" applyFont="1" applyFill="1" applyBorder="1" applyAlignment="1">
      <alignment horizontal="center" wrapText="1"/>
    </xf>
    <xf numFmtId="49" fontId="16" fillId="2" borderId="31" xfId="0" applyNumberFormat="1" applyFont="1" applyFill="1" applyBorder="1" applyAlignment="1">
      <alignment horizontal="center" vertical="top" wrapText="1"/>
    </xf>
    <xf numFmtId="49" fontId="16" fillId="2" borderId="3" xfId="0" applyNumberFormat="1" applyFont="1" applyFill="1" applyBorder="1" applyAlignment="1">
      <alignment horizontal="center" vertical="top" wrapText="1"/>
    </xf>
    <xf numFmtId="0" fontId="16" fillId="2" borderId="53" xfId="0" applyFont="1" applyFill="1" applyBorder="1" applyAlignment="1">
      <alignment horizontal="center" wrapText="1"/>
    </xf>
    <xf numFmtId="0" fontId="16" fillId="2" borderId="53" xfId="0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72" fillId="2" borderId="31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49" fontId="16" fillId="2" borderId="60" xfId="0" applyNumberFormat="1" applyFont="1" applyFill="1" applyBorder="1" applyAlignment="1">
      <alignment horizontal="center" vertical="top" wrapText="1"/>
    </xf>
    <xf numFmtId="49" fontId="16" fillId="2" borderId="53" xfId="0" applyNumberFormat="1" applyFont="1" applyFill="1" applyBorder="1" applyAlignment="1">
      <alignment horizontal="center" vertical="top" wrapText="1"/>
    </xf>
    <xf numFmtId="0" fontId="16" fillId="2" borderId="57" xfId="0" applyFont="1" applyFill="1" applyBorder="1" applyAlignment="1">
      <alignment horizontal="center" wrapText="1"/>
    </xf>
    <xf numFmtId="0" fontId="16" fillId="2" borderId="60" xfId="0" applyFont="1" applyFill="1" applyBorder="1" applyAlignment="1">
      <alignment horizontal="center" wrapText="1"/>
    </xf>
    <xf numFmtId="49" fontId="16" fillId="2" borderId="49" xfId="0" applyNumberFormat="1" applyFont="1" applyFill="1" applyBorder="1" applyAlignment="1">
      <alignment horizontal="left" vertical="top" wrapText="1"/>
    </xf>
    <xf numFmtId="0" fontId="72" fillId="2" borderId="49" xfId="0" applyFont="1" applyFill="1" applyBorder="1" applyAlignment="1">
      <alignment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56" xfId="8" applyFont="1" applyFill="1" applyBorder="1" applyAlignment="1">
      <alignment horizontal="center" vertical="top" wrapText="1"/>
    </xf>
    <xf numFmtId="0" fontId="16" fillId="2" borderId="49" xfId="0" applyFont="1" applyFill="1" applyBorder="1" applyAlignment="1">
      <alignment horizontal="center" wrapText="1"/>
    </xf>
    <xf numFmtId="0" fontId="16" fillId="2" borderId="57" xfId="0" applyFont="1" applyFill="1" applyBorder="1" applyAlignment="1">
      <alignment horizontal="left" vertical="top" wrapText="1"/>
    </xf>
    <xf numFmtId="0" fontId="72" fillId="2" borderId="57" xfId="0" applyFont="1" applyFill="1" applyBorder="1" applyAlignment="1">
      <alignment horizontal="center"/>
    </xf>
    <xf numFmtId="0" fontId="16" fillId="2" borderId="57" xfId="8" applyFont="1" applyFill="1" applyBorder="1" applyAlignment="1">
      <alignment horizontal="center" vertical="top" wrapText="1"/>
    </xf>
    <xf numFmtId="0" fontId="16" fillId="2" borderId="56" xfId="0" applyFont="1" applyFill="1" applyBorder="1" applyAlignment="1">
      <alignment horizontal="left" wrapText="1"/>
    </xf>
    <xf numFmtId="0" fontId="16" fillId="2" borderId="57" xfId="0" applyFont="1" applyFill="1" applyBorder="1" applyAlignment="1">
      <alignment horizontal="left" wrapText="1"/>
    </xf>
    <xf numFmtId="0" fontId="16" fillId="2" borderId="57" xfId="0" applyFont="1" applyFill="1" applyBorder="1" applyAlignment="1">
      <alignment horizontal="center" vertical="top"/>
    </xf>
    <xf numFmtId="0" fontId="16" fillId="2" borderId="57" xfId="0" applyFont="1" applyFill="1" applyBorder="1" applyAlignment="1">
      <alignment horizontal="center" vertical="center" wrapText="1"/>
    </xf>
    <xf numFmtId="0" fontId="72" fillId="2" borderId="49" xfId="0" applyNumberFormat="1" applyFont="1" applyFill="1" applyBorder="1" applyAlignment="1">
      <alignment horizontal="center" vertical="top" wrapText="1"/>
    </xf>
    <xf numFmtId="0" fontId="16" fillId="2" borderId="60" xfId="0" applyFont="1" applyFill="1" applyBorder="1" applyAlignment="1">
      <alignment horizontal="center" vertical="top" wrapText="1"/>
    </xf>
    <xf numFmtId="0" fontId="16" fillId="2" borderId="56" xfId="8" applyFont="1" applyFill="1" applyBorder="1" applyAlignment="1">
      <alignment horizontal="center" vertical="top" wrapText="1"/>
    </xf>
    <xf numFmtId="169" fontId="72" fillId="2" borderId="0" xfId="96" applyNumberFormat="1" applyFont="1" applyFill="1" applyAlignment="1">
      <alignment horizontal="right" vertical="top" wrapText="1"/>
    </xf>
    <xf numFmtId="169" fontId="72" fillId="2" borderId="0" xfId="96" applyNumberFormat="1" applyFont="1" applyFill="1" applyAlignment="1">
      <alignment horizontal="right" vertical="center" wrapText="1"/>
    </xf>
    <xf numFmtId="49" fontId="16" fillId="2" borderId="0" xfId="96" applyNumberFormat="1" applyFont="1" applyFill="1" applyBorder="1" applyAlignment="1">
      <alignment horizontal="center" vertical="center" wrapText="1"/>
    </xf>
    <xf numFmtId="0" fontId="72" fillId="2" borderId="0" xfId="0" applyFont="1" applyFill="1" applyBorder="1" applyAlignment="1">
      <alignment vertical="center" wrapText="1"/>
    </xf>
    <xf numFmtId="49" fontId="16" fillId="2" borderId="4" xfId="96" applyNumberFormat="1" applyFont="1" applyFill="1" applyBorder="1" applyAlignment="1">
      <alignment horizontal="center" vertical="center" wrapText="1"/>
    </xf>
    <xf numFmtId="49" fontId="16" fillId="2" borderId="5" xfId="96" applyNumberFormat="1" applyFont="1" applyFill="1" applyBorder="1" applyAlignment="1">
      <alignment horizontal="center" vertical="center" wrapText="1"/>
    </xf>
    <xf numFmtId="0" fontId="16" fillId="2" borderId="8" xfId="96" applyNumberFormat="1" applyFont="1" applyFill="1" applyBorder="1" applyAlignment="1">
      <alignment horizontal="center" vertical="center" wrapText="1"/>
    </xf>
    <xf numFmtId="0" fontId="16" fillId="2" borderId="3" xfId="96" applyNumberFormat="1" applyFont="1" applyFill="1" applyBorder="1" applyAlignment="1">
      <alignment horizontal="center" vertical="center" wrapText="1"/>
    </xf>
    <xf numFmtId="168" fontId="16" fillId="2" borderId="8" xfId="96" applyNumberFormat="1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168" fontId="72" fillId="2" borderId="44" xfId="96" applyNumberFormat="1" applyFont="1" applyFill="1" applyBorder="1" applyAlignment="1">
      <alignment horizontal="center" vertical="center" wrapText="1"/>
    </xf>
    <xf numFmtId="168" fontId="72" fillId="2" borderId="42" xfId="96" applyNumberFormat="1" applyFont="1" applyFill="1" applyBorder="1" applyAlignment="1">
      <alignment horizontal="center" vertical="center" wrapText="1"/>
    </xf>
    <xf numFmtId="168" fontId="72" fillId="2" borderId="43" xfId="96" applyNumberFormat="1" applyFont="1" applyFill="1" applyBorder="1" applyAlignment="1">
      <alignment horizontal="center" vertical="center" wrapText="1"/>
    </xf>
    <xf numFmtId="0" fontId="75" fillId="2" borderId="31" xfId="0" applyFont="1" applyFill="1" applyBorder="1" applyAlignment="1">
      <alignment horizontal="center"/>
    </xf>
    <xf numFmtId="0" fontId="75" fillId="2" borderId="3" xfId="0" applyFont="1" applyFill="1" applyBorder="1" applyAlignment="1">
      <alignment horizontal="center"/>
    </xf>
    <xf numFmtId="0" fontId="95" fillId="2" borderId="49" xfId="96" applyFont="1" applyFill="1" applyBorder="1" applyAlignment="1">
      <alignment horizontal="center" vertical="center" wrapText="1"/>
    </xf>
    <xf numFmtId="0" fontId="72" fillId="2" borderId="31" xfId="96" applyFont="1" applyFill="1" applyBorder="1" applyAlignment="1">
      <alignment horizontal="center" vertical="center" wrapText="1"/>
    </xf>
    <xf numFmtId="0" fontId="72" fillId="2" borderId="2" xfId="96" applyFont="1" applyFill="1" applyBorder="1" applyAlignment="1">
      <alignment horizontal="center" vertical="center" wrapText="1"/>
    </xf>
    <xf numFmtId="0" fontId="72" fillId="2" borderId="3" xfId="96" applyFont="1" applyFill="1" applyBorder="1" applyAlignment="1">
      <alignment horizontal="center" vertical="center" wrapText="1"/>
    </xf>
    <xf numFmtId="0" fontId="95" fillId="2" borderId="31" xfId="96" applyFont="1" applyFill="1" applyBorder="1" applyAlignment="1">
      <alignment horizontal="center" vertical="center" wrapText="1"/>
    </xf>
    <xf numFmtId="0" fontId="95" fillId="2" borderId="3" xfId="96" applyFont="1" applyFill="1" applyBorder="1" applyAlignment="1">
      <alignment horizontal="center" vertical="center" wrapText="1"/>
    </xf>
    <xf numFmtId="0" fontId="16" fillId="0" borderId="40" xfId="96" applyFont="1" applyBorder="1" applyAlignment="1">
      <alignment horizontal="center" vertical="center" wrapText="1"/>
    </xf>
    <xf numFmtId="0" fontId="16" fillId="0" borderId="3" xfId="96" applyFont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top" wrapText="1"/>
    </xf>
    <xf numFmtId="0" fontId="16" fillId="2" borderId="0" xfId="0" applyFont="1" applyFill="1" applyAlignment="1">
      <alignment horizontal="center" vertical="center" wrapText="1"/>
    </xf>
    <xf numFmtId="49" fontId="16" fillId="2" borderId="48" xfId="96" applyNumberFormat="1" applyFont="1" applyFill="1" applyBorder="1" applyAlignment="1">
      <alignment horizontal="center" vertical="center" wrapText="1"/>
    </xf>
    <xf numFmtId="0" fontId="16" fillId="2" borderId="2" xfId="96" applyNumberFormat="1" applyFont="1" applyFill="1" applyBorder="1" applyAlignment="1">
      <alignment horizontal="center" vertical="center" wrapText="1"/>
    </xf>
    <xf numFmtId="49" fontId="16" fillId="2" borderId="48" xfId="96" applyNumberFormat="1" applyFont="1" applyFill="1" applyBorder="1" applyAlignment="1">
      <alignment horizontal="center" vertical="center" textRotation="90" wrapText="1"/>
    </xf>
    <xf numFmtId="168" fontId="16" fillId="2" borderId="31" xfId="96" applyNumberFormat="1" applyFont="1" applyFill="1" applyBorder="1" applyAlignment="1">
      <alignment horizontal="center" vertical="center" wrapText="1"/>
    </xf>
    <xf numFmtId="168" fontId="72" fillId="2" borderId="55" xfId="96" applyNumberFormat="1" applyFont="1" applyFill="1" applyBorder="1" applyAlignment="1">
      <alignment horizontal="center" vertical="center" wrapText="1"/>
    </xf>
    <xf numFmtId="168" fontId="72" fillId="2" borderId="52" xfId="96" applyNumberFormat="1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wrapText="1"/>
    </xf>
    <xf numFmtId="49" fontId="16" fillId="2" borderId="31" xfId="96" applyNumberFormat="1" applyFont="1" applyFill="1" applyBorder="1" applyAlignment="1">
      <alignment horizontal="center" vertical="center" textRotation="90" wrapText="1"/>
    </xf>
    <xf numFmtId="49" fontId="16" fillId="2" borderId="2" xfId="96" applyNumberFormat="1" applyFont="1" applyFill="1" applyBorder="1" applyAlignment="1">
      <alignment horizontal="center" vertical="center" textRotation="90" wrapText="1"/>
    </xf>
    <xf numFmtId="49" fontId="16" fillId="2" borderId="3" xfId="96" applyNumberFormat="1" applyFont="1" applyFill="1" applyBorder="1" applyAlignment="1">
      <alignment horizontal="center" vertical="center" textRotation="90" wrapText="1"/>
    </xf>
    <xf numFmtId="0" fontId="16" fillId="2" borderId="31" xfId="96" applyFont="1" applyFill="1" applyBorder="1" applyAlignment="1">
      <alignment horizontal="center" vertical="center" wrapText="1"/>
    </xf>
    <xf numFmtId="0" fontId="16" fillId="2" borderId="3" xfId="96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75" fillId="2" borderId="9" xfId="0" applyFont="1" applyFill="1" applyBorder="1" applyAlignment="1">
      <alignment horizontal="right" wrapText="1"/>
    </xf>
    <xf numFmtId="0" fontId="72" fillId="2" borderId="57" xfId="8" applyFont="1" applyFill="1" applyBorder="1" applyAlignment="1">
      <alignment horizontal="center" vertical="center" wrapText="1"/>
    </xf>
    <xf numFmtId="0" fontId="72" fillId="2" borderId="32" xfId="8" applyFont="1" applyFill="1" applyBorder="1" applyAlignment="1">
      <alignment horizontal="center" vertical="center" wrapText="1"/>
    </xf>
    <xf numFmtId="0" fontId="72" fillId="2" borderId="34" xfId="8" applyFont="1" applyFill="1" applyBorder="1" applyAlignment="1">
      <alignment horizontal="center" vertical="center" wrapText="1"/>
    </xf>
    <xf numFmtId="0" fontId="72" fillId="2" borderId="10" xfId="8" applyFont="1" applyFill="1" applyBorder="1" applyAlignment="1">
      <alignment horizontal="center" vertical="center" wrapText="1"/>
    </xf>
    <xf numFmtId="0" fontId="72" fillId="2" borderId="29" xfId="8" applyFont="1" applyFill="1" applyBorder="1" applyAlignment="1">
      <alignment horizontal="center" vertical="center" wrapText="1"/>
    </xf>
    <xf numFmtId="0" fontId="72" fillId="2" borderId="31" xfId="8" applyFont="1" applyFill="1" applyBorder="1" applyAlignment="1">
      <alignment horizontal="center" vertical="center" wrapText="1"/>
    </xf>
    <xf numFmtId="0" fontId="72" fillId="2" borderId="3" xfId="8" applyFont="1" applyFill="1" applyBorder="1" applyAlignment="1">
      <alignment horizontal="center" vertical="center" wrapText="1"/>
    </xf>
    <xf numFmtId="0" fontId="75" fillId="2" borderId="0" xfId="0" applyFont="1" applyFill="1" applyAlignment="1">
      <alignment horizontal="right"/>
    </xf>
    <xf numFmtId="0" fontId="16" fillId="2" borderId="54" xfId="0" applyFont="1" applyFill="1" applyBorder="1" applyAlignment="1">
      <alignment horizontal="center" vertical="center" wrapText="1"/>
    </xf>
    <xf numFmtId="0" fontId="16" fillId="2" borderId="55" xfId="0" applyFont="1" applyFill="1" applyBorder="1" applyAlignment="1">
      <alignment horizontal="center" vertical="center" wrapText="1"/>
    </xf>
    <xf numFmtId="0" fontId="16" fillId="2" borderId="56" xfId="0" applyFont="1" applyFill="1" applyBorder="1" applyAlignment="1">
      <alignment horizontal="center" vertical="center" wrapText="1"/>
    </xf>
    <xf numFmtId="0" fontId="16" fillId="2" borderId="54" xfId="0" applyFont="1" applyFill="1" applyBorder="1" applyAlignment="1">
      <alignment horizontal="left" vertical="center" wrapText="1"/>
    </xf>
    <xf numFmtId="0" fontId="16" fillId="2" borderId="55" xfId="0" applyFont="1" applyFill="1" applyBorder="1" applyAlignment="1">
      <alignment horizontal="left" vertical="center" wrapText="1"/>
    </xf>
    <xf numFmtId="0" fontId="16" fillId="2" borderId="56" xfId="0" applyFont="1" applyFill="1" applyBorder="1" applyAlignment="1">
      <alignment horizontal="left" vertical="center" wrapText="1"/>
    </xf>
    <xf numFmtId="0" fontId="16" fillId="2" borderId="54" xfId="0" applyFont="1" applyFill="1" applyBorder="1" applyAlignment="1">
      <alignment horizontal="center" vertical="center"/>
    </xf>
    <xf numFmtId="0" fontId="16" fillId="2" borderId="55" xfId="0" applyFont="1" applyFill="1" applyBorder="1" applyAlignment="1">
      <alignment horizontal="center" vertical="center"/>
    </xf>
    <xf numFmtId="0" fontId="16" fillId="2" borderId="56" xfId="0" applyFont="1" applyFill="1" applyBorder="1" applyAlignment="1">
      <alignment horizontal="center" vertical="center"/>
    </xf>
    <xf numFmtId="174" fontId="87" fillId="2" borderId="54" xfId="98" applyNumberFormat="1" applyFont="1" applyFill="1" applyBorder="1" applyAlignment="1">
      <alignment horizontal="left" vertical="center" wrapText="1"/>
    </xf>
    <xf numFmtId="174" fontId="87" fillId="2" borderId="56" xfId="98" applyNumberFormat="1" applyFont="1" applyFill="1" applyBorder="1" applyAlignment="1">
      <alignment horizontal="left" vertical="center" wrapText="1"/>
    </xf>
    <xf numFmtId="0" fontId="72" fillId="2" borderId="55" xfId="0" applyFont="1" applyFill="1" applyBorder="1" applyAlignment="1">
      <alignment horizontal="center" vertical="center" wrapText="1"/>
    </xf>
    <xf numFmtId="0" fontId="72" fillId="2" borderId="52" xfId="0" applyFont="1" applyFill="1" applyBorder="1" applyAlignment="1">
      <alignment horizontal="center" vertical="center" wrapText="1"/>
    </xf>
    <xf numFmtId="0" fontId="72" fillId="2" borderId="51" xfId="0" applyFont="1" applyFill="1" applyBorder="1" applyAlignment="1">
      <alignment horizontal="center" vertical="top" wrapText="1"/>
    </xf>
    <xf numFmtId="0" fontId="72" fillId="2" borderId="50" xfId="0" applyFont="1" applyFill="1" applyBorder="1" applyAlignment="1">
      <alignment horizontal="center" vertical="top" wrapText="1"/>
    </xf>
    <xf numFmtId="0" fontId="86" fillId="2" borderId="52" xfId="0" applyFont="1" applyFill="1" applyBorder="1" applyAlignment="1">
      <alignment vertical="center" wrapText="1"/>
    </xf>
    <xf numFmtId="0" fontId="72" fillId="2" borderId="32" xfId="0" applyFont="1" applyFill="1" applyBorder="1" applyAlignment="1">
      <alignment horizontal="center" vertical="center" wrapText="1"/>
    </xf>
    <xf numFmtId="0" fontId="72" fillId="2" borderId="34" xfId="0" applyFont="1" applyFill="1" applyBorder="1" applyAlignment="1">
      <alignment horizontal="center" vertical="center" wrapText="1"/>
    </xf>
    <xf numFmtId="0" fontId="72" fillId="2" borderId="10" xfId="0" applyFont="1" applyFill="1" applyBorder="1" applyAlignment="1">
      <alignment horizontal="center" vertical="center" wrapText="1"/>
    </xf>
    <xf numFmtId="0" fontId="72" fillId="2" borderId="29" xfId="0" applyFont="1" applyFill="1" applyBorder="1" applyAlignment="1">
      <alignment horizontal="center" vertical="center" wrapText="1"/>
    </xf>
    <xf numFmtId="0" fontId="72" fillId="2" borderId="54" xfId="0" applyFont="1" applyFill="1" applyBorder="1" applyAlignment="1">
      <alignment horizontal="center" vertical="top" wrapText="1"/>
    </xf>
    <xf numFmtId="0" fontId="72" fillId="2" borderId="52" xfId="0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horizontal="left" vertical="top" wrapText="1"/>
    </xf>
    <xf numFmtId="0" fontId="13" fillId="2" borderId="55" xfId="0" applyFont="1" applyFill="1" applyBorder="1" applyAlignment="1">
      <alignment horizontal="left" vertical="top" wrapText="1"/>
    </xf>
    <xf numFmtId="0" fontId="90" fillId="2" borderId="5" xfId="0" applyFont="1" applyFill="1" applyBorder="1" applyAlignment="1">
      <alignment wrapText="1"/>
    </xf>
    <xf numFmtId="0" fontId="87" fillId="2" borderId="54" xfId="0" applyFont="1" applyFill="1" applyBorder="1" applyAlignment="1">
      <alignment horizontal="left" vertical="top" wrapText="1"/>
    </xf>
    <xf numFmtId="0" fontId="87" fillId="2" borderId="56" xfId="0" applyFont="1" applyFill="1" applyBorder="1" applyAlignment="1">
      <alignment horizontal="left" vertical="top" wrapText="1"/>
    </xf>
    <xf numFmtId="0" fontId="16" fillId="2" borderId="1" xfId="0" applyFont="1" applyFill="1" applyBorder="1" applyAlignment="1">
      <alignment horizontal="left" vertical="top" wrapText="1"/>
    </xf>
    <xf numFmtId="0" fontId="86" fillId="2" borderId="1" xfId="0" applyFont="1" applyFill="1" applyBorder="1" applyAlignment="1">
      <alignment horizontal="left" vertical="top" wrapText="1"/>
    </xf>
    <xf numFmtId="0" fontId="16" fillId="2" borderId="51" xfId="0" applyFont="1" applyFill="1" applyBorder="1" applyAlignment="1">
      <alignment horizontal="left" vertical="center" wrapText="1"/>
    </xf>
    <xf numFmtId="0" fontId="16" fillId="2" borderId="50" xfId="0" applyFont="1" applyFill="1" applyBorder="1" applyAlignment="1">
      <alignment horizontal="left" vertical="center" wrapText="1"/>
    </xf>
    <xf numFmtId="0" fontId="96" fillId="2" borderId="52" xfId="0" applyFont="1" applyFill="1" applyBorder="1" applyAlignment="1">
      <alignment horizontal="left" vertical="top" wrapText="1"/>
    </xf>
    <xf numFmtId="0" fontId="86" fillId="2" borderId="56" xfId="0" applyFont="1" applyFill="1" applyBorder="1" applyAlignment="1">
      <alignment vertical="center" wrapText="1"/>
    </xf>
    <xf numFmtId="0" fontId="75" fillId="2" borderId="0" xfId="0" applyFont="1" applyFill="1" applyAlignment="1">
      <alignment horizontal="right" vertical="top"/>
    </xf>
    <xf numFmtId="0" fontId="16" fillId="2" borderId="44" xfId="0" applyFont="1" applyFill="1" applyBorder="1" applyAlignment="1">
      <alignment horizontal="left"/>
    </xf>
    <xf numFmtId="0" fontId="16" fillId="2" borderId="42" xfId="0" applyFont="1" applyFill="1" applyBorder="1" applyAlignment="1">
      <alignment horizontal="left"/>
    </xf>
    <xf numFmtId="0" fontId="16" fillId="2" borderId="55" xfId="0" applyFont="1" applyFill="1" applyBorder="1" applyAlignment="1">
      <alignment horizontal="left"/>
    </xf>
    <xf numFmtId="0" fontId="16" fillId="2" borderId="43" xfId="0" applyFont="1" applyFill="1" applyBorder="1" applyAlignment="1">
      <alignment horizontal="left"/>
    </xf>
    <xf numFmtId="0" fontId="89" fillId="2" borderId="0" xfId="0" applyFont="1" applyFill="1" applyBorder="1" applyAlignment="1">
      <alignment horizontal="right" vertical="top" wrapText="1"/>
    </xf>
    <xf numFmtId="0" fontId="13" fillId="2" borderId="53" xfId="0" applyFont="1" applyFill="1" applyBorder="1" applyAlignment="1">
      <alignment horizontal="center" vertical="top" wrapText="1"/>
    </xf>
    <xf numFmtId="0" fontId="88" fillId="0" borderId="49" xfId="0" applyFont="1" applyBorder="1" applyAlignment="1">
      <alignment horizontal="left" vertical="top" wrapText="1"/>
    </xf>
    <xf numFmtId="0" fontId="13" fillId="2" borderId="1" xfId="0" applyFont="1" applyFill="1" applyBorder="1" applyAlignment="1">
      <alignment horizontal="left" vertical="top" wrapText="1"/>
    </xf>
    <xf numFmtId="0" fontId="90" fillId="2" borderId="1" xfId="0" applyFont="1" applyFill="1" applyBorder="1" applyAlignment="1">
      <alignment horizontal="left" vertical="top" wrapText="1"/>
    </xf>
    <xf numFmtId="0" fontId="75" fillId="2" borderId="31" xfId="0" applyFont="1" applyFill="1" applyBorder="1" applyAlignment="1">
      <alignment horizontal="center" vertical="top" wrapText="1"/>
    </xf>
    <xf numFmtId="0" fontId="75" fillId="2" borderId="2" xfId="0" applyFont="1" applyFill="1" applyBorder="1" applyAlignment="1">
      <alignment horizontal="center" vertical="top" wrapText="1"/>
    </xf>
    <xf numFmtId="0" fontId="75" fillId="2" borderId="3" xfId="0" applyFont="1" applyFill="1" applyBorder="1" applyAlignment="1">
      <alignment horizontal="center" vertical="top" wrapText="1"/>
    </xf>
    <xf numFmtId="0" fontId="75" fillId="2" borderId="1" xfId="0" applyFont="1" applyFill="1" applyBorder="1" applyAlignment="1">
      <alignment horizontal="center" vertical="top" wrapText="1"/>
    </xf>
    <xf numFmtId="0" fontId="72" fillId="2" borderId="1" xfId="0" applyFont="1" applyFill="1" applyBorder="1" applyAlignment="1">
      <alignment horizontal="center" vertical="top" wrapText="1"/>
    </xf>
    <xf numFmtId="0" fontId="87" fillId="2" borderId="36" xfId="0" applyFont="1" applyFill="1" applyBorder="1" applyAlignment="1">
      <alignment horizontal="left" vertical="top" wrapText="1"/>
    </xf>
    <xf numFmtId="0" fontId="87" fillId="2" borderId="33" xfId="0" applyFont="1" applyFill="1" applyBorder="1" applyAlignment="1">
      <alignment horizontal="left" vertical="top" wrapText="1"/>
    </xf>
    <xf numFmtId="0" fontId="16" fillId="2" borderId="54" xfId="0" applyFont="1" applyFill="1" applyBorder="1" applyAlignment="1">
      <alignment horizontal="left" vertical="top" wrapText="1"/>
    </xf>
    <xf numFmtId="0" fontId="16" fillId="2" borderId="56" xfId="0" applyFont="1" applyFill="1" applyBorder="1" applyAlignment="1">
      <alignment horizontal="left" vertical="top" wrapText="1"/>
    </xf>
    <xf numFmtId="0" fontId="72" fillId="2" borderId="57" xfId="0" applyFont="1" applyFill="1" applyBorder="1" applyAlignment="1">
      <alignment horizontal="left" vertical="center"/>
    </xf>
    <xf numFmtId="0" fontId="72" fillId="2" borderId="58" xfId="0" applyFont="1" applyFill="1" applyBorder="1" applyAlignment="1">
      <alignment horizontal="center" vertical="center" wrapText="1"/>
    </xf>
    <xf numFmtId="0" fontId="72" fillId="2" borderId="59" xfId="0" applyFont="1" applyFill="1" applyBorder="1" applyAlignment="1">
      <alignment horizontal="center" vertical="center" wrapText="1"/>
    </xf>
    <xf numFmtId="0" fontId="97" fillId="2" borderId="52" xfId="0" applyFont="1" applyFill="1" applyBorder="1" applyAlignment="1">
      <alignment horizontal="left" vertical="top" wrapText="1"/>
    </xf>
    <xf numFmtId="0" fontId="72" fillId="2" borderId="63" xfId="0" applyFont="1" applyFill="1" applyBorder="1" applyAlignment="1">
      <alignment horizontal="center" vertical="center" wrapText="1"/>
    </xf>
    <xf numFmtId="0" fontId="72" fillId="2" borderId="61" xfId="0" applyFont="1" applyFill="1" applyBorder="1" applyAlignment="1">
      <alignment horizontal="center" vertical="center" wrapText="1"/>
    </xf>
    <xf numFmtId="0" fontId="72" fillId="2" borderId="62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48" xfId="0" applyFont="1" applyFill="1" applyBorder="1" applyAlignment="1">
      <alignment horizontal="left" vertical="top" wrapText="1"/>
    </xf>
    <xf numFmtId="0" fontId="72" fillId="2" borderId="44" xfId="0" applyFont="1" applyFill="1" applyBorder="1" applyAlignment="1">
      <alignment horizontal="center" vertical="center" wrapText="1"/>
    </xf>
    <xf numFmtId="0" fontId="72" fillId="2" borderId="42" xfId="0" applyFont="1" applyFill="1" applyBorder="1" applyAlignment="1">
      <alignment horizontal="center" vertical="center" wrapText="1"/>
    </xf>
    <xf numFmtId="0" fontId="72" fillId="2" borderId="43" xfId="0" applyFont="1" applyFill="1" applyBorder="1" applyAlignment="1">
      <alignment horizontal="center" vertical="center" wrapText="1"/>
    </xf>
    <xf numFmtId="0" fontId="72" fillId="2" borderId="48" xfId="0" applyFont="1" applyFill="1" applyBorder="1" applyAlignment="1">
      <alignment horizontal="left" vertical="center" wrapText="1"/>
    </xf>
    <xf numFmtId="0" fontId="72" fillId="58" borderId="36" xfId="0" applyFont="1" applyFill="1" applyBorder="1" applyAlignment="1">
      <alignment horizontal="left" vertical="center" wrapText="1"/>
    </xf>
    <xf numFmtId="0" fontId="72" fillId="58" borderId="37" xfId="0" applyFont="1" applyFill="1" applyBorder="1" applyAlignment="1">
      <alignment horizontal="left" vertical="center" wrapText="1"/>
    </xf>
    <xf numFmtId="0" fontId="72" fillId="58" borderId="33" xfId="0" applyFont="1" applyFill="1" applyBorder="1" applyAlignment="1">
      <alignment horizontal="left" vertical="center" wrapText="1"/>
    </xf>
    <xf numFmtId="0" fontId="16" fillId="57" borderId="41" xfId="0" applyFont="1" applyFill="1" applyBorder="1" applyAlignment="1">
      <alignment vertical="top" wrapText="1"/>
    </xf>
    <xf numFmtId="0" fontId="72" fillId="2" borderId="57" xfId="0" applyFont="1" applyFill="1" applyBorder="1" applyAlignment="1">
      <alignment horizontal="left" vertical="center" wrapText="1"/>
    </xf>
    <xf numFmtId="0" fontId="72" fillId="2" borderId="35" xfId="0" applyFont="1" applyFill="1" applyBorder="1" applyAlignment="1">
      <alignment horizontal="center" vertical="center" wrapText="1"/>
    </xf>
    <xf numFmtId="0" fontId="72" fillId="2" borderId="9" xfId="0" applyFont="1" applyFill="1" applyBorder="1" applyAlignment="1">
      <alignment horizontal="center" vertical="center" wrapText="1"/>
    </xf>
    <xf numFmtId="0" fontId="72" fillId="2" borderId="36" xfId="0" applyFont="1" applyFill="1" applyBorder="1" applyAlignment="1">
      <alignment horizontal="center" wrapText="1"/>
    </xf>
    <xf numFmtId="0" fontId="72" fillId="2" borderId="37" xfId="0" applyFont="1" applyFill="1" applyBorder="1" applyAlignment="1">
      <alignment horizontal="center" wrapText="1"/>
    </xf>
    <xf numFmtId="0" fontId="72" fillId="2" borderId="33" xfId="0" applyFont="1" applyFill="1" applyBorder="1" applyAlignment="1">
      <alignment horizontal="center" wrapText="1"/>
    </xf>
    <xf numFmtId="0" fontId="16" fillId="2" borderId="0" xfId="0" applyFont="1" applyFill="1" applyBorder="1" applyAlignment="1">
      <alignment horizontal="center" wrapText="1"/>
    </xf>
    <xf numFmtId="0" fontId="72" fillId="2" borderId="44" xfId="8" applyFont="1" applyFill="1" applyBorder="1" applyAlignment="1">
      <alignment horizontal="center" vertical="center" wrapText="1"/>
    </xf>
    <xf numFmtId="0" fontId="72" fillId="2" borderId="43" xfId="8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vertical="center" wrapText="1"/>
    </xf>
    <xf numFmtId="0" fontId="72" fillId="2" borderId="57" xfId="299" applyFont="1" applyFill="1" applyBorder="1" applyAlignment="1">
      <alignment horizontal="left" vertical="center" wrapText="1"/>
    </xf>
    <xf numFmtId="49" fontId="16" fillId="2" borderId="40" xfId="0" applyNumberFormat="1" applyFont="1" applyFill="1" applyBorder="1" applyAlignment="1">
      <alignment horizontal="center" vertical="top" wrapText="1"/>
    </xf>
    <xf numFmtId="0" fontId="16" fillId="2" borderId="60" xfId="0" applyNumberFormat="1" applyFont="1" applyFill="1" applyBorder="1" applyAlignment="1">
      <alignment horizontal="center" vertical="top" wrapText="1"/>
    </xf>
    <xf numFmtId="0" fontId="72" fillId="2" borderId="40" xfId="0" applyFont="1" applyFill="1" applyBorder="1" applyAlignment="1">
      <alignment horizontal="center" vertical="top" wrapText="1"/>
    </xf>
    <xf numFmtId="0" fontId="16" fillId="2" borderId="40" xfId="0" applyFont="1" applyFill="1" applyBorder="1" applyAlignment="1">
      <alignment horizontal="center" vertical="center" wrapText="1"/>
    </xf>
    <xf numFmtId="0" fontId="16" fillId="2" borderId="60" xfId="8" applyFont="1" applyFill="1" applyBorder="1" applyAlignment="1">
      <alignment horizontal="center" vertical="top" wrapText="1"/>
    </xf>
    <xf numFmtId="0" fontId="72" fillId="2" borderId="60" xfId="8" applyFont="1" applyFill="1" applyBorder="1" applyAlignment="1">
      <alignment horizontal="center" vertical="top" wrapText="1"/>
    </xf>
    <xf numFmtId="0" fontId="72" fillId="2" borderId="9" xfId="0" applyFont="1" applyFill="1" applyBorder="1" applyAlignment="1">
      <alignment horizontal="right"/>
    </xf>
    <xf numFmtId="0" fontId="72" fillId="2" borderId="60" xfId="0" applyFont="1" applyFill="1" applyBorder="1" applyAlignment="1">
      <alignment horizontal="center" vertical="center" wrapText="1"/>
    </xf>
    <xf numFmtId="0" fontId="72" fillId="2" borderId="60" xfId="0" applyFont="1" applyFill="1" applyBorder="1" applyAlignment="1">
      <alignment horizontal="center" vertical="center" wrapText="1"/>
    </xf>
    <xf numFmtId="169" fontId="16" fillId="2" borderId="60" xfId="0" applyNumberFormat="1" applyFont="1" applyFill="1" applyBorder="1" applyAlignment="1">
      <alignment horizontal="center" vertical="center"/>
    </xf>
    <xf numFmtId="168" fontId="16" fillId="2" borderId="60" xfId="0" applyNumberFormat="1" applyFont="1" applyFill="1" applyBorder="1" applyAlignment="1">
      <alignment horizontal="center" vertical="center"/>
    </xf>
    <xf numFmtId="0" fontId="16" fillId="2" borderId="60" xfId="0" applyFont="1" applyFill="1" applyBorder="1" applyAlignment="1">
      <alignment horizontal="left" vertical="center" wrapText="1"/>
    </xf>
    <xf numFmtId="0" fontId="16" fillId="2" borderId="60" xfId="0" applyFont="1" applyFill="1" applyBorder="1" applyAlignment="1">
      <alignment wrapText="1"/>
    </xf>
  </cellXfs>
  <cellStyles count="2030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8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9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00"/>
  <sheetViews>
    <sheetView topLeftCell="A177" zoomScale="85" zoomScaleNormal="85" zoomScaleSheetLayoutView="100" workbookViewId="0">
      <selection activeCell="D133" sqref="D133"/>
    </sheetView>
  </sheetViews>
  <sheetFormatPr defaultColWidth="9.09765625" defaultRowHeight="18"/>
  <cols>
    <col min="1" max="1" width="9.69921875" style="8" customWidth="1"/>
    <col min="2" max="2" width="24.69921875" style="8" customWidth="1"/>
    <col min="3" max="3" width="64.3984375" style="8" customWidth="1"/>
    <col min="4" max="5" width="25" style="8" customWidth="1"/>
    <col min="6" max="6" width="15.8984375" style="8" customWidth="1"/>
    <col min="7" max="7" width="15.69921875" style="8" customWidth="1"/>
    <col min="8" max="8" width="13.8984375" style="8" customWidth="1"/>
    <col min="9" max="10" width="12.296875" style="8" customWidth="1"/>
    <col min="11" max="16384" width="9.09765625" style="8"/>
  </cols>
  <sheetData>
    <row r="1" spans="1:6" ht="37.1" customHeight="1">
      <c r="C1" s="532" t="s">
        <v>79</v>
      </c>
      <c r="D1" s="532"/>
      <c r="E1" s="532"/>
    </row>
    <row r="2" spans="1:6" ht="17.45" customHeight="1">
      <c r="C2" s="533" t="s">
        <v>133</v>
      </c>
      <c r="D2" s="533"/>
      <c r="E2" s="533"/>
    </row>
    <row r="3" spans="1:6" ht="17.45" customHeight="1">
      <c r="C3" s="533" t="s">
        <v>7</v>
      </c>
      <c r="D3" s="533"/>
      <c r="E3" s="533"/>
    </row>
    <row r="6" spans="1:6" ht="75.95" customHeight="1">
      <c r="A6" s="536" t="s">
        <v>134</v>
      </c>
      <c r="B6" s="536"/>
      <c r="C6" s="536"/>
      <c r="D6" s="536"/>
      <c r="E6" s="536"/>
    </row>
    <row r="7" spans="1:6">
      <c r="A7" s="122"/>
      <c r="B7" s="122"/>
      <c r="C7" s="122"/>
      <c r="D7" s="153"/>
      <c r="E7" s="122"/>
    </row>
    <row r="9" spans="1:6">
      <c r="D9" s="152"/>
      <c r="E9" s="482" t="s">
        <v>21</v>
      </c>
    </row>
    <row r="10" spans="1:6" s="34" customFormat="1" ht="66" customHeight="1">
      <c r="A10" s="537" t="s">
        <v>10</v>
      </c>
      <c r="B10" s="538"/>
      <c r="C10" s="534" t="s">
        <v>11</v>
      </c>
      <c r="D10" s="539" t="s">
        <v>103</v>
      </c>
      <c r="E10" s="540"/>
    </row>
    <row r="11" spans="1:6" s="34" customFormat="1" ht="44.45" customHeight="1">
      <c r="A11" s="42" t="s">
        <v>51</v>
      </c>
      <c r="B11" s="123" t="s">
        <v>14</v>
      </c>
      <c r="C11" s="535"/>
      <c r="D11" s="156" t="s">
        <v>129</v>
      </c>
      <c r="E11" s="121" t="s">
        <v>12</v>
      </c>
    </row>
    <row r="12" spans="1:6" s="34" customFormat="1" ht="34.950000000000003" customHeight="1">
      <c r="A12" s="43" t="s">
        <v>47</v>
      </c>
      <c r="B12" s="44"/>
      <c r="C12" s="132" t="s">
        <v>20</v>
      </c>
      <c r="D12" s="28">
        <f>+D14+D181</f>
        <v>0</v>
      </c>
      <c r="E12" s="28">
        <f>+E14+E181</f>
        <v>0</v>
      </c>
    </row>
    <row r="13" spans="1:6" s="34" customFormat="1" ht="18" customHeight="1">
      <c r="A13" s="43"/>
      <c r="B13" s="44"/>
      <c r="C13" s="11" t="s">
        <v>38</v>
      </c>
      <c r="D13" s="9"/>
      <c r="E13" s="9"/>
    </row>
    <row r="14" spans="1:6" s="34" customFormat="1" ht="33.85">
      <c r="A14" s="49"/>
      <c r="B14" s="45"/>
      <c r="C14" s="12" t="s">
        <v>55</v>
      </c>
      <c r="D14" s="7">
        <f>+D16+D35+D60+D73+D86+D99+D112+D131+D144</f>
        <v>-190362.00000000003</v>
      </c>
      <c r="E14" s="7">
        <f>+E16+E35+E60+E73+E86+E99+E112+E131+E144</f>
        <v>-324759.99999999994</v>
      </c>
    </row>
    <row r="15" spans="1:6" s="34" customFormat="1">
      <c r="A15" s="529">
        <v>1045</v>
      </c>
      <c r="B15" s="527"/>
      <c r="C15" s="204" t="s">
        <v>25</v>
      </c>
      <c r="D15" s="10"/>
      <c r="E15" s="10"/>
    </row>
    <row r="16" spans="1:6" s="34" customFormat="1" ht="33.85">
      <c r="A16" s="523"/>
      <c r="B16" s="528"/>
      <c r="C16" s="205" t="s">
        <v>285</v>
      </c>
      <c r="D16" s="7">
        <f>+D23+D29</f>
        <v>-3360.5</v>
      </c>
      <c r="E16" s="7">
        <f>+E23+E29</f>
        <v>113044</v>
      </c>
      <c r="F16" s="50"/>
    </row>
    <row r="17" spans="1:6" s="34" customFormat="1">
      <c r="A17" s="523"/>
      <c r="B17" s="528"/>
      <c r="C17" s="206" t="s">
        <v>26</v>
      </c>
      <c r="D17" s="36"/>
      <c r="E17" s="36"/>
    </row>
    <row r="18" spans="1:6" s="34" customFormat="1" ht="90">
      <c r="A18" s="523"/>
      <c r="B18" s="528"/>
      <c r="C18" s="207" t="s">
        <v>286</v>
      </c>
      <c r="D18" s="36"/>
      <c r="E18" s="36"/>
    </row>
    <row r="19" spans="1:6" s="34" customFormat="1">
      <c r="A19" s="523"/>
      <c r="B19" s="528"/>
      <c r="C19" s="206" t="s">
        <v>27</v>
      </c>
      <c r="D19" s="36"/>
      <c r="E19" s="36"/>
    </row>
    <row r="20" spans="1:6" s="34" customFormat="1" ht="72">
      <c r="A20" s="523"/>
      <c r="B20" s="528"/>
      <c r="C20" s="207" t="s">
        <v>287</v>
      </c>
      <c r="D20" s="36"/>
      <c r="E20" s="36"/>
    </row>
    <row r="21" spans="1:6" s="34" customFormat="1" ht="24" customHeight="1">
      <c r="A21" s="523"/>
      <c r="B21" s="208"/>
      <c r="C21" s="209" t="s">
        <v>46</v>
      </c>
      <c r="D21" s="36"/>
      <c r="E21" s="36"/>
    </row>
    <row r="22" spans="1:6" s="34" customFormat="1">
      <c r="A22" s="523"/>
      <c r="B22" s="521">
        <v>32001</v>
      </c>
      <c r="C22" s="206" t="s">
        <v>28</v>
      </c>
      <c r="D22" s="36"/>
      <c r="E22" s="36"/>
    </row>
    <row r="23" spans="1:6" s="34" customFormat="1" ht="67.650000000000006">
      <c r="A23" s="523"/>
      <c r="B23" s="521"/>
      <c r="C23" s="210" t="s">
        <v>288</v>
      </c>
      <c r="D23" s="36">
        <f>+'Հավելված N 2'!G159</f>
        <v>1757.3</v>
      </c>
      <c r="E23" s="36">
        <f>+'Հավելված N 2'!H159</f>
        <v>118161.8</v>
      </c>
      <c r="F23" s="53"/>
    </row>
    <row r="24" spans="1:6" s="34" customFormat="1">
      <c r="A24" s="523"/>
      <c r="B24" s="521"/>
      <c r="C24" s="206" t="s">
        <v>29</v>
      </c>
      <c r="D24" s="51"/>
      <c r="E24" s="51"/>
    </row>
    <row r="25" spans="1:6" s="34" customFormat="1" ht="72">
      <c r="A25" s="523"/>
      <c r="B25" s="521"/>
      <c r="C25" s="207" t="s">
        <v>289</v>
      </c>
      <c r="D25" s="51"/>
      <c r="E25" s="51"/>
    </row>
    <row r="26" spans="1:6" s="34" customFormat="1">
      <c r="A26" s="523"/>
      <c r="B26" s="521"/>
      <c r="C26" s="206" t="s">
        <v>30</v>
      </c>
      <c r="D26" s="51"/>
      <c r="E26" s="51"/>
    </row>
    <row r="27" spans="1:6" s="34" customFormat="1" ht="54">
      <c r="A27" s="523"/>
      <c r="B27" s="521"/>
      <c r="C27" s="207" t="s">
        <v>66</v>
      </c>
      <c r="D27" s="51"/>
      <c r="E27" s="51"/>
    </row>
    <row r="28" spans="1:6" s="34" customFormat="1">
      <c r="A28" s="523"/>
      <c r="B28" s="521">
        <v>32005</v>
      </c>
      <c r="C28" s="206" t="s">
        <v>28</v>
      </c>
      <c r="D28" s="36"/>
      <c r="E28" s="36"/>
    </row>
    <row r="29" spans="1:6" s="34" customFormat="1" ht="50.75">
      <c r="A29" s="523"/>
      <c r="B29" s="521"/>
      <c r="C29" s="210" t="s">
        <v>230</v>
      </c>
      <c r="D29" s="36">
        <f>+'Հավելված N 2'!G172</f>
        <v>-5117.8</v>
      </c>
      <c r="E29" s="36">
        <f>+'Հավելված N 2'!H172</f>
        <v>-5117.8</v>
      </c>
      <c r="F29" s="53"/>
    </row>
    <row r="30" spans="1:6" s="34" customFormat="1">
      <c r="A30" s="523"/>
      <c r="B30" s="521"/>
      <c r="C30" s="206" t="s">
        <v>29</v>
      </c>
      <c r="D30" s="51"/>
      <c r="E30" s="51"/>
    </row>
    <row r="31" spans="1:6" s="34" customFormat="1" ht="36">
      <c r="A31" s="523"/>
      <c r="B31" s="521"/>
      <c r="C31" s="207" t="s">
        <v>290</v>
      </c>
      <c r="D31" s="51"/>
      <c r="E31" s="51"/>
    </row>
    <row r="32" spans="1:6" s="34" customFormat="1">
      <c r="A32" s="523"/>
      <c r="B32" s="521"/>
      <c r="C32" s="206" t="s">
        <v>30</v>
      </c>
      <c r="D32" s="51"/>
      <c r="E32" s="51"/>
    </row>
    <row r="33" spans="1:6" s="34" customFormat="1" ht="54">
      <c r="A33" s="530"/>
      <c r="B33" s="521"/>
      <c r="C33" s="207" t="s">
        <v>66</v>
      </c>
      <c r="D33" s="51"/>
      <c r="E33" s="51"/>
    </row>
    <row r="34" spans="1:6" s="34" customFormat="1">
      <c r="A34" s="529">
        <v>1075</v>
      </c>
      <c r="B34" s="527"/>
      <c r="C34" s="204" t="s">
        <v>25</v>
      </c>
      <c r="D34" s="10"/>
      <c r="E34" s="10"/>
    </row>
    <row r="35" spans="1:6" s="34" customFormat="1">
      <c r="A35" s="523"/>
      <c r="B35" s="528"/>
      <c r="C35" s="205" t="s">
        <v>264</v>
      </c>
      <c r="D35" s="7">
        <f>+D42+D48+D54</f>
        <v>77235.099999999991</v>
      </c>
      <c r="E35" s="7">
        <f>+E42+E48+E54</f>
        <v>152705.20000000001</v>
      </c>
      <c r="F35" s="50"/>
    </row>
    <row r="36" spans="1:6" s="34" customFormat="1">
      <c r="A36" s="523"/>
      <c r="B36" s="528"/>
      <c r="C36" s="206" t="s">
        <v>26</v>
      </c>
      <c r="D36" s="36"/>
      <c r="E36" s="36"/>
    </row>
    <row r="37" spans="1:6" s="34" customFormat="1" ht="36">
      <c r="A37" s="523"/>
      <c r="B37" s="528"/>
      <c r="C37" s="207" t="s">
        <v>291</v>
      </c>
      <c r="D37" s="36"/>
      <c r="E37" s="36"/>
    </row>
    <row r="38" spans="1:6" s="34" customFormat="1">
      <c r="A38" s="523"/>
      <c r="B38" s="528"/>
      <c r="C38" s="206" t="s">
        <v>27</v>
      </c>
      <c r="D38" s="36"/>
      <c r="E38" s="36"/>
    </row>
    <row r="39" spans="1:6" s="34" customFormat="1" ht="36">
      <c r="A39" s="523"/>
      <c r="B39" s="528"/>
      <c r="C39" s="207" t="s">
        <v>292</v>
      </c>
      <c r="D39" s="36"/>
      <c r="E39" s="36"/>
    </row>
    <row r="40" spans="1:6" s="34" customFormat="1" ht="24" customHeight="1">
      <c r="A40" s="523"/>
      <c r="B40" s="208"/>
      <c r="C40" s="209" t="s">
        <v>46</v>
      </c>
      <c r="D40" s="36"/>
      <c r="E40" s="36"/>
    </row>
    <row r="41" spans="1:6" s="34" customFormat="1">
      <c r="A41" s="523"/>
      <c r="B41" s="521">
        <v>21001</v>
      </c>
      <c r="C41" s="206" t="s">
        <v>28</v>
      </c>
      <c r="D41" s="36"/>
      <c r="E41" s="36"/>
    </row>
    <row r="42" spans="1:6" s="34" customFormat="1" ht="33.85">
      <c r="A42" s="523"/>
      <c r="B42" s="521"/>
      <c r="C42" s="210" t="s">
        <v>169</v>
      </c>
      <c r="D42" s="36">
        <f>+'Հավելված N 2'!G123</f>
        <v>57218.7</v>
      </c>
      <c r="E42" s="36">
        <f>+'Հավելված N 2'!H123</f>
        <v>57218.7</v>
      </c>
      <c r="F42" s="53"/>
    </row>
    <row r="43" spans="1:6" s="34" customFormat="1">
      <c r="A43" s="523"/>
      <c r="B43" s="521"/>
      <c r="C43" s="206" t="s">
        <v>29</v>
      </c>
      <c r="D43" s="51"/>
      <c r="E43" s="51"/>
    </row>
    <row r="44" spans="1:6" s="34" customFormat="1" ht="90">
      <c r="A44" s="523"/>
      <c r="B44" s="521"/>
      <c r="C44" s="207" t="s">
        <v>294</v>
      </c>
      <c r="D44" s="51"/>
      <c r="E44" s="51"/>
    </row>
    <row r="45" spans="1:6" s="34" customFormat="1">
      <c r="A45" s="523"/>
      <c r="B45" s="521"/>
      <c r="C45" s="206" t="s">
        <v>30</v>
      </c>
      <c r="D45" s="51"/>
      <c r="E45" s="51"/>
    </row>
    <row r="46" spans="1:6" s="34" customFormat="1" ht="36">
      <c r="A46" s="523"/>
      <c r="B46" s="521"/>
      <c r="C46" s="207" t="s">
        <v>295</v>
      </c>
      <c r="D46" s="51"/>
      <c r="E46" s="51"/>
    </row>
    <row r="47" spans="1:6" s="34" customFormat="1">
      <c r="A47" s="523"/>
      <c r="B47" s="521">
        <v>32001</v>
      </c>
      <c r="C47" s="206" t="s">
        <v>28</v>
      </c>
      <c r="D47" s="36"/>
      <c r="E47" s="36"/>
    </row>
    <row r="48" spans="1:6" s="34" customFormat="1" ht="33.85">
      <c r="A48" s="523"/>
      <c r="B48" s="521"/>
      <c r="C48" s="210" t="s">
        <v>193</v>
      </c>
      <c r="D48" s="36">
        <f>+'Հավելված N 2'!G56</f>
        <v>8979.2000000000007</v>
      </c>
      <c r="E48" s="36">
        <f>+'Հավելված N 2'!H56</f>
        <v>84449.299999999988</v>
      </c>
      <c r="F48" s="53"/>
    </row>
    <row r="49" spans="1:6" s="34" customFormat="1">
      <c r="A49" s="523"/>
      <c r="B49" s="521"/>
      <c r="C49" s="206" t="s">
        <v>29</v>
      </c>
      <c r="D49" s="51"/>
      <c r="E49" s="51"/>
    </row>
    <row r="50" spans="1:6" s="34" customFormat="1" ht="72">
      <c r="A50" s="523"/>
      <c r="B50" s="521"/>
      <c r="C50" s="207" t="s">
        <v>293</v>
      </c>
      <c r="D50" s="51"/>
      <c r="E50" s="51"/>
    </row>
    <row r="51" spans="1:6" s="34" customFormat="1">
      <c r="A51" s="523"/>
      <c r="B51" s="521"/>
      <c r="C51" s="206" t="s">
        <v>30</v>
      </c>
      <c r="D51" s="51"/>
      <c r="E51" s="51"/>
    </row>
    <row r="52" spans="1:6" s="34" customFormat="1" ht="54">
      <c r="A52" s="523"/>
      <c r="B52" s="521"/>
      <c r="C52" s="207" t="s">
        <v>66</v>
      </c>
      <c r="D52" s="51"/>
      <c r="E52" s="51"/>
    </row>
    <row r="53" spans="1:6" s="34" customFormat="1">
      <c r="A53" s="523"/>
      <c r="B53" s="521">
        <v>32009</v>
      </c>
      <c r="C53" s="206" t="s">
        <v>28</v>
      </c>
      <c r="D53" s="36"/>
      <c r="E53" s="36"/>
    </row>
    <row r="54" spans="1:6" s="34" customFormat="1" ht="50.75">
      <c r="A54" s="523"/>
      <c r="B54" s="521"/>
      <c r="C54" s="210" t="s">
        <v>296</v>
      </c>
      <c r="D54" s="36">
        <f>+'Հավելված N 2'!G75</f>
        <v>11037.2</v>
      </c>
      <c r="E54" s="36">
        <f>+'Հավելված N 2'!H75</f>
        <v>11037.2</v>
      </c>
      <c r="F54" s="53"/>
    </row>
    <row r="55" spans="1:6" s="34" customFormat="1">
      <c r="A55" s="523"/>
      <c r="B55" s="521"/>
      <c r="C55" s="206" t="s">
        <v>29</v>
      </c>
      <c r="D55" s="51"/>
      <c r="E55" s="51"/>
    </row>
    <row r="56" spans="1:6" s="34" customFormat="1" ht="36">
      <c r="A56" s="523"/>
      <c r="B56" s="521"/>
      <c r="C56" s="207" t="s">
        <v>297</v>
      </c>
      <c r="D56" s="51"/>
      <c r="E56" s="51"/>
    </row>
    <row r="57" spans="1:6" s="34" customFormat="1">
      <c r="A57" s="523"/>
      <c r="B57" s="521"/>
      <c r="C57" s="206" t="s">
        <v>30</v>
      </c>
      <c r="D57" s="51"/>
      <c r="E57" s="51"/>
    </row>
    <row r="58" spans="1:6" s="34" customFormat="1" ht="54">
      <c r="A58" s="530"/>
      <c r="B58" s="521"/>
      <c r="C58" s="207" t="s">
        <v>66</v>
      </c>
      <c r="D58" s="51"/>
      <c r="E58" s="51"/>
    </row>
    <row r="59" spans="1:6" s="34" customFormat="1">
      <c r="A59" s="529">
        <v>1124</v>
      </c>
      <c r="B59" s="527"/>
      <c r="C59" s="204" t="s">
        <v>25</v>
      </c>
      <c r="D59" s="10"/>
      <c r="E59" s="10"/>
    </row>
    <row r="60" spans="1:6" s="34" customFormat="1">
      <c r="A60" s="523"/>
      <c r="B60" s="528"/>
      <c r="C60" s="205" t="s">
        <v>268</v>
      </c>
      <c r="D60" s="7">
        <f>+D67</f>
        <v>31522</v>
      </c>
      <c r="E60" s="7">
        <f>+E67</f>
        <v>31522</v>
      </c>
      <c r="F60" s="50"/>
    </row>
    <row r="61" spans="1:6" s="34" customFormat="1">
      <c r="A61" s="523"/>
      <c r="B61" s="528"/>
      <c r="C61" s="206" t="s">
        <v>26</v>
      </c>
      <c r="D61" s="36"/>
      <c r="E61" s="36"/>
    </row>
    <row r="62" spans="1:6" s="34" customFormat="1" ht="36">
      <c r="A62" s="523"/>
      <c r="B62" s="528"/>
      <c r="C62" s="207" t="s">
        <v>298</v>
      </c>
      <c r="D62" s="36"/>
      <c r="E62" s="36"/>
    </row>
    <row r="63" spans="1:6" s="34" customFormat="1">
      <c r="A63" s="523"/>
      <c r="B63" s="528"/>
      <c r="C63" s="206" t="s">
        <v>27</v>
      </c>
      <c r="D63" s="36"/>
      <c r="E63" s="36"/>
    </row>
    <row r="64" spans="1:6" s="34" customFormat="1" ht="54">
      <c r="A64" s="523"/>
      <c r="B64" s="528"/>
      <c r="C64" s="207" t="s">
        <v>299</v>
      </c>
      <c r="D64" s="36"/>
      <c r="E64" s="36"/>
    </row>
    <row r="65" spans="1:6" s="34" customFormat="1" ht="24" customHeight="1">
      <c r="A65" s="523"/>
      <c r="B65" s="208"/>
      <c r="C65" s="209" t="s">
        <v>46</v>
      </c>
      <c r="D65" s="36"/>
      <c r="E65" s="36"/>
    </row>
    <row r="66" spans="1:6" s="34" customFormat="1">
      <c r="A66" s="523"/>
      <c r="B66" s="521">
        <v>32001</v>
      </c>
      <c r="C66" s="206" t="s">
        <v>28</v>
      </c>
      <c r="D66" s="36"/>
      <c r="E66" s="36"/>
    </row>
    <row r="67" spans="1:6" s="34" customFormat="1" ht="33.85">
      <c r="A67" s="523"/>
      <c r="B67" s="521"/>
      <c r="C67" s="210" t="s">
        <v>269</v>
      </c>
      <c r="D67" s="36">
        <f>+'Հավելված N 2'!G41</f>
        <v>31522</v>
      </c>
      <c r="E67" s="36">
        <f>+'Հավելված N 2'!H41</f>
        <v>31522</v>
      </c>
      <c r="F67" s="53"/>
    </row>
    <row r="68" spans="1:6" s="34" customFormat="1">
      <c r="A68" s="523"/>
      <c r="B68" s="521"/>
      <c r="C68" s="206" t="s">
        <v>29</v>
      </c>
      <c r="D68" s="51"/>
      <c r="E68" s="51"/>
    </row>
    <row r="69" spans="1:6" s="34" customFormat="1" ht="36">
      <c r="A69" s="523"/>
      <c r="B69" s="521"/>
      <c r="C69" s="207" t="s">
        <v>269</v>
      </c>
      <c r="D69" s="51"/>
      <c r="E69" s="51"/>
    </row>
    <row r="70" spans="1:6" s="34" customFormat="1">
      <c r="A70" s="523"/>
      <c r="B70" s="521"/>
      <c r="C70" s="206" t="s">
        <v>30</v>
      </c>
      <c r="D70" s="51"/>
      <c r="E70" s="51"/>
    </row>
    <row r="71" spans="1:6" s="34" customFormat="1" ht="54">
      <c r="A71" s="530"/>
      <c r="B71" s="521"/>
      <c r="C71" s="207" t="s">
        <v>66</v>
      </c>
      <c r="D71" s="51"/>
      <c r="E71" s="51"/>
    </row>
    <row r="72" spans="1:6" s="34" customFormat="1">
      <c r="A72" s="529">
        <v>1130</v>
      </c>
      <c r="B72" s="527"/>
      <c r="C72" s="204" t="s">
        <v>25</v>
      </c>
      <c r="D72" s="10"/>
      <c r="E72" s="10"/>
    </row>
    <row r="73" spans="1:6" s="34" customFormat="1" ht="50.75">
      <c r="A73" s="523"/>
      <c r="B73" s="528"/>
      <c r="C73" s="205" t="s">
        <v>300</v>
      </c>
      <c r="D73" s="7">
        <f>+D80</f>
        <v>33460.199999999997</v>
      </c>
      <c r="E73" s="7">
        <f>+E80</f>
        <v>33460.199999999997</v>
      </c>
      <c r="F73" s="50"/>
    </row>
    <row r="74" spans="1:6" s="34" customFormat="1">
      <c r="A74" s="523"/>
      <c r="B74" s="528"/>
      <c r="C74" s="206" t="s">
        <v>26</v>
      </c>
      <c r="D74" s="36"/>
      <c r="E74" s="36"/>
    </row>
    <row r="75" spans="1:6" s="34" customFormat="1" ht="72">
      <c r="A75" s="523"/>
      <c r="B75" s="528"/>
      <c r="C75" s="207" t="s">
        <v>301</v>
      </c>
      <c r="D75" s="36"/>
      <c r="E75" s="36"/>
    </row>
    <row r="76" spans="1:6" s="34" customFormat="1">
      <c r="A76" s="523"/>
      <c r="B76" s="528"/>
      <c r="C76" s="206" t="s">
        <v>27</v>
      </c>
      <c r="D76" s="36"/>
      <c r="E76" s="36"/>
    </row>
    <row r="77" spans="1:6" s="34" customFormat="1" ht="54">
      <c r="A77" s="523"/>
      <c r="B77" s="528"/>
      <c r="C77" s="207" t="s">
        <v>302</v>
      </c>
      <c r="D77" s="36"/>
      <c r="E77" s="36"/>
    </row>
    <row r="78" spans="1:6" s="34" customFormat="1" ht="24" customHeight="1">
      <c r="A78" s="523"/>
      <c r="B78" s="208"/>
      <c r="C78" s="209" t="s">
        <v>46</v>
      </c>
      <c r="D78" s="36"/>
      <c r="E78" s="36"/>
    </row>
    <row r="79" spans="1:6" s="34" customFormat="1">
      <c r="A79" s="523"/>
      <c r="B79" s="521">
        <v>32001</v>
      </c>
      <c r="C79" s="206" t="s">
        <v>28</v>
      </c>
      <c r="D79" s="36"/>
      <c r="E79" s="36"/>
    </row>
    <row r="80" spans="1:6" s="34" customFormat="1" ht="67.650000000000006">
      <c r="A80" s="523"/>
      <c r="B80" s="521"/>
      <c r="C80" s="210" t="s">
        <v>223</v>
      </c>
      <c r="D80" s="36">
        <f>+'Հավելված N 2'!G269</f>
        <v>33460.199999999997</v>
      </c>
      <c r="E80" s="36">
        <f>+'Հավելված N 2'!H269</f>
        <v>33460.199999999997</v>
      </c>
      <c r="F80" s="53"/>
    </row>
    <row r="81" spans="1:6" s="34" customFormat="1">
      <c r="A81" s="523"/>
      <c r="B81" s="521"/>
      <c r="C81" s="206" t="s">
        <v>29</v>
      </c>
      <c r="D81" s="51"/>
      <c r="E81" s="51"/>
    </row>
    <row r="82" spans="1:6" s="34" customFormat="1" ht="72">
      <c r="A82" s="523"/>
      <c r="B82" s="521"/>
      <c r="C82" s="207" t="s">
        <v>303</v>
      </c>
      <c r="D82" s="51"/>
      <c r="E82" s="51"/>
    </row>
    <row r="83" spans="1:6" s="34" customFormat="1">
      <c r="A83" s="523"/>
      <c r="B83" s="521"/>
      <c r="C83" s="206" t="s">
        <v>30</v>
      </c>
      <c r="D83" s="51"/>
      <c r="E83" s="51"/>
    </row>
    <row r="84" spans="1:6" s="34" customFormat="1" ht="54">
      <c r="A84" s="530"/>
      <c r="B84" s="521"/>
      <c r="C84" s="207" t="s">
        <v>66</v>
      </c>
      <c r="D84" s="51"/>
      <c r="E84" s="51"/>
    </row>
    <row r="85" spans="1:6" s="34" customFormat="1">
      <c r="A85" s="522">
        <v>1146</v>
      </c>
      <c r="B85" s="524"/>
      <c r="C85" s="110" t="s">
        <v>25</v>
      </c>
      <c r="D85" s="10"/>
      <c r="E85" s="10"/>
    </row>
    <row r="86" spans="1:6" s="34" customFormat="1">
      <c r="A86" s="523"/>
      <c r="B86" s="525"/>
      <c r="C86" s="111" t="s">
        <v>116</v>
      </c>
      <c r="D86" s="7">
        <f>+D93</f>
        <v>-181070</v>
      </c>
      <c r="E86" s="7">
        <f t="shared" ref="E86" si="0">+E93</f>
        <v>-320020</v>
      </c>
      <c r="F86" s="50"/>
    </row>
    <row r="87" spans="1:6" s="34" customFormat="1">
      <c r="A87" s="523"/>
      <c r="B87" s="525"/>
      <c r="C87" s="112" t="s">
        <v>26</v>
      </c>
      <c r="D87" s="36"/>
      <c r="E87" s="36"/>
    </row>
    <row r="88" spans="1:6" s="34" customFormat="1">
      <c r="A88" s="523"/>
      <c r="B88" s="525"/>
      <c r="C88" s="113" t="s">
        <v>117</v>
      </c>
      <c r="D88" s="36"/>
      <c r="E88" s="36"/>
    </row>
    <row r="89" spans="1:6" s="34" customFormat="1">
      <c r="A89" s="523"/>
      <c r="B89" s="525"/>
      <c r="C89" s="112" t="s">
        <v>27</v>
      </c>
      <c r="D89" s="36"/>
      <c r="E89" s="36"/>
    </row>
    <row r="90" spans="1:6" s="34" customFormat="1" ht="90">
      <c r="A90" s="523"/>
      <c r="B90" s="525"/>
      <c r="C90" s="113" t="s">
        <v>118</v>
      </c>
      <c r="D90" s="36"/>
      <c r="E90" s="36"/>
    </row>
    <row r="91" spans="1:6" s="34" customFormat="1" ht="24" customHeight="1">
      <c r="A91" s="523"/>
      <c r="B91" s="51"/>
      <c r="C91" s="52" t="s">
        <v>46</v>
      </c>
      <c r="D91" s="36"/>
      <c r="E91" s="36"/>
    </row>
    <row r="92" spans="1:6" s="34" customFormat="1">
      <c r="A92" s="523"/>
      <c r="B92" s="526">
        <v>12010</v>
      </c>
      <c r="C92" s="112" t="s">
        <v>28</v>
      </c>
      <c r="D92" s="36"/>
      <c r="E92" s="36"/>
    </row>
    <row r="93" spans="1:6" s="34" customFormat="1" ht="33.85">
      <c r="A93" s="523"/>
      <c r="B93" s="526"/>
      <c r="C93" s="114" t="s">
        <v>253</v>
      </c>
      <c r="D93" s="36">
        <f>+'Հավելված N 2'!G183</f>
        <v>-181070</v>
      </c>
      <c r="E93" s="36">
        <f>+'Հավելված N 2'!H183</f>
        <v>-320020</v>
      </c>
      <c r="F93" s="53"/>
    </row>
    <row r="94" spans="1:6" s="34" customFormat="1">
      <c r="A94" s="523"/>
      <c r="B94" s="526"/>
      <c r="C94" s="112" t="s">
        <v>29</v>
      </c>
      <c r="D94" s="51"/>
      <c r="E94" s="51"/>
    </row>
    <row r="95" spans="1:6" s="34" customFormat="1" ht="36">
      <c r="A95" s="523"/>
      <c r="B95" s="526"/>
      <c r="C95" s="113" t="s">
        <v>304</v>
      </c>
      <c r="D95" s="51"/>
      <c r="E95" s="51"/>
    </row>
    <row r="96" spans="1:6" s="34" customFormat="1">
      <c r="A96" s="523"/>
      <c r="B96" s="526"/>
      <c r="C96" s="112" t="s">
        <v>30</v>
      </c>
      <c r="D96" s="51"/>
      <c r="E96" s="51"/>
    </row>
    <row r="97" spans="1:6" s="34" customFormat="1">
      <c r="A97" s="523"/>
      <c r="B97" s="526"/>
      <c r="C97" s="113" t="s">
        <v>155</v>
      </c>
      <c r="D97" s="51"/>
      <c r="E97" s="51"/>
    </row>
    <row r="98" spans="1:6" s="34" customFormat="1">
      <c r="A98" s="522">
        <v>1148</v>
      </c>
      <c r="B98" s="524"/>
      <c r="C98" s="110" t="s">
        <v>25</v>
      </c>
      <c r="D98" s="10"/>
      <c r="E98" s="10"/>
    </row>
    <row r="99" spans="1:6" s="34" customFormat="1">
      <c r="A99" s="523"/>
      <c r="B99" s="525"/>
      <c r="C99" s="111" t="s">
        <v>392</v>
      </c>
      <c r="D99" s="7">
        <f>+D106</f>
        <v>0</v>
      </c>
      <c r="E99" s="7">
        <f>+E106</f>
        <v>669.3</v>
      </c>
      <c r="F99" s="50"/>
    </row>
    <row r="100" spans="1:6" s="34" customFormat="1">
      <c r="A100" s="523"/>
      <c r="B100" s="525"/>
      <c r="C100" s="112" t="s">
        <v>26</v>
      </c>
      <c r="D100" s="36"/>
      <c r="E100" s="36"/>
    </row>
    <row r="101" spans="1:6" s="34" customFormat="1" ht="72">
      <c r="A101" s="523"/>
      <c r="B101" s="525"/>
      <c r="C101" s="113" t="s">
        <v>393</v>
      </c>
      <c r="D101" s="36"/>
      <c r="E101" s="36"/>
    </row>
    <row r="102" spans="1:6" s="34" customFormat="1">
      <c r="A102" s="523"/>
      <c r="B102" s="525"/>
      <c r="C102" s="112" t="s">
        <v>27</v>
      </c>
      <c r="D102" s="36"/>
      <c r="E102" s="36"/>
    </row>
    <row r="103" spans="1:6" s="34" customFormat="1" ht="54">
      <c r="A103" s="523"/>
      <c r="B103" s="525"/>
      <c r="C103" s="113" t="s">
        <v>394</v>
      </c>
      <c r="D103" s="36"/>
      <c r="E103" s="36"/>
    </row>
    <row r="104" spans="1:6" s="34" customFormat="1" ht="24" customHeight="1">
      <c r="A104" s="523"/>
      <c r="B104" s="51"/>
      <c r="C104" s="52" t="s">
        <v>46</v>
      </c>
      <c r="D104" s="36"/>
      <c r="E104" s="36"/>
    </row>
    <row r="105" spans="1:6" s="34" customFormat="1">
      <c r="A105" s="523"/>
      <c r="B105" s="526">
        <v>32005</v>
      </c>
      <c r="C105" s="112" t="s">
        <v>28</v>
      </c>
      <c r="D105" s="36"/>
      <c r="E105" s="36"/>
    </row>
    <row r="106" spans="1:6" s="34" customFormat="1" ht="50.75">
      <c r="A106" s="523"/>
      <c r="B106" s="526"/>
      <c r="C106" s="114" t="s">
        <v>395</v>
      </c>
      <c r="D106" s="36">
        <f>+'Հավելված N 2'!G142</f>
        <v>0</v>
      </c>
      <c r="E106" s="36">
        <f>+'Հավելված N 2'!H142</f>
        <v>669.3</v>
      </c>
      <c r="F106" s="53"/>
    </row>
    <row r="107" spans="1:6" s="34" customFormat="1">
      <c r="A107" s="523"/>
      <c r="B107" s="526"/>
      <c r="C107" s="112" t="s">
        <v>29</v>
      </c>
      <c r="D107" s="51"/>
      <c r="E107" s="51"/>
    </row>
    <row r="108" spans="1:6" s="34" customFormat="1" ht="54">
      <c r="A108" s="523"/>
      <c r="B108" s="526"/>
      <c r="C108" s="113" t="s">
        <v>396</v>
      </c>
      <c r="D108" s="51"/>
      <c r="E108" s="51"/>
    </row>
    <row r="109" spans="1:6" s="34" customFormat="1">
      <c r="A109" s="523"/>
      <c r="B109" s="526"/>
      <c r="C109" s="112" t="s">
        <v>30</v>
      </c>
      <c r="D109" s="51"/>
      <c r="E109" s="51"/>
    </row>
    <row r="110" spans="1:6" s="34" customFormat="1" ht="54">
      <c r="A110" s="523"/>
      <c r="B110" s="526"/>
      <c r="C110" s="113" t="s">
        <v>66</v>
      </c>
      <c r="D110" s="51"/>
      <c r="E110" s="51"/>
    </row>
    <row r="111" spans="1:6" s="34" customFormat="1">
      <c r="A111" s="529">
        <v>1163</v>
      </c>
      <c r="B111" s="527"/>
      <c r="C111" s="259" t="s">
        <v>25</v>
      </c>
      <c r="D111" s="10"/>
      <c r="E111" s="10"/>
    </row>
    <row r="112" spans="1:6" s="34" customFormat="1">
      <c r="A112" s="523"/>
      <c r="B112" s="528"/>
      <c r="C112" s="260" t="s">
        <v>156</v>
      </c>
      <c r="D112" s="7">
        <f>+D119+D125</f>
        <v>-3142.8</v>
      </c>
      <c r="E112" s="7">
        <f>+E119+E125</f>
        <v>6175.2</v>
      </c>
      <c r="F112" s="50"/>
    </row>
    <row r="113" spans="1:6" s="34" customFormat="1">
      <c r="A113" s="523"/>
      <c r="B113" s="528"/>
      <c r="C113" s="254" t="s">
        <v>26</v>
      </c>
      <c r="D113" s="36"/>
      <c r="E113" s="36"/>
    </row>
    <row r="114" spans="1:6" s="34" customFormat="1" ht="72">
      <c r="A114" s="523"/>
      <c r="B114" s="528"/>
      <c r="C114" s="261" t="s">
        <v>157</v>
      </c>
      <c r="D114" s="36"/>
      <c r="E114" s="36"/>
    </row>
    <row r="115" spans="1:6" s="34" customFormat="1">
      <c r="A115" s="523"/>
      <c r="B115" s="528"/>
      <c r="C115" s="254" t="s">
        <v>27</v>
      </c>
      <c r="D115" s="36"/>
      <c r="E115" s="36"/>
    </row>
    <row r="116" spans="1:6" s="34" customFormat="1" ht="36">
      <c r="A116" s="523"/>
      <c r="B116" s="528"/>
      <c r="C116" s="262" t="s">
        <v>158</v>
      </c>
      <c r="D116" s="36"/>
      <c r="E116" s="36"/>
    </row>
    <row r="117" spans="1:6" s="34" customFormat="1" ht="24" customHeight="1">
      <c r="A117" s="523"/>
      <c r="B117" s="208"/>
      <c r="C117" s="209" t="s">
        <v>46</v>
      </c>
      <c r="D117" s="36"/>
      <c r="E117" s="36"/>
    </row>
    <row r="118" spans="1:6" s="34" customFormat="1">
      <c r="A118" s="523"/>
      <c r="B118" s="521">
        <v>12001</v>
      </c>
      <c r="C118" s="254" t="s">
        <v>28</v>
      </c>
      <c r="D118" s="36"/>
      <c r="E118" s="36"/>
    </row>
    <row r="119" spans="1:6" s="34" customFormat="1" ht="50.75">
      <c r="A119" s="523"/>
      <c r="B119" s="521"/>
      <c r="C119" s="263" t="s">
        <v>419</v>
      </c>
      <c r="D119" s="36">
        <f>+'Հավելված N 2'!G196</f>
        <v>-3142.8</v>
      </c>
      <c r="E119" s="36">
        <f>+'Հավելված N 2'!H196</f>
        <v>-3142.8</v>
      </c>
      <c r="F119" s="53"/>
    </row>
    <row r="120" spans="1:6" s="34" customFormat="1">
      <c r="A120" s="523"/>
      <c r="B120" s="521"/>
      <c r="C120" s="254" t="s">
        <v>29</v>
      </c>
      <c r="D120" s="51"/>
      <c r="E120" s="51"/>
    </row>
    <row r="121" spans="1:6" s="34" customFormat="1" ht="36">
      <c r="A121" s="523"/>
      <c r="B121" s="521"/>
      <c r="C121" s="264" t="s">
        <v>420</v>
      </c>
      <c r="D121" s="51"/>
      <c r="E121" s="51"/>
    </row>
    <row r="122" spans="1:6" s="34" customFormat="1">
      <c r="A122" s="523"/>
      <c r="B122" s="521"/>
      <c r="C122" s="254" t="s">
        <v>30</v>
      </c>
      <c r="D122" s="51"/>
      <c r="E122" s="51"/>
    </row>
    <row r="123" spans="1:6" s="34" customFormat="1">
      <c r="A123" s="523"/>
      <c r="B123" s="521"/>
      <c r="C123" s="264" t="s">
        <v>155</v>
      </c>
      <c r="D123" s="51"/>
      <c r="E123" s="51"/>
    </row>
    <row r="124" spans="1:6" s="34" customFormat="1">
      <c r="A124" s="523"/>
      <c r="B124" s="521">
        <v>32003</v>
      </c>
      <c r="C124" s="254" t="s">
        <v>144</v>
      </c>
      <c r="D124" s="36"/>
      <c r="E124" s="36"/>
    </row>
    <row r="125" spans="1:6" s="34" customFormat="1">
      <c r="A125" s="523"/>
      <c r="B125" s="521"/>
      <c r="C125" s="263" t="s">
        <v>202</v>
      </c>
      <c r="D125" s="36">
        <f>+'Հավելված N 2'!G24</f>
        <v>0</v>
      </c>
      <c r="E125" s="36">
        <f>+'Հավելված N 2'!H24</f>
        <v>9318</v>
      </c>
      <c r="F125" s="53"/>
    </row>
    <row r="126" spans="1:6" s="34" customFormat="1">
      <c r="A126" s="523"/>
      <c r="B126" s="521"/>
      <c r="C126" s="254" t="s">
        <v>305</v>
      </c>
      <c r="D126" s="51"/>
      <c r="E126" s="51"/>
    </row>
    <row r="127" spans="1:6" s="34" customFormat="1" ht="108.55" customHeight="1">
      <c r="A127" s="523"/>
      <c r="B127" s="521"/>
      <c r="C127" s="264" t="s">
        <v>306</v>
      </c>
      <c r="D127" s="51"/>
      <c r="E127" s="51"/>
    </row>
    <row r="128" spans="1:6" s="34" customFormat="1">
      <c r="A128" s="523"/>
      <c r="B128" s="521"/>
      <c r="C128" s="254" t="s">
        <v>307</v>
      </c>
      <c r="D128" s="51"/>
      <c r="E128" s="51"/>
    </row>
    <row r="129" spans="1:6" s="34" customFormat="1" ht="54">
      <c r="A129" s="530"/>
      <c r="B129" s="521"/>
      <c r="C129" s="264" t="s">
        <v>308</v>
      </c>
      <c r="D129" s="51"/>
      <c r="E129" s="51"/>
    </row>
    <row r="130" spans="1:6" s="34" customFormat="1">
      <c r="A130" s="499">
        <v>1168</v>
      </c>
      <c r="B130" s="527"/>
      <c r="C130" s="259" t="s">
        <v>25</v>
      </c>
      <c r="D130" s="10"/>
      <c r="E130" s="10"/>
    </row>
    <row r="131" spans="1:6" s="34" customFormat="1">
      <c r="A131" s="500"/>
      <c r="B131" s="528"/>
      <c r="C131" s="260" t="s">
        <v>270</v>
      </c>
      <c r="D131" s="7">
        <f>+D138</f>
        <v>-149394.9</v>
      </c>
      <c r="E131" s="7">
        <f>+E138</f>
        <v>-192828.99999999994</v>
      </c>
      <c r="F131" s="50"/>
    </row>
    <row r="132" spans="1:6" s="34" customFormat="1">
      <c r="A132" s="500"/>
      <c r="B132" s="528"/>
      <c r="C132" s="254" t="s">
        <v>26</v>
      </c>
      <c r="D132" s="36"/>
      <c r="E132" s="36"/>
    </row>
    <row r="133" spans="1:6" s="34" customFormat="1" ht="54">
      <c r="A133" s="500"/>
      <c r="B133" s="528"/>
      <c r="C133" s="261" t="s">
        <v>309</v>
      </c>
      <c r="D133" s="36"/>
      <c r="E133" s="36"/>
    </row>
    <row r="134" spans="1:6" s="34" customFormat="1">
      <c r="A134" s="500"/>
      <c r="B134" s="528"/>
      <c r="C134" s="254" t="s">
        <v>27</v>
      </c>
      <c r="D134" s="36"/>
      <c r="E134" s="36"/>
    </row>
    <row r="135" spans="1:6" s="34" customFormat="1" ht="72">
      <c r="A135" s="500"/>
      <c r="B135" s="528"/>
      <c r="C135" s="262" t="s">
        <v>310</v>
      </c>
      <c r="D135" s="36"/>
      <c r="E135" s="36"/>
    </row>
    <row r="136" spans="1:6" s="34" customFormat="1" ht="24" customHeight="1">
      <c r="A136" s="500"/>
      <c r="B136" s="208"/>
      <c r="C136" s="209" t="s">
        <v>46</v>
      </c>
      <c r="D136" s="36"/>
      <c r="E136" s="36"/>
    </row>
    <row r="137" spans="1:6" s="34" customFormat="1">
      <c r="A137" s="500"/>
      <c r="B137" s="521">
        <v>32001</v>
      </c>
      <c r="C137" s="254" t="s">
        <v>28</v>
      </c>
      <c r="D137" s="36"/>
      <c r="E137" s="36"/>
    </row>
    <row r="138" spans="1:6" s="34" customFormat="1" ht="50.75">
      <c r="A138" s="500"/>
      <c r="B138" s="521"/>
      <c r="C138" s="263" t="s">
        <v>311</v>
      </c>
      <c r="D138" s="36">
        <f>+'Հավելված N 2'!G90</f>
        <v>-149394.9</v>
      </c>
      <c r="E138" s="36">
        <f>+'Հավելված N 2'!H90</f>
        <v>-192828.99999999994</v>
      </c>
      <c r="F138" s="53"/>
    </row>
    <row r="139" spans="1:6" s="34" customFormat="1">
      <c r="A139" s="500"/>
      <c r="B139" s="521"/>
      <c r="C139" s="254" t="s">
        <v>29</v>
      </c>
      <c r="D139" s="51"/>
      <c r="E139" s="51"/>
    </row>
    <row r="140" spans="1:6" s="34" customFormat="1" ht="108.55" customHeight="1">
      <c r="A140" s="500"/>
      <c r="B140" s="521"/>
      <c r="C140" s="264" t="s">
        <v>312</v>
      </c>
      <c r="D140" s="51"/>
      <c r="E140" s="51"/>
    </row>
    <row r="141" spans="1:6" s="34" customFormat="1">
      <c r="A141" s="500"/>
      <c r="B141" s="521"/>
      <c r="C141" s="254" t="s">
        <v>30</v>
      </c>
      <c r="D141" s="51"/>
      <c r="E141" s="51"/>
    </row>
    <row r="142" spans="1:6" s="34" customFormat="1" ht="54">
      <c r="A142" s="500"/>
      <c r="B142" s="521"/>
      <c r="C142" s="264" t="s">
        <v>66</v>
      </c>
      <c r="D142" s="51"/>
      <c r="E142" s="51"/>
    </row>
    <row r="143" spans="1:6" ht="17.899999999999999" customHeight="1">
      <c r="A143" s="541">
        <v>1183</v>
      </c>
      <c r="B143" s="543"/>
      <c r="C143" s="387" t="s">
        <v>25</v>
      </c>
      <c r="D143" s="407"/>
      <c r="E143" s="407"/>
    </row>
    <row r="144" spans="1:6" ht="19.399999999999999" customHeight="1">
      <c r="A144" s="541"/>
      <c r="B144" s="543"/>
      <c r="C144" s="386" t="s">
        <v>95</v>
      </c>
      <c r="D144" s="242">
        <f>+D151+D157+D163+D169+D175</f>
        <v>4388.9000000000005</v>
      </c>
      <c r="E144" s="242">
        <f>+E151+E157+E163+E169+E175</f>
        <v>-149486.90000000002</v>
      </c>
      <c r="F144" s="47"/>
    </row>
    <row r="145" spans="1:6" ht="17.899999999999999" customHeight="1">
      <c r="A145" s="541"/>
      <c r="B145" s="543"/>
      <c r="C145" s="387" t="s">
        <v>26</v>
      </c>
      <c r="D145" s="408"/>
      <c r="E145" s="408"/>
    </row>
    <row r="146" spans="1:6" ht="90">
      <c r="A146" s="541"/>
      <c r="B146" s="543"/>
      <c r="C146" s="403" t="s">
        <v>96</v>
      </c>
      <c r="D146" s="408"/>
      <c r="E146" s="408"/>
    </row>
    <row r="147" spans="1:6" ht="17.899999999999999" customHeight="1">
      <c r="A147" s="541"/>
      <c r="B147" s="543"/>
      <c r="C147" s="387" t="s">
        <v>27</v>
      </c>
      <c r="D147" s="408"/>
      <c r="E147" s="408"/>
    </row>
    <row r="148" spans="1:6">
      <c r="A148" s="541"/>
      <c r="B148" s="543"/>
      <c r="C148" s="403" t="s">
        <v>97</v>
      </c>
      <c r="D148" s="408"/>
      <c r="E148" s="408"/>
    </row>
    <row r="149" spans="1:6" ht="24" customHeight="1">
      <c r="A149" s="541"/>
      <c r="B149" s="249"/>
      <c r="C149" s="409" t="s">
        <v>15</v>
      </c>
      <c r="D149" s="400"/>
      <c r="E149" s="400"/>
    </row>
    <row r="150" spans="1:6" ht="17.899999999999999" customHeight="1">
      <c r="A150" s="541"/>
      <c r="B150" s="541">
        <v>32001</v>
      </c>
      <c r="C150" s="387" t="s">
        <v>28</v>
      </c>
      <c r="D150" s="410"/>
      <c r="E150" s="410"/>
    </row>
    <row r="151" spans="1:6" ht="33.85">
      <c r="A151" s="541"/>
      <c r="B151" s="541"/>
      <c r="C151" s="374" t="s">
        <v>110</v>
      </c>
      <c r="D151" s="244">
        <f>+'Հավելված N 2'!G207</f>
        <v>-383.89999999999986</v>
      </c>
      <c r="E151" s="244">
        <f>+'Հավելված N 2'!H207</f>
        <v>8659.9</v>
      </c>
      <c r="F151" s="47"/>
    </row>
    <row r="152" spans="1:6" ht="17.45" customHeight="1">
      <c r="A152" s="541"/>
      <c r="B152" s="541"/>
      <c r="C152" s="387" t="s">
        <v>29</v>
      </c>
      <c r="D152" s="243"/>
      <c r="E152" s="243"/>
    </row>
    <row r="153" spans="1:6" ht="72">
      <c r="A153" s="541"/>
      <c r="B153" s="541"/>
      <c r="C153" s="403" t="s">
        <v>112</v>
      </c>
      <c r="D153" s="243"/>
      <c r="E153" s="243"/>
    </row>
    <row r="154" spans="1:6" ht="17.45" customHeight="1">
      <c r="A154" s="541"/>
      <c r="B154" s="541"/>
      <c r="C154" s="387" t="s">
        <v>30</v>
      </c>
      <c r="D154" s="243"/>
      <c r="E154" s="243"/>
    </row>
    <row r="155" spans="1:6" ht="54">
      <c r="A155" s="541"/>
      <c r="B155" s="541"/>
      <c r="C155" s="403" t="s">
        <v>66</v>
      </c>
      <c r="D155" s="243"/>
      <c r="E155" s="243"/>
    </row>
    <row r="156" spans="1:6" ht="17.899999999999999" customHeight="1">
      <c r="A156" s="541"/>
      <c r="B156" s="531">
        <v>32003</v>
      </c>
      <c r="C156" s="254" t="s">
        <v>28</v>
      </c>
      <c r="D156" s="410"/>
      <c r="E156" s="410"/>
    </row>
    <row r="157" spans="1:6" ht="50.75">
      <c r="A157" s="541"/>
      <c r="B157" s="531"/>
      <c r="C157" s="265" t="s">
        <v>159</v>
      </c>
      <c r="D157" s="244">
        <f>+'Հավելված N 2'!G216</f>
        <v>0</v>
      </c>
      <c r="E157" s="244">
        <f>+'Հավելված N 2'!H216</f>
        <v>-259512.3</v>
      </c>
      <c r="F157" s="47"/>
    </row>
    <row r="158" spans="1:6" ht="17.45" customHeight="1">
      <c r="A158" s="541"/>
      <c r="B158" s="531"/>
      <c r="C158" s="254" t="s">
        <v>29</v>
      </c>
      <c r="D158" s="243"/>
      <c r="E158" s="243"/>
    </row>
    <row r="159" spans="1:6" ht="36">
      <c r="A159" s="541"/>
      <c r="B159" s="531"/>
      <c r="C159" s="264" t="s">
        <v>160</v>
      </c>
      <c r="D159" s="243"/>
      <c r="E159" s="243"/>
    </row>
    <row r="160" spans="1:6" ht="17.45" customHeight="1">
      <c r="A160" s="541"/>
      <c r="B160" s="531"/>
      <c r="C160" s="254" t="s">
        <v>30</v>
      </c>
      <c r="D160" s="243"/>
      <c r="E160" s="243"/>
    </row>
    <row r="161" spans="1:6" ht="54">
      <c r="A161" s="541"/>
      <c r="B161" s="531"/>
      <c r="C161" s="264" t="s">
        <v>66</v>
      </c>
      <c r="D161" s="243"/>
      <c r="E161" s="243"/>
    </row>
    <row r="162" spans="1:6" ht="17.899999999999999" customHeight="1">
      <c r="A162" s="541"/>
      <c r="B162" s="531">
        <v>32004</v>
      </c>
      <c r="C162" s="254" t="s">
        <v>28</v>
      </c>
      <c r="D162" s="410"/>
      <c r="E162" s="410"/>
    </row>
    <row r="163" spans="1:6" ht="50.75">
      <c r="A163" s="541"/>
      <c r="B163" s="531"/>
      <c r="C163" s="265" t="s">
        <v>216</v>
      </c>
      <c r="D163" s="244">
        <f>+'Հավելված N 2'!G225</f>
        <v>1179</v>
      </c>
      <c r="E163" s="244">
        <f>+'Հավելված N 2'!H225</f>
        <v>97771.7</v>
      </c>
      <c r="F163" s="47"/>
    </row>
    <row r="164" spans="1:6" ht="17.45" customHeight="1">
      <c r="A164" s="541"/>
      <c r="B164" s="531"/>
      <c r="C164" s="254" t="s">
        <v>29</v>
      </c>
      <c r="D164" s="243"/>
      <c r="E164" s="243"/>
    </row>
    <row r="165" spans="1:6">
      <c r="A165" s="541"/>
      <c r="B165" s="531"/>
      <c r="C165" s="264" t="s">
        <v>313</v>
      </c>
      <c r="D165" s="243"/>
      <c r="E165" s="243"/>
    </row>
    <row r="166" spans="1:6" ht="17.45" customHeight="1">
      <c r="A166" s="541"/>
      <c r="B166" s="531"/>
      <c r="C166" s="254" t="s">
        <v>30</v>
      </c>
      <c r="D166" s="243"/>
      <c r="E166" s="243"/>
    </row>
    <row r="167" spans="1:6" ht="54">
      <c r="A167" s="541"/>
      <c r="B167" s="531"/>
      <c r="C167" s="264" t="s">
        <v>66</v>
      </c>
      <c r="D167" s="243"/>
      <c r="E167" s="243"/>
    </row>
    <row r="168" spans="1:6" ht="17.899999999999999" customHeight="1">
      <c r="A168" s="541"/>
      <c r="B168" s="531">
        <v>32007</v>
      </c>
      <c r="C168" s="254" t="s">
        <v>28</v>
      </c>
      <c r="D168" s="410"/>
      <c r="E168" s="410"/>
    </row>
    <row r="169" spans="1:6" ht="50.75">
      <c r="A169" s="541"/>
      <c r="B169" s="531"/>
      <c r="C169" s="265" t="s">
        <v>246</v>
      </c>
      <c r="D169" s="244">
        <f>+'Հավելված N 2'!G236</f>
        <v>480</v>
      </c>
      <c r="E169" s="244">
        <f>+'Հավելված N 2'!H236</f>
        <v>480</v>
      </c>
      <c r="F169" s="47"/>
    </row>
    <row r="170" spans="1:6" ht="17.45" customHeight="1">
      <c r="A170" s="541"/>
      <c r="B170" s="531"/>
      <c r="C170" s="254" t="s">
        <v>29</v>
      </c>
      <c r="D170" s="243"/>
      <c r="E170" s="243"/>
    </row>
    <row r="171" spans="1:6" ht="54">
      <c r="A171" s="541"/>
      <c r="B171" s="531"/>
      <c r="C171" s="264" t="s">
        <v>314</v>
      </c>
      <c r="D171" s="243"/>
      <c r="E171" s="243"/>
    </row>
    <row r="172" spans="1:6" ht="17.45" customHeight="1">
      <c r="A172" s="541"/>
      <c r="B172" s="531"/>
      <c r="C172" s="254" t="s">
        <v>30</v>
      </c>
      <c r="D172" s="243"/>
      <c r="E172" s="243"/>
    </row>
    <row r="173" spans="1:6" ht="54">
      <c r="A173" s="541"/>
      <c r="B173" s="531"/>
      <c r="C173" s="264" t="s">
        <v>66</v>
      </c>
      <c r="D173" s="243"/>
      <c r="E173" s="243"/>
    </row>
    <row r="174" spans="1:6" ht="17.899999999999999" customHeight="1">
      <c r="A174" s="541"/>
      <c r="B174" s="531">
        <v>32012</v>
      </c>
      <c r="C174" s="254" t="s">
        <v>28</v>
      </c>
      <c r="D174" s="410"/>
      <c r="E174" s="410"/>
    </row>
    <row r="175" spans="1:6" ht="33.85">
      <c r="A175" s="541"/>
      <c r="B175" s="531"/>
      <c r="C175" s="265" t="s">
        <v>122</v>
      </c>
      <c r="D175" s="244">
        <f>+'Հավելված N 2'!G245</f>
        <v>3113.8</v>
      </c>
      <c r="E175" s="244">
        <f>+'Հավելված N 2'!H245</f>
        <v>3113.8</v>
      </c>
      <c r="F175" s="47"/>
    </row>
    <row r="176" spans="1:6" ht="17.45" customHeight="1">
      <c r="A176" s="541"/>
      <c r="B176" s="531"/>
      <c r="C176" s="254" t="s">
        <v>29</v>
      </c>
      <c r="D176" s="243"/>
      <c r="E176" s="243"/>
    </row>
    <row r="177" spans="1:8" ht="36">
      <c r="A177" s="541"/>
      <c r="B177" s="531"/>
      <c r="C177" s="264" t="s">
        <v>126</v>
      </c>
      <c r="D177" s="243"/>
      <c r="E177" s="243"/>
    </row>
    <row r="178" spans="1:8" ht="17.45" customHeight="1">
      <c r="A178" s="541"/>
      <c r="B178" s="531"/>
      <c r="C178" s="254" t="s">
        <v>30</v>
      </c>
      <c r="D178" s="243"/>
      <c r="E178" s="243"/>
    </row>
    <row r="179" spans="1:8" ht="54">
      <c r="A179" s="541"/>
      <c r="B179" s="531"/>
      <c r="C179" s="264" t="s">
        <v>66</v>
      </c>
      <c r="D179" s="243"/>
      <c r="E179" s="243"/>
    </row>
    <row r="180" spans="1:8" ht="9.3000000000000007" customHeight="1">
      <c r="A180" s="13"/>
      <c r="B180" s="13"/>
      <c r="C180" s="406"/>
      <c r="D180" s="55"/>
      <c r="E180" s="55"/>
    </row>
    <row r="181" spans="1:8" s="35" customFormat="1" ht="34.950000000000003" customHeight="1">
      <c r="A181" s="243"/>
      <c r="B181" s="243"/>
      <c r="C181" s="374" t="s">
        <v>275</v>
      </c>
      <c r="D181" s="7">
        <f>+D183</f>
        <v>190362</v>
      </c>
      <c r="E181" s="7">
        <f>+E183</f>
        <v>324760</v>
      </c>
      <c r="F181" s="412"/>
      <c r="G181" s="413"/>
      <c r="H181" s="413"/>
    </row>
    <row r="182" spans="1:8">
      <c r="A182" s="530">
        <v>1139</v>
      </c>
      <c r="B182" s="542"/>
      <c r="C182" s="46" t="s">
        <v>25</v>
      </c>
      <c r="D182" s="10"/>
      <c r="E182" s="10"/>
    </row>
    <row r="183" spans="1:8">
      <c r="A183" s="541"/>
      <c r="B183" s="543"/>
      <c r="C183" s="374" t="s">
        <v>279</v>
      </c>
      <c r="D183" s="7">
        <f>+D190+D196</f>
        <v>190362</v>
      </c>
      <c r="E183" s="7">
        <f>+E190+E196</f>
        <v>324760</v>
      </c>
    </row>
    <row r="184" spans="1:8">
      <c r="A184" s="541"/>
      <c r="B184" s="543"/>
      <c r="C184" s="387" t="s">
        <v>26</v>
      </c>
      <c r="D184" s="36"/>
      <c r="E184" s="36"/>
    </row>
    <row r="185" spans="1:8" ht="54">
      <c r="A185" s="541"/>
      <c r="B185" s="543"/>
      <c r="C185" s="403" t="s">
        <v>315</v>
      </c>
      <c r="D185" s="36"/>
      <c r="E185" s="36"/>
    </row>
    <row r="186" spans="1:8">
      <c r="A186" s="541"/>
      <c r="B186" s="543"/>
      <c r="C186" s="387" t="s">
        <v>27</v>
      </c>
      <c r="D186" s="36"/>
      <c r="E186" s="36"/>
    </row>
    <row r="187" spans="1:8" ht="36">
      <c r="A187" s="541"/>
      <c r="B187" s="543"/>
      <c r="C187" s="404" t="s">
        <v>316</v>
      </c>
      <c r="D187" s="36"/>
      <c r="E187" s="36"/>
    </row>
    <row r="188" spans="1:8" s="34" customFormat="1" ht="24" customHeight="1">
      <c r="A188" s="541"/>
      <c r="B188" s="208"/>
      <c r="C188" s="209" t="s">
        <v>46</v>
      </c>
      <c r="D188" s="36"/>
      <c r="E188" s="36"/>
    </row>
    <row r="189" spans="1:8">
      <c r="A189" s="541"/>
      <c r="B189" s="541" t="s">
        <v>317</v>
      </c>
      <c r="C189" s="387" t="s">
        <v>28</v>
      </c>
      <c r="D189" s="36"/>
      <c r="E189" s="36"/>
    </row>
    <row r="190" spans="1:8">
      <c r="A190" s="541"/>
      <c r="B190" s="541"/>
      <c r="C190" s="405" t="s">
        <v>279</v>
      </c>
      <c r="D190" s="36">
        <f>+'Հավելված N 2'!G290</f>
        <v>201399.2</v>
      </c>
      <c r="E190" s="36">
        <f>+'Հավելված N 2'!H290</f>
        <v>345784.5</v>
      </c>
    </row>
    <row r="191" spans="1:8">
      <c r="A191" s="541"/>
      <c r="B191" s="541"/>
      <c r="C191" s="387" t="s">
        <v>29</v>
      </c>
      <c r="D191" s="36"/>
      <c r="E191" s="36"/>
    </row>
    <row r="192" spans="1:8" ht="72">
      <c r="A192" s="541"/>
      <c r="B192" s="541"/>
      <c r="C192" s="403" t="s">
        <v>318</v>
      </c>
      <c r="D192" s="51"/>
      <c r="E192" s="51"/>
    </row>
    <row r="193" spans="1:5">
      <c r="A193" s="541"/>
      <c r="B193" s="541"/>
      <c r="C193" s="387" t="s">
        <v>30</v>
      </c>
      <c r="D193" s="51"/>
      <c r="E193" s="51"/>
    </row>
    <row r="194" spans="1:5">
      <c r="A194" s="541"/>
      <c r="B194" s="541"/>
      <c r="C194" s="403" t="s">
        <v>31</v>
      </c>
      <c r="D194" s="51"/>
      <c r="E194" s="51"/>
    </row>
    <row r="195" spans="1:5">
      <c r="A195" s="541"/>
      <c r="B195" s="541" t="s">
        <v>317</v>
      </c>
      <c r="C195" s="387" t="s">
        <v>28</v>
      </c>
      <c r="D195" s="51"/>
      <c r="E195" s="51"/>
    </row>
    <row r="196" spans="1:5">
      <c r="A196" s="541"/>
      <c r="B196" s="541"/>
      <c r="C196" s="405" t="s">
        <v>279</v>
      </c>
      <c r="D196" s="36">
        <f>+'Հավելված N 2'!G299</f>
        <v>-11037.2</v>
      </c>
      <c r="E196" s="36">
        <f>+'Հավելված N 2'!H299</f>
        <v>-21024.5</v>
      </c>
    </row>
    <row r="197" spans="1:5">
      <c r="A197" s="541"/>
      <c r="B197" s="541"/>
      <c r="C197" s="387" t="s">
        <v>29</v>
      </c>
      <c r="D197" s="36"/>
      <c r="E197" s="36"/>
    </row>
    <row r="198" spans="1:5" ht="72">
      <c r="A198" s="541"/>
      <c r="B198" s="541"/>
      <c r="C198" s="403" t="s">
        <v>318</v>
      </c>
      <c r="D198" s="51"/>
      <c r="E198" s="51"/>
    </row>
    <row r="199" spans="1:5">
      <c r="A199" s="541"/>
      <c r="B199" s="541"/>
      <c r="C199" s="387" t="s">
        <v>30</v>
      </c>
      <c r="D199" s="51"/>
      <c r="E199" s="51"/>
    </row>
    <row r="200" spans="1:5">
      <c r="A200" s="541"/>
      <c r="B200" s="541"/>
      <c r="C200" s="403" t="s">
        <v>31</v>
      </c>
      <c r="D200" s="51"/>
      <c r="E200" s="51"/>
    </row>
  </sheetData>
  <mergeCells count="45">
    <mergeCell ref="B111:B116"/>
    <mergeCell ref="B124:B129"/>
    <mergeCell ref="B156:B161"/>
    <mergeCell ref="B162:B167"/>
    <mergeCell ref="A182:A200"/>
    <mergeCell ref="B182:B187"/>
    <mergeCell ref="B189:B194"/>
    <mergeCell ref="B195:B200"/>
    <mergeCell ref="B130:B135"/>
    <mergeCell ref="B137:B142"/>
    <mergeCell ref="B174:B179"/>
    <mergeCell ref="B143:B148"/>
    <mergeCell ref="B150:B155"/>
    <mergeCell ref="A143:A179"/>
    <mergeCell ref="B168:B173"/>
    <mergeCell ref="B118:B123"/>
    <mergeCell ref="C1:E1"/>
    <mergeCell ref="C2:E2"/>
    <mergeCell ref="C3:E3"/>
    <mergeCell ref="C10:C11"/>
    <mergeCell ref="A6:E6"/>
    <mergeCell ref="A10:B10"/>
    <mergeCell ref="D10:E10"/>
    <mergeCell ref="B15:B20"/>
    <mergeCell ref="B22:B27"/>
    <mergeCell ref="B28:B33"/>
    <mergeCell ref="A15:A33"/>
    <mergeCell ref="A34:A58"/>
    <mergeCell ref="B34:B39"/>
    <mergeCell ref="A111:A129"/>
    <mergeCell ref="B47:B52"/>
    <mergeCell ref="B53:B58"/>
    <mergeCell ref="B41:B46"/>
    <mergeCell ref="A98:A110"/>
    <mergeCell ref="B98:B103"/>
    <mergeCell ref="B105:B110"/>
    <mergeCell ref="B59:B64"/>
    <mergeCell ref="B66:B71"/>
    <mergeCell ref="A59:A71"/>
    <mergeCell ref="A72:A84"/>
    <mergeCell ref="B72:B77"/>
    <mergeCell ref="B79:B84"/>
    <mergeCell ref="A85:A97"/>
    <mergeCell ref="B85:B90"/>
    <mergeCell ref="B92:B97"/>
  </mergeCells>
  <pageMargins left="0" right="0" top="0" bottom="0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07"/>
  <sheetViews>
    <sheetView topLeftCell="A67" zoomScale="70" zoomScaleNormal="70" zoomScaleSheetLayoutView="100" workbookViewId="0">
      <selection activeCell="D73" sqref="D73:F83"/>
    </sheetView>
  </sheetViews>
  <sheetFormatPr defaultColWidth="9.09765625" defaultRowHeight="18"/>
  <cols>
    <col min="1" max="3" width="8.09765625" style="8" customWidth="1"/>
    <col min="4" max="4" width="11.59765625" style="8" customWidth="1"/>
    <col min="5" max="5" width="13.8984375" style="8" customWidth="1"/>
    <col min="6" max="6" width="62.09765625" style="8" customWidth="1"/>
    <col min="7" max="7" width="24.796875" style="8" customWidth="1"/>
    <col min="8" max="8" width="24.8984375" style="8" customWidth="1"/>
    <col min="9" max="9" width="15" style="8" customWidth="1"/>
    <col min="10" max="16384" width="9.09765625" style="8"/>
  </cols>
  <sheetData>
    <row r="1" spans="1:8" s="370" customFormat="1" ht="37.5" customHeight="1">
      <c r="F1" s="532" t="s">
        <v>80</v>
      </c>
      <c r="G1" s="532"/>
      <c r="H1" s="532"/>
    </row>
    <row r="2" spans="1:8" s="371" customFormat="1" ht="17.45" customHeight="1">
      <c r="F2" s="533" t="s">
        <v>133</v>
      </c>
      <c r="G2" s="533"/>
      <c r="H2" s="533"/>
    </row>
    <row r="3" spans="1:8" s="371" customFormat="1" ht="17.45" customHeight="1">
      <c r="F3" s="533" t="s">
        <v>7</v>
      </c>
      <c r="G3" s="533"/>
      <c r="H3" s="533"/>
    </row>
    <row r="4" spans="1:8" ht="13.5" customHeight="1"/>
    <row r="5" spans="1:8" ht="52.5" customHeight="1">
      <c r="A5" s="536" t="s">
        <v>284</v>
      </c>
      <c r="B5" s="536"/>
      <c r="C5" s="536"/>
      <c r="D5" s="536"/>
      <c r="E5" s="536"/>
      <c r="F5" s="536"/>
      <c r="G5" s="536"/>
      <c r="H5" s="536"/>
    </row>
    <row r="8" spans="1:8">
      <c r="G8" s="371"/>
      <c r="H8" s="371" t="s">
        <v>21</v>
      </c>
    </row>
    <row r="9" spans="1:8" s="34" customFormat="1" ht="61.65" customHeight="1">
      <c r="A9" s="565" t="s">
        <v>22</v>
      </c>
      <c r="B9" s="565"/>
      <c r="C9" s="565"/>
      <c r="D9" s="565" t="s">
        <v>10</v>
      </c>
      <c r="E9" s="565"/>
      <c r="F9" s="565" t="s">
        <v>16</v>
      </c>
      <c r="G9" s="539" t="s">
        <v>103</v>
      </c>
      <c r="H9" s="540"/>
    </row>
    <row r="10" spans="1:8" s="34" customFormat="1">
      <c r="A10" s="373" t="s">
        <v>104</v>
      </c>
      <c r="B10" s="373" t="s">
        <v>105</v>
      </c>
      <c r="C10" s="373" t="s">
        <v>23</v>
      </c>
      <c r="D10" s="373" t="s">
        <v>13</v>
      </c>
      <c r="E10" s="373" t="s">
        <v>52</v>
      </c>
      <c r="F10" s="565"/>
      <c r="G10" s="373" t="s">
        <v>129</v>
      </c>
      <c r="H10" s="373" t="s">
        <v>12</v>
      </c>
    </row>
    <row r="11" spans="1:8" s="34" customFormat="1" ht="34.950000000000003" customHeight="1">
      <c r="A11" s="126"/>
      <c r="B11" s="126"/>
      <c r="C11" s="126"/>
      <c r="D11" s="373"/>
      <c r="E11" s="373"/>
      <c r="F11" s="365" t="s">
        <v>20</v>
      </c>
      <c r="G11" s="28">
        <f>+G13+G279</f>
        <v>0</v>
      </c>
      <c r="H11" s="28">
        <f>+H13+H279</f>
        <v>0</v>
      </c>
    </row>
    <row r="12" spans="1:8" s="34" customFormat="1">
      <c r="A12" s="126"/>
      <c r="B12" s="126"/>
      <c r="C12" s="126"/>
      <c r="D12" s="373"/>
      <c r="E12" s="373"/>
      <c r="F12" s="126" t="s">
        <v>58</v>
      </c>
      <c r="G12" s="7"/>
      <c r="H12" s="7"/>
    </row>
    <row r="13" spans="1:8" s="34" customFormat="1" ht="33.85">
      <c r="A13" s="97"/>
      <c r="B13" s="79"/>
      <c r="C13" s="79"/>
      <c r="D13" s="98"/>
      <c r="E13" s="98"/>
      <c r="F13" s="365" t="s">
        <v>55</v>
      </c>
      <c r="G13" s="7">
        <f>+G14+G132</f>
        <v>-190362</v>
      </c>
      <c r="H13" s="7">
        <f>+H14+H132</f>
        <v>-324760</v>
      </c>
    </row>
    <row r="14" spans="1:8" s="34" customFormat="1" ht="17.350000000000001" customHeight="1">
      <c r="A14" s="552" t="s">
        <v>138</v>
      </c>
      <c r="B14" s="544"/>
      <c r="C14" s="545"/>
      <c r="D14" s="546"/>
      <c r="E14" s="557"/>
      <c r="F14" s="368" t="s">
        <v>139</v>
      </c>
      <c r="G14" s="192">
        <f>+G16+G33</f>
        <v>-40637.800000000003</v>
      </c>
      <c r="H14" s="192">
        <f>+H16+H33</f>
        <v>716.20000000004075</v>
      </c>
    </row>
    <row r="15" spans="1:8" s="34" customFormat="1" ht="16.8" customHeight="1">
      <c r="A15" s="556"/>
      <c r="B15" s="544"/>
      <c r="C15" s="545"/>
      <c r="D15" s="547"/>
      <c r="E15" s="558"/>
      <c r="F15" s="193" t="s">
        <v>17</v>
      </c>
      <c r="G15" s="194"/>
      <c r="H15" s="194"/>
    </row>
    <row r="16" spans="1:8" s="34" customFormat="1">
      <c r="A16" s="556"/>
      <c r="B16" s="560" t="s">
        <v>127</v>
      </c>
      <c r="C16" s="545"/>
      <c r="D16" s="547"/>
      <c r="E16" s="558"/>
      <c r="F16" s="368" t="s">
        <v>140</v>
      </c>
      <c r="G16" s="195">
        <f>+G18</f>
        <v>0</v>
      </c>
      <c r="H16" s="195">
        <f>+H18</f>
        <v>9318</v>
      </c>
    </row>
    <row r="17" spans="1:15" s="34" customFormat="1" ht="16.8" customHeight="1">
      <c r="A17" s="556"/>
      <c r="B17" s="560"/>
      <c r="C17" s="545"/>
      <c r="D17" s="547"/>
      <c r="E17" s="558"/>
      <c r="F17" s="193" t="s">
        <v>17</v>
      </c>
      <c r="G17" s="195"/>
      <c r="H17" s="194"/>
    </row>
    <row r="18" spans="1:15" s="34" customFormat="1">
      <c r="A18" s="556"/>
      <c r="B18" s="560"/>
      <c r="C18" s="560" t="s">
        <v>127</v>
      </c>
      <c r="D18" s="547"/>
      <c r="E18" s="558"/>
      <c r="F18" s="368" t="s">
        <v>140</v>
      </c>
      <c r="G18" s="195">
        <f t="shared" ref="G18:H18" si="0">+G20</f>
        <v>0</v>
      </c>
      <c r="H18" s="195">
        <f t="shared" si="0"/>
        <v>9318</v>
      </c>
      <c r="I18" s="35"/>
      <c r="J18" s="35"/>
      <c r="K18" s="35"/>
      <c r="L18" s="35"/>
      <c r="M18" s="35"/>
      <c r="N18" s="35"/>
      <c r="O18" s="35"/>
    </row>
    <row r="19" spans="1:15" s="34" customFormat="1" ht="16.8" customHeight="1">
      <c r="A19" s="556"/>
      <c r="B19" s="560"/>
      <c r="C19" s="560"/>
      <c r="D19" s="547"/>
      <c r="E19" s="558"/>
      <c r="F19" s="193" t="s">
        <v>17</v>
      </c>
      <c r="G19" s="195"/>
      <c r="H19" s="196"/>
      <c r="I19" s="35"/>
      <c r="J19" s="35"/>
      <c r="K19" s="35"/>
      <c r="L19" s="35"/>
      <c r="M19" s="35"/>
      <c r="N19" s="35"/>
      <c r="O19" s="35"/>
    </row>
    <row r="20" spans="1:15" s="34" customFormat="1" ht="36">
      <c r="A20" s="556"/>
      <c r="B20" s="560"/>
      <c r="C20" s="560"/>
      <c r="D20" s="547"/>
      <c r="E20" s="558"/>
      <c r="F20" s="197" t="s">
        <v>39</v>
      </c>
      <c r="G20" s="379">
        <f>+G22</f>
        <v>0</v>
      </c>
      <c r="H20" s="379">
        <f>+H22</f>
        <v>9318</v>
      </c>
      <c r="I20" s="35"/>
      <c r="J20" s="35"/>
      <c r="K20" s="35"/>
      <c r="L20" s="35"/>
      <c r="M20" s="35"/>
      <c r="N20" s="35"/>
      <c r="O20" s="35"/>
    </row>
    <row r="21" spans="1:15" s="34" customFormat="1" ht="16.8" customHeight="1">
      <c r="A21" s="556"/>
      <c r="B21" s="560"/>
      <c r="C21" s="560"/>
      <c r="D21" s="548"/>
      <c r="E21" s="542"/>
      <c r="F21" s="193" t="s">
        <v>17</v>
      </c>
      <c r="G21" s="195"/>
      <c r="H21" s="196"/>
      <c r="I21" s="35"/>
      <c r="J21" s="35"/>
      <c r="K21" s="35"/>
      <c r="L21" s="35"/>
      <c r="M21" s="35"/>
      <c r="N21" s="35"/>
      <c r="O21" s="35"/>
    </row>
    <row r="22" spans="1:15" s="34" customFormat="1">
      <c r="A22" s="556"/>
      <c r="B22" s="560"/>
      <c r="C22" s="560"/>
      <c r="D22" s="555">
        <v>1163</v>
      </c>
      <c r="E22" s="527" t="s">
        <v>153</v>
      </c>
      <c r="F22" s="527"/>
      <c r="G22" s="192">
        <f>+G24</f>
        <v>0</v>
      </c>
      <c r="H22" s="192">
        <f>+H24</f>
        <v>9318</v>
      </c>
      <c r="I22" s="35"/>
      <c r="J22" s="35"/>
      <c r="K22" s="35"/>
      <c r="L22" s="35"/>
      <c r="M22" s="35"/>
      <c r="N22" s="35"/>
      <c r="O22" s="35"/>
    </row>
    <row r="23" spans="1:15" s="34" customFormat="1" ht="16.8" customHeight="1">
      <c r="A23" s="556"/>
      <c r="B23" s="560"/>
      <c r="C23" s="560"/>
      <c r="D23" s="555"/>
      <c r="E23" s="198"/>
      <c r="F23" s="193" t="s">
        <v>17</v>
      </c>
      <c r="G23" s="192"/>
      <c r="H23" s="192"/>
      <c r="I23" s="35"/>
      <c r="J23" s="35"/>
      <c r="K23" s="35"/>
      <c r="L23" s="35"/>
      <c r="M23" s="35"/>
      <c r="N23" s="35"/>
      <c r="O23" s="35"/>
    </row>
    <row r="24" spans="1:15" s="34" customFormat="1" ht="33.85">
      <c r="A24" s="556"/>
      <c r="B24" s="560"/>
      <c r="C24" s="560"/>
      <c r="D24" s="555"/>
      <c r="E24" s="369">
        <v>32003</v>
      </c>
      <c r="F24" s="368" t="s">
        <v>202</v>
      </c>
      <c r="G24" s="199">
        <f t="shared" ref="G24:H24" si="1">+G26</f>
        <v>0</v>
      </c>
      <c r="H24" s="199">
        <f t="shared" si="1"/>
        <v>9318</v>
      </c>
      <c r="I24" s="35"/>
      <c r="J24" s="35"/>
      <c r="K24" s="35"/>
      <c r="L24" s="35"/>
      <c r="M24" s="35"/>
      <c r="N24" s="35"/>
      <c r="O24" s="35"/>
    </row>
    <row r="25" spans="1:15" s="34" customFormat="1">
      <c r="A25" s="556"/>
      <c r="B25" s="560"/>
      <c r="C25" s="560"/>
      <c r="D25" s="555"/>
      <c r="E25" s="554"/>
      <c r="F25" s="193" t="s">
        <v>54</v>
      </c>
      <c r="G25" s="195"/>
      <c r="H25" s="194"/>
    </row>
    <row r="26" spans="1:15" s="37" customFormat="1" ht="36.549999999999997" customHeight="1">
      <c r="A26" s="556"/>
      <c r="B26" s="560"/>
      <c r="C26" s="560"/>
      <c r="D26" s="555"/>
      <c r="E26" s="554"/>
      <c r="F26" s="200" t="s">
        <v>39</v>
      </c>
      <c r="G26" s="202">
        <f t="shared" ref="G26:H26" si="2">+G28</f>
        <v>0</v>
      </c>
      <c r="H26" s="201">
        <f t="shared" si="2"/>
        <v>9318</v>
      </c>
    </row>
    <row r="27" spans="1:15" s="34" customFormat="1" ht="54">
      <c r="A27" s="556"/>
      <c r="B27" s="560"/>
      <c r="C27" s="560"/>
      <c r="D27" s="555"/>
      <c r="E27" s="554"/>
      <c r="F27" s="193" t="s">
        <v>44</v>
      </c>
      <c r="G27" s="203"/>
      <c r="H27" s="194"/>
    </row>
    <row r="28" spans="1:15" s="34" customFormat="1" ht="16.8" customHeight="1">
      <c r="A28" s="556"/>
      <c r="B28" s="560"/>
      <c r="C28" s="560"/>
      <c r="D28" s="555"/>
      <c r="E28" s="554"/>
      <c r="F28" s="372" t="s">
        <v>18</v>
      </c>
      <c r="G28" s="287">
        <f t="shared" ref="G28:H30" si="3">+G29</f>
        <v>0</v>
      </c>
      <c r="H28" s="287">
        <f t="shared" si="3"/>
        <v>9318</v>
      </c>
    </row>
    <row r="29" spans="1:15" s="34" customFormat="1" ht="16.8" customHeight="1">
      <c r="A29" s="556"/>
      <c r="B29" s="560"/>
      <c r="C29" s="560"/>
      <c r="D29" s="555"/>
      <c r="E29" s="554"/>
      <c r="F29" s="157" t="s">
        <v>90</v>
      </c>
      <c r="G29" s="203">
        <f t="shared" si="3"/>
        <v>0</v>
      </c>
      <c r="H29" s="203">
        <f t="shared" si="3"/>
        <v>9318</v>
      </c>
    </row>
    <row r="30" spans="1:15" s="34" customFormat="1">
      <c r="A30" s="556"/>
      <c r="B30" s="560"/>
      <c r="C30" s="560"/>
      <c r="D30" s="555"/>
      <c r="E30" s="554"/>
      <c r="F30" s="157" t="s">
        <v>91</v>
      </c>
      <c r="G30" s="203">
        <f t="shared" si="3"/>
        <v>0</v>
      </c>
      <c r="H30" s="203">
        <f t="shared" si="3"/>
        <v>9318</v>
      </c>
    </row>
    <row r="31" spans="1:15" s="34" customFormat="1">
      <c r="A31" s="556"/>
      <c r="B31" s="560"/>
      <c r="C31" s="560"/>
      <c r="D31" s="555"/>
      <c r="E31" s="554"/>
      <c r="F31" s="157" t="s">
        <v>261</v>
      </c>
      <c r="G31" s="203">
        <f t="shared" ref="G31:H31" si="4">+G32</f>
        <v>0</v>
      </c>
      <c r="H31" s="203">
        <f t="shared" si="4"/>
        <v>9318</v>
      </c>
    </row>
    <row r="32" spans="1:15" s="34" customFormat="1">
      <c r="A32" s="556"/>
      <c r="B32" s="560"/>
      <c r="C32" s="560"/>
      <c r="D32" s="555"/>
      <c r="E32" s="554"/>
      <c r="F32" s="135" t="s">
        <v>262</v>
      </c>
      <c r="G32" s="203">
        <f>+'Հավելված N 4'!E57</f>
        <v>0</v>
      </c>
      <c r="H32" s="203">
        <f>+'Հավելված N 4'!F57</f>
        <v>9318</v>
      </c>
    </row>
    <row r="33" spans="1:15" s="34" customFormat="1">
      <c r="A33" s="556"/>
      <c r="B33" s="552" t="s">
        <v>128</v>
      </c>
      <c r="C33" s="552"/>
      <c r="D33" s="529"/>
      <c r="E33" s="549"/>
      <c r="F33" s="368" t="s">
        <v>263</v>
      </c>
      <c r="G33" s="195">
        <f>+G35+G50+G69+G84+G117</f>
        <v>-40637.800000000003</v>
      </c>
      <c r="H33" s="195">
        <f>+H35+H50+H69+H84+H117</f>
        <v>-8601.7999999999593</v>
      </c>
    </row>
    <row r="34" spans="1:15" s="34" customFormat="1" ht="16.8" customHeight="1">
      <c r="A34" s="556"/>
      <c r="B34" s="556"/>
      <c r="C34" s="553"/>
      <c r="D34" s="523"/>
      <c r="E34" s="550"/>
      <c r="F34" s="193" t="s">
        <v>17</v>
      </c>
      <c r="G34" s="195"/>
      <c r="H34" s="194"/>
    </row>
    <row r="35" spans="1:15" s="34" customFormat="1">
      <c r="A35" s="556"/>
      <c r="B35" s="556"/>
      <c r="C35" s="552" t="s">
        <v>127</v>
      </c>
      <c r="D35" s="523"/>
      <c r="E35" s="550"/>
      <c r="F35" s="368" t="s">
        <v>267</v>
      </c>
      <c r="G35" s="195">
        <f t="shared" ref="G35:H35" si="5">+G37</f>
        <v>31522</v>
      </c>
      <c r="H35" s="195">
        <f t="shared" si="5"/>
        <v>31522</v>
      </c>
      <c r="I35" s="35"/>
      <c r="J35" s="35"/>
      <c r="K35" s="35"/>
      <c r="L35" s="35"/>
      <c r="M35" s="35"/>
      <c r="N35" s="35"/>
      <c r="O35" s="35"/>
    </row>
    <row r="36" spans="1:15" s="34" customFormat="1" ht="16.8" customHeight="1">
      <c r="A36" s="556"/>
      <c r="B36" s="556"/>
      <c r="C36" s="556"/>
      <c r="D36" s="523"/>
      <c r="E36" s="550"/>
      <c r="F36" s="193" t="s">
        <v>17</v>
      </c>
      <c r="G36" s="195"/>
      <c r="H36" s="196"/>
      <c r="I36" s="35"/>
      <c r="J36" s="35"/>
      <c r="K36" s="35"/>
      <c r="L36" s="35"/>
      <c r="M36" s="35"/>
      <c r="N36" s="35"/>
      <c r="O36" s="35"/>
    </row>
    <row r="37" spans="1:15" s="34" customFormat="1" ht="36">
      <c r="A37" s="556"/>
      <c r="B37" s="556"/>
      <c r="C37" s="556"/>
      <c r="D37" s="523"/>
      <c r="E37" s="550"/>
      <c r="F37" s="197" t="s">
        <v>39</v>
      </c>
      <c r="G37" s="379">
        <f>+G39</f>
        <v>31522</v>
      </c>
      <c r="H37" s="379">
        <f>+H39</f>
        <v>31522</v>
      </c>
      <c r="I37" s="35"/>
      <c r="J37" s="35"/>
      <c r="K37" s="35"/>
      <c r="L37" s="35"/>
      <c r="M37" s="35"/>
      <c r="N37" s="35"/>
      <c r="O37" s="35"/>
    </row>
    <row r="38" spans="1:15" s="34" customFormat="1" ht="16.8" customHeight="1">
      <c r="A38" s="556"/>
      <c r="B38" s="556"/>
      <c r="C38" s="556"/>
      <c r="D38" s="530"/>
      <c r="E38" s="551"/>
      <c r="F38" s="193" t="s">
        <v>17</v>
      </c>
      <c r="G38" s="195"/>
      <c r="H38" s="196"/>
      <c r="I38" s="35"/>
      <c r="J38" s="35"/>
      <c r="K38" s="35"/>
      <c r="L38" s="35"/>
      <c r="M38" s="35"/>
      <c r="N38" s="35"/>
      <c r="O38" s="35"/>
    </row>
    <row r="39" spans="1:15" s="34" customFormat="1">
      <c r="A39" s="556"/>
      <c r="B39" s="556"/>
      <c r="C39" s="556"/>
      <c r="D39" s="555">
        <v>1124</v>
      </c>
      <c r="E39" s="527" t="s">
        <v>268</v>
      </c>
      <c r="F39" s="527"/>
      <c r="G39" s="192">
        <f>+G41</f>
        <v>31522</v>
      </c>
      <c r="H39" s="192">
        <f>+H41</f>
        <v>31522</v>
      </c>
      <c r="I39" s="35"/>
      <c r="J39" s="35"/>
      <c r="K39" s="35"/>
      <c r="L39" s="35"/>
      <c r="M39" s="35"/>
      <c r="N39" s="35"/>
      <c r="O39" s="35"/>
    </row>
    <row r="40" spans="1:15" s="34" customFormat="1" ht="16.8" customHeight="1">
      <c r="A40" s="556"/>
      <c r="B40" s="556"/>
      <c r="C40" s="556"/>
      <c r="D40" s="555"/>
      <c r="E40" s="198"/>
      <c r="F40" s="193" t="s">
        <v>17</v>
      </c>
      <c r="G40" s="192"/>
      <c r="H40" s="192"/>
      <c r="I40" s="35"/>
      <c r="J40" s="35"/>
      <c r="K40" s="35"/>
      <c r="L40" s="35"/>
      <c r="M40" s="35"/>
      <c r="N40" s="35"/>
      <c r="O40" s="35"/>
    </row>
    <row r="41" spans="1:15" s="34" customFormat="1" ht="33.85">
      <c r="A41" s="556"/>
      <c r="B41" s="556"/>
      <c r="C41" s="556"/>
      <c r="D41" s="555"/>
      <c r="E41" s="369">
        <v>32001</v>
      </c>
      <c r="F41" s="368" t="s">
        <v>269</v>
      </c>
      <c r="G41" s="199">
        <f t="shared" ref="G41:H41" si="6">+G43</f>
        <v>31522</v>
      </c>
      <c r="H41" s="199">
        <f t="shared" si="6"/>
        <v>31522</v>
      </c>
      <c r="I41" s="35"/>
      <c r="J41" s="35"/>
      <c r="K41" s="35"/>
      <c r="L41" s="35"/>
      <c r="M41" s="35"/>
      <c r="N41" s="35"/>
      <c r="O41" s="35"/>
    </row>
    <row r="42" spans="1:15" s="34" customFormat="1">
      <c r="A42" s="556"/>
      <c r="B42" s="556"/>
      <c r="C42" s="556"/>
      <c r="D42" s="555"/>
      <c r="E42" s="554"/>
      <c r="F42" s="193" t="s">
        <v>54</v>
      </c>
      <c r="G42" s="195"/>
      <c r="H42" s="194"/>
    </row>
    <row r="43" spans="1:15" s="37" customFormat="1" ht="36.549999999999997" customHeight="1">
      <c r="A43" s="556"/>
      <c r="B43" s="556"/>
      <c r="C43" s="556"/>
      <c r="D43" s="555"/>
      <c r="E43" s="554"/>
      <c r="F43" s="200" t="s">
        <v>39</v>
      </c>
      <c r="G43" s="202">
        <f t="shared" ref="G43:H43" si="7">+G45</f>
        <v>31522</v>
      </c>
      <c r="H43" s="201">
        <f t="shared" si="7"/>
        <v>31522</v>
      </c>
    </row>
    <row r="44" spans="1:15" s="34" customFormat="1" ht="54">
      <c r="A44" s="556"/>
      <c r="B44" s="556"/>
      <c r="C44" s="556"/>
      <c r="D44" s="555"/>
      <c r="E44" s="554"/>
      <c r="F44" s="193" t="s">
        <v>44</v>
      </c>
      <c r="G44" s="203"/>
      <c r="H44" s="194"/>
    </row>
    <row r="45" spans="1:15" s="34" customFormat="1" ht="16.8" customHeight="1">
      <c r="A45" s="556"/>
      <c r="B45" s="556"/>
      <c r="C45" s="556"/>
      <c r="D45" s="555"/>
      <c r="E45" s="554"/>
      <c r="F45" s="372" t="s">
        <v>18</v>
      </c>
      <c r="G45" s="287">
        <f t="shared" ref="G45:H47" si="8">+G46</f>
        <v>31522</v>
      </c>
      <c r="H45" s="287">
        <f t="shared" si="8"/>
        <v>31522</v>
      </c>
    </row>
    <row r="46" spans="1:15" s="34" customFormat="1" ht="16.8" customHeight="1">
      <c r="A46" s="556"/>
      <c r="B46" s="556"/>
      <c r="C46" s="556"/>
      <c r="D46" s="555"/>
      <c r="E46" s="554"/>
      <c r="F46" s="243" t="s">
        <v>19</v>
      </c>
      <c r="G46" s="203">
        <f t="shared" si="8"/>
        <v>31522</v>
      </c>
      <c r="H46" s="203">
        <f t="shared" si="8"/>
        <v>31522</v>
      </c>
    </row>
    <row r="47" spans="1:15" s="34" customFormat="1">
      <c r="A47" s="556"/>
      <c r="B47" s="556"/>
      <c r="C47" s="556"/>
      <c r="D47" s="555"/>
      <c r="E47" s="554"/>
      <c r="F47" s="243" t="s">
        <v>142</v>
      </c>
      <c r="G47" s="203">
        <f t="shared" si="8"/>
        <v>31522</v>
      </c>
      <c r="H47" s="203">
        <f t="shared" si="8"/>
        <v>31522</v>
      </c>
    </row>
    <row r="48" spans="1:15" s="34" customFormat="1" ht="36">
      <c r="A48" s="556"/>
      <c r="B48" s="556"/>
      <c r="C48" s="556"/>
      <c r="D48" s="555"/>
      <c r="E48" s="554"/>
      <c r="F48" s="243" t="s">
        <v>259</v>
      </c>
      <c r="G48" s="203">
        <f t="shared" ref="G48:H48" si="9">+G49</f>
        <v>31522</v>
      </c>
      <c r="H48" s="203">
        <f t="shared" si="9"/>
        <v>31522</v>
      </c>
    </row>
    <row r="49" spans="1:15" s="34" customFormat="1" ht="36">
      <c r="A49" s="556"/>
      <c r="B49" s="556"/>
      <c r="C49" s="553"/>
      <c r="D49" s="555"/>
      <c r="E49" s="554"/>
      <c r="F49" s="243" t="s">
        <v>260</v>
      </c>
      <c r="G49" s="203">
        <f>+'Հավելված N 5'!G23</f>
        <v>31522</v>
      </c>
      <c r="H49" s="203">
        <f>+G49</f>
        <v>31522</v>
      </c>
    </row>
    <row r="50" spans="1:15" s="34" customFormat="1">
      <c r="A50" s="556"/>
      <c r="B50" s="556"/>
      <c r="C50" s="552" t="s">
        <v>128</v>
      </c>
      <c r="D50" s="529"/>
      <c r="E50" s="549"/>
      <c r="F50" s="368" t="s">
        <v>192</v>
      </c>
      <c r="G50" s="195">
        <f>+G52</f>
        <v>8979.2000000000007</v>
      </c>
      <c r="H50" s="195">
        <f>+H52</f>
        <v>84449.299999999988</v>
      </c>
      <c r="I50" s="35"/>
      <c r="J50" s="35"/>
      <c r="K50" s="35"/>
      <c r="L50" s="35"/>
      <c r="M50" s="35"/>
      <c r="N50" s="35"/>
      <c r="O50" s="35"/>
    </row>
    <row r="51" spans="1:15" s="34" customFormat="1" ht="16.8" customHeight="1">
      <c r="A51" s="556"/>
      <c r="B51" s="556"/>
      <c r="C51" s="556"/>
      <c r="D51" s="523"/>
      <c r="E51" s="550"/>
      <c r="F51" s="193" t="s">
        <v>17</v>
      </c>
      <c r="G51" s="195"/>
      <c r="H51" s="196"/>
      <c r="I51" s="35"/>
      <c r="J51" s="35"/>
      <c r="K51" s="35"/>
      <c r="L51" s="35"/>
      <c r="M51" s="35"/>
      <c r="N51" s="35"/>
      <c r="O51" s="35"/>
    </row>
    <row r="52" spans="1:15" s="34" customFormat="1" ht="36">
      <c r="A52" s="556"/>
      <c r="B52" s="556"/>
      <c r="C52" s="556"/>
      <c r="D52" s="523"/>
      <c r="E52" s="550"/>
      <c r="F52" s="197" t="s">
        <v>39</v>
      </c>
      <c r="G52" s="379">
        <f>+G54</f>
        <v>8979.2000000000007</v>
      </c>
      <c r="H52" s="379">
        <f>+H54</f>
        <v>84449.299999999988</v>
      </c>
      <c r="I52" s="35"/>
      <c r="J52" s="35"/>
      <c r="K52" s="35"/>
      <c r="L52" s="35"/>
      <c r="M52" s="35"/>
      <c r="N52" s="35"/>
      <c r="O52" s="35"/>
    </row>
    <row r="53" spans="1:15" s="34" customFormat="1" ht="16.8" customHeight="1">
      <c r="A53" s="556"/>
      <c r="B53" s="556"/>
      <c r="C53" s="556"/>
      <c r="D53" s="530"/>
      <c r="E53" s="551"/>
      <c r="F53" s="193" t="s">
        <v>17</v>
      </c>
      <c r="G53" s="195"/>
      <c r="H53" s="196"/>
      <c r="I53" s="35"/>
      <c r="J53" s="35"/>
      <c r="K53" s="35"/>
      <c r="L53" s="35"/>
      <c r="M53" s="35"/>
      <c r="N53" s="35"/>
      <c r="O53" s="35"/>
    </row>
    <row r="54" spans="1:15" s="34" customFormat="1" ht="37.1" customHeight="1">
      <c r="A54" s="556"/>
      <c r="B54" s="556"/>
      <c r="C54" s="556"/>
      <c r="D54" s="555">
        <v>1075</v>
      </c>
      <c r="E54" s="527" t="s">
        <v>264</v>
      </c>
      <c r="F54" s="527"/>
      <c r="G54" s="192">
        <f>+G56</f>
        <v>8979.2000000000007</v>
      </c>
      <c r="H54" s="192">
        <f>+H56</f>
        <v>84449.299999999988</v>
      </c>
      <c r="I54" s="35"/>
      <c r="J54" s="35"/>
      <c r="K54" s="35"/>
      <c r="L54" s="35"/>
      <c r="M54" s="35"/>
      <c r="N54" s="35"/>
      <c r="O54" s="35"/>
    </row>
    <row r="55" spans="1:15" s="34" customFormat="1" ht="16.8" customHeight="1">
      <c r="A55" s="556"/>
      <c r="B55" s="556"/>
      <c r="C55" s="556"/>
      <c r="D55" s="555"/>
      <c r="E55" s="198"/>
      <c r="F55" s="193" t="s">
        <v>17</v>
      </c>
      <c r="G55" s="192"/>
      <c r="H55" s="192"/>
      <c r="I55" s="35"/>
      <c r="J55" s="35"/>
      <c r="K55" s="35"/>
      <c r="L55" s="35"/>
      <c r="M55" s="35"/>
      <c r="N55" s="35"/>
      <c r="O55" s="35"/>
    </row>
    <row r="56" spans="1:15" s="34" customFormat="1" ht="33.85">
      <c r="A56" s="556"/>
      <c r="B56" s="556"/>
      <c r="C56" s="556"/>
      <c r="D56" s="555"/>
      <c r="E56" s="369">
        <v>32001</v>
      </c>
      <c r="F56" s="368" t="s">
        <v>193</v>
      </c>
      <c r="G56" s="199">
        <f t="shared" ref="G56:H56" si="10">+G58</f>
        <v>8979.2000000000007</v>
      </c>
      <c r="H56" s="199">
        <f t="shared" si="10"/>
        <v>84449.299999999988</v>
      </c>
      <c r="I56" s="35"/>
      <c r="J56" s="35"/>
      <c r="K56" s="35"/>
      <c r="L56" s="35"/>
      <c r="M56" s="35"/>
      <c r="N56" s="35"/>
      <c r="O56" s="35"/>
    </row>
    <row r="57" spans="1:15" s="34" customFormat="1">
      <c r="A57" s="556"/>
      <c r="B57" s="556"/>
      <c r="C57" s="556"/>
      <c r="D57" s="555"/>
      <c r="E57" s="554"/>
      <c r="F57" s="193" t="s">
        <v>54</v>
      </c>
      <c r="G57" s="195"/>
      <c r="H57" s="194"/>
    </row>
    <row r="58" spans="1:15" s="37" customFormat="1" ht="36.549999999999997" customHeight="1">
      <c r="A58" s="556"/>
      <c r="B58" s="556"/>
      <c r="C58" s="556"/>
      <c r="D58" s="555"/>
      <c r="E58" s="554"/>
      <c r="F58" s="200" t="s">
        <v>39</v>
      </c>
      <c r="G58" s="202">
        <f t="shared" ref="G58:H58" si="11">+G60</f>
        <v>8979.2000000000007</v>
      </c>
      <c r="H58" s="201">
        <f t="shared" si="11"/>
        <v>84449.299999999988</v>
      </c>
    </row>
    <row r="59" spans="1:15" s="34" customFormat="1" ht="54">
      <c r="A59" s="556"/>
      <c r="B59" s="556"/>
      <c r="C59" s="556"/>
      <c r="D59" s="555"/>
      <c r="E59" s="554"/>
      <c r="F59" s="193" t="s">
        <v>44</v>
      </c>
      <c r="G59" s="203"/>
      <c r="H59" s="194"/>
    </row>
    <row r="60" spans="1:15" s="34" customFormat="1" ht="16.8" customHeight="1">
      <c r="A60" s="556"/>
      <c r="B60" s="556"/>
      <c r="C60" s="556"/>
      <c r="D60" s="555"/>
      <c r="E60" s="554"/>
      <c r="F60" s="372" t="s">
        <v>18</v>
      </c>
      <c r="G60" s="287">
        <f>+G61+G65</f>
        <v>8979.2000000000007</v>
      </c>
      <c r="H60" s="287">
        <f>+H61+H65</f>
        <v>84449.299999999988</v>
      </c>
    </row>
    <row r="61" spans="1:15" s="34" customFormat="1" ht="16.8" customHeight="1">
      <c r="A61" s="556"/>
      <c r="B61" s="556"/>
      <c r="C61" s="556"/>
      <c r="D61" s="541"/>
      <c r="E61" s="561"/>
      <c r="F61" s="243" t="s">
        <v>19</v>
      </c>
      <c r="G61" s="203">
        <f>+G62</f>
        <v>8979.2000000000007</v>
      </c>
      <c r="H61" s="203">
        <f>+H62</f>
        <v>8979.2000000000007</v>
      </c>
    </row>
    <row r="62" spans="1:15" s="34" customFormat="1">
      <c r="A62" s="556"/>
      <c r="B62" s="556"/>
      <c r="C62" s="556"/>
      <c r="D62" s="541"/>
      <c r="E62" s="561"/>
      <c r="F62" s="243" t="s">
        <v>142</v>
      </c>
      <c r="G62" s="203">
        <f>+G63</f>
        <v>8979.2000000000007</v>
      </c>
      <c r="H62" s="203">
        <f>+H63</f>
        <v>8979.2000000000007</v>
      </c>
    </row>
    <row r="63" spans="1:15" s="34" customFormat="1" ht="36">
      <c r="A63" s="556"/>
      <c r="B63" s="556"/>
      <c r="C63" s="556"/>
      <c r="D63" s="541"/>
      <c r="E63" s="561"/>
      <c r="F63" s="243" t="s">
        <v>259</v>
      </c>
      <c r="G63" s="203">
        <f t="shared" ref="G63:H63" si="12">+G64</f>
        <v>8979.2000000000007</v>
      </c>
      <c r="H63" s="203">
        <f t="shared" si="12"/>
        <v>8979.2000000000007</v>
      </c>
    </row>
    <row r="64" spans="1:15" s="34" customFormat="1" ht="36">
      <c r="A64" s="556"/>
      <c r="B64" s="556"/>
      <c r="C64" s="556"/>
      <c r="D64" s="541"/>
      <c r="E64" s="561"/>
      <c r="F64" s="243" t="s">
        <v>260</v>
      </c>
      <c r="G64" s="203">
        <f>+'Հավելված N 5'!G18</f>
        <v>8979.2000000000007</v>
      </c>
      <c r="H64" s="203">
        <f>+G64</f>
        <v>8979.2000000000007</v>
      </c>
    </row>
    <row r="65" spans="1:15" s="34" customFormat="1" ht="16.8" customHeight="1">
      <c r="A65" s="556"/>
      <c r="B65" s="556"/>
      <c r="C65" s="556"/>
      <c r="D65" s="555"/>
      <c r="E65" s="554"/>
      <c r="F65" s="157" t="s">
        <v>90</v>
      </c>
      <c r="G65" s="203">
        <f>+G66</f>
        <v>0</v>
      </c>
      <c r="H65" s="203">
        <f>+H66</f>
        <v>75470.099999999991</v>
      </c>
    </row>
    <row r="66" spans="1:15" s="34" customFormat="1">
      <c r="A66" s="556"/>
      <c r="B66" s="556"/>
      <c r="C66" s="556"/>
      <c r="D66" s="555"/>
      <c r="E66" s="554"/>
      <c r="F66" s="157" t="s">
        <v>91</v>
      </c>
      <c r="G66" s="203">
        <f>+G67</f>
        <v>0</v>
      </c>
      <c r="H66" s="203">
        <f>+H67</f>
        <v>75470.099999999991</v>
      </c>
    </row>
    <row r="67" spans="1:15" s="34" customFormat="1">
      <c r="A67" s="556"/>
      <c r="B67" s="556"/>
      <c r="C67" s="556"/>
      <c r="D67" s="555"/>
      <c r="E67" s="554"/>
      <c r="F67" s="157" t="s">
        <v>92</v>
      </c>
      <c r="G67" s="203">
        <f t="shared" ref="G67:H67" si="13">+G68</f>
        <v>0</v>
      </c>
      <c r="H67" s="203">
        <f t="shared" si="13"/>
        <v>75470.099999999991</v>
      </c>
    </row>
    <row r="68" spans="1:15" s="34" customFormat="1">
      <c r="A68" s="556"/>
      <c r="B68" s="556"/>
      <c r="C68" s="553"/>
      <c r="D68" s="555"/>
      <c r="E68" s="554"/>
      <c r="F68" s="135" t="s">
        <v>93</v>
      </c>
      <c r="G68" s="203">
        <f>+'Հավելված N 4'!E30</f>
        <v>0</v>
      </c>
      <c r="H68" s="203">
        <f>+'Հավելված N 4'!F30</f>
        <v>75470.099999999991</v>
      </c>
    </row>
    <row r="69" spans="1:15" s="34" customFormat="1">
      <c r="A69" s="556"/>
      <c r="B69" s="556"/>
      <c r="C69" s="552" t="s">
        <v>265</v>
      </c>
      <c r="D69" s="529"/>
      <c r="E69" s="549"/>
      <c r="F69" s="368" t="s">
        <v>266</v>
      </c>
      <c r="G69" s="195">
        <f>+G71</f>
        <v>11037.2</v>
      </c>
      <c r="H69" s="195">
        <f t="shared" ref="H69" si="14">+H71</f>
        <v>11037.2</v>
      </c>
      <c r="I69" s="35"/>
      <c r="J69" s="35"/>
      <c r="K69" s="35"/>
      <c r="L69" s="35"/>
      <c r="M69" s="35"/>
      <c r="N69" s="35"/>
      <c r="O69" s="35"/>
    </row>
    <row r="70" spans="1:15" s="34" customFormat="1" ht="16.8" customHeight="1">
      <c r="A70" s="556"/>
      <c r="B70" s="556"/>
      <c r="C70" s="556"/>
      <c r="D70" s="523"/>
      <c r="E70" s="550"/>
      <c r="F70" s="193" t="s">
        <v>17</v>
      </c>
      <c r="G70" s="195"/>
      <c r="H70" s="196"/>
      <c r="I70" s="35"/>
      <c r="J70" s="35"/>
      <c r="K70" s="35"/>
      <c r="L70" s="35"/>
      <c r="M70" s="35"/>
      <c r="N70" s="35"/>
      <c r="O70" s="35"/>
    </row>
    <row r="71" spans="1:15" s="34" customFormat="1" ht="36">
      <c r="A71" s="556"/>
      <c r="B71" s="556"/>
      <c r="C71" s="556"/>
      <c r="D71" s="523"/>
      <c r="E71" s="550"/>
      <c r="F71" s="197" t="s">
        <v>39</v>
      </c>
      <c r="G71" s="379">
        <f>+G73</f>
        <v>11037.2</v>
      </c>
      <c r="H71" s="379">
        <f>+H73</f>
        <v>11037.2</v>
      </c>
      <c r="I71" s="35"/>
      <c r="J71" s="35"/>
      <c r="K71" s="35"/>
      <c r="L71" s="35"/>
      <c r="M71" s="35"/>
      <c r="N71" s="35"/>
      <c r="O71" s="35"/>
    </row>
    <row r="72" spans="1:15" s="34" customFormat="1" ht="16.8" customHeight="1">
      <c r="A72" s="556"/>
      <c r="B72" s="556"/>
      <c r="C72" s="556"/>
      <c r="D72" s="530"/>
      <c r="E72" s="551"/>
      <c r="F72" s="193" t="s">
        <v>17</v>
      </c>
      <c r="G72" s="195"/>
      <c r="H72" s="196"/>
      <c r="I72" s="35"/>
      <c r="J72" s="35"/>
      <c r="K72" s="35"/>
      <c r="L72" s="35"/>
      <c r="M72" s="35"/>
      <c r="N72" s="35"/>
      <c r="O72" s="35"/>
    </row>
    <row r="73" spans="1:15" s="34" customFormat="1" ht="37.1" customHeight="1">
      <c r="A73" s="556"/>
      <c r="B73" s="556"/>
      <c r="C73" s="556"/>
      <c r="D73" s="529">
        <v>1075</v>
      </c>
      <c r="E73" s="527" t="s">
        <v>264</v>
      </c>
      <c r="F73" s="527"/>
      <c r="G73" s="192">
        <f>+G75</f>
        <v>11037.2</v>
      </c>
      <c r="H73" s="192">
        <f>+H75</f>
        <v>11037.2</v>
      </c>
      <c r="I73" s="35"/>
      <c r="J73" s="35"/>
      <c r="K73" s="35"/>
      <c r="L73" s="35"/>
      <c r="M73" s="35"/>
      <c r="N73" s="35"/>
      <c r="O73" s="35"/>
    </row>
    <row r="74" spans="1:15" s="34" customFormat="1" ht="16.8" customHeight="1">
      <c r="A74" s="556"/>
      <c r="B74" s="556"/>
      <c r="C74" s="556"/>
      <c r="D74" s="523"/>
      <c r="E74" s="198"/>
      <c r="F74" s="193" t="s">
        <v>17</v>
      </c>
      <c r="G74" s="192"/>
      <c r="H74" s="192"/>
      <c r="I74" s="35"/>
      <c r="J74" s="35"/>
      <c r="K74" s="35"/>
      <c r="L74" s="35"/>
      <c r="M74" s="35"/>
      <c r="N74" s="35"/>
      <c r="O74" s="35"/>
    </row>
    <row r="75" spans="1:15" s="34" customFormat="1" ht="54.55" customHeight="1">
      <c r="A75" s="556"/>
      <c r="B75" s="556"/>
      <c r="C75" s="556"/>
      <c r="D75" s="523"/>
      <c r="E75" s="369">
        <v>32009</v>
      </c>
      <c r="F75" s="368" t="s">
        <v>243</v>
      </c>
      <c r="G75" s="199">
        <f t="shared" ref="G75:H75" si="15">+G77</f>
        <v>11037.2</v>
      </c>
      <c r="H75" s="199">
        <f t="shared" si="15"/>
        <v>11037.2</v>
      </c>
      <c r="I75" s="35"/>
      <c r="J75" s="35"/>
      <c r="K75" s="35"/>
      <c r="L75" s="35"/>
      <c r="M75" s="35"/>
      <c r="N75" s="35"/>
      <c r="O75" s="35"/>
    </row>
    <row r="76" spans="1:15" s="34" customFormat="1">
      <c r="A76" s="556"/>
      <c r="B76" s="556"/>
      <c r="C76" s="556"/>
      <c r="D76" s="523"/>
      <c r="E76" s="554"/>
      <c r="F76" s="193" t="s">
        <v>54</v>
      </c>
      <c r="G76" s="195"/>
      <c r="H76" s="194"/>
    </row>
    <row r="77" spans="1:15" s="37" customFormat="1" ht="36.549999999999997" customHeight="1">
      <c r="A77" s="556"/>
      <c r="B77" s="556"/>
      <c r="C77" s="556"/>
      <c r="D77" s="523"/>
      <c r="E77" s="554"/>
      <c r="F77" s="200" t="s">
        <v>39</v>
      </c>
      <c r="G77" s="202">
        <f t="shared" ref="G77:H77" si="16">+G79</f>
        <v>11037.2</v>
      </c>
      <c r="H77" s="201">
        <f t="shared" si="16"/>
        <v>11037.2</v>
      </c>
    </row>
    <row r="78" spans="1:15" s="34" customFormat="1" ht="54">
      <c r="A78" s="556"/>
      <c r="B78" s="556"/>
      <c r="C78" s="556"/>
      <c r="D78" s="523"/>
      <c r="E78" s="554"/>
      <c r="F78" s="193" t="s">
        <v>44</v>
      </c>
      <c r="G78" s="203"/>
      <c r="H78" s="194"/>
    </row>
    <row r="79" spans="1:15" s="34" customFormat="1" ht="16.8" customHeight="1">
      <c r="A79" s="556"/>
      <c r="B79" s="556"/>
      <c r="C79" s="556"/>
      <c r="D79" s="523"/>
      <c r="E79" s="554"/>
      <c r="F79" s="372" t="s">
        <v>18</v>
      </c>
      <c r="G79" s="287">
        <f>+G80</f>
        <v>11037.2</v>
      </c>
      <c r="H79" s="287">
        <f>+H80</f>
        <v>11037.2</v>
      </c>
    </row>
    <row r="80" spans="1:15" s="34" customFormat="1" ht="16.8" customHeight="1">
      <c r="A80" s="556"/>
      <c r="B80" s="556"/>
      <c r="C80" s="556"/>
      <c r="D80" s="523"/>
      <c r="E80" s="554"/>
      <c r="F80" s="243" t="s">
        <v>19</v>
      </c>
      <c r="G80" s="203">
        <f t="shared" ref="G80:H82" si="17">+G81</f>
        <v>11037.2</v>
      </c>
      <c r="H80" s="203">
        <f t="shared" si="17"/>
        <v>11037.2</v>
      </c>
    </row>
    <row r="81" spans="1:15" s="34" customFormat="1">
      <c r="A81" s="556"/>
      <c r="B81" s="556"/>
      <c r="C81" s="556"/>
      <c r="D81" s="523"/>
      <c r="E81" s="554"/>
      <c r="F81" s="243" t="s">
        <v>142</v>
      </c>
      <c r="G81" s="203">
        <f>+G82</f>
        <v>11037.2</v>
      </c>
      <c r="H81" s="203">
        <f>+H82</f>
        <v>11037.2</v>
      </c>
    </row>
    <row r="82" spans="1:15" s="34" customFormat="1" ht="36">
      <c r="A82" s="556"/>
      <c r="B82" s="556"/>
      <c r="C82" s="556"/>
      <c r="D82" s="523"/>
      <c r="E82" s="554"/>
      <c r="F82" s="243" t="s">
        <v>259</v>
      </c>
      <c r="G82" s="203">
        <f t="shared" si="17"/>
        <v>11037.2</v>
      </c>
      <c r="H82" s="203">
        <f t="shared" si="17"/>
        <v>11037.2</v>
      </c>
    </row>
    <row r="83" spans="1:15" s="34" customFormat="1" ht="36">
      <c r="A83" s="556"/>
      <c r="B83" s="556"/>
      <c r="C83" s="553"/>
      <c r="D83" s="530"/>
      <c r="E83" s="554"/>
      <c r="F83" s="243" t="s">
        <v>260</v>
      </c>
      <c r="G83" s="203">
        <f>+'Հավելված N 5'!G20</f>
        <v>11037.2</v>
      </c>
      <c r="H83" s="203">
        <f>+G83</f>
        <v>11037.2</v>
      </c>
    </row>
    <row r="84" spans="1:15" s="34" customFormat="1">
      <c r="A84" s="556"/>
      <c r="B84" s="556"/>
      <c r="C84" s="552" t="s">
        <v>141</v>
      </c>
      <c r="D84" s="529"/>
      <c r="E84" s="549"/>
      <c r="F84" s="368" t="s">
        <v>179</v>
      </c>
      <c r="G84" s="195">
        <f>+G86</f>
        <v>-149394.9</v>
      </c>
      <c r="H84" s="195">
        <f t="shared" ref="H84" si="18">+H86</f>
        <v>-192828.99999999994</v>
      </c>
      <c r="I84" s="35"/>
      <c r="J84" s="35"/>
      <c r="K84" s="35"/>
      <c r="L84" s="35"/>
      <c r="M84" s="35"/>
      <c r="N84" s="35"/>
      <c r="O84" s="35"/>
    </row>
    <row r="85" spans="1:15" s="34" customFormat="1" ht="16.8" customHeight="1">
      <c r="A85" s="556"/>
      <c r="B85" s="556"/>
      <c r="C85" s="556"/>
      <c r="D85" s="523"/>
      <c r="E85" s="550"/>
      <c r="F85" s="193" t="s">
        <v>17</v>
      </c>
      <c r="G85" s="195"/>
      <c r="H85" s="196"/>
      <c r="I85" s="35"/>
      <c r="J85" s="35"/>
      <c r="K85" s="35"/>
      <c r="L85" s="35"/>
      <c r="M85" s="35"/>
      <c r="N85" s="35"/>
      <c r="O85" s="35"/>
    </row>
    <row r="86" spans="1:15" s="34" customFormat="1" ht="36">
      <c r="A86" s="556"/>
      <c r="B86" s="556"/>
      <c r="C86" s="556"/>
      <c r="D86" s="523"/>
      <c r="E86" s="550"/>
      <c r="F86" s="197" t="s">
        <v>39</v>
      </c>
      <c r="G86" s="379">
        <f>+G88</f>
        <v>-149394.9</v>
      </c>
      <c r="H86" s="379">
        <f>+H88</f>
        <v>-192828.99999999994</v>
      </c>
      <c r="I86" s="35"/>
      <c r="J86" s="35"/>
      <c r="K86" s="35"/>
      <c r="L86" s="35"/>
      <c r="M86" s="35"/>
      <c r="N86" s="35"/>
      <c r="O86" s="35"/>
    </row>
    <row r="87" spans="1:15" s="34" customFormat="1" ht="16.8" customHeight="1">
      <c r="A87" s="556"/>
      <c r="B87" s="556"/>
      <c r="C87" s="556"/>
      <c r="D87" s="530"/>
      <c r="E87" s="551"/>
      <c r="F87" s="193" t="s">
        <v>17</v>
      </c>
      <c r="G87" s="195"/>
      <c r="H87" s="196"/>
      <c r="I87" s="35"/>
      <c r="J87" s="35"/>
      <c r="K87" s="35"/>
      <c r="L87" s="35"/>
      <c r="M87" s="35"/>
      <c r="N87" s="35"/>
      <c r="O87" s="35"/>
    </row>
    <row r="88" spans="1:15" s="34" customFormat="1">
      <c r="A88" s="556"/>
      <c r="B88" s="556"/>
      <c r="C88" s="556"/>
      <c r="D88" s="529">
        <v>1168</v>
      </c>
      <c r="E88" s="527" t="s">
        <v>270</v>
      </c>
      <c r="F88" s="527"/>
      <c r="G88" s="192">
        <f>+G90</f>
        <v>-149394.9</v>
      </c>
      <c r="H88" s="192">
        <f>+H90</f>
        <v>-192828.99999999994</v>
      </c>
      <c r="I88" s="35"/>
      <c r="J88" s="35"/>
      <c r="K88" s="35"/>
      <c r="L88" s="35"/>
      <c r="M88" s="35"/>
      <c r="N88" s="35"/>
      <c r="O88" s="35"/>
    </row>
    <row r="89" spans="1:15" s="34" customFormat="1" ht="16.8" customHeight="1">
      <c r="A89" s="556"/>
      <c r="B89" s="556"/>
      <c r="C89" s="556"/>
      <c r="D89" s="523"/>
      <c r="E89" s="198"/>
      <c r="F89" s="193" t="s">
        <v>17</v>
      </c>
      <c r="G89" s="192"/>
      <c r="H89" s="192"/>
      <c r="I89" s="35"/>
      <c r="J89" s="35"/>
      <c r="K89" s="35"/>
      <c r="L89" s="35"/>
      <c r="M89" s="35"/>
      <c r="N89" s="35"/>
      <c r="O89" s="35"/>
    </row>
    <row r="90" spans="1:15" s="34" customFormat="1" ht="33.85">
      <c r="A90" s="556"/>
      <c r="B90" s="556"/>
      <c r="C90" s="556"/>
      <c r="D90" s="523"/>
      <c r="E90" s="369">
        <v>32001</v>
      </c>
      <c r="F90" s="368" t="s">
        <v>172</v>
      </c>
      <c r="G90" s="199">
        <f>+G92+G103+G110</f>
        <v>-149394.9</v>
      </c>
      <c r="H90" s="199">
        <f>+H92+H103+H110</f>
        <v>-192828.99999999994</v>
      </c>
      <c r="I90" s="35"/>
      <c r="J90" s="35"/>
      <c r="K90" s="35"/>
      <c r="L90" s="35"/>
      <c r="M90" s="35"/>
      <c r="N90" s="35"/>
      <c r="O90" s="35"/>
    </row>
    <row r="91" spans="1:15" s="34" customFormat="1">
      <c r="A91" s="556"/>
      <c r="B91" s="556"/>
      <c r="C91" s="556"/>
      <c r="D91" s="523"/>
      <c r="E91" s="549"/>
      <c r="F91" s="193" t="s">
        <v>54</v>
      </c>
      <c r="G91" s="195"/>
      <c r="H91" s="194"/>
    </row>
    <row r="92" spans="1:15" s="37" customFormat="1" ht="36.549999999999997" customHeight="1">
      <c r="A92" s="556"/>
      <c r="B92" s="556"/>
      <c r="C92" s="556"/>
      <c r="D92" s="523"/>
      <c r="E92" s="550"/>
      <c r="F92" s="200" t="s">
        <v>39</v>
      </c>
      <c r="G92" s="202">
        <f t="shared" ref="G92:H92" si="19">+G94</f>
        <v>15808.4</v>
      </c>
      <c r="H92" s="201">
        <f t="shared" si="19"/>
        <v>15808.4</v>
      </c>
    </row>
    <row r="93" spans="1:15" s="34" customFormat="1" ht="54">
      <c r="A93" s="556"/>
      <c r="B93" s="556"/>
      <c r="C93" s="556"/>
      <c r="D93" s="523"/>
      <c r="E93" s="550"/>
      <c r="F93" s="193" t="s">
        <v>44</v>
      </c>
      <c r="G93" s="203"/>
      <c r="H93" s="194"/>
    </row>
    <row r="94" spans="1:15" s="34" customFormat="1" ht="16.8" customHeight="1">
      <c r="A94" s="556"/>
      <c r="B94" s="556"/>
      <c r="C94" s="556"/>
      <c r="D94" s="523"/>
      <c r="E94" s="550"/>
      <c r="F94" s="372" t="s">
        <v>18</v>
      </c>
      <c r="G94" s="287">
        <f>+G95+G99</f>
        <v>15808.4</v>
      </c>
      <c r="H94" s="287">
        <f>+H95+H99</f>
        <v>15808.4</v>
      </c>
    </row>
    <row r="95" spans="1:15" s="34" customFormat="1" ht="16.8" customHeight="1">
      <c r="A95" s="556"/>
      <c r="B95" s="556"/>
      <c r="C95" s="556"/>
      <c r="D95" s="523"/>
      <c r="E95" s="550"/>
      <c r="F95" s="243" t="s">
        <v>19</v>
      </c>
      <c r="G95" s="203">
        <f t="shared" ref="G95:H97" si="20">+G96</f>
        <v>14988.4</v>
      </c>
      <c r="H95" s="203">
        <f t="shared" si="20"/>
        <v>14988.4</v>
      </c>
    </row>
    <row r="96" spans="1:15" s="34" customFormat="1">
      <c r="A96" s="556"/>
      <c r="B96" s="556"/>
      <c r="C96" s="556"/>
      <c r="D96" s="523"/>
      <c r="E96" s="550"/>
      <c r="F96" s="243" t="s">
        <v>142</v>
      </c>
      <c r="G96" s="203">
        <f>+G97</f>
        <v>14988.4</v>
      </c>
      <c r="H96" s="203">
        <f>+H97</f>
        <v>14988.4</v>
      </c>
    </row>
    <row r="97" spans="1:8" s="34" customFormat="1" ht="36">
      <c r="A97" s="556"/>
      <c r="B97" s="556"/>
      <c r="C97" s="556"/>
      <c r="D97" s="523"/>
      <c r="E97" s="550"/>
      <c r="F97" s="243" t="s">
        <v>259</v>
      </c>
      <c r="G97" s="203">
        <f t="shared" si="20"/>
        <v>14988.4</v>
      </c>
      <c r="H97" s="203">
        <f t="shared" si="20"/>
        <v>14988.4</v>
      </c>
    </row>
    <row r="98" spans="1:8" s="34" customFormat="1" ht="36">
      <c r="A98" s="556"/>
      <c r="B98" s="556"/>
      <c r="C98" s="556"/>
      <c r="D98" s="523"/>
      <c r="E98" s="550"/>
      <c r="F98" s="243" t="s">
        <v>260</v>
      </c>
      <c r="G98" s="203">
        <f>+'Հավելված N 5'!G29</f>
        <v>14988.4</v>
      </c>
      <c r="H98" s="203">
        <f>+G98</f>
        <v>14988.4</v>
      </c>
    </row>
    <row r="99" spans="1:8" s="34" customFormat="1" ht="16.8" customHeight="1">
      <c r="A99" s="556"/>
      <c r="B99" s="556"/>
      <c r="C99" s="556"/>
      <c r="D99" s="523"/>
      <c r="E99" s="550"/>
      <c r="F99" s="157" t="s">
        <v>90</v>
      </c>
      <c r="G99" s="203">
        <f t="shared" ref="G99:H101" si="21">+G100</f>
        <v>820</v>
      </c>
      <c r="H99" s="203">
        <f t="shared" si="21"/>
        <v>820</v>
      </c>
    </row>
    <row r="100" spans="1:8" s="34" customFormat="1">
      <c r="A100" s="556"/>
      <c r="B100" s="556"/>
      <c r="C100" s="556"/>
      <c r="D100" s="523"/>
      <c r="E100" s="550"/>
      <c r="F100" s="157" t="s">
        <v>91</v>
      </c>
      <c r="G100" s="203">
        <f>+G101</f>
        <v>820</v>
      </c>
      <c r="H100" s="203">
        <f>+H101</f>
        <v>820</v>
      </c>
    </row>
    <row r="101" spans="1:8" s="34" customFormat="1">
      <c r="A101" s="556"/>
      <c r="B101" s="556"/>
      <c r="C101" s="556"/>
      <c r="D101" s="523"/>
      <c r="E101" s="550"/>
      <c r="F101" s="157" t="s">
        <v>261</v>
      </c>
      <c r="G101" s="203">
        <f t="shared" si="21"/>
        <v>820</v>
      </c>
      <c r="H101" s="203">
        <f t="shared" si="21"/>
        <v>820</v>
      </c>
    </row>
    <row r="102" spans="1:8" s="34" customFormat="1">
      <c r="A102" s="556"/>
      <c r="B102" s="556"/>
      <c r="C102" s="556"/>
      <c r="D102" s="523"/>
      <c r="E102" s="550"/>
      <c r="F102" s="135" t="s">
        <v>262</v>
      </c>
      <c r="G102" s="203">
        <f>+'Հավելված N 4'!E63</f>
        <v>820</v>
      </c>
      <c r="H102" s="203">
        <f>+'Հավելված N 4'!F63</f>
        <v>820</v>
      </c>
    </row>
    <row r="103" spans="1:8" s="37" customFormat="1" ht="36.549999999999997" customHeight="1">
      <c r="A103" s="556"/>
      <c r="B103" s="556"/>
      <c r="C103" s="556"/>
      <c r="D103" s="523"/>
      <c r="E103" s="550"/>
      <c r="F103" s="200" t="s">
        <v>150</v>
      </c>
      <c r="G103" s="202">
        <f>+G105</f>
        <v>-165203.29999999999</v>
      </c>
      <c r="H103" s="201">
        <f t="shared" ref="H103" si="22">+H105</f>
        <v>-330406.59999999998</v>
      </c>
    </row>
    <row r="104" spans="1:8" s="34" customFormat="1" ht="54">
      <c r="A104" s="556"/>
      <c r="B104" s="556"/>
      <c r="C104" s="556"/>
      <c r="D104" s="523"/>
      <c r="E104" s="550"/>
      <c r="F104" s="193" t="s">
        <v>44</v>
      </c>
      <c r="G104" s="203"/>
      <c r="H104" s="194"/>
    </row>
    <row r="105" spans="1:8" s="34" customFormat="1" ht="16.8" customHeight="1">
      <c r="A105" s="556"/>
      <c r="B105" s="556"/>
      <c r="C105" s="556"/>
      <c r="D105" s="523"/>
      <c r="E105" s="550"/>
      <c r="F105" s="372" t="s">
        <v>18</v>
      </c>
      <c r="G105" s="287">
        <f>+G106</f>
        <v>-165203.29999999999</v>
      </c>
      <c r="H105" s="287">
        <f>+H106</f>
        <v>-330406.59999999998</v>
      </c>
    </row>
    <row r="106" spans="1:8" s="34" customFormat="1" ht="16.8" customHeight="1">
      <c r="A106" s="556"/>
      <c r="B106" s="556"/>
      <c r="C106" s="556"/>
      <c r="D106" s="523"/>
      <c r="E106" s="550"/>
      <c r="F106" s="157" t="s">
        <v>90</v>
      </c>
      <c r="G106" s="203">
        <f t="shared" ref="G106:H108" si="23">+G107</f>
        <v>-165203.29999999999</v>
      </c>
      <c r="H106" s="203">
        <f t="shared" si="23"/>
        <v>-330406.59999999998</v>
      </c>
    </row>
    <row r="107" spans="1:8" s="34" customFormat="1">
      <c r="A107" s="556"/>
      <c r="B107" s="556"/>
      <c r="C107" s="556"/>
      <c r="D107" s="523"/>
      <c r="E107" s="550"/>
      <c r="F107" s="157" t="s">
        <v>91</v>
      </c>
      <c r="G107" s="203">
        <f>+G108</f>
        <v>-165203.29999999999</v>
      </c>
      <c r="H107" s="203">
        <f>+H108</f>
        <v>-330406.59999999998</v>
      </c>
    </row>
    <row r="108" spans="1:8" s="34" customFormat="1">
      <c r="A108" s="556"/>
      <c r="B108" s="556"/>
      <c r="C108" s="556"/>
      <c r="D108" s="523"/>
      <c r="E108" s="550"/>
      <c r="F108" s="157" t="s">
        <v>92</v>
      </c>
      <c r="G108" s="203">
        <f t="shared" si="23"/>
        <v>-165203.29999999999</v>
      </c>
      <c r="H108" s="203">
        <f t="shared" si="23"/>
        <v>-330406.59999999998</v>
      </c>
    </row>
    <row r="109" spans="1:8" s="34" customFormat="1">
      <c r="A109" s="556"/>
      <c r="B109" s="556"/>
      <c r="C109" s="556"/>
      <c r="D109" s="523"/>
      <c r="E109" s="550"/>
      <c r="F109" s="135" t="s">
        <v>93</v>
      </c>
      <c r="G109" s="203">
        <f>+'Հավելված N 4'!E67</f>
        <v>-165203.29999999999</v>
      </c>
      <c r="H109" s="203">
        <f>+'Հավելված N 4'!F67</f>
        <v>-330406.59999999998</v>
      </c>
    </row>
    <row r="110" spans="1:8" s="37" customFormat="1" ht="36.549999999999997" customHeight="1">
      <c r="A110" s="556"/>
      <c r="B110" s="556"/>
      <c r="C110" s="556"/>
      <c r="D110" s="523"/>
      <c r="E110" s="550"/>
      <c r="F110" s="200" t="s">
        <v>152</v>
      </c>
      <c r="G110" s="202">
        <f t="shared" ref="G110:H110" si="24">+G112</f>
        <v>0</v>
      </c>
      <c r="H110" s="201">
        <f t="shared" si="24"/>
        <v>121769.2</v>
      </c>
    </row>
    <row r="111" spans="1:8" s="34" customFormat="1" ht="54">
      <c r="A111" s="556"/>
      <c r="B111" s="556"/>
      <c r="C111" s="556"/>
      <c r="D111" s="523"/>
      <c r="E111" s="550"/>
      <c r="F111" s="193" t="s">
        <v>44</v>
      </c>
      <c r="G111" s="203"/>
      <c r="H111" s="194"/>
    </row>
    <row r="112" spans="1:8" s="34" customFormat="1" ht="16.8" customHeight="1">
      <c r="A112" s="556"/>
      <c r="B112" s="556"/>
      <c r="C112" s="556"/>
      <c r="D112" s="523"/>
      <c r="E112" s="550"/>
      <c r="F112" s="372" t="s">
        <v>18</v>
      </c>
      <c r="G112" s="287">
        <f>+G113</f>
        <v>0</v>
      </c>
      <c r="H112" s="287">
        <f>+H113</f>
        <v>121769.2</v>
      </c>
    </row>
    <row r="113" spans="1:15" s="34" customFormat="1" ht="16.8" customHeight="1">
      <c r="A113" s="556"/>
      <c r="B113" s="556"/>
      <c r="C113" s="556"/>
      <c r="D113" s="523"/>
      <c r="E113" s="550"/>
      <c r="F113" s="157" t="s">
        <v>90</v>
      </c>
      <c r="G113" s="203">
        <f t="shared" ref="G113:H115" si="25">+G114</f>
        <v>0</v>
      </c>
      <c r="H113" s="203">
        <f t="shared" si="25"/>
        <v>121769.2</v>
      </c>
    </row>
    <row r="114" spans="1:15" s="34" customFormat="1">
      <c r="A114" s="556"/>
      <c r="B114" s="556"/>
      <c r="C114" s="556"/>
      <c r="D114" s="523"/>
      <c r="E114" s="550"/>
      <c r="F114" s="157" t="s">
        <v>91</v>
      </c>
      <c r="G114" s="203">
        <f>+G115</f>
        <v>0</v>
      </c>
      <c r="H114" s="203">
        <f>+H115</f>
        <v>121769.2</v>
      </c>
    </row>
    <row r="115" spans="1:15" s="34" customFormat="1">
      <c r="A115" s="556"/>
      <c r="B115" s="556"/>
      <c r="C115" s="556"/>
      <c r="D115" s="523"/>
      <c r="E115" s="550"/>
      <c r="F115" s="157" t="s">
        <v>92</v>
      </c>
      <c r="G115" s="203">
        <f t="shared" si="25"/>
        <v>0</v>
      </c>
      <c r="H115" s="203">
        <f t="shared" si="25"/>
        <v>121769.2</v>
      </c>
    </row>
    <row r="116" spans="1:15" s="34" customFormat="1">
      <c r="A116" s="556"/>
      <c r="B116" s="556"/>
      <c r="C116" s="556"/>
      <c r="D116" s="523"/>
      <c r="E116" s="551"/>
      <c r="F116" s="135" t="s">
        <v>93</v>
      </c>
      <c r="G116" s="203">
        <f>+'Հավելված N 4'!E71</f>
        <v>0</v>
      </c>
      <c r="H116" s="203">
        <f>+'Հավելված N 4'!F71</f>
        <v>121769.2</v>
      </c>
    </row>
    <row r="117" spans="1:15" s="34" customFormat="1" ht="33.85">
      <c r="A117" s="556"/>
      <c r="B117" s="556"/>
      <c r="C117" s="552" t="s">
        <v>271</v>
      </c>
      <c r="D117" s="529"/>
      <c r="E117" s="549"/>
      <c r="F117" s="418" t="s">
        <v>272</v>
      </c>
      <c r="G117" s="195">
        <f>+G119</f>
        <v>57218.7</v>
      </c>
      <c r="H117" s="195">
        <f t="shared" ref="H117" si="26">+H119</f>
        <v>57218.7</v>
      </c>
      <c r="I117" s="35"/>
      <c r="J117" s="35"/>
      <c r="K117" s="35"/>
      <c r="L117" s="35"/>
      <c r="M117" s="35"/>
      <c r="N117" s="35"/>
      <c r="O117" s="35"/>
    </row>
    <row r="118" spans="1:15" s="34" customFormat="1" ht="16.8" customHeight="1">
      <c r="A118" s="556"/>
      <c r="B118" s="556"/>
      <c r="C118" s="556"/>
      <c r="D118" s="523"/>
      <c r="E118" s="550"/>
      <c r="F118" s="193" t="s">
        <v>17</v>
      </c>
      <c r="G118" s="195"/>
      <c r="H118" s="196"/>
      <c r="I118" s="35"/>
      <c r="J118" s="35"/>
      <c r="K118" s="35"/>
      <c r="L118" s="35"/>
      <c r="M118" s="35"/>
      <c r="N118" s="35"/>
      <c r="O118" s="35"/>
    </row>
    <row r="119" spans="1:15" s="34" customFormat="1" ht="36">
      <c r="A119" s="556"/>
      <c r="B119" s="556"/>
      <c r="C119" s="556"/>
      <c r="D119" s="523"/>
      <c r="E119" s="550"/>
      <c r="F119" s="197" t="s">
        <v>39</v>
      </c>
      <c r="G119" s="379">
        <f>+G121</f>
        <v>57218.7</v>
      </c>
      <c r="H119" s="379">
        <f>+H121</f>
        <v>57218.7</v>
      </c>
      <c r="I119" s="35"/>
      <c r="J119" s="35"/>
      <c r="K119" s="35"/>
      <c r="L119" s="35"/>
      <c r="M119" s="35"/>
      <c r="N119" s="35"/>
      <c r="O119" s="35"/>
    </row>
    <row r="120" spans="1:15" s="34" customFormat="1" ht="16.8" customHeight="1">
      <c r="A120" s="556"/>
      <c r="B120" s="556"/>
      <c r="C120" s="556"/>
      <c r="D120" s="530"/>
      <c r="E120" s="551"/>
      <c r="F120" s="193" t="s">
        <v>17</v>
      </c>
      <c r="G120" s="195"/>
      <c r="H120" s="196"/>
      <c r="I120" s="35"/>
      <c r="J120" s="35"/>
      <c r="K120" s="35"/>
      <c r="L120" s="35"/>
      <c r="M120" s="35"/>
      <c r="N120" s="35"/>
      <c r="O120" s="35"/>
    </row>
    <row r="121" spans="1:15" s="34" customFormat="1">
      <c r="A121" s="556"/>
      <c r="B121" s="556"/>
      <c r="C121" s="556"/>
      <c r="D121" s="529">
        <v>1075</v>
      </c>
      <c r="E121" s="527" t="s">
        <v>264</v>
      </c>
      <c r="F121" s="527"/>
      <c r="G121" s="192">
        <f>+G123</f>
        <v>57218.7</v>
      </c>
      <c r="H121" s="192">
        <f>+H123</f>
        <v>57218.7</v>
      </c>
      <c r="I121" s="35"/>
      <c r="J121" s="35"/>
      <c r="K121" s="35"/>
      <c r="L121" s="35"/>
      <c r="M121" s="35"/>
      <c r="N121" s="35"/>
      <c r="O121" s="35"/>
    </row>
    <row r="122" spans="1:15" s="34" customFormat="1" ht="16.8" customHeight="1">
      <c r="A122" s="556"/>
      <c r="B122" s="556"/>
      <c r="C122" s="556"/>
      <c r="D122" s="523"/>
      <c r="E122" s="198"/>
      <c r="F122" s="193" t="s">
        <v>17</v>
      </c>
      <c r="G122" s="192"/>
      <c r="H122" s="192"/>
      <c r="I122" s="35"/>
      <c r="J122" s="35"/>
      <c r="K122" s="35"/>
      <c r="L122" s="35"/>
      <c r="M122" s="35"/>
      <c r="N122" s="35"/>
      <c r="O122" s="35"/>
    </row>
    <row r="123" spans="1:15" s="34" customFormat="1" ht="33.85">
      <c r="A123" s="556"/>
      <c r="B123" s="556"/>
      <c r="C123" s="556"/>
      <c r="D123" s="523"/>
      <c r="E123" s="369">
        <v>21001</v>
      </c>
      <c r="F123" s="368" t="s">
        <v>169</v>
      </c>
      <c r="G123" s="199">
        <f>+G125</f>
        <v>57218.7</v>
      </c>
      <c r="H123" s="199">
        <f>+H125</f>
        <v>57218.7</v>
      </c>
      <c r="I123" s="35"/>
      <c r="J123" s="35"/>
      <c r="K123" s="35"/>
      <c r="L123" s="35"/>
      <c r="M123" s="35"/>
      <c r="N123" s="35"/>
      <c r="O123" s="35"/>
    </row>
    <row r="124" spans="1:15" s="34" customFormat="1">
      <c r="A124" s="556"/>
      <c r="B124" s="556"/>
      <c r="C124" s="556"/>
      <c r="D124" s="523"/>
      <c r="E124" s="554"/>
      <c r="F124" s="193" t="s">
        <v>54</v>
      </c>
      <c r="G124" s="195"/>
      <c r="H124" s="194"/>
    </row>
    <row r="125" spans="1:15" s="37" customFormat="1" ht="36.549999999999997" customHeight="1">
      <c r="A125" s="556"/>
      <c r="B125" s="556"/>
      <c r="C125" s="556"/>
      <c r="D125" s="523"/>
      <c r="E125" s="554"/>
      <c r="F125" s="200" t="s">
        <v>39</v>
      </c>
      <c r="G125" s="202">
        <f t="shared" ref="G125:H125" si="27">+G127</f>
        <v>57218.7</v>
      </c>
      <c r="H125" s="201">
        <f t="shared" si="27"/>
        <v>57218.7</v>
      </c>
    </row>
    <row r="126" spans="1:15" s="34" customFormat="1" ht="54">
      <c r="A126" s="556"/>
      <c r="B126" s="556"/>
      <c r="C126" s="556"/>
      <c r="D126" s="523"/>
      <c r="E126" s="554"/>
      <c r="F126" s="193" t="s">
        <v>44</v>
      </c>
      <c r="G126" s="203"/>
      <c r="H126" s="194"/>
    </row>
    <row r="127" spans="1:15" s="34" customFormat="1" ht="16.8" customHeight="1">
      <c r="A127" s="556"/>
      <c r="B127" s="556"/>
      <c r="C127" s="556"/>
      <c r="D127" s="523"/>
      <c r="E127" s="554"/>
      <c r="F127" s="372" t="s">
        <v>18</v>
      </c>
      <c r="G127" s="287">
        <f>+G128</f>
        <v>57218.7</v>
      </c>
      <c r="H127" s="287">
        <f>+H128</f>
        <v>57218.7</v>
      </c>
    </row>
    <row r="128" spans="1:15" s="34" customFormat="1" ht="16.8" customHeight="1">
      <c r="A128" s="556"/>
      <c r="B128" s="556"/>
      <c r="C128" s="556"/>
      <c r="D128" s="523"/>
      <c r="E128" s="554"/>
      <c r="F128" s="243" t="s">
        <v>19</v>
      </c>
      <c r="G128" s="203">
        <f t="shared" ref="G128:H130" si="28">+G129</f>
        <v>57218.7</v>
      </c>
      <c r="H128" s="203">
        <f t="shared" si="28"/>
        <v>57218.7</v>
      </c>
    </row>
    <row r="129" spans="1:15" s="34" customFormat="1">
      <c r="A129" s="556"/>
      <c r="B129" s="556"/>
      <c r="C129" s="556"/>
      <c r="D129" s="523"/>
      <c r="E129" s="554"/>
      <c r="F129" s="243" t="s">
        <v>142</v>
      </c>
      <c r="G129" s="203">
        <f>+G130</f>
        <v>57218.7</v>
      </c>
      <c r="H129" s="203">
        <f>+H130</f>
        <v>57218.7</v>
      </c>
    </row>
    <row r="130" spans="1:15" s="34" customFormat="1" ht="36">
      <c r="A130" s="556"/>
      <c r="B130" s="556"/>
      <c r="C130" s="556"/>
      <c r="D130" s="523"/>
      <c r="E130" s="554"/>
      <c r="F130" s="243" t="s">
        <v>259</v>
      </c>
      <c r="G130" s="203">
        <f t="shared" si="28"/>
        <v>57218.7</v>
      </c>
      <c r="H130" s="203">
        <f t="shared" si="28"/>
        <v>57218.7</v>
      </c>
    </row>
    <row r="131" spans="1:15" s="34" customFormat="1" ht="36">
      <c r="A131" s="553"/>
      <c r="B131" s="553"/>
      <c r="C131" s="553"/>
      <c r="D131" s="530"/>
      <c r="E131" s="554"/>
      <c r="F131" s="243" t="s">
        <v>260</v>
      </c>
      <c r="G131" s="203">
        <f>+'Հավելված N 5'!G15</f>
        <v>57218.7</v>
      </c>
      <c r="H131" s="203">
        <f>+G131</f>
        <v>57218.7</v>
      </c>
    </row>
    <row r="132" spans="1:15" s="34" customFormat="1">
      <c r="A132" s="552" t="s">
        <v>42</v>
      </c>
      <c r="B132" s="575"/>
      <c r="C132" s="448"/>
      <c r="D132" s="452"/>
      <c r="E132" s="448"/>
      <c r="F132" s="137" t="s">
        <v>40</v>
      </c>
      <c r="G132" s="138">
        <f>+G134+G151+G261</f>
        <v>-149724.20000000001</v>
      </c>
      <c r="H132" s="138">
        <f>+H134+H151+H261</f>
        <v>-325476.2</v>
      </c>
    </row>
    <row r="133" spans="1:15" s="34" customFormat="1" ht="16.95" customHeight="1">
      <c r="A133" s="556"/>
      <c r="B133" s="575"/>
      <c r="C133" s="449"/>
      <c r="D133" s="453"/>
      <c r="E133" s="449"/>
      <c r="F133" s="157" t="s">
        <v>17</v>
      </c>
      <c r="G133" s="134"/>
      <c r="H133" s="134"/>
    </row>
    <row r="134" spans="1:15" s="446" customFormat="1">
      <c r="A134" s="556"/>
      <c r="B134" s="552" t="s">
        <v>141</v>
      </c>
      <c r="C134" s="449"/>
      <c r="D134" s="453"/>
      <c r="E134" s="449"/>
      <c r="F134" s="451" t="s">
        <v>388</v>
      </c>
      <c r="G134" s="134">
        <f>+G136</f>
        <v>0</v>
      </c>
      <c r="H134" s="134">
        <f t="shared" ref="H134" si="29">+H136</f>
        <v>669.3</v>
      </c>
    </row>
    <row r="135" spans="1:15" s="446" customFormat="1" ht="16.95" customHeight="1">
      <c r="A135" s="556"/>
      <c r="B135" s="556"/>
      <c r="C135" s="449"/>
      <c r="D135" s="453"/>
      <c r="E135" s="449"/>
      <c r="F135" s="445" t="s">
        <v>17</v>
      </c>
      <c r="G135" s="134"/>
      <c r="H135" s="134"/>
    </row>
    <row r="136" spans="1:15" s="446" customFormat="1">
      <c r="A136" s="556"/>
      <c r="B136" s="556"/>
      <c r="C136" s="559" t="s">
        <v>127</v>
      </c>
      <c r="D136" s="453"/>
      <c r="E136" s="449"/>
      <c r="F136" s="451" t="s">
        <v>389</v>
      </c>
      <c r="G136" s="134">
        <f t="shared" ref="G136:H136" si="30">+G138</f>
        <v>0</v>
      </c>
      <c r="H136" s="134">
        <f t="shared" si="30"/>
        <v>669.3</v>
      </c>
      <c r="I136" s="447"/>
      <c r="J136" s="447"/>
      <c r="K136" s="447"/>
      <c r="L136" s="447"/>
      <c r="M136" s="447"/>
      <c r="N136" s="447"/>
    </row>
    <row r="137" spans="1:15" s="34" customFormat="1" ht="16.95" customHeight="1">
      <c r="A137" s="556"/>
      <c r="B137" s="556"/>
      <c r="C137" s="559"/>
      <c r="D137" s="453"/>
      <c r="E137" s="449"/>
      <c r="F137" s="157" t="s">
        <v>17</v>
      </c>
      <c r="G137" s="134"/>
      <c r="H137" s="134"/>
      <c r="I137" s="35"/>
      <c r="J137" s="35"/>
      <c r="K137" s="35"/>
      <c r="L137" s="35"/>
      <c r="M137" s="35"/>
      <c r="N137" s="35"/>
    </row>
    <row r="138" spans="1:15" s="34" customFormat="1" ht="36">
      <c r="A138" s="556"/>
      <c r="B138" s="556"/>
      <c r="C138" s="559"/>
      <c r="D138" s="453"/>
      <c r="E138" s="449"/>
      <c r="F138" s="162" t="s">
        <v>39</v>
      </c>
      <c r="G138" s="139">
        <f>+G140</f>
        <v>0</v>
      </c>
      <c r="H138" s="139">
        <f>+H140</f>
        <v>669.3</v>
      </c>
      <c r="I138" s="35"/>
      <c r="J138" s="35"/>
      <c r="K138" s="35"/>
      <c r="L138" s="35"/>
      <c r="M138" s="35"/>
      <c r="N138" s="35"/>
    </row>
    <row r="139" spans="1:15" s="34" customFormat="1" ht="16.95" customHeight="1">
      <c r="A139" s="556"/>
      <c r="B139" s="556"/>
      <c r="C139" s="559"/>
      <c r="D139" s="453"/>
      <c r="E139" s="449"/>
      <c r="F139" s="162" t="s">
        <v>58</v>
      </c>
      <c r="G139" s="139"/>
      <c r="H139" s="381"/>
      <c r="I139" s="35"/>
      <c r="J139" s="35"/>
      <c r="K139" s="35"/>
      <c r="L139" s="35"/>
      <c r="M139" s="35"/>
      <c r="N139" s="35"/>
    </row>
    <row r="140" spans="1:15" s="34" customFormat="1">
      <c r="A140" s="556"/>
      <c r="B140" s="556"/>
      <c r="C140" s="559"/>
      <c r="D140" s="576">
        <v>1148</v>
      </c>
      <c r="E140" s="527" t="s">
        <v>390</v>
      </c>
      <c r="F140" s="527"/>
      <c r="G140" s="192">
        <f>+G142</f>
        <v>0</v>
      </c>
      <c r="H140" s="192">
        <f>+H142</f>
        <v>669.3</v>
      </c>
      <c r="I140" s="35"/>
      <c r="J140" s="35"/>
      <c r="K140" s="35"/>
      <c r="L140" s="35"/>
      <c r="M140" s="35"/>
      <c r="N140" s="35"/>
      <c r="O140" s="35"/>
    </row>
    <row r="141" spans="1:15" s="34" customFormat="1" ht="16.8" customHeight="1">
      <c r="A141" s="556"/>
      <c r="B141" s="556"/>
      <c r="C141" s="559"/>
      <c r="D141" s="576"/>
      <c r="E141" s="455"/>
      <c r="F141" s="193" t="s">
        <v>17</v>
      </c>
      <c r="G141" s="192"/>
      <c r="H141" s="192"/>
      <c r="I141" s="35"/>
      <c r="J141" s="35"/>
      <c r="K141" s="35"/>
      <c r="L141" s="35"/>
      <c r="M141" s="35"/>
      <c r="N141" s="35"/>
      <c r="O141" s="35"/>
    </row>
    <row r="142" spans="1:15" s="34" customFormat="1" ht="54.55" customHeight="1">
      <c r="A142" s="556"/>
      <c r="B142" s="556"/>
      <c r="C142" s="559"/>
      <c r="D142" s="576"/>
      <c r="E142" s="456">
        <v>32005</v>
      </c>
      <c r="F142" s="422" t="s">
        <v>381</v>
      </c>
      <c r="G142" s="199">
        <f t="shared" ref="G142:H142" si="31">+G144</f>
        <v>0</v>
      </c>
      <c r="H142" s="199">
        <f t="shared" si="31"/>
        <v>669.3</v>
      </c>
      <c r="I142" s="35"/>
      <c r="J142" s="35"/>
      <c r="K142" s="35"/>
      <c r="L142" s="35"/>
      <c r="M142" s="35"/>
      <c r="N142" s="35"/>
      <c r="O142" s="35"/>
    </row>
    <row r="143" spans="1:15" s="34" customFormat="1">
      <c r="A143" s="556"/>
      <c r="B143" s="556"/>
      <c r="C143" s="559"/>
      <c r="D143" s="576"/>
      <c r="E143" s="557"/>
      <c r="F143" s="193" t="s">
        <v>54</v>
      </c>
      <c r="G143" s="195"/>
      <c r="H143" s="195"/>
    </row>
    <row r="144" spans="1:15" s="37" customFormat="1" ht="36.549999999999997" customHeight="1">
      <c r="A144" s="556"/>
      <c r="B144" s="556"/>
      <c r="C144" s="559"/>
      <c r="D144" s="576"/>
      <c r="E144" s="558"/>
      <c r="F144" s="200" t="s">
        <v>39</v>
      </c>
      <c r="G144" s="202">
        <f t="shared" ref="G144:H144" si="32">+G146</f>
        <v>0</v>
      </c>
      <c r="H144" s="202">
        <f t="shared" si="32"/>
        <v>669.3</v>
      </c>
    </row>
    <row r="145" spans="1:15" s="34" customFormat="1" ht="54">
      <c r="A145" s="556"/>
      <c r="B145" s="556"/>
      <c r="C145" s="559"/>
      <c r="D145" s="576"/>
      <c r="E145" s="558"/>
      <c r="F145" s="193" t="s">
        <v>44</v>
      </c>
      <c r="G145" s="203"/>
      <c r="H145" s="195"/>
    </row>
    <row r="146" spans="1:15" s="34" customFormat="1" ht="16.8" customHeight="1">
      <c r="A146" s="556"/>
      <c r="B146" s="556"/>
      <c r="C146" s="559"/>
      <c r="D146" s="576"/>
      <c r="E146" s="558"/>
      <c r="F146" s="423" t="s">
        <v>18</v>
      </c>
      <c r="G146" s="287">
        <f>+G147</f>
        <v>0</v>
      </c>
      <c r="H146" s="287">
        <f>+H147</f>
        <v>669.3</v>
      </c>
    </row>
    <row r="147" spans="1:15" s="34" customFormat="1" ht="16.8" customHeight="1">
      <c r="A147" s="556"/>
      <c r="B147" s="556"/>
      <c r="C147" s="559"/>
      <c r="D147" s="576"/>
      <c r="E147" s="558"/>
      <c r="F147" s="157" t="s">
        <v>90</v>
      </c>
      <c r="G147" s="203">
        <f t="shared" ref="G147:H149" si="33">+G148</f>
        <v>0</v>
      </c>
      <c r="H147" s="382">
        <f t="shared" si="33"/>
        <v>669.3</v>
      </c>
    </row>
    <row r="148" spans="1:15" s="34" customFormat="1">
      <c r="A148" s="556"/>
      <c r="B148" s="556"/>
      <c r="C148" s="559"/>
      <c r="D148" s="576"/>
      <c r="E148" s="558"/>
      <c r="F148" s="157" t="s">
        <v>91</v>
      </c>
      <c r="G148" s="203">
        <f>+G149</f>
        <v>0</v>
      </c>
      <c r="H148" s="382">
        <f>+H149</f>
        <v>669.3</v>
      </c>
    </row>
    <row r="149" spans="1:15" s="34" customFormat="1">
      <c r="A149" s="556"/>
      <c r="B149" s="556"/>
      <c r="C149" s="559"/>
      <c r="D149" s="576"/>
      <c r="E149" s="558"/>
      <c r="F149" s="157" t="s">
        <v>261</v>
      </c>
      <c r="G149" s="203">
        <f t="shared" si="33"/>
        <v>0</v>
      </c>
      <c r="H149" s="382">
        <f t="shared" si="33"/>
        <v>669.3</v>
      </c>
    </row>
    <row r="150" spans="1:15" s="34" customFormat="1">
      <c r="A150" s="556"/>
      <c r="B150" s="553"/>
      <c r="C150" s="559"/>
      <c r="D150" s="576"/>
      <c r="E150" s="542"/>
      <c r="F150" s="135" t="s">
        <v>262</v>
      </c>
      <c r="G150" s="203">
        <f>+'Հավելված N 4'!E45</f>
        <v>0</v>
      </c>
      <c r="H150" s="203">
        <f>+'Հավելված N 4'!F45</f>
        <v>669.3</v>
      </c>
    </row>
    <row r="151" spans="1:15" s="34" customFormat="1">
      <c r="A151" s="556"/>
      <c r="B151" s="552" t="s">
        <v>43</v>
      </c>
      <c r="C151" s="449"/>
      <c r="D151" s="453"/>
      <c r="E151" s="449"/>
      <c r="F151" s="137" t="s">
        <v>41</v>
      </c>
      <c r="G151" s="134">
        <f>+G153</f>
        <v>-183184.4</v>
      </c>
      <c r="H151" s="134">
        <f t="shared" ref="H151" si="34">+H153</f>
        <v>-359605.7</v>
      </c>
    </row>
    <row r="152" spans="1:15" s="34" customFormat="1" ht="16.95" customHeight="1">
      <c r="A152" s="556"/>
      <c r="B152" s="556"/>
      <c r="C152" s="450"/>
      <c r="D152" s="453"/>
      <c r="E152" s="449"/>
      <c r="F152" s="157" t="s">
        <v>17</v>
      </c>
      <c r="G152" s="134"/>
      <c r="H152" s="134"/>
    </row>
    <row r="153" spans="1:15" s="34" customFormat="1">
      <c r="A153" s="556"/>
      <c r="B153" s="556"/>
      <c r="C153" s="529" t="s">
        <v>24</v>
      </c>
      <c r="D153" s="453"/>
      <c r="E153" s="449"/>
      <c r="F153" s="137" t="s">
        <v>41</v>
      </c>
      <c r="G153" s="134">
        <f t="shared" ref="G153:H153" si="35">+G155</f>
        <v>-183184.4</v>
      </c>
      <c r="H153" s="134">
        <f t="shared" si="35"/>
        <v>-359605.7</v>
      </c>
      <c r="I153" s="35"/>
      <c r="J153" s="35"/>
      <c r="K153" s="35"/>
      <c r="L153" s="35"/>
      <c r="M153" s="35"/>
      <c r="N153" s="35"/>
    </row>
    <row r="154" spans="1:15" s="34" customFormat="1" ht="16.95" customHeight="1">
      <c r="A154" s="556"/>
      <c r="B154" s="556"/>
      <c r="C154" s="523"/>
      <c r="D154" s="453"/>
      <c r="E154" s="449"/>
      <c r="F154" s="157" t="s">
        <v>17</v>
      </c>
      <c r="G154" s="134"/>
      <c r="H154" s="134"/>
      <c r="I154" s="35"/>
      <c r="J154" s="35"/>
      <c r="K154" s="35"/>
      <c r="L154" s="35"/>
      <c r="M154" s="35"/>
      <c r="N154" s="35"/>
    </row>
    <row r="155" spans="1:15" s="34" customFormat="1" ht="36">
      <c r="A155" s="556"/>
      <c r="B155" s="556"/>
      <c r="C155" s="523"/>
      <c r="D155" s="453"/>
      <c r="E155" s="449"/>
      <c r="F155" s="162" t="s">
        <v>39</v>
      </c>
      <c r="G155" s="139">
        <f>+ROUND((G157+G181+G194+G205),1)</f>
        <v>-183184.4</v>
      </c>
      <c r="H155" s="139">
        <f>+ROUND((H157+H181+H194+H205),1)</f>
        <v>-359605.7</v>
      </c>
      <c r="I155" s="35"/>
      <c r="J155" s="35"/>
      <c r="K155" s="35"/>
      <c r="L155" s="35"/>
      <c r="M155" s="35"/>
      <c r="N155" s="35"/>
    </row>
    <row r="156" spans="1:15" s="34" customFormat="1" ht="16.95" customHeight="1">
      <c r="A156" s="556"/>
      <c r="B156" s="556"/>
      <c r="C156" s="523"/>
      <c r="D156" s="454"/>
      <c r="E156" s="450"/>
      <c r="F156" s="162" t="s">
        <v>58</v>
      </c>
      <c r="G156" s="139"/>
      <c r="H156" s="381"/>
      <c r="I156" s="35"/>
      <c r="J156" s="35"/>
      <c r="K156" s="35"/>
      <c r="L156" s="35"/>
      <c r="M156" s="35"/>
      <c r="N156" s="35"/>
    </row>
    <row r="157" spans="1:15" s="34" customFormat="1" ht="37.1" customHeight="1">
      <c r="A157" s="556"/>
      <c r="B157" s="556"/>
      <c r="C157" s="523"/>
      <c r="D157" s="541">
        <v>1045</v>
      </c>
      <c r="E157" s="527" t="s">
        <v>241</v>
      </c>
      <c r="F157" s="527"/>
      <c r="G157" s="192">
        <f>+G159+G172</f>
        <v>-3360.5</v>
      </c>
      <c r="H157" s="192">
        <f>+H159+H172</f>
        <v>113044</v>
      </c>
      <c r="I157" s="35"/>
      <c r="J157" s="35"/>
      <c r="K157" s="35"/>
      <c r="L157" s="35"/>
      <c r="M157" s="35"/>
      <c r="N157" s="35"/>
      <c r="O157" s="35"/>
    </row>
    <row r="158" spans="1:15" s="34" customFormat="1" ht="16.8" customHeight="1">
      <c r="A158" s="556"/>
      <c r="B158" s="556"/>
      <c r="C158" s="523"/>
      <c r="D158" s="541"/>
      <c r="E158" s="198"/>
      <c r="F158" s="193" t="s">
        <v>17</v>
      </c>
      <c r="G158" s="192"/>
      <c r="H158" s="192"/>
      <c r="I158" s="35"/>
      <c r="J158" s="35"/>
      <c r="K158" s="35"/>
      <c r="L158" s="35"/>
      <c r="M158" s="35"/>
      <c r="N158" s="35"/>
      <c r="O158" s="35"/>
    </row>
    <row r="159" spans="1:15" s="34" customFormat="1" ht="54.55" customHeight="1">
      <c r="A159" s="556"/>
      <c r="B159" s="556"/>
      <c r="C159" s="523"/>
      <c r="D159" s="541"/>
      <c r="E159" s="369">
        <v>32001</v>
      </c>
      <c r="F159" s="368" t="s">
        <v>220</v>
      </c>
      <c r="G159" s="199">
        <f t="shared" ref="G159:H159" si="36">+G161</f>
        <v>1757.3</v>
      </c>
      <c r="H159" s="199">
        <f t="shared" si="36"/>
        <v>118161.8</v>
      </c>
      <c r="I159" s="35"/>
      <c r="J159" s="35"/>
      <c r="K159" s="35"/>
      <c r="L159" s="35"/>
      <c r="M159" s="35"/>
      <c r="N159" s="35"/>
      <c r="O159" s="35"/>
    </row>
    <row r="160" spans="1:15" s="34" customFormat="1">
      <c r="A160" s="556"/>
      <c r="B160" s="556"/>
      <c r="C160" s="523"/>
      <c r="D160" s="541"/>
      <c r="E160" s="554"/>
      <c r="F160" s="193" t="s">
        <v>54</v>
      </c>
      <c r="G160" s="195"/>
      <c r="H160" s="195"/>
    </row>
    <row r="161" spans="1:15" s="37" customFormat="1" ht="36.549999999999997" customHeight="1">
      <c r="A161" s="556"/>
      <c r="B161" s="556"/>
      <c r="C161" s="523"/>
      <c r="D161" s="541"/>
      <c r="E161" s="554"/>
      <c r="F161" s="200" t="s">
        <v>39</v>
      </c>
      <c r="G161" s="202">
        <f t="shared" ref="G161:H161" si="37">+G163</f>
        <v>1757.3</v>
      </c>
      <c r="H161" s="202">
        <f t="shared" si="37"/>
        <v>118161.8</v>
      </c>
    </row>
    <row r="162" spans="1:15" s="34" customFormat="1" ht="54">
      <c r="A162" s="556"/>
      <c r="B162" s="556"/>
      <c r="C162" s="523"/>
      <c r="D162" s="541"/>
      <c r="E162" s="554"/>
      <c r="F162" s="193" t="s">
        <v>44</v>
      </c>
      <c r="G162" s="203"/>
      <c r="H162" s="195"/>
    </row>
    <row r="163" spans="1:15" s="34" customFormat="1" ht="16.8" customHeight="1">
      <c r="A163" s="556"/>
      <c r="B163" s="556"/>
      <c r="C163" s="523"/>
      <c r="D163" s="541"/>
      <c r="E163" s="554"/>
      <c r="F163" s="372" t="s">
        <v>18</v>
      </c>
      <c r="G163" s="287">
        <f>+G164+G168</f>
        <v>1757.3</v>
      </c>
      <c r="H163" s="287">
        <f>+H164+H168</f>
        <v>118161.8</v>
      </c>
    </row>
    <row r="164" spans="1:15" s="34" customFormat="1" ht="16.8" customHeight="1">
      <c r="A164" s="556"/>
      <c r="B164" s="556"/>
      <c r="C164" s="523"/>
      <c r="D164" s="541"/>
      <c r="E164" s="561"/>
      <c r="F164" s="243" t="s">
        <v>19</v>
      </c>
      <c r="G164" s="203">
        <f t="shared" ref="G164:H166" si="38">+G165</f>
        <v>1757.3</v>
      </c>
      <c r="H164" s="382">
        <f t="shared" si="38"/>
        <v>1757.3</v>
      </c>
    </row>
    <row r="165" spans="1:15" s="34" customFormat="1">
      <c r="A165" s="556"/>
      <c r="B165" s="556"/>
      <c r="C165" s="523"/>
      <c r="D165" s="541"/>
      <c r="E165" s="561"/>
      <c r="F165" s="243" t="s">
        <v>142</v>
      </c>
      <c r="G165" s="203">
        <f>+G166</f>
        <v>1757.3</v>
      </c>
      <c r="H165" s="382">
        <f>+H166</f>
        <v>1757.3</v>
      </c>
    </row>
    <row r="166" spans="1:15" s="34" customFormat="1" ht="36">
      <c r="A166" s="556"/>
      <c r="B166" s="556"/>
      <c r="C166" s="523"/>
      <c r="D166" s="541"/>
      <c r="E166" s="561"/>
      <c r="F166" s="243" t="s">
        <v>259</v>
      </c>
      <c r="G166" s="203">
        <f t="shared" si="38"/>
        <v>1757.3</v>
      </c>
      <c r="H166" s="382">
        <f t="shared" si="38"/>
        <v>1757.3</v>
      </c>
    </row>
    <row r="167" spans="1:15" s="34" customFormat="1" ht="36">
      <c r="A167" s="556"/>
      <c r="B167" s="556"/>
      <c r="C167" s="523"/>
      <c r="D167" s="541"/>
      <c r="E167" s="561"/>
      <c r="F167" s="243" t="s">
        <v>260</v>
      </c>
      <c r="G167" s="203">
        <f>+'Հավելված N 5'!G12</f>
        <v>1757.3</v>
      </c>
      <c r="H167" s="382">
        <f>+G167</f>
        <v>1757.3</v>
      </c>
    </row>
    <row r="168" spans="1:15" s="34" customFormat="1" ht="16.8" customHeight="1">
      <c r="A168" s="556"/>
      <c r="B168" s="556"/>
      <c r="C168" s="523"/>
      <c r="D168" s="541"/>
      <c r="E168" s="554"/>
      <c r="F168" s="157" t="s">
        <v>90</v>
      </c>
      <c r="G168" s="203">
        <f t="shared" ref="G168:H170" si="39">+G169</f>
        <v>0</v>
      </c>
      <c r="H168" s="382">
        <f t="shared" si="39"/>
        <v>116404.5</v>
      </c>
    </row>
    <row r="169" spans="1:15" s="34" customFormat="1">
      <c r="A169" s="556"/>
      <c r="B169" s="556"/>
      <c r="C169" s="523"/>
      <c r="D169" s="541"/>
      <c r="E169" s="554"/>
      <c r="F169" s="157" t="s">
        <v>91</v>
      </c>
      <c r="G169" s="203">
        <f>+G170</f>
        <v>0</v>
      </c>
      <c r="H169" s="382">
        <f>+H170</f>
        <v>116404.5</v>
      </c>
    </row>
    <row r="170" spans="1:15" s="34" customFormat="1">
      <c r="A170" s="556"/>
      <c r="B170" s="556"/>
      <c r="C170" s="523"/>
      <c r="D170" s="541"/>
      <c r="E170" s="554"/>
      <c r="F170" s="157" t="s">
        <v>92</v>
      </c>
      <c r="G170" s="203">
        <f t="shared" si="39"/>
        <v>0</v>
      </c>
      <c r="H170" s="382">
        <f t="shared" si="39"/>
        <v>116404.5</v>
      </c>
    </row>
    <row r="171" spans="1:15" s="34" customFormat="1">
      <c r="A171" s="556"/>
      <c r="B171" s="556"/>
      <c r="C171" s="523"/>
      <c r="D171" s="541"/>
      <c r="E171" s="554"/>
      <c r="F171" s="135" t="s">
        <v>93</v>
      </c>
      <c r="G171" s="203">
        <f>+'Հավելված N 4'!E16</f>
        <v>0</v>
      </c>
      <c r="H171" s="382">
        <f>+'Հավելված N 4'!F16</f>
        <v>116404.5</v>
      </c>
    </row>
    <row r="172" spans="1:15" s="34" customFormat="1" ht="54.55" customHeight="1">
      <c r="A172" s="556"/>
      <c r="B172" s="556"/>
      <c r="C172" s="523"/>
      <c r="D172" s="541"/>
      <c r="E172" s="369">
        <v>32005</v>
      </c>
      <c r="F172" s="368" t="s">
        <v>230</v>
      </c>
      <c r="G172" s="199">
        <f t="shared" ref="G172:H172" si="40">+G174</f>
        <v>-5117.8</v>
      </c>
      <c r="H172" s="199">
        <f t="shared" si="40"/>
        <v>-5117.8</v>
      </c>
      <c r="I172" s="35"/>
      <c r="J172" s="35"/>
      <c r="K172" s="35"/>
      <c r="L172" s="35"/>
      <c r="M172" s="35"/>
      <c r="N172" s="35"/>
      <c r="O172" s="35"/>
    </row>
    <row r="173" spans="1:15" s="34" customFormat="1">
      <c r="A173" s="556"/>
      <c r="B173" s="556"/>
      <c r="C173" s="523"/>
      <c r="D173" s="541"/>
      <c r="E173" s="554"/>
      <c r="F173" s="193" t="s">
        <v>54</v>
      </c>
      <c r="G173" s="195"/>
      <c r="H173" s="195"/>
    </row>
    <row r="174" spans="1:15" s="37" customFormat="1" ht="36.549999999999997" customHeight="1">
      <c r="A174" s="556"/>
      <c r="B174" s="556"/>
      <c r="C174" s="523"/>
      <c r="D174" s="541"/>
      <c r="E174" s="554"/>
      <c r="F174" s="200" t="s">
        <v>39</v>
      </c>
      <c r="G174" s="202">
        <f t="shared" ref="G174:H174" si="41">+G176</f>
        <v>-5117.8</v>
      </c>
      <c r="H174" s="202">
        <f t="shared" si="41"/>
        <v>-5117.8</v>
      </c>
    </row>
    <row r="175" spans="1:15" s="34" customFormat="1" ht="54">
      <c r="A175" s="556"/>
      <c r="B175" s="556"/>
      <c r="C175" s="523"/>
      <c r="D175" s="541"/>
      <c r="E175" s="554"/>
      <c r="F175" s="193" t="s">
        <v>44</v>
      </c>
      <c r="G175" s="203"/>
      <c r="H175" s="195"/>
    </row>
    <row r="176" spans="1:15" s="34" customFormat="1" ht="16.8" customHeight="1">
      <c r="A176" s="556"/>
      <c r="B176" s="556"/>
      <c r="C176" s="523"/>
      <c r="D176" s="541"/>
      <c r="E176" s="554"/>
      <c r="F176" s="372" t="s">
        <v>18</v>
      </c>
      <c r="G176" s="287">
        <f>+G177</f>
        <v>-5117.8</v>
      </c>
      <c r="H176" s="287">
        <f>+H177</f>
        <v>-5117.8</v>
      </c>
    </row>
    <row r="177" spans="1:15" s="34" customFormat="1" ht="16.8" customHeight="1">
      <c r="A177" s="556"/>
      <c r="B177" s="556"/>
      <c r="C177" s="523"/>
      <c r="D177" s="541"/>
      <c r="E177" s="554"/>
      <c r="F177" s="157" t="s">
        <v>90</v>
      </c>
      <c r="G177" s="203">
        <f t="shared" ref="G177:H179" si="42">+G178</f>
        <v>-5117.8</v>
      </c>
      <c r="H177" s="382">
        <f t="shared" si="42"/>
        <v>-5117.8</v>
      </c>
    </row>
    <row r="178" spans="1:15" s="34" customFormat="1">
      <c r="A178" s="556"/>
      <c r="B178" s="556"/>
      <c r="C178" s="523"/>
      <c r="D178" s="541"/>
      <c r="E178" s="554"/>
      <c r="F178" s="157" t="s">
        <v>91</v>
      </c>
      <c r="G178" s="203">
        <f>+G179</f>
        <v>-5117.8</v>
      </c>
      <c r="H178" s="382">
        <f>+H179</f>
        <v>-5117.8</v>
      </c>
    </row>
    <row r="179" spans="1:15" s="34" customFormat="1">
      <c r="A179" s="556"/>
      <c r="B179" s="556"/>
      <c r="C179" s="523"/>
      <c r="D179" s="541"/>
      <c r="E179" s="554"/>
      <c r="F179" s="243" t="s">
        <v>261</v>
      </c>
      <c r="G179" s="203">
        <f t="shared" si="42"/>
        <v>-5117.8</v>
      </c>
      <c r="H179" s="382">
        <f t="shared" si="42"/>
        <v>-5117.8</v>
      </c>
    </row>
    <row r="180" spans="1:15" s="34" customFormat="1">
      <c r="A180" s="556"/>
      <c r="B180" s="556"/>
      <c r="C180" s="523"/>
      <c r="D180" s="541"/>
      <c r="E180" s="554"/>
      <c r="F180" s="243" t="s">
        <v>262</v>
      </c>
      <c r="G180" s="203">
        <f>+'Հավելված N 4'!E24</f>
        <v>-5117.8</v>
      </c>
      <c r="H180" s="382">
        <f>+'Հավելված N 4'!F24</f>
        <v>-5117.8</v>
      </c>
    </row>
    <row r="181" spans="1:15" s="34" customFormat="1">
      <c r="A181" s="556"/>
      <c r="B181" s="556"/>
      <c r="C181" s="523"/>
      <c r="D181" s="529">
        <v>1146</v>
      </c>
      <c r="E181" s="527" t="s">
        <v>116</v>
      </c>
      <c r="F181" s="527"/>
      <c r="G181" s="192">
        <f>+G183</f>
        <v>-181070</v>
      </c>
      <c r="H181" s="192">
        <f>+H183</f>
        <v>-320020</v>
      </c>
      <c r="I181" s="35"/>
      <c r="J181" s="35"/>
      <c r="K181" s="35"/>
      <c r="L181" s="35"/>
      <c r="M181" s="35"/>
      <c r="N181" s="35"/>
      <c r="O181" s="35"/>
    </row>
    <row r="182" spans="1:15" s="34" customFormat="1" ht="16.8" customHeight="1">
      <c r="A182" s="556"/>
      <c r="B182" s="556"/>
      <c r="C182" s="523"/>
      <c r="D182" s="523"/>
      <c r="E182" s="198"/>
      <c r="F182" s="193" t="s">
        <v>17</v>
      </c>
      <c r="G182" s="192"/>
      <c r="H182" s="192"/>
      <c r="I182" s="35"/>
      <c r="J182" s="35"/>
      <c r="K182" s="35"/>
      <c r="L182" s="35"/>
      <c r="M182" s="35"/>
      <c r="N182" s="35"/>
      <c r="O182" s="35"/>
    </row>
    <row r="183" spans="1:15" s="34" customFormat="1" ht="33.85">
      <c r="A183" s="556"/>
      <c r="B183" s="556"/>
      <c r="C183" s="523"/>
      <c r="D183" s="523"/>
      <c r="E183" s="369">
        <v>12010</v>
      </c>
      <c r="F183" s="368" t="s">
        <v>249</v>
      </c>
      <c r="G183" s="199">
        <f t="shared" ref="G183:H183" si="43">+G185</f>
        <v>-181070</v>
      </c>
      <c r="H183" s="199">
        <f t="shared" si="43"/>
        <v>-320020</v>
      </c>
      <c r="I183" s="35"/>
      <c r="J183" s="35"/>
      <c r="K183" s="35"/>
      <c r="L183" s="35"/>
      <c r="M183" s="35"/>
      <c r="N183" s="35"/>
      <c r="O183" s="35"/>
    </row>
    <row r="184" spans="1:15" s="34" customFormat="1">
      <c r="A184" s="556"/>
      <c r="B184" s="556"/>
      <c r="C184" s="523"/>
      <c r="D184" s="523"/>
      <c r="E184" s="554"/>
      <c r="F184" s="193" t="s">
        <v>54</v>
      </c>
      <c r="G184" s="195"/>
      <c r="H184" s="195"/>
    </row>
    <row r="185" spans="1:15" s="37" customFormat="1" ht="36.549999999999997" customHeight="1">
      <c r="A185" s="556"/>
      <c r="B185" s="556"/>
      <c r="C185" s="523"/>
      <c r="D185" s="523"/>
      <c r="E185" s="554"/>
      <c r="F185" s="200" t="s">
        <v>150</v>
      </c>
      <c r="G185" s="202">
        <f t="shared" ref="G185:H185" si="44">+G187</f>
        <v>-181070</v>
      </c>
      <c r="H185" s="202">
        <f t="shared" si="44"/>
        <v>-320020</v>
      </c>
    </row>
    <row r="186" spans="1:15" s="34" customFormat="1" ht="54">
      <c r="A186" s="556"/>
      <c r="B186" s="556"/>
      <c r="C186" s="523"/>
      <c r="D186" s="523"/>
      <c r="E186" s="554"/>
      <c r="F186" s="193" t="s">
        <v>44</v>
      </c>
      <c r="G186" s="203"/>
      <c r="H186" s="195"/>
    </row>
    <row r="187" spans="1:15" s="34" customFormat="1" ht="16.8" customHeight="1">
      <c r="A187" s="556"/>
      <c r="B187" s="556"/>
      <c r="C187" s="523"/>
      <c r="D187" s="523"/>
      <c r="E187" s="554"/>
      <c r="F187" s="372" t="s">
        <v>18</v>
      </c>
      <c r="G187" s="287">
        <f>+G188</f>
        <v>-181070</v>
      </c>
      <c r="H187" s="287">
        <f>+H188</f>
        <v>-320020</v>
      </c>
    </row>
    <row r="188" spans="1:15" s="34" customFormat="1" ht="16.8" customHeight="1">
      <c r="A188" s="556"/>
      <c r="B188" s="556"/>
      <c r="C188" s="523"/>
      <c r="D188" s="523"/>
      <c r="E188" s="554"/>
      <c r="F188" s="157" t="s">
        <v>90</v>
      </c>
      <c r="G188" s="203">
        <f t="shared" ref="G188:H192" si="45">+G189</f>
        <v>-181070</v>
      </c>
      <c r="H188" s="382">
        <f t="shared" si="45"/>
        <v>-320020</v>
      </c>
    </row>
    <row r="189" spans="1:15" s="34" customFormat="1">
      <c r="A189" s="556"/>
      <c r="B189" s="556"/>
      <c r="C189" s="523"/>
      <c r="D189" s="523"/>
      <c r="E189" s="554"/>
      <c r="F189" s="157" t="s">
        <v>91</v>
      </c>
      <c r="G189" s="203">
        <f>+G190+G192</f>
        <v>-181070</v>
      </c>
      <c r="H189" s="203">
        <f>+H190+H192</f>
        <v>-320020</v>
      </c>
    </row>
    <row r="190" spans="1:15" s="34" customFormat="1">
      <c r="A190" s="556"/>
      <c r="B190" s="556"/>
      <c r="C190" s="523"/>
      <c r="D190" s="523"/>
      <c r="E190" s="562"/>
      <c r="F190" s="157" t="s">
        <v>92</v>
      </c>
      <c r="G190" s="203">
        <f t="shared" si="45"/>
        <v>-190750</v>
      </c>
      <c r="H190" s="382">
        <f t="shared" si="45"/>
        <v>-329700</v>
      </c>
    </row>
    <row r="191" spans="1:15" s="34" customFormat="1">
      <c r="A191" s="556"/>
      <c r="B191" s="556"/>
      <c r="C191" s="523"/>
      <c r="D191" s="523"/>
      <c r="E191" s="562"/>
      <c r="F191" s="135" t="s">
        <v>154</v>
      </c>
      <c r="G191" s="203">
        <f>+'Հավելված N 4'!E41</f>
        <v>-190750</v>
      </c>
      <c r="H191" s="203">
        <f>+'Հավելված N 4'!F41+'Հավելված N 4'!F42-'Հավելված N 4'!E42</f>
        <v>-329700</v>
      </c>
    </row>
    <row r="192" spans="1:15" s="34" customFormat="1">
      <c r="A192" s="556"/>
      <c r="B192" s="556"/>
      <c r="C192" s="523"/>
      <c r="D192" s="523"/>
      <c r="E192" s="554"/>
      <c r="F192" s="157" t="s">
        <v>261</v>
      </c>
      <c r="G192" s="203">
        <f t="shared" si="45"/>
        <v>9680</v>
      </c>
      <c r="H192" s="382">
        <f t="shared" si="45"/>
        <v>9680</v>
      </c>
    </row>
    <row r="193" spans="1:15" s="34" customFormat="1">
      <c r="A193" s="556"/>
      <c r="B193" s="556"/>
      <c r="C193" s="523"/>
      <c r="D193" s="530"/>
      <c r="E193" s="554"/>
      <c r="F193" s="135" t="s">
        <v>262</v>
      </c>
      <c r="G193" s="203">
        <f>+'Հավելված N 4'!E39+'Հավելված N 4'!E42</f>
        <v>9680</v>
      </c>
      <c r="H193" s="382">
        <f>+G193</f>
        <v>9680</v>
      </c>
    </row>
    <row r="194" spans="1:15" s="34" customFormat="1">
      <c r="A194" s="556"/>
      <c r="B194" s="556"/>
      <c r="C194" s="523"/>
      <c r="D194" s="529">
        <v>1163</v>
      </c>
      <c r="E194" s="527" t="s">
        <v>156</v>
      </c>
      <c r="F194" s="527"/>
      <c r="G194" s="192">
        <f>+G196</f>
        <v>-3142.8</v>
      </c>
      <c r="H194" s="192">
        <f>+H196</f>
        <v>-3142.8</v>
      </c>
      <c r="I194" s="35"/>
      <c r="J194" s="35"/>
      <c r="K194" s="35"/>
      <c r="L194" s="35"/>
      <c r="M194" s="35"/>
      <c r="N194" s="35"/>
      <c r="O194" s="35"/>
    </row>
    <row r="195" spans="1:15" s="34" customFormat="1" ht="16.8" customHeight="1">
      <c r="A195" s="556"/>
      <c r="B195" s="556"/>
      <c r="C195" s="523"/>
      <c r="D195" s="523"/>
      <c r="E195" s="198"/>
      <c r="F195" s="193" t="s">
        <v>17</v>
      </c>
      <c r="G195" s="192"/>
      <c r="H195" s="192"/>
      <c r="I195" s="35"/>
      <c r="J195" s="35"/>
      <c r="K195" s="35"/>
      <c r="L195" s="35"/>
      <c r="M195" s="35"/>
      <c r="N195" s="35"/>
      <c r="O195" s="35"/>
    </row>
    <row r="196" spans="1:15" s="34" customFormat="1" ht="50.75">
      <c r="A196" s="556"/>
      <c r="B196" s="556"/>
      <c r="C196" s="523"/>
      <c r="D196" s="523"/>
      <c r="E196" s="488">
        <v>12001</v>
      </c>
      <c r="F196" s="487" t="s">
        <v>413</v>
      </c>
      <c r="G196" s="199">
        <f t="shared" ref="G196:H196" si="46">+G198</f>
        <v>-3142.8</v>
      </c>
      <c r="H196" s="199">
        <f t="shared" si="46"/>
        <v>-3142.8</v>
      </c>
      <c r="I196" s="35"/>
      <c r="J196" s="35"/>
      <c r="K196" s="35"/>
      <c r="L196" s="35"/>
      <c r="M196" s="35"/>
      <c r="N196" s="35"/>
      <c r="O196" s="35"/>
    </row>
    <row r="197" spans="1:15" s="34" customFormat="1">
      <c r="A197" s="556"/>
      <c r="B197" s="556"/>
      <c r="C197" s="523"/>
      <c r="D197" s="523"/>
      <c r="E197" s="554"/>
      <c r="F197" s="193" t="s">
        <v>54</v>
      </c>
      <c r="G197" s="195"/>
      <c r="H197" s="195"/>
    </row>
    <row r="198" spans="1:15" s="37" customFormat="1" ht="36.549999999999997" customHeight="1">
      <c r="A198" s="556"/>
      <c r="B198" s="556"/>
      <c r="C198" s="523"/>
      <c r="D198" s="523"/>
      <c r="E198" s="554"/>
      <c r="F198" s="200" t="s">
        <v>150</v>
      </c>
      <c r="G198" s="202">
        <f t="shared" ref="G198:H198" si="47">+G200</f>
        <v>-3142.8</v>
      </c>
      <c r="H198" s="202">
        <f t="shared" si="47"/>
        <v>-3142.8</v>
      </c>
    </row>
    <row r="199" spans="1:15" s="34" customFormat="1" ht="54">
      <c r="A199" s="556"/>
      <c r="B199" s="556"/>
      <c r="C199" s="523"/>
      <c r="D199" s="523"/>
      <c r="E199" s="554"/>
      <c r="F199" s="193" t="s">
        <v>44</v>
      </c>
      <c r="G199" s="203"/>
      <c r="H199" s="195"/>
    </row>
    <row r="200" spans="1:15" s="34" customFormat="1" ht="16.8" customHeight="1">
      <c r="A200" s="556"/>
      <c r="B200" s="556"/>
      <c r="C200" s="523"/>
      <c r="D200" s="523"/>
      <c r="E200" s="554"/>
      <c r="F200" s="490" t="s">
        <v>18</v>
      </c>
      <c r="G200" s="287">
        <f>+G201</f>
        <v>-3142.8</v>
      </c>
      <c r="H200" s="287">
        <f>+H201</f>
        <v>-3142.8</v>
      </c>
    </row>
    <row r="201" spans="1:15" s="34" customFormat="1" ht="16.8" customHeight="1">
      <c r="A201" s="556"/>
      <c r="B201" s="556"/>
      <c r="C201" s="523"/>
      <c r="D201" s="523"/>
      <c r="E201" s="554"/>
      <c r="F201" s="157" t="s">
        <v>90</v>
      </c>
      <c r="G201" s="203">
        <f t="shared" ref="G201:H203" si="48">+G202</f>
        <v>-3142.8</v>
      </c>
      <c r="H201" s="382">
        <f t="shared" si="48"/>
        <v>-3142.8</v>
      </c>
    </row>
    <row r="202" spans="1:15" s="34" customFormat="1">
      <c r="A202" s="556"/>
      <c r="B202" s="556"/>
      <c r="C202" s="523"/>
      <c r="D202" s="523"/>
      <c r="E202" s="554"/>
      <c r="F202" s="157" t="s">
        <v>91</v>
      </c>
      <c r="G202" s="203">
        <f>+G203</f>
        <v>-3142.8</v>
      </c>
      <c r="H202" s="203">
        <f>+H203</f>
        <v>-3142.8</v>
      </c>
    </row>
    <row r="203" spans="1:15" s="34" customFormat="1">
      <c r="A203" s="556"/>
      <c r="B203" s="556"/>
      <c r="C203" s="523"/>
      <c r="D203" s="523"/>
      <c r="E203" s="562"/>
      <c r="F203" s="157" t="s">
        <v>92</v>
      </c>
      <c r="G203" s="203">
        <f t="shared" si="48"/>
        <v>-3142.8</v>
      </c>
      <c r="H203" s="382">
        <f t="shared" si="48"/>
        <v>-3142.8</v>
      </c>
    </row>
    <row r="204" spans="1:15" s="34" customFormat="1">
      <c r="A204" s="556"/>
      <c r="B204" s="556"/>
      <c r="C204" s="523"/>
      <c r="D204" s="523"/>
      <c r="E204" s="562"/>
      <c r="F204" s="135" t="s">
        <v>93</v>
      </c>
      <c r="G204" s="203">
        <f>+'Հավելված N 4'!E51</f>
        <v>-3142.8</v>
      </c>
      <c r="H204" s="203">
        <f>+'Հավելված N 4'!F51</f>
        <v>-3142.8</v>
      </c>
    </row>
    <row r="205" spans="1:15" s="34" customFormat="1">
      <c r="A205" s="556"/>
      <c r="B205" s="556"/>
      <c r="C205" s="523"/>
      <c r="D205" s="529">
        <v>1183</v>
      </c>
      <c r="E205" s="563" t="s">
        <v>94</v>
      </c>
      <c r="F205" s="564"/>
      <c r="G205" s="138">
        <f>+G207+G216+G225+G236+G245</f>
        <v>4388.9000000000005</v>
      </c>
      <c r="H205" s="138">
        <f>+H207+H216+H225+H236+H245</f>
        <v>-149486.90000000002</v>
      </c>
      <c r="I205" s="35"/>
      <c r="J205" s="35"/>
      <c r="K205" s="35"/>
      <c r="L205" s="35"/>
      <c r="M205" s="35"/>
      <c r="N205" s="35"/>
    </row>
    <row r="206" spans="1:15" s="34" customFormat="1" ht="16.95" customHeight="1">
      <c r="A206" s="556"/>
      <c r="B206" s="556"/>
      <c r="C206" s="523"/>
      <c r="D206" s="523"/>
      <c r="E206" s="140"/>
      <c r="F206" s="157" t="s">
        <v>17</v>
      </c>
      <c r="G206" s="141"/>
      <c r="H206" s="134"/>
      <c r="I206" s="35"/>
      <c r="J206" s="35"/>
      <c r="K206" s="35"/>
      <c r="L206" s="35"/>
      <c r="M206" s="35"/>
      <c r="N206" s="35"/>
    </row>
    <row r="207" spans="1:15" s="34" customFormat="1" ht="35.450000000000003" customHeight="1">
      <c r="A207" s="556"/>
      <c r="B207" s="556"/>
      <c r="C207" s="523"/>
      <c r="D207" s="523"/>
      <c r="E207" s="155">
        <v>32001</v>
      </c>
      <c r="F207" s="137" t="s">
        <v>110</v>
      </c>
      <c r="G207" s="142">
        <f>+G209</f>
        <v>-383.89999999999986</v>
      </c>
      <c r="H207" s="142">
        <f>+H209</f>
        <v>8659.9</v>
      </c>
      <c r="I207" s="35"/>
      <c r="J207" s="35"/>
      <c r="K207" s="35"/>
      <c r="L207" s="35"/>
      <c r="M207" s="35"/>
      <c r="N207" s="35"/>
    </row>
    <row r="208" spans="1:15" s="34" customFormat="1" ht="17.45" customHeight="1">
      <c r="A208" s="556"/>
      <c r="B208" s="556"/>
      <c r="C208" s="523"/>
      <c r="D208" s="523"/>
      <c r="E208" s="567"/>
      <c r="F208" s="157" t="s">
        <v>54</v>
      </c>
      <c r="G208" s="143"/>
      <c r="H208" s="134"/>
    </row>
    <row r="209" spans="1:15" s="37" customFormat="1" ht="36">
      <c r="A209" s="556"/>
      <c r="B209" s="556"/>
      <c r="C209" s="523"/>
      <c r="D209" s="523"/>
      <c r="E209" s="567"/>
      <c r="F209" s="144" t="s">
        <v>39</v>
      </c>
      <c r="G209" s="145">
        <f t="shared" ref="G209:H209" si="49">G211</f>
        <v>-383.89999999999986</v>
      </c>
      <c r="H209" s="145">
        <f t="shared" si="49"/>
        <v>8659.9</v>
      </c>
    </row>
    <row r="210" spans="1:15" s="34" customFormat="1" ht="54">
      <c r="A210" s="556"/>
      <c r="B210" s="556"/>
      <c r="C210" s="523"/>
      <c r="D210" s="523"/>
      <c r="E210" s="567"/>
      <c r="F210" s="157" t="s">
        <v>44</v>
      </c>
      <c r="G210" s="143"/>
      <c r="H210" s="134"/>
    </row>
    <row r="211" spans="1:15" s="34" customFormat="1" ht="17.45" customHeight="1">
      <c r="A211" s="556"/>
      <c r="B211" s="556"/>
      <c r="C211" s="523"/>
      <c r="D211" s="523"/>
      <c r="E211" s="567"/>
      <c r="F211" s="131" t="s">
        <v>45</v>
      </c>
      <c r="G211" s="287">
        <f t="shared" ref="G211:H212" si="50">G212</f>
        <v>-383.89999999999986</v>
      </c>
      <c r="H211" s="287">
        <f t="shared" si="50"/>
        <v>8659.9</v>
      </c>
    </row>
    <row r="212" spans="1:15" s="34" customFormat="1" ht="17.45" customHeight="1">
      <c r="A212" s="556"/>
      <c r="B212" s="556"/>
      <c r="C212" s="523"/>
      <c r="D212" s="523"/>
      <c r="E212" s="567"/>
      <c r="F212" s="157" t="s">
        <v>90</v>
      </c>
      <c r="G212" s="136">
        <f t="shared" si="50"/>
        <v>-383.89999999999986</v>
      </c>
      <c r="H212" s="383">
        <f t="shared" si="50"/>
        <v>8659.9</v>
      </c>
    </row>
    <row r="213" spans="1:15" s="34" customFormat="1" ht="17.45" customHeight="1">
      <c r="A213" s="556"/>
      <c r="B213" s="556"/>
      <c r="C213" s="523"/>
      <c r="D213" s="523"/>
      <c r="E213" s="567"/>
      <c r="F213" s="157" t="s">
        <v>91</v>
      </c>
      <c r="G213" s="136">
        <f>+G214</f>
        <v>-383.89999999999986</v>
      </c>
      <c r="H213" s="383">
        <f>+H214</f>
        <v>8659.9</v>
      </c>
    </row>
    <row r="214" spans="1:15" s="34" customFormat="1" ht="17.45" customHeight="1">
      <c r="A214" s="556"/>
      <c r="B214" s="556"/>
      <c r="C214" s="523"/>
      <c r="D214" s="523"/>
      <c r="E214" s="561"/>
      <c r="F214" s="157" t="s">
        <v>261</v>
      </c>
      <c r="G214" s="136">
        <f t="shared" ref="G214:H214" si="51">+G215</f>
        <v>-383.89999999999986</v>
      </c>
      <c r="H214" s="383">
        <f t="shared" si="51"/>
        <v>8659.9</v>
      </c>
    </row>
    <row r="215" spans="1:15" s="34" customFormat="1" ht="17.45" customHeight="1">
      <c r="A215" s="556"/>
      <c r="B215" s="556"/>
      <c r="C215" s="523"/>
      <c r="D215" s="523"/>
      <c r="E215" s="561"/>
      <c r="F215" s="135" t="s">
        <v>262</v>
      </c>
      <c r="G215" s="136">
        <f>+'Հավելված N 4'!E74</f>
        <v>-383.89999999999986</v>
      </c>
      <c r="H215" s="383">
        <f>+'Հավելված N 4'!F74</f>
        <v>8659.9</v>
      </c>
    </row>
    <row r="216" spans="1:15" s="34" customFormat="1" ht="50.75">
      <c r="A216" s="556"/>
      <c r="B216" s="556"/>
      <c r="C216" s="523"/>
      <c r="D216" s="523"/>
      <c r="E216" s="375">
        <v>32003</v>
      </c>
      <c r="F216" s="251" t="s">
        <v>151</v>
      </c>
      <c r="G216" s="244">
        <f t="shared" ref="G216:H216" si="52">+G218</f>
        <v>0</v>
      </c>
      <c r="H216" s="244">
        <f t="shared" si="52"/>
        <v>-259512.3</v>
      </c>
      <c r="I216" s="35"/>
      <c r="J216" s="35"/>
      <c r="K216" s="35"/>
      <c r="L216" s="35"/>
      <c r="M216" s="35"/>
      <c r="N216" s="35"/>
      <c r="O216" s="35"/>
    </row>
    <row r="217" spans="1:15" s="34" customFormat="1">
      <c r="A217" s="556"/>
      <c r="B217" s="556"/>
      <c r="C217" s="523"/>
      <c r="D217" s="523"/>
      <c r="E217" s="549"/>
      <c r="F217" s="243" t="s">
        <v>54</v>
      </c>
      <c r="G217" s="245"/>
      <c r="H217" s="245"/>
    </row>
    <row r="218" spans="1:15" s="37" customFormat="1" ht="36.549999999999997" customHeight="1">
      <c r="A218" s="556"/>
      <c r="B218" s="556"/>
      <c r="C218" s="523"/>
      <c r="D218" s="523"/>
      <c r="E218" s="550"/>
      <c r="F218" s="246" t="s">
        <v>152</v>
      </c>
      <c r="G218" s="247">
        <f t="shared" ref="G218:H218" si="53">+G220</f>
        <v>0</v>
      </c>
      <c r="H218" s="247">
        <f t="shared" si="53"/>
        <v>-259512.3</v>
      </c>
    </row>
    <row r="219" spans="1:15" s="34" customFormat="1" ht="54">
      <c r="A219" s="556"/>
      <c r="B219" s="556"/>
      <c r="C219" s="523"/>
      <c r="D219" s="523"/>
      <c r="E219" s="550"/>
      <c r="F219" s="243" t="s">
        <v>44</v>
      </c>
      <c r="G219" s="248"/>
      <c r="H219" s="245"/>
    </row>
    <row r="220" spans="1:15" s="34" customFormat="1" ht="16.95" customHeight="1">
      <c r="A220" s="556"/>
      <c r="B220" s="556"/>
      <c r="C220" s="523"/>
      <c r="D220" s="523"/>
      <c r="E220" s="550"/>
      <c r="F220" s="249" t="s">
        <v>18</v>
      </c>
      <c r="G220" s="287">
        <f t="shared" ref="G220:H223" si="54">+G221</f>
        <v>0</v>
      </c>
      <c r="H220" s="287">
        <f t="shared" si="54"/>
        <v>-259512.3</v>
      </c>
    </row>
    <row r="221" spans="1:15" s="34" customFormat="1" ht="16.95" customHeight="1">
      <c r="A221" s="556"/>
      <c r="B221" s="556"/>
      <c r="C221" s="523"/>
      <c r="D221" s="523"/>
      <c r="E221" s="550"/>
      <c r="F221" s="243" t="s">
        <v>90</v>
      </c>
      <c r="G221" s="248">
        <f t="shared" si="54"/>
        <v>0</v>
      </c>
      <c r="H221" s="385">
        <f t="shared" si="54"/>
        <v>-259512.3</v>
      </c>
    </row>
    <row r="222" spans="1:15" s="34" customFormat="1">
      <c r="A222" s="556"/>
      <c r="B222" s="556"/>
      <c r="C222" s="523"/>
      <c r="D222" s="523"/>
      <c r="E222" s="550"/>
      <c r="F222" s="243" t="s">
        <v>91</v>
      </c>
      <c r="G222" s="248">
        <f t="shared" si="54"/>
        <v>0</v>
      </c>
      <c r="H222" s="385">
        <f t="shared" si="54"/>
        <v>-259512.3</v>
      </c>
    </row>
    <row r="223" spans="1:15" s="34" customFormat="1">
      <c r="A223" s="556"/>
      <c r="B223" s="556"/>
      <c r="C223" s="523"/>
      <c r="D223" s="523"/>
      <c r="E223" s="550"/>
      <c r="F223" s="243" t="s">
        <v>92</v>
      </c>
      <c r="G223" s="248">
        <f t="shared" si="54"/>
        <v>0</v>
      </c>
      <c r="H223" s="385">
        <f t="shared" si="54"/>
        <v>-259512.3</v>
      </c>
    </row>
    <row r="224" spans="1:15" s="34" customFormat="1">
      <c r="A224" s="556"/>
      <c r="B224" s="556"/>
      <c r="C224" s="523"/>
      <c r="D224" s="523"/>
      <c r="E224" s="551"/>
      <c r="F224" s="250" t="s">
        <v>154</v>
      </c>
      <c r="G224" s="248">
        <f>+'Հավելված N 4'!E82</f>
        <v>0</v>
      </c>
      <c r="H224" s="385">
        <f>+'Հավելված N 4'!F82</f>
        <v>-259512.3</v>
      </c>
    </row>
    <row r="225" spans="1:14" s="34" customFormat="1" ht="50.75">
      <c r="A225" s="556"/>
      <c r="B225" s="556"/>
      <c r="C225" s="523"/>
      <c r="D225" s="523"/>
      <c r="E225" s="155">
        <v>32004</v>
      </c>
      <c r="F225" s="137" t="s">
        <v>210</v>
      </c>
      <c r="G225" s="142">
        <f>+G227</f>
        <v>1179</v>
      </c>
      <c r="H225" s="142">
        <f>+H227</f>
        <v>97771.7</v>
      </c>
      <c r="I225" s="35"/>
      <c r="J225" s="35"/>
      <c r="K225" s="35"/>
      <c r="L225" s="35"/>
      <c r="M225" s="35"/>
      <c r="N225" s="35"/>
    </row>
    <row r="226" spans="1:14" s="34" customFormat="1" ht="17.45" customHeight="1">
      <c r="A226" s="556"/>
      <c r="B226" s="556"/>
      <c r="C226" s="523"/>
      <c r="D226" s="523"/>
      <c r="E226" s="567"/>
      <c r="F226" s="157" t="s">
        <v>54</v>
      </c>
      <c r="G226" s="143"/>
      <c r="H226" s="134"/>
    </row>
    <row r="227" spans="1:14" s="37" customFormat="1" ht="36">
      <c r="A227" s="556"/>
      <c r="B227" s="556"/>
      <c r="C227" s="523"/>
      <c r="D227" s="523"/>
      <c r="E227" s="567"/>
      <c r="F227" s="144" t="s">
        <v>39</v>
      </c>
      <c r="G227" s="145">
        <f t="shared" ref="G227" si="55">G229</f>
        <v>1179</v>
      </c>
      <c r="H227" s="145">
        <f t="shared" ref="H227" si="56">H229</f>
        <v>97771.7</v>
      </c>
    </row>
    <row r="228" spans="1:14" s="34" customFormat="1" ht="54">
      <c r="A228" s="556"/>
      <c r="B228" s="556"/>
      <c r="C228" s="523"/>
      <c r="D228" s="523"/>
      <c r="E228" s="567"/>
      <c r="F228" s="157" t="s">
        <v>44</v>
      </c>
      <c r="G228" s="143"/>
      <c r="H228" s="143"/>
    </row>
    <row r="229" spans="1:14" s="34" customFormat="1" ht="17.45" customHeight="1">
      <c r="A229" s="556"/>
      <c r="B229" s="556"/>
      <c r="C229" s="523"/>
      <c r="D229" s="523"/>
      <c r="E229" s="567"/>
      <c r="F229" s="131" t="s">
        <v>45</v>
      </c>
      <c r="G229" s="287">
        <f t="shared" ref="G229:H230" si="57">G230</f>
        <v>1179</v>
      </c>
      <c r="H229" s="287">
        <f t="shared" si="57"/>
        <v>97771.7</v>
      </c>
    </row>
    <row r="230" spans="1:14" s="34" customFormat="1" ht="17.45" customHeight="1">
      <c r="A230" s="556"/>
      <c r="B230" s="556"/>
      <c r="C230" s="523"/>
      <c r="D230" s="523"/>
      <c r="E230" s="567"/>
      <c r="F230" s="157" t="s">
        <v>90</v>
      </c>
      <c r="G230" s="136">
        <f t="shared" si="57"/>
        <v>1179</v>
      </c>
      <c r="H230" s="383">
        <f t="shared" si="57"/>
        <v>97771.7</v>
      </c>
    </row>
    <row r="231" spans="1:14" s="34" customFormat="1" ht="17.45" customHeight="1">
      <c r="A231" s="556"/>
      <c r="B231" s="556"/>
      <c r="C231" s="523"/>
      <c r="D231" s="523"/>
      <c r="E231" s="567"/>
      <c r="F231" s="157" t="s">
        <v>91</v>
      </c>
      <c r="G231" s="136">
        <f>+G232+G234</f>
        <v>1179</v>
      </c>
      <c r="H231" s="383">
        <f>+H232+H234</f>
        <v>97771.7</v>
      </c>
    </row>
    <row r="232" spans="1:14" s="34" customFormat="1" ht="17.45" customHeight="1">
      <c r="A232" s="556"/>
      <c r="B232" s="556"/>
      <c r="C232" s="523"/>
      <c r="D232" s="523"/>
      <c r="E232" s="561"/>
      <c r="F232" s="157" t="s">
        <v>92</v>
      </c>
      <c r="G232" s="136">
        <f t="shared" ref="G232:H234" si="58">+G233</f>
        <v>0</v>
      </c>
      <c r="H232" s="383">
        <f t="shared" si="58"/>
        <v>96592.7</v>
      </c>
    </row>
    <row r="233" spans="1:14" s="34" customFormat="1" ht="17.45" customHeight="1">
      <c r="A233" s="556"/>
      <c r="B233" s="556"/>
      <c r="C233" s="523"/>
      <c r="D233" s="523"/>
      <c r="E233" s="561"/>
      <c r="F233" s="135" t="s">
        <v>93</v>
      </c>
      <c r="G233" s="136">
        <f>+'Հավելված N 4'!E88+'Հավելված N 4'!E92</f>
        <v>0</v>
      </c>
      <c r="H233" s="383">
        <f>+'Հավելված N 4'!F88+'Հավելված N 4'!F92</f>
        <v>96592.7</v>
      </c>
    </row>
    <row r="234" spans="1:14" s="34" customFormat="1" ht="17.45" customHeight="1">
      <c r="A234" s="556"/>
      <c r="B234" s="556"/>
      <c r="C234" s="523"/>
      <c r="D234" s="523"/>
      <c r="E234" s="561"/>
      <c r="F234" s="157" t="s">
        <v>261</v>
      </c>
      <c r="G234" s="136">
        <f t="shared" si="58"/>
        <v>1179</v>
      </c>
      <c r="H234" s="383">
        <f t="shared" si="58"/>
        <v>1179</v>
      </c>
    </row>
    <row r="235" spans="1:14" s="34" customFormat="1" ht="17.45" customHeight="1">
      <c r="A235" s="556"/>
      <c r="B235" s="556"/>
      <c r="C235" s="523"/>
      <c r="D235" s="523"/>
      <c r="E235" s="561"/>
      <c r="F235" s="135" t="s">
        <v>262</v>
      </c>
      <c r="G235" s="136">
        <f>+'Հավելված N 4'!E90+'Հավելված N 4'!E94</f>
        <v>1179</v>
      </c>
      <c r="H235" s="383">
        <f>+'Հավելված N 4'!F90+'Հավելված N 4'!F94</f>
        <v>1179</v>
      </c>
    </row>
    <row r="236" spans="1:14" s="34" customFormat="1" ht="50.75">
      <c r="A236" s="556"/>
      <c r="B236" s="556"/>
      <c r="C236" s="523"/>
      <c r="D236" s="523"/>
      <c r="E236" s="155">
        <v>32007</v>
      </c>
      <c r="F236" s="137" t="s">
        <v>246</v>
      </c>
      <c r="G236" s="142">
        <f>+G238</f>
        <v>480</v>
      </c>
      <c r="H236" s="142">
        <f>+H238</f>
        <v>480</v>
      </c>
      <c r="I236" s="35"/>
      <c r="J236" s="35"/>
      <c r="K236" s="35"/>
      <c r="L236" s="35"/>
      <c r="M236" s="35"/>
      <c r="N236" s="35"/>
    </row>
    <row r="237" spans="1:14" s="34" customFormat="1" ht="17.45" customHeight="1">
      <c r="A237" s="556"/>
      <c r="B237" s="556"/>
      <c r="C237" s="523"/>
      <c r="D237" s="523"/>
      <c r="E237" s="567"/>
      <c r="F237" s="157" t="s">
        <v>54</v>
      </c>
      <c r="G237" s="143"/>
      <c r="H237" s="134"/>
    </row>
    <row r="238" spans="1:14" s="37" customFormat="1" ht="36.549999999999997" customHeight="1">
      <c r="A238" s="556"/>
      <c r="B238" s="556"/>
      <c r="C238" s="523"/>
      <c r="D238" s="523"/>
      <c r="E238" s="567"/>
      <c r="F238" s="144" t="s">
        <v>150</v>
      </c>
      <c r="G238" s="145">
        <f t="shared" ref="G238" si="59">G240</f>
        <v>480</v>
      </c>
      <c r="H238" s="145">
        <f t="shared" ref="H238" si="60">H240</f>
        <v>480</v>
      </c>
    </row>
    <row r="239" spans="1:14" s="34" customFormat="1" ht="54">
      <c r="A239" s="556"/>
      <c r="B239" s="556"/>
      <c r="C239" s="523"/>
      <c r="D239" s="523"/>
      <c r="E239" s="567"/>
      <c r="F239" s="157" t="s">
        <v>44</v>
      </c>
      <c r="G239" s="143"/>
      <c r="H239" s="143"/>
    </row>
    <row r="240" spans="1:14" s="34" customFormat="1" ht="17.45" customHeight="1">
      <c r="A240" s="556"/>
      <c r="B240" s="556"/>
      <c r="C240" s="523"/>
      <c r="D240" s="523"/>
      <c r="E240" s="567"/>
      <c r="F240" s="131" t="s">
        <v>45</v>
      </c>
      <c r="G240" s="287">
        <f t="shared" ref="G240:H241" si="61">G241</f>
        <v>480</v>
      </c>
      <c r="H240" s="287">
        <f t="shared" si="61"/>
        <v>480</v>
      </c>
    </row>
    <row r="241" spans="1:14" s="34" customFormat="1" ht="17.45" customHeight="1">
      <c r="A241" s="556"/>
      <c r="B241" s="556"/>
      <c r="C241" s="523"/>
      <c r="D241" s="523"/>
      <c r="E241" s="567"/>
      <c r="F241" s="157" t="s">
        <v>90</v>
      </c>
      <c r="G241" s="136">
        <f t="shared" si="61"/>
        <v>480</v>
      </c>
      <c r="H241" s="383">
        <f t="shared" si="61"/>
        <v>480</v>
      </c>
    </row>
    <row r="242" spans="1:14" s="34" customFormat="1" ht="17.45" customHeight="1">
      <c r="A242" s="556"/>
      <c r="B242" s="556"/>
      <c r="C242" s="523"/>
      <c r="D242" s="523"/>
      <c r="E242" s="567"/>
      <c r="F242" s="157" t="s">
        <v>91</v>
      </c>
      <c r="G242" s="136">
        <f>+G243</f>
        <v>480</v>
      </c>
      <c r="H242" s="383">
        <f>+H243</f>
        <v>480</v>
      </c>
    </row>
    <row r="243" spans="1:14" s="34" customFormat="1" ht="17.45" customHeight="1">
      <c r="A243" s="556"/>
      <c r="B243" s="556"/>
      <c r="C243" s="523"/>
      <c r="D243" s="523"/>
      <c r="E243" s="561"/>
      <c r="F243" s="157" t="s">
        <v>261</v>
      </c>
      <c r="G243" s="136">
        <f t="shared" ref="G243:H243" si="62">+G244</f>
        <v>480</v>
      </c>
      <c r="H243" s="383">
        <f t="shared" si="62"/>
        <v>480</v>
      </c>
    </row>
    <row r="244" spans="1:14" s="34" customFormat="1" ht="17.45" customHeight="1">
      <c r="A244" s="556"/>
      <c r="B244" s="556"/>
      <c r="C244" s="523"/>
      <c r="D244" s="523"/>
      <c r="E244" s="561"/>
      <c r="F244" s="135" t="s">
        <v>262</v>
      </c>
      <c r="G244" s="136">
        <f>+'Հավելված N 4'!E97</f>
        <v>480</v>
      </c>
      <c r="H244" s="383">
        <f>+'Հավելված N 4'!F97</f>
        <v>480</v>
      </c>
    </row>
    <row r="245" spans="1:14" s="34" customFormat="1" ht="33.85">
      <c r="A245" s="556"/>
      <c r="B245" s="556"/>
      <c r="C245" s="523"/>
      <c r="D245" s="523"/>
      <c r="E245" s="155">
        <v>32012</v>
      </c>
      <c r="F245" s="101" t="s">
        <v>121</v>
      </c>
      <c r="G245" s="142">
        <f>+G247+G254</f>
        <v>3113.8</v>
      </c>
      <c r="H245" s="142">
        <f>+H247+H254</f>
        <v>3113.8</v>
      </c>
      <c r="I245" s="35"/>
      <c r="J245" s="35"/>
      <c r="K245" s="35"/>
      <c r="L245" s="35"/>
      <c r="M245" s="35"/>
      <c r="N245" s="35"/>
    </row>
    <row r="246" spans="1:14" s="34" customFormat="1" ht="17.45" customHeight="1">
      <c r="A246" s="556"/>
      <c r="B246" s="556"/>
      <c r="C246" s="523"/>
      <c r="D246" s="523"/>
      <c r="E246" s="549"/>
      <c r="F246" s="157" t="s">
        <v>54</v>
      </c>
      <c r="G246" s="143"/>
      <c r="H246" s="134"/>
    </row>
    <row r="247" spans="1:14" s="37" customFormat="1" ht="36">
      <c r="A247" s="556"/>
      <c r="B247" s="556"/>
      <c r="C247" s="523"/>
      <c r="D247" s="523"/>
      <c r="E247" s="550"/>
      <c r="F247" s="144" t="s">
        <v>39</v>
      </c>
      <c r="G247" s="145">
        <f t="shared" ref="G247:H247" si="63">G249</f>
        <v>601.79999999999995</v>
      </c>
      <c r="H247" s="145">
        <f t="shared" si="63"/>
        <v>601.79999999999995</v>
      </c>
    </row>
    <row r="248" spans="1:14" s="34" customFormat="1" ht="54">
      <c r="A248" s="556"/>
      <c r="B248" s="556"/>
      <c r="C248" s="523"/>
      <c r="D248" s="523"/>
      <c r="E248" s="550"/>
      <c r="F248" s="157" t="s">
        <v>44</v>
      </c>
      <c r="G248" s="143"/>
      <c r="H248" s="134"/>
    </row>
    <row r="249" spans="1:14" s="34" customFormat="1" ht="17.45" customHeight="1">
      <c r="A249" s="556"/>
      <c r="B249" s="556"/>
      <c r="C249" s="523"/>
      <c r="D249" s="523"/>
      <c r="E249" s="550"/>
      <c r="F249" s="131" t="s">
        <v>45</v>
      </c>
      <c r="G249" s="287">
        <f t="shared" ref="G249:H250" si="64">G250</f>
        <v>601.79999999999995</v>
      </c>
      <c r="H249" s="287">
        <f t="shared" si="64"/>
        <v>601.79999999999995</v>
      </c>
    </row>
    <row r="250" spans="1:14" s="34" customFormat="1" ht="17.45" customHeight="1">
      <c r="A250" s="556"/>
      <c r="B250" s="556"/>
      <c r="C250" s="523"/>
      <c r="D250" s="523"/>
      <c r="E250" s="550"/>
      <c r="F250" s="243" t="s">
        <v>19</v>
      </c>
      <c r="G250" s="136">
        <f t="shared" si="64"/>
        <v>601.79999999999995</v>
      </c>
      <c r="H250" s="383">
        <f t="shared" si="64"/>
        <v>601.79999999999995</v>
      </c>
    </row>
    <row r="251" spans="1:14" s="34" customFormat="1" ht="17.45" customHeight="1">
      <c r="A251" s="556"/>
      <c r="B251" s="556"/>
      <c r="C251" s="523"/>
      <c r="D251" s="523"/>
      <c r="E251" s="550"/>
      <c r="F251" s="243" t="s">
        <v>142</v>
      </c>
      <c r="G251" s="136">
        <f t="shared" ref="G251" si="65">+G252</f>
        <v>601.79999999999995</v>
      </c>
      <c r="H251" s="383">
        <f>+H252</f>
        <v>601.79999999999995</v>
      </c>
    </row>
    <row r="252" spans="1:14" s="34" customFormat="1" ht="17.45" customHeight="1">
      <c r="A252" s="556"/>
      <c r="B252" s="556"/>
      <c r="C252" s="523"/>
      <c r="D252" s="523"/>
      <c r="E252" s="550"/>
      <c r="F252" s="243" t="s">
        <v>259</v>
      </c>
      <c r="G252" s="136">
        <f t="shared" ref="G252:H252" si="66">+G253</f>
        <v>601.79999999999995</v>
      </c>
      <c r="H252" s="383">
        <f t="shared" si="66"/>
        <v>601.79999999999995</v>
      </c>
    </row>
    <row r="253" spans="1:14" s="34" customFormat="1" ht="36">
      <c r="A253" s="556"/>
      <c r="B253" s="556"/>
      <c r="C253" s="523"/>
      <c r="D253" s="523"/>
      <c r="E253" s="550"/>
      <c r="F253" s="243" t="s">
        <v>260</v>
      </c>
      <c r="G253" s="136">
        <f>+'Հավելված N 5'!G33</f>
        <v>601.79999999999995</v>
      </c>
      <c r="H253" s="383">
        <f>+G253</f>
        <v>601.79999999999995</v>
      </c>
    </row>
    <row r="254" spans="1:14" s="37" customFormat="1" ht="36.549999999999997" customHeight="1">
      <c r="A254" s="556"/>
      <c r="B254" s="556"/>
      <c r="C254" s="523"/>
      <c r="D254" s="523"/>
      <c r="E254" s="550"/>
      <c r="F254" s="144" t="s">
        <v>417</v>
      </c>
      <c r="G254" s="145">
        <f t="shared" ref="G254:H254" si="67">G256</f>
        <v>2512</v>
      </c>
      <c r="H254" s="145">
        <f t="shared" si="67"/>
        <v>2512</v>
      </c>
    </row>
    <row r="255" spans="1:14" s="34" customFormat="1" ht="54">
      <c r="A255" s="556"/>
      <c r="B255" s="556"/>
      <c r="C255" s="523"/>
      <c r="D255" s="523"/>
      <c r="E255" s="550"/>
      <c r="F255" s="157" t="s">
        <v>44</v>
      </c>
      <c r="G255" s="143"/>
      <c r="H255" s="134"/>
    </row>
    <row r="256" spans="1:14" s="34" customFormat="1" ht="17.45" customHeight="1">
      <c r="A256" s="556"/>
      <c r="B256" s="556"/>
      <c r="C256" s="523"/>
      <c r="D256" s="523"/>
      <c r="E256" s="550"/>
      <c r="F256" s="131" t="s">
        <v>45</v>
      </c>
      <c r="G256" s="287">
        <f t="shared" ref="G256:H257" si="68">G257</f>
        <v>2512</v>
      </c>
      <c r="H256" s="287">
        <f t="shared" si="68"/>
        <v>2512</v>
      </c>
    </row>
    <row r="257" spans="1:15" s="34" customFormat="1" ht="17.45" customHeight="1">
      <c r="A257" s="556"/>
      <c r="B257" s="556"/>
      <c r="C257" s="523"/>
      <c r="D257" s="523"/>
      <c r="E257" s="550"/>
      <c r="F257" s="243" t="s">
        <v>19</v>
      </c>
      <c r="G257" s="136">
        <f t="shared" si="68"/>
        <v>2512</v>
      </c>
      <c r="H257" s="383">
        <f t="shared" si="68"/>
        <v>2512</v>
      </c>
    </row>
    <row r="258" spans="1:15" s="34" customFormat="1" ht="17.45" customHeight="1">
      <c r="A258" s="556"/>
      <c r="B258" s="556"/>
      <c r="C258" s="523"/>
      <c r="D258" s="523"/>
      <c r="E258" s="550"/>
      <c r="F258" s="243" t="s">
        <v>142</v>
      </c>
      <c r="G258" s="136">
        <f t="shared" ref="G258:H259" si="69">+G259</f>
        <v>2512</v>
      </c>
      <c r="H258" s="383">
        <f>+H259</f>
        <v>2512</v>
      </c>
    </row>
    <row r="259" spans="1:15" s="34" customFormat="1" ht="17.45" customHeight="1">
      <c r="A259" s="556"/>
      <c r="B259" s="556"/>
      <c r="C259" s="523"/>
      <c r="D259" s="523"/>
      <c r="E259" s="550"/>
      <c r="F259" s="243" t="s">
        <v>259</v>
      </c>
      <c r="G259" s="136">
        <f t="shared" si="69"/>
        <v>2512</v>
      </c>
      <c r="H259" s="383">
        <f t="shared" si="69"/>
        <v>2512</v>
      </c>
    </row>
    <row r="260" spans="1:15" s="34" customFormat="1" ht="36">
      <c r="A260" s="556"/>
      <c r="B260" s="553"/>
      <c r="C260" s="530"/>
      <c r="D260" s="530"/>
      <c r="E260" s="551"/>
      <c r="F260" s="243" t="s">
        <v>260</v>
      </c>
      <c r="G260" s="136">
        <f>+'Հավելված N 5'!G35</f>
        <v>2512</v>
      </c>
      <c r="H260" s="383">
        <f>+G260</f>
        <v>2512</v>
      </c>
    </row>
    <row r="261" spans="1:15" s="34" customFormat="1">
      <c r="A261" s="556"/>
      <c r="B261" s="552" t="s">
        <v>138</v>
      </c>
      <c r="C261" s="543"/>
      <c r="D261" s="574"/>
      <c r="E261" s="543"/>
      <c r="F261" s="374" t="s">
        <v>273</v>
      </c>
      <c r="G261" s="245">
        <f t="shared" ref="G261:H261" si="70">+G263</f>
        <v>33460.199999999997</v>
      </c>
      <c r="H261" s="245">
        <f t="shared" si="70"/>
        <v>33460.199999999997</v>
      </c>
    </row>
    <row r="262" spans="1:15" s="34" customFormat="1" ht="16.95" customHeight="1">
      <c r="A262" s="556"/>
      <c r="B262" s="556"/>
      <c r="C262" s="543"/>
      <c r="D262" s="574"/>
      <c r="E262" s="543"/>
      <c r="F262" s="243" t="s">
        <v>17</v>
      </c>
      <c r="G262" s="245"/>
      <c r="H262" s="245"/>
    </row>
    <row r="263" spans="1:15" s="34" customFormat="1">
      <c r="A263" s="556"/>
      <c r="B263" s="556"/>
      <c r="C263" s="552" t="s">
        <v>127</v>
      </c>
      <c r="D263" s="574"/>
      <c r="E263" s="543"/>
      <c r="F263" s="374" t="s">
        <v>273</v>
      </c>
      <c r="G263" s="245">
        <f t="shared" ref="G263:H263" si="71">+G265</f>
        <v>33460.199999999997</v>
      </c>
      <c r="H263" s="245">
        <f t="shared" si="71"/>
        <v>33460.199999999997</v>
      </c>
      <c r="I263" s="35"/>
      <c r="J263" s="35"/>
      <c r="K263" s="35"/>
      <c r="L263" s="35"/>
      <c r="M263" s="35"/>
      <c r="N263" s="35"/>
    </row>
    <row r="264" spans="1:15" s="34" customFormat="1" ht="16.95" customHeight="1">
      <c r="A264" s="556"/>
      <c r="B264" s="556"/>
      <c r="C264" s="556"/>
      <c r="D264" s="574"/>
      <c r="E264" s="543"/>
      <c r="F264" s="243" t="s">
        <v>17</v>
      </c>
      <c r="G264" s="245"/>
      <c r="H264" s="245"/>
      <c r="I264" s="35"/>
      <c r="J264" s="35"/>
      <c r="K264" s="35"/>
      <c r="L264" s="35"/>
      <c r="M264" s="35"/>
      <c r="N264" s="35"/>
    </row>
    <row r="265" spans="1:15" s="34" customFormat="1" ht="36">
      <c r="A265" s="556"/>
      <c r="B265" s="556"/>
      <c r="C265" s="556"/>
      <c r="D265" s="574"/>
      <c r="E265" s="543"/>
      <c r="F265" s="377" t="s">
        <v>39</v>
      </c>
      <c r="G265" s="378">
        <f>+G267</f>
        <v>33460.199999999997</v>
      </c>
      <c r="H265" s="384">
        <f>+H267</f>
        <v>33460.199999999997</v>
      </c>
      <c r="I265" s="35"/>
      <c r="J265" s="35"/>
      <c r="K265" s="35"/>
      <c r="L265" s="35"/>
      <c r="M265" s="35"/>
      <c r="N265" s="35"/>
    </row>
    <row r="266" spans="1:15" s="34" customFormat="1" ht="16.95" customHeight="1">
      <c r="A266" s="556"/>
      <c r="B266" s="556"/>
      <c r="C266" s="556"/>
      <c r="D266" s="574"/>
      <c r="E266" s="543"/>
      <c r="F266" s="377" t="s">
        <v>58</v>
      </c>
      <c r="G266" s="378"/>
      <c r="H266" s="384"/>
      <c r="I266" s="35"/>
      <c r="J266" s="35"/>
      <c r="K266" s="35"/>
      <c r="L266" s="35"/>
      <c r="M266" s="35"/>
      <c r="N266" s="35"/>
    </row>
    <row r="267" spans="1:15" s="34" customFormat="1" ht="54.55" customHeight="1">
      <c r="A267" s="556"/>
      <c r="B267" s="556"/>
      <c r="C267" s="556"/>
      <c r="D267" s="573">
        <v>1130</v>
      </c>
      <c r="E267" s="568" t="s">
        <v>274</v>
      </c>
      <c r="F267" s="568"/>
      <c r="G267" s="242">
        <f>+G269</f>
        <v>33460.199999999997</v>
      </c>
      <c r="H267" s="242">
        <f>+H269</f>
        <v>33460.199999999997</v>
      </c>
      <c r="I267" s="35"/>
      <c r="J267" s="35"/>
      <c r="K267" s="35"/>
      <c r="L267" s="35"/>
      <c r="M267" s="35"/>
      <c r="N267" s="35"/>
      <c r="O267" s="35"/>
    </row>
    <row r="268" spans="1:15" s="34" customFormat="1" ht="16.8" customHeight="1">
      <c r="A268" s="556"/>
      <c r="B268" s="556"/>
      <c r="C268" s="556"/>
      <c r="D268" s="573"/>
      <c r="E268" s="380"/>
      <c r="F268" s="243" t="s">
        <v>17</v>
      </c>
      <c r="G268" s="242"/>
      <c r="H268" s="242"/>
      <c r="I268" s="35"/>
      <c r="J268" s="35"/>
      <c r="K268" s="35"/>
      <c r="L268" s="35"/>
      <c r="M268" s="35"/>
      <c r="N268" s="35"/>
      <c r="O268" s="35"/>
    </row>
    <row r="269" spans="1:15" s="34" customFormat="1" ht="67.650000000000006">
      <c r="A269" s="556"/>
      <c r="B269" s="556"/>
      <c r="C269" s="556"/>
      <c r="D269" s="573"/>
      <c r="E269" s="233">
        <v>32001</v>
      </c>
      <c r="F269" s="374" t="s">
        <v>223</v>
      </c>
      <c r="G269" s="244">
        <f t="shared" ref="G269:H269" si="72">+G271</f>
        <v>33460.199999999997</v>
      </c>
      <c r="H269" s="244">
        <f t="shared" si="72"/>
        <v>33460.199999999997</v>
      </c>
      <c r="I269" s="35"/>
      <c r="J269" s="35"/>
      <c r="K269" s="35"/>
      <c r="L269" s="35"/>
      <c r="M269" s="35"/>
      <c r="N269" s="35"/>
      <c r="O269" s="35"/>
    </row>
    <row r="270" spans="1:15" s="34" customFormat="1">
      <c r="A270" s="556"/>
      <c r="B270" s="556"/>
      <c r="C270" s="556"/>
      <c r="D270" s="573"/>
      <c r="E270" s="569"/>
      <c r="F270" s="243" t="s">
        <v>54</v>
      </c>
      <c r="G270" s="245"/>
      <c r="H270" s="245"/>
    </row>
    <row r="271" spans="1:15" s="37" customFormat="1" ht="36.549999999999997" customHeight="1">
      <c r="A271" s="556"/>
      <c r="B271" s="556"/>
      <c r="C271" s="556"/>
      <c r="D271" s="573"/>
      <c r="E271" s="569"/>
      <c r="F271" s="246" t="s">
        <v>39</v>
      </c>
      <c r="G271" s="247">
        <f t="shared" ref="G271:H271" si="73">+G273</f>
        <v>33460.199999999997</v>
      </c>
      <c r="H271" s="247">
        <f t="shared" si="73"/>
        <v>33460.199999999997</v>
      </c>
    </row>
    <row r="272" spans="1:15" s="34" customFormat="1" ht="54">
      <c r="A272" s="556"/>
      <c r="B272" s="556"/>
      <c r="C272" s="556"/>
      <c r="D272" s="573"/>
      <c r="E272" s="569"/>
      <c r="F272" s="243" t="s">
        <v>44</v>
      </c>
      <c r="G272" s="248"/>
      <c r="H272" s="245"/>
    </row>
    <row r="273" spans="1:8" s="34" customFormat="1" ht="16.8" customHeight="1">
      <c r="A273" s="556"/>
      <c r="B273" s="556"/>
      <c r="C273" s="556"/>
      <c r="D273" s="573"/>
      <c r="E273" s="569"/>
      <c r="F273" s="249" t="s">
        <v>18</v>
      </c>
      <c r="G273" s="287">
        <f>+G274+G278</f>
        <v>33460.199999999997</v>
      </c>
      <c r="H273" s="287">
        <f>+H274+H278</f>
        <v>33460.199999999997</v>
      </c>
    </row>
    <row r="274" spans="1:8" s="34" customFormat="1" ht="16.8" customHeight="1">
      <c r="A274" s="556"/>
      <c r="B274" s="556"/>
      <c r="C274" s="556"/>
      <c r="D274" s="573"/>
      <c r="E274" s="569"/>
      <c r="F274" s="243" t="s">
        <v>19</v>
      </c>
      <c r="G274" s="248">
        <f t="shared" ref="G274:H276" si="74">+G275</f>
        <v>33460.199999999997</v>
      </c>
      <c r="H274" s="385">
        <f t="shared" si="74"/>
        <v>33460.199999999997</v>
      </c>
    </row>
    <row r="275" spans="1:8" s="34" customFormat="1">
      <c r="A275" s="556"/>
      <c r="B275" s="556"/>
      <c r="C275" s="556"/>
      <c r="D275" s="573"/>
      <c r="E275" s="569"/>
      <c r="F275" s="243" t="s">
        <v>142</v>
      </c>
      <c r="G275" s="248">
        <f>+G276</f>
        <v>33460.199999999997</v>
      </c>
      <c r="H275" s="385">
        <f>+H276</f>
        <v>33460.199999999997</v>
      </c>
    </row>
    <row r="276" spans="1:8" s="34" customFormat="1" ht="36">
      <c r="A276" s="556"/>
      <c r="B276" s="556"/>
      <c r="C276" s="556"/>
      <c r="D276" s="573"/>
      <c r="E276" s="569"/>
      <c r="F276" s="243" t="s">
        <v>259</v>
      </c>
      <c r="G276" s="248">
        <f t="shared" si="74"/>
        <v>33460.199999999997</v>
      </c>
      <c r="H276" s="385">
        <f t="shared" si="74"/>
        <v>33460.199999999997</v>
      </c>
    </row>
    <row r="277" spans="1:8" s="34" customFormat="1" ht="36">
      <c r="A277" s="553"/>
      <c r="B277" s="553"/>
      <c r="C277" s="553"/>
      <c r="D277" s="573"/>
      <c r="E277" s="569"/>
      <c r="F277" s="243" t="s">
        <v>260</v>
      </c>
      <c r="G277" s="248">
        <f>+'Հավելված N 5'!G26</f>
        <v>33460.199999999997</v>
      </c>
      <c r="H277" s="385">
        <f>+G277</f>
        <v>33460.199999999997</v>
      </c>
    </row>
    <row r="278" spans="1:8" ht="9.3000000000000007" customHeight="1">
      <c r="A278" s="401"/>
    </row>
    <row r="279" spans="1:8" s="34" customFormat="1" ht="34.950000000000003" customHeight="1">
      <c r="A279" s="243"/>
      <c r="B279" s="243"/>
      <c r="C279" s="243"/>
      <c r="D279" s="249"/>
      <c r="E279" s="249"/>
      <c r="F279" s="374" t="s">
        <v>275</v>
      </c>
      <c r="G279" s="388">
        <f>+G280</f>
        <v>190362</v>
      </c>
      <c r="H279" s="388">
        <f>+H280</f>
        <v>324760</v>
      </c>
    </row>
    <row r="280" spans="1:8" ht="33.85">
      <c r="A280" s="570" t="s">
        <v>276</v>
      </c>
      <c r="B280" s="577"/>
      <c r="C280" s="570"/>
      <c r="D280" s="570"/>
      <c r="E280" s="570"/>
      <c r="F280" s="386" t="s">
        <v>277</v>
      </c>
      <c r="G280" s="242">
        <f t="shared" ref="G280:H280" si="75">+G282</f>
        <v>190362</v>
      </c>
      <c r="H280" s="242">
        <f t="shared" si="75"/>
        <v>324760</v>
      </c>
    </row>
    <row r="281" spans="1:8">
      <c r="A281" s="570"/>
      <c r="B281" s="577"/>
      <c r="C281" s="570"/>
      <c r="D281" s="570"/>
      <c r="E281" s="570"/>
      <c r="F281" s="243" t="s">
        <v>17</v>
      </c>
      <c r="G281" s="242"/>
      <c r="H281" s="242"/>
    </row>
    <row r="282" spans="1:8" ht="33.85">
      <c r="A282" s="570"/>
      <c r="B282" s="570" t="s">
        <v>24</v>
      </c>
      <c r="C282" s="577"/>
      <c r="D282" s="570"/>
      <c r="E282" s="570"/>
      <c r="F282" s="386" t="s">
        <v>278</v>
      </c>
      <c r="G282" s="245">
        <f t="shared" ref="G282:H282" si="76">+G284</f>
        <v>190362</v>
      </c>
      <c r="H282" s="245">
        <f t="shared" si="76"/>
        <v>324760</v>
      </c>
    </row>
    <row r="283" spans="1:8">
      <c r="A283" s="570"/>
      <c r="B283" s="570"/>
      <c r="C283" s="577"/>
      <c r="D283" s="570"/>
      <c r="E283" s="570"/>
      <c r="F283" s="243" t="s">
        <v>17</v>
      </c>
      <c r="G283" s="245"/>
      <c r="H283" s="394"/>
    </row>
    <row r="284" spans="1:8">
      <c r="A284" s="570"/>
      <c r="B284" s="570"/>
      <c r="C284" s="570" t="s">
        <v>24</v>
      </c>
      <c r="D284" s="577"/>
      <c r="E284" s="570"/>
      <c r="F284" s="374" t="s">
        <v>279</v>
      </c>
      <c r="G284" s="245">
        <f>+G286</f>
        <v>190362</v>
      </c>
      <c r="H284" s="245">
        <f>+H286</f>
        <v>324760</v>
      </c>
    </row>
    <row r="285" spans="1:8">
      <c r="A285" s="570"/>
      <c r="B285" s="570"/>
      <c r="C285" s="570"/>
      <c r="D285" s="577"/>
      <c r="E285" s="570"/>
      <c r="F285" s="243" t="s">
        <v>17</v>
      </c>
      <c r="G285" s="394"/>
      <c r="H285" s="394"/>
    </row>
    <row r="286" spans="1:8">
      <c r="A286" s="570"/>
      <c r="B286" s="570"/>
      <c r="C286" s="570"/>
      <c r="D286" s="577"/>
      <c r="E286" s="570"/>
      <c r="F286" s="243" t="s">
        <v>280</v>
      </c>
      <c r="G286" s="385">
        <f t="shared" ref="G286:H286" si="77">+G288</f>
        <v>190362</v>
      </c>
      <c r="H286" s="385">
        <f t="shared" si="77"/>
        <v>324760</v>
      </c>
    </row>
    <row r="287" spans="1:8">
      <c r="A287" s="570"/>
      <c r="B287" s="570"/>
      <c r="C287" s="570"/>
      <c r="D287" s="577"/>
      <c r="E287" s="570"/>
      <c r="F287" s="243" t="s">
        <v>17</v>
      </c>
      <c r="G287" s="395"/>
      <c r="H287" s="395"/>
    </row>
    <row r="288" spans="1:8" ht="18" customHeight="1">
      <c r="A288" s="570"/>
      <c r="B288" s="570"/>
      <c r="C288" s="570"/>
      <c r="D288" s="570" t="s">
        <v>281</v>
      </c>
      <c r="E288" s="571" t="s">
        <v>282</v>
      </c>
      <c r="F288" s="572" t="s">
        <v>279</v>
      </c>
      <c r="G288" s="242">
        <f t="shared" ref="G288:H288" si="78">+G290+G299</f>
        <v>190362</v>
      </c>
      <c r="H288" s="242">
        <f t="shared" si="78"/>
        <v>324760</v>
      </c>
    </row>
    <row r="289" spans="1:8">
      <c r="A289" s="570"/>
      <c r="B289" s="570"/>
      <c r="C289" s="570"/>
      <c r="D289" s="570"/>
      <c r="E289" s="389"/>
      <c r="F289" s="243" t="s">
        <v>17</v>
      </c>
      <c r="G289" s="287"/>
      <c r="H289" s="287"/>
    </row>
    <row r="290" spans="1:8">
      <c r="A290" s="570"/>
      <c r="B290" s="570"/>
      <c r="C290" s="570"/>
      <c r="D290" s="570"/>
      <c r="E290" s="390">
        <v>11001</v>
      </c>
      <c r="F290" s="374" t="s">
        <v>279</v>
      </c>
      <c r="G290" s="396">
        <f t="shared" ref="G290:H290" si="79">+G292</f>
        <v>201399.2</v>
      </c>
      <c r="H290" s="396">
        <f t="shared" si="79"/>
        <v>345784.5</v>
      </c>
    </row>
    <row r="291" spans="1:8">
      <c r="A291" s="570"/>
      <c r="B291" s="570"/>
      <c r="C291" s="570"/>
      <c r="D291" s="570"/>
      <c r="E291" s="566"/>
      <c r="F291" s="391" t="s">
        <v>54</v>
      </c>
      <c r="G291" s="397"/>
      <c r="H291" s="397"/>
    </row>
    <row r="292" spans="1:8" ht="36.549999999999997" customHeight="1">
      <c r="A292" s="570"/>
      <c r="B292" s="570"/>
      <c r="C292" s="570"/>
      <c r="D292" s="570"/>
      <c r="E292" s="566"/>
      <c r="F292" s="392" t="s">
        <v>280</v>
      </c>
      <c r="G292" s="398">
        <f t="shared" ref="G292:H292" si="80">+G294</f>
        <v>201399.2</v>
      </c>
      <c r="H292" s="398">
        <f t="shared" si="80"/>
        <v>345784.5</v>
      </c>
    </row>
    <row r="293" spans="1:8" ht="36">
      <c r="A293" s="570"/>
      <c r="B293" s="570"/>
      <c r="C293" s="570"/>
      <c r="D293" s="570"/>
      <c r="E293" s="566"/>
      <c r="F293" s="391" t="s">
        <v>283</v>
      </c>
      <c r="G293" s="397"/>
      <c r="H293" s="397"/>
    </row>
    <row r="294" spans="1:8">
      <c r="A294" s="570"/>
      <c r="B294" s="570"/>
      <c r="C294" s="570"/>
      <c r="D294" s="570"/>
      <c r="E294" s="566"/>
      <c r="F294" s="393" t="s">
        <v>18</v>
      </c>
      <c r="G294" s="287">
        <f t="shared" ref="G294:H297" si="81">+G295</f>
        <v>201399.2</v>
      </c>
      <c r="H294" s="287">
        <f t="shared" si="81"/>
        <v>345784.5</v>
      </c>
    </row>
    <row r="295" spans="1:8">
      <c r="A295" s="570"/>
      <c r="B295" s="570"/>
      <c r="C295" s="570"/>
      <c r="D295" s="570"/>
      <c r="E295" s="566"/>
      <c r="F295" s="391" t="s">
        <v>90</v>
      </c>
      <c r="G295" s="399">
        <f t="shared" si="81"/>
        <v>201399.2</v>
      </c>
      <c r="H295" s="399">
        <f t="shared" si="81"/>
        <v>345784.5</v>
      </c>
    </row>
    <row r="296" spans="1:8">
      <c r="A296" s="570"/>
      <c r="B296" s="570"/>
      <c r="C296" s="570"/>
      <c r="D296" s="570"/>
      <c r="E296" s="566"/>
      <c r="F296" s="391" t="s">
        <v>91</v>
      </c>
      <c r="G296" s="399">
        <f t="shared" si="81"/>
        <v>201399.2</v>
      </c>
      <c r="H296" s="399">
        <f t="shared" si="81"/>
        <v>345784.5</v>
      </c>
    </row>
    <row r="297" spans="1:8">
      <c r="A297" s="570"/>
      <c r="B297" s="570"/>
      <c r="C297" s="570"/>
      <c r="D297" s="570"/>
      <c r="E297" s="566"/>
      <c r="F297" s="391" t="s">
        <v>92</v>
      </c>
      <c r="G297" s="399">
        <f t="shared" si="81"/>
        <v>201399.2</v>
      </c>
      <c r="H297" s="399">
        <f t="shared" si="81"/>
        <v>345784.5</v>
      </c>
    </row>
    <row r="298" spans="1:8">
      <c r="A298" s="570"/>
      <c r="B298" s="570"/>
      <c r="C298" s="570"/>
      <c r="D298" s="570"/>
      <c r="E298" s="566"/>
      <c r="F298" s="391" t="s">
        <v>154</v>
      </c>
      <c r="G298" s="399">
        <f>+G24+G75+G142+190362</f>
        <v>201399.2</v>
      </c>
      <c r="H298" s="399">
        <f>+H24+H75+H142+324760</f>
        <v>345784.5</v>
      </c>
    </row>
    <row r="299" spans="1:8">
      <c r="A299" s="570"/>
      <c r="B299" s="570"/>
      <c r="C299" s="570"/>
      <c r="D299" s="570"/>
      <c r="E299" s="390">
        <v>11001</v>
      </c>
      <c r="F299" s="374" t="s">
        <v>279</v>
      </c>
      <c r="G299" s="396">
        <f t="shared" ref="G299:H299" si="82">+G301</f>
        <v>-11037.2</v>
      </c>
      <c r="H299" s="396">
        <f t="shared" si="82"/>
        <v>-21024.5</v>
      </c>
    </row>
    <row r="300" spans="1:8">
      <c r="A300" s="570"/>
      <c r="B300" s="570"/>
      <c r="C300" s="570"/>
      <c r="D300" s="570"/>
      <c r="E300" s="566"/>
      <c r="F300" s="391" t="s">
        <v>54</v>
      </c>
      <c r="G300" s="397"/>
      <c r="H300" s="397"/>
    </row>
    <row r="301" spans="1:8" ht="36.549999999999997" customHeight="1">
      <c r="A301" s="570"/>
      <c r="B301" s="570"/>
      <c r="C301" s="570"/>
      <c r="D301" s="570"/>
      <c r="E301" s="566"/>
      <c r="F301" s="392" t="s">
        <v>280</v>
      </c>
      <c r="G301" s="398">
        <f t="shared" ref="G301:H301" si="83">+G303</f>
        <v>-11037.2</v>
      </c>
      <c r="H301" s="398">
        <f t="shared" si="83"/>
        <v>-21024.5</v>
      </c>
    </row>
    <row r="302" spans="1:8" ht="36">
      <c r="A302" s="570"/>
      <c r="B302" s="570"/>
      <c r="C302" s="570"/>
      <c r="D302" s="570"/>
      <c r="E302" s="566"/>
      <c r="F302" s="391" t="s">
        <v>283</v>
      </c>
      <c r="G302" s="397"/>
      <c r="H302" s="397"/>
    </row>
    <row r="303" spans="1:8">
      <c r="A303" s="570"/>
      <c r="B303" s="570"/>
      <c r="C303" s="570"/>
      <c r="D303" s="570"/>
      <c r="E303" s="566"/>
      <c r="F303" s="393" t="s">
        <v>18</v>
      </c>
      <c r="G303" s="287">
        <f t="shared" ref="G303:H306" si="84">+G304</f>
        <v>-11037.2</v>
      </c>
      <c r="H303" s="287">
        <f t="shared" si="84"/>
        <v>-21024.5</v>
      </c>
    </row>
    <row r="304" spans="1:8">
      <c r="A304" s="570"/>
      <c r="B304" s="570"/>
      <c r="C304" s="570"/>
      <c r="D304" s="570"/>
      <c r="E304" s="566"/>
      <c r="F304" s="391" t="s">
        <v>90</v>
      </c>
      <c r="G304" s="399">
        <f t="shared" si="84"/>
        <v>-11037.2</v>
      </c>
      <c r="H304" s="399">
        <f t="shared" si="84"/>
        <v>-21024.5</v>
      </c>
    </row>
    <row r="305" spans="1:8">
      <c r="A305" s="570"/>
      <c r="B305" s="570"/>
      <c r="C305" s="570"/>
      <c r="D305" s="570"/>
      <c r="E305" s="566"/>
      <c r="F305" s="391" t="s">
        <v>91</v>
      </c>
      <c r="G305" s="399">
        <f t="shared" si="84"/>
        <v>-11037.2</v>
      </c>
      <c r="H305" s="399">
        <f t="shared" si="84"/>
        <v>-21024.5</v>
      </c>
    </row>
    <row r="306" spans="1:8">
      <c r="A306" s="570"/>
      <c r="B306" s="570"/>
      <c r="C306" s="570"/>
      <c r="D306" s="570"/>
      <c r="E306" s="566"/>
      <c r="F306" s="391" t="s">
        <v>92</v>
      </c>
      <c r="G306" s="399">
        <f t="shared" si="84"/>
        <v>-11037.2</v>
      </c>
      <c r="H306" s="399">
        <f t="shared" si="84"/>
        <v>-21024.5</v>
      </c>
    </row>
    <row r="307" spans="1:8">
      <c r="A307" s="570"/>
      <c r="B307" s="570"/>
      <c r="C307" s="570"/>
      <c r="D307" s="570"/>
      <c r="E307" s="566"/>
      <c r="F307" s="391" t="s">
        <v>154</v>
      </c>
      <c r="G307" s="399">
        <f>-G24-G75-G142</f>
        <v>-11037.2</v>
      </c>
      <c r="H307" s="399">
        <f>-H24-H75-H142</f>
        <v>-21024.5</v>
      </c>
    </row>
  </sheetData>
  <mergeCells count="95">
    <mergeCell ref="B261:B277"/>
    <mergeCell ref="A132:A277"/>
    <mergeCell ref="C261:C262"/>
    <mergeCell ref="D261:D266"/>
    <mergeCell ref="A280:A307"/>
    <mergeCell ref="B282:B307"/>
    <mergeCell ref="C284:C307"/>
    <mergeCell ref="D288:D307"/>
    <mergeCell ref="B132:B133"/>
    <mergeCell ref="B151:B260"/>
    <mergeCell ref="B134:B150"/>
    <mergeCell ref="D140:D150"/>
    <mergeCell ref="B280:B281"/>
    <mergeCell ref="C280:C283"/>
    <mergeCell ref="D280:D287"/>
    <mergeCell ref="C263:C277"/>
    <mergeCell ref="E246:E260"/>
    <mergeCell ref="C153:C260"/>
    <mergeCell ref="D267:D277"/>
    <mergeCell ref="E181:F181"/>
    <mergeCell ref="D181:D193"/>
    <mergeCell ref="E157:F157"/>
    <mergeCell ref="E160:E171"/>
    <mergeCell ref="E173:E180"/>
    <mergeCell ref="D194:D204"/>
    <mergeCell ref="E194:F194"/>
    <mergeCell ref="E197:E204"/>
    <mergeCell ref="D205:D260"/>
    <mergeCell ref="D157:D180"/>
    <mergeCell ref="E291:E298"/>
    <mergeCell ref="E300:E307"/>
    <mergeCell ref="E261:E266"/>
    <mergeCell ref="E208:E215"/>
    <mergeCell ref="E267:F267"/>
    <mergeCell ref="E270:E277"/>
    <mergeCell ref="E217:E224"/>
    <mergeCell ref="E226:E235"/>
    <mergeCell ref="E237:E244"/>
    <mergeCell ref="E280:E287"/>
    <mergeCell ref="E288:F288"/>
    <mergeCell ref="E184:E193"/>
    <mergeCell ref="E205:F205"/>
    <mergeCell ref="F1:H1"/>
    <mergeCell ref="D9:E9"/>
    <mergeCell ref="F9:F10"/>
    <mergeCell ref="A5:H5"/>
    <mergeCell ref="A9:C9"/>
    <mergeCell ref="F3:H3"/>
    <mergeCell ref="F2:H2"/>
    <mergeCell ref="G9:H9"/>
    <mergeCell ref="A14:A131"/>
    <mergeCell ref="B33:B131"/>
    <mergeCell ref="E33:E38"/>
    <mergeCell ref="D33:D38"/>
    <mergeCell ref="E76:E83"/>
    <mergeCell ref="E54:F54"/>
    <mergeCell ref="E57:E68"/>
    <mergeCell ref="E73:F73"/>
    <mergeCell ref="D54:D68"/>
    <mergeCell ref="D69:D72"/>
    <mergeCell ref="E14:E21"/>
    <mergeCell ref="B16:B32"/>
    <mergeCell ref="C18:C32"/>
    <mergeCell ref="D22:D32"/>
    <mergeCell ref="E22:F22"/>
    <mergeCell ref="E25:E32"/>
    <mergeCell ref="E143:E150"/>
    <mergeCell ref="C136:C150"/>
    <mergeCell ref="E91:E116"/>
    <mergeCell ref="E117:E120"/>
    <mergeCell ref="E121:F121"/>
    <mergeCell ref="E124:E131"/>
    <mergeCell ref="D117:D120"/>
    <mergeCell ref="D121:D131"/>
    <mergeCell ref="C117:C131"/>
    <mergeCell ref="C84:C116"/>
    <mergeCell ref="E140:F140"/>
    <mergeCell ref="E88:F88"/>
    <mergeCell ref="D88:D116"/>
    <mergeCell ref="B14:B15"/>
    <mergeCell ref="C14:C17"/>
    <mergeCell ref="D14:D21"/>
    <mergeCell ref="E84:E87"/>
    <mergeCell ref="C33:C34"/>
    <mergeCell ref="E50:E53"/>
    <mergeCell ref="E69:E72"/>
    <mergeCell ref="E39:F39"/>
    <mergeCell ref="E42:E49"/>
    <mergeCell ref="D39:D49"/>
    <mergeCell ref="D84:D87"/>
    <mergeCell ref="C35:C49"/>
    <mergeCell ref="D50:D53"/>
    <mergeCell ref="C50:C68"/>
    <mergeCell ref="C69:C83"/>
    <mergeCell ref="D73:D83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8"/>
  <sheetViews>
    <sheetView topLeftCell="B1" zoomScale="85" zoomScaleNormal="85" workbookViewId="0">
      <selection activeCell="D7" sqref="D7:D8"/>
    </sheetView>
  </sheetViews>
  <sheetFormatPr defaultColWidth="9.296875" defaultRowHeight="18"/>
  <cols>
    <col min="1" max="1" width="12.8984375" style="8" bestFit="1" customWidth="1"/>
    <col min="2" max="2" width="9.296875" style="8"/>
    <col min="3" max="3" width="54.296875" style="8" customWidth="1"/>
    <col min="4" max="4" width="16.59765625" style="8" customWidth="1"/>
    <col min="5" max="8" width="18.8984375" style="8" customWidth="1"/>
    <col min="9" max="9" width="29.3984375" style="8" customWidth="1"/>
    <col min="10" max="10" width="17.296875" style="8" customWidth="1"/>
    <col min="11" max="16384" width="9.296875" style="8"/>
  </cols>
  <sheetData>
    <row r="1" spans="1:10" ht="37.5" customHeight="1">
      <c r="B1" s="64"/>
      <c r="C1" s="64"/>
      <c r="D1" s="64"/>
      <c r="E1" s="64"/>
      <c r="F1" s="578" t="s">
        <v>82</v>
      </c>
      <c r="G1" s="578"/>
      <c r="H1" s="578"/>
    </row>
    <row r="2" spans="1:10" ht="17.45" customHeight="1">
      <c r="A2" s="64"/>
      <c r="B2" s="64"/>
      <c r="C2" s="64"/>
      <c r="D2" s="64"/>
      <c r="E2" s="64"/>
      <c r="F2" s="579" t="s">
        <v>131</v>
      </c>
      <c r="G2" s="579"/>
      <c r="H2" s="579"/>
    </row>
    <row r="3" spans="1:10" ht="17.45" customHeight="1">
      <c r="A3" s="64"/>
      <c r="B3" s="64"/>
      <c r="C3" s="64"/>
      <c r="D3" s="64"/>
      <c r="E3" s="64"/>
      <c r="F3" s="579" t="s">
        <v>81</v>
      </c>
      <c r="G3" s="579"/>
      <c r="H3" s="579"/>
    </row>
    <row r="4" spans="1:10" ht="14.45" customHeight="1">
      <c r="A4" s="65"/>
      <c r="B4" s="65"/>
      <c r="C4" s="95"/>
      <c r="E4" s="66"/>
      <c r="F4" s="66"/>
      <c r="G4" s="66"/>
      <c r="H4" s="66"/>
    </row>
    <row r="5" spans="1:10">
      <c r="A5" s="580" t="s">
        <v>130</v>
      </c>
      <c r="B5" s="581"/>
      <c r="C5" s="581"/>
      <c r="D5" s="581"/>
      <c r="E5" s="581"/>
      <c r="F5" s="581"/>
      <c r="G5" s="581"/>
      <c r="H5" s="581"/>
    </row>
    <row r="6" spans="1:10" ht="33.950000000000003" customHeight="1">
      <c r="A6" s="581"/>
      <c r="B6" s="581"/>
      <c r="C6" s="581"/>
      <c r="D6" s="581"/>
      <c r="E6" s="581"/>
      <c r="F6" s="581"/>
      <c r="G6" s="581"/>
      <c r="H6" s="581"/>
    </row>
    <row r="7" spans="1:10">
      <c r="D7" s="67"/>
      <c r="E7" s="33"/>
    </row>
    <row r="8" spans="1:10">
      <c r="D8" s="33"/>
      <c r="E8" s="33"/>
      <c r="G8" s="68"/>
      <c r="H8" s="68" t="s">
        <v>21</v>
      </c>
    </row>
    <row r="9" spans="1:10" ht="40.4" customHeight="1">
      <c r="A9" s="582" t="s">
        <v>48</v>
      </c>
      <c r="B9" s="583"/>
      <c r="C9" s="584" t="s">
        <v>57</v>
      </c>
      <c r="D9" s="586" t="s">
        <v>89</v>
      </c>
      <c r="E9" s="588" t="s">
        <v>113</v>
      </c>
      <c r="F9" s="589"/>
      <c r="G9" s="589"/>
      <c r="H9" s="590"/>
    </row>
    <row r="10" spans="1:10" ht="107.45" customHeight="1">
      <c r="A10" s="69" t="s">
        <v>51</v>
      </c>
      <c r="B10" s="69" t="s">
        <v>52</v>
      </c>
      <c r="C10" s="585"/>
      <c r="D10" s="587"/>
      <c r="E10" s="70" t="s">
        <v>59</v>
      </c>
      <c r="F10" s="70" t="s">
        <v>60</v>
      </c>
      <c r="G10" s="70" t="s">
        <v>61</v>
      </c>
      <c r="H10" s="70" t="s">
        <v>62</v>
      </c>
      <c r="I10" s="71"/>
    </row>
    <row r="11" spans="1:10">
      <c r="A11" s="69"/>
      <c r="B11" s="69"/>
      <c r="C11" s="72" t="s">
        <v>63</v>
      </c>
      <c r="D11" s="5">
        <f>SUM(E11:H11)</f>
        <v>-486836.8</v>
      </c>
      <c r="E11" s="5">
        <f t="shared" ref="E11:H11" si="0">+E13</f>
        <v>-589212.30000000005</v>
      </c>
      <c r="F11" s="73">
        <f t="shared" si="0"/>
        <v>76687.10000000002</v>
      </c>
      <c r="G11" s="73">
        <f t="shared" si="0"/>
        <v>25688.400000000001</v>
      </c>
      <c r="H11" s="73">
        <f t="shared" si="0"/>
        <v>0</v>
      </c>
      <c r="I11" s="74"/>
      <c r="J11" s="47"/>
    </row>
    <row r="12" spans="1:10">
      <c r="A12" s="69"/>
      <c r="B12" s="69"/>
      <c r="C12" s="72" t="s">
        <v>64</v>
      </c>
      <c r="D12" s="93"/>
      <c r="E12" s="93"/>
      <c r="F12" s="73"/>
      <c r="G12" s="73"/>
      <c r="H12" s="73"/>
    </row>
    <row r="13" spans="1:10" ht="33.85">
      <c r="A13" s="2"/>
      <c r="B13" s="3"/>
      <c r="C13" s="3" t="s">
        <v>55</v>
      </c>
      <c r="D13" s="5">
        <f>SUM(E13:H13)</f>
        <v>-486836.8</v>
      </c>
      <c r="E13" s="5">
        <f>+E15+E21+E25+E29+E36+E40+E44+E48+E55+E62+E65+E75</f>
        <v>-589212.30000000005</v>
      </c>
      <c r="F13" s="5">
        <f t="shared" ref="F13:H13" si="1">+F15+F21+F25+F29+F36+F40+F44+F48+F55+F62+F65+F75</f>
        <v>76687.10000000002</v>
      </c>
      <c r="G13" s="5">
        <f t="shared" si="1"/>
        <v>25688.400000000001</v>
      </c>
      <c r="H13" s="5">
        <f t="shared" si="1"/>
        <v>0</v>
      </c>
      <c r="I13" s="58"/>
    </row>
    <row r="14" spans="1:10">
      <c r="A14" s="2"/>
      <c r="B14" s="2"/>
      <c r="C14" s="2" t="s">
        <v>65</v>
      </c>
      <c r="D14" s="4"/>
      <c r="E14" s="4"/>
      <c r="F14" s="4"/>
      <c r="G14" s="4"/>
      <c r="H14" s="4"/>
    </row>
    <row r="15" spans="1:10" ht="67.099999999999994" customHeight="1">
      <c r="A15" s="300">
        <v>1045</v>
      </c>
      <c r="B15" s="300">
        <v>32001</v>
      </c>
      <c r="C15" s="293" t="s">
        <v>220</v>
      </c>
      <c r="D15" s="78">
        <f>+E15+F15+G15+H15</f>
        <v>116404.5</v>
      </c>
      <c r="E15" s="84">
        <f>+E17</f>
        <v>0</v>
      </c>
      <c r="F15" s="84">
        <f t="shared" ref="F15:H15" si="2">+F17</f>
        <v>116404.5</v>
      </c>
      <c r="G15" s="84">
        <f t="shared" si="2"/>
        <v>0</v>
      </c>
      <c r="H15" s="84">
        <f t="shared" si="2"/>
        <v>0</v>
      </c>
      <c r="I15" s="33"/>
    </row>
    <row r="16" spans="1:10">
      <c r="A16" s="232"/>
      <c r="B16" s="232"/>
      <c r="C16" s="85" t="s">
        <v>17</v>
      </c>
      <c r="D16" s="82"/>
      <c r="E16" s="82"/>
      <c r="F16" s="82"/>
      <c r="G16" s="82"/>
      <c r="H16" s="82"/>
      <c r="I16" s="67"/>
    </row>
    <row r="17" spans="1:9">
      <c r="A17" s="292"/>
      <c r="B17" s="292"/>
      <c r="C17" s="26" t="s">
        <v>173</v>
      </c>
      <c r="D17" s="86">
        <f>SUM(E17:H17)</f>
        <v>116404.5</v>
      </c>
      <c r="E17" s="86">
        <f>+E18+E19+E20</f>
        <v>0</v>
      </c>
      <c r="F17" s="86">
        <f t="shared" ref="F17:H17" si="3">+F18+F19+F20</f>
        <v>116404.5</v>
      </c>
      <c r="G17" s="86">
        <f t="shared" si="3"/>
        <v>0</v>
      </c>
      <c r="H17" s="86">
        <f t="shared" si="3"/>
        <v>0</v>
      </c>
      <c r="I17" s="33"/>
    </row>
    <row r="18" spans="1:9">
      <c r="A18" s="594"/>
      <c r="B18" s="594"/>
      <c r="C18" s="291" t="s">
        <v>221</v>
      </c>
      <c r="D18" s="83">
        <f t="shared" ref="D18" si="4">+E18+F18+G18+H18</f>
        <v>38444.800000000003</v>
      </c>
      <c r="E18" s="107"/>
      <c r="F18" s="83">
        <f>+'Հավելված N 8'!I40+'Հավելված N 8'!I44+'Հավելված N 8'!I47</f>
        <v>38444.800000000003</v>
      </c>
      <c r="G18" s="107"/>
      <c r="H18" s="108"/>
    </row>
    <row r="19" spans="1:9" ht="36">
      <c r="A19" s="595"/>
      <c r="B19" s="595"/>
      <c r="C19" s="291" t="s">
        <v>238</v>
      </c>
      <c r="D19" s="83">
        <f t="shared" ref="D19" si="5">+E19+F19+G19+H19</f>
        <v>48854.6</v>
      </c>
      <c r="E19" s="107"/>
      <c r="F19" s="83">
        <f>+'Հավելված N 8'!I41+'Հավելված N 8'!I45+'Հավելված N 8'!I48</f>
        <v>48854.6</v>
      </c>
      <c r="G19" s="107"/>
      <c r="H19" s="108"/>
    </row>
    <row r="20" spans="1:9" ht="36">
      <c r="A20" s="596"/>
      <c r="B20" s="596"/>
      <c r="C20" s="291" t="s">
        <v>240</v>
      </c>
      <c r="D20" s="83">
        <f t="shared" ref="D20" si="6">+E20+F20+G20+H20</f>
        <v>29105.100000000002</v>
      </c>
      <c r="E20" s="107"/>
      <c r="F20" s="83">
        <f>+'Հավելված N 8'!I42+'Հավելված N 8'!I46+'Հավելված N 8'!I49</f>
        <v>29105.100000000002</v>
      </c>
      <c r="G20" s="107"/>
      <c r="H20" s="108"/>
    </row>
    <row r="21" spans="1:9" ht="67.650000000000006">
      <c r="A21" s="304">
        <v>1045</v>
      </c>
      <c r="B21" s="304">
        <v>32005</v>
      </c>
      <c r="C21" s="293" t="s">
        <v>230</v>
      </c>
      <c r="D21" s="78">
        <f>+E21+F21+G21+H21</f>
        <v>-5117.8</v>
      </c>
      <c r="E21" s="84">
        <f>+E23</f>
        <v>0</v>
      </c>
      <c r="F21" s="84">
        <f t="shared" ref="F21:H21" si="7">+F23</f>
        <v>0</v>
      </c>
      <c r="G21" s="84">
        <f t="shared" si="7"/>
        <v>-5117.8</v>
      </c>
      <c r="H21" s="84">
        <f t="shared" si="7"/>
        <v>0</v>
      </c>
      <c r="I21" s="33"/>
    </row>
    <row r="22" spans="1:9">
      <c r="A22" s="232"/>
      <c r="B22" s="232"/>
      <c r="C22" s="85" t="s">
        <v>17</v>
      </c>
      <c r="D22" s="82"/>
      <c r="E22" s="82"/>
      <c r="F22" s="82"/>
      <c r="G22" s="82"/>
      <c r="H22" s="82"/>
      <c r="I22" s="67"/>
    </row>
    <row r="23" spans="1:9">
      <c r="A23" s="292"/>
      <c r="B23" s="292"/>
      <c r="C23" s="26" t="s">
        <v>173</v>
      </c>
      <c r="D23" s="86">
        <f>SUM(E23:H23)</f>
        <v>-5117.8</v>
      </c>
      <c r="E23" s="86">
        <f>+E24</f>
        <v>0</v>
      </c>
      <c r="F23" s="86">
        <f t="shared" ref="F23:H23" si="8">+F24</f>
        <v>0</v>
      </c>
      <c r="G23" s="86">
        <f t="shared" si="8"/>
        <v>-5117.8</v>
      </c>
      <c r="H23" s="86">
        <f t="shared" si="8"/>
        <v>0</v>
      </c>
      <c r="I23" s="33"/>
    </row>
    <row r="24" spans="1:9" ht="54">
      <c r="A24" s="292"/>
      <c r="B24" s="292"/>
      <c r="C24" s="291" t="s">
        <v>231</v>
      </c>
      <c r="D24" s="83">
        <f t="shared" ref="D24" si="9">+E24+F24+G24+H24</f>
        <v>-5117.8</v>
      </c>
      <c r="E24" s="107"/>
      <c r="F24" s="83"/>
      <c r="G24" s="107">
        <f>+'Հավելված N 8'!I52+'Հավելված N 8'!I53</f>
        <v>-5117.8</v>
      </c>
      <c r="H24" s="108"/>
    </row>
    <row r="25" spans="1:9" ht="33.85">
      <c r="A25" s="269">
        <v>1075</v>
      </c>
      <c r="B25" s="269">
        <v>32001</v>
      </c>
      <c r="C25" s="293" t="s">
        <v>193</v>
      </c>
      <c r="D25" s="78">
        <f>+E25+F25+G25+H25</f>
        <v>75470.099999999991</v>
      </c>
      <c r="E25" s="84">
        <f>+E27</f>
        <v>0</v>
      </c>
      <c r="F25" s="84">
        <f t="shared" ref="F25:H25" si="10">+F27</f>
        <v>75470.099999999991</v>
      </c>
      <c r="G25" s="84">
        <f t="shared" si="10"/>
        <v>0</v>
      </c>
      <c r="H25" s="84">
        <f t="shared" si="10"/>
        <v>0</v>
      </c>
      <c r="I25" s="33"/>
    </row>
    <row r="26" spans="1:9">
      <c r="A26" s="232"/>
      <c r="B26" s="232"/>
      <c r="C26" s="85" t="s">
        <v>17</v>
      </c>
      <c r="D26" s="82"/>
      <c r="E26" s="82"/>
      <c r="F26" s="82"/>
      <c r="G26" s="82"/>
      <c r="H26" s="82"/>
      <c r="I26" s="67"/>
    </row>
    <row r="27" spans="1:9">
      <c r="A27" s="292"/>
      <c r="B27" s="292"/>
      <c r="C27" s="26" t="s">
        <v>173</v>
      </c>
      <c r="D27" s="86">
        <f>SUM(E27:H27)</f>
        <v>75470.099999999991</v>
      </c>
      <c r="E27" s="86">
        <f>+E28</f>
        <v>0</v>
      </c>
      <c r="F27" s="86">
        <f t="shared" ref="F27:H27" si="11">+F28</f>
        <v>75470.099999999991</v>
      </c>
      <c r="G27" s="86">
        <f t="shared" si="11"/>
        <v>0</v>
      </c>
      <c r="H27" s="86">
        <f t="shared" si="11"/>
        <v>0</v>
      </c>
      <c r="I27" s="33"/>
    </row>
    <row r="28" spans="1:9">
      <c r="A28" s="292"/>
      <c r="B28" s="292"/>
      <c r="C28" s="103" t="s">
        <v>194</v>
      </c>
      <c r="D28" s="83">
        <f t="shared" ref="D28" si="12">+E28+F28+G28+H28</f>
        <v>75470.099999999991</v>
      </c>
      <c r="E28" s="107"/>
      <c r="F28" s="83">
        <f>+'Հավելված N 8'!I19+'Հավելված N 8'!I21+'Հավելված N 8'!I22</f>
        <v>75470.099999999991</v>
      </c>
      <c r="G28" s="107"/>
      <c r="H28" s="108"/>
    </row>
    <row r="29" spans="1:9" s="333" customFormat="1" ht="33.85">
      <c r="A29" s="340">
        <v>1146</v>
      </c>
      <c r="B29" s="340">
        <v>12010</v>
      </c>
      <c r="C29" s="251" t="s">
        <v>249</v>
      </c>
      <c r="D29" s="235">
        <f>+E29+F29+G29+H29</f>
        <v>-320020</v>
      </c>
      <c r="E29" s="341">
        <f>+E31+E33</f>
        <v>-329700</v>
      </c>
      <c r="F29" s="341">
        <f t="shared" ref="F29:H29" si="13">+F31+F33</f>
        <v>0</v>
      </c>
      <c r="G29" s="341">
        <f t="shared" si="13"/>
        <v>9680</v>
      </c>
      <c r="H29" s="341">
        <f t="shared" si="13"/>
        <v>0</v>
      </c>
      <c r="I29" s="342"/>
    </row>
    <row r="30" spans="1:9" s="347" customFormat="1">
      <c r="A30" s="343"/>
      <c r="B30" s="343"/>
      <c r="C30" s="332" t="s">
        <v>17</v>
      </c>
      <c r="D30" s="344"/>
      <c r="E30" s="345"/>
      <c r="F30" s="345"/>
      <c r="G30" s="345"/>
      <c r="H30" s="344"/>
      <c r="I30" s="346"/>
    </row>
    <row r="31" spans="1:9" s="333" customFormat="1">
      <c r="A31" s="343"/>
      <c r="B31" s="343"/>
      <c r="C31" s="348" t="s">
        <v>217</v>
      </c>
      <c r="D31" s="349">
        <f>SUM(E31:H31)</f>
        <v>4740</v>
      </c>
      <c r="E31" s="349">
        <f>+E32</f>
        <v>0</v>
      </c>
      <c r="F31" s="349">
        <f t="shared" ref="F31:H31" si="14">+F32</f>
        <v>0</v>
      </c>
      <c r="G31" s="349">
        <f t="shared" si="14"/>
        <v>4740</v>
      </c>
      <c r="H31" s="349">
        <f t="shared" si="14"/>
        <v>0</v>
      </c>
    </row>
    <row r="32" spans="1:9" s="333" customFormat="1" ht="54">
      <c r="A32" s="343"/>
      <c r="B32" s="343"/>
      <c r="C32" s="311" t="s">
        <v>426</v>
      </c>
      <c r="D32" s="350">
        <f t="shared" ref="D32" si="15">+E32+F32+G32+H32</f>
        <v>4740</v>
      </c>
      <c r="E32" s="350"/>
      <c r="F32" s="350"/>
      <c r="G32" s="350">
        <f>+'Հավելված N 8'!I88</f>
        <v>4740</v>
      </c>
      <c r="H32" s="331"/>
    </row>
    <row r="33" spans="1:9" s="333" customFormat="1">
      <c r="A33" s="343"/>
      <c r="B33" s="343"/>
      <c r="C33" s="348" t="s">
        <v>250</v>
      </c>
      <c r="D33" s="349">
        <f>SUM(E33:H33)</f>
        <v>-324760</v>
      </c>
      <c r="E33" s="349">
        <f>+E34+E35</f>
        <v>-329700</v>
      </c>
      <c r="F33" s="349">
        <f t="shared" ref="F33:H33" si="16">+F34+F35</f>
        <v>0</v>
      </c>
      <c r="G33" s="349">
        <f t="shared" si="16"/>
        <v>4940</v>
      </c>
      <c r="H33" s="349">
        <f t="shared" si="16"/>
        <v>0</v>
      </c>
    </row>
    <row r="34" spans="1:9" s="333" customFormat="1" ht="54">
      <c r="A34" s="599"/>
      <c r="B34" s="599"/>
      <c r="C34" s="311" t="s">
        <v>251</v>
      </c>
      <c r="D34" s="350">
        <f t="shared" ref="D34" si="17">+E34+F34+G34+H34</f>
        <v>-381500</v>
      </c>
      <c r="E34" s="350">
        <v>-381500</v>
      </c>
      <c r="F34" s="350"/>
      <c r="G34" s="350"/>
      <c r="H34" s="331"/>
    </row>
    <row r="35" spans="1:9" s="333" customFormat="1" ht="54">
      <c r="A35" s="600"/>
      <c r="B35" s="600"/>
      <c r="C35" s="311" t="s">
        <v>402</v>
      </c>
      <c r="D35" s="350">
        <f t="shared" ref="D35" si="18">+E35+F35+G35+H35</f>
        <v>56740</v>
      </c>
      <c r="E35" s="350">
        <f>381500+'Հավելված N 8'!I84+'Հավելված N 8'!I86+'Հավելված N 8'!I87</f>
        <v>51800</v>
      </c>
      <c r="F35" s="350"/>
      <c r="G35" s="350">
        <f>+'Հավելված N 8'!I89+'Հավելված N 8'!I90</f>
        <v>4940</v>
      </c>
      <c r="H35" s="331"/>
    </row>
    <row r="36" spans="1:9" s="333" customFormat="1" ht="50.75">
      <c r="A36" s="340">
        <v>1148</v>
      </c>
      <c r="B36" s="340">
        <v>32005</v>
      </c>
      <c r="C36" s="251" t="s">
        <v>391</v>
      </c>
      <c r="D36" s="235">
        <f>+E36+F36+G36+H36</f>
        <v>669.3</v>
      </c>
      <c r="E36" s="341">
        <f>+E38</f>
        <v>0</v>
      </c>
      <c r="F36" s="341">
        <f t="shared" ref="F36:H36" si="19">+F38</f>
        <v>0</v>
      </c>
      <c r="G36" s="341">
        <f t="shared" si="19"/>
        <v>669.3</v>
      </c>
      <c r="H36" s="341">
        <f t="shared" si="19"/>
        <v>0</v>
      </c>
      <c r="I36" s="342"/>
    </row>
    <row r="37" spans="1:9" s="333" customFormat="1">
      <c r="A37" s="343"/>
      <c r="B37" s="343"/>
      <c r="C37" s="443" t="s">
        <v>17</v>
      </c>
      <c r="D37" s="331"/>
      <c r="E37" s="339"/>
      <c r="F37" s="339"/>
      <c r="G37" s="339"/>
      <c r="H37" s="331"/>
      <c r="I37" s="444"/>
    </row>
    <row r="38" spans="1:9" s="333" customFormat="1">
      <c r="A38" s="343"/>
      <c r="B38" s="343"/>
      <c r="C38" s="348" t="s">
        <v>173</v>
      </c>
      <c r="D38" s="349">
        <f>SUM(E38:H38)</f>
        <v>669.3</v>
      </c>
      <c r="E38" s="349">
        <f>+E39</f>
        <v>0</v>
      </c>
      <c r="F38" s="349">
        <f t="shared" ref="F38:H38" si="20">+F39</f>
        <v>0</v>
      </c>
      <c r="G38" s="349">
        <f t="shared" si="20"/>
        <v>669.3</v>
      </c>
      <c r="H38" s="349">
        <f t="shared" si="20"/>
        <v>0</v>
      </c>
    </row>
    <row r="39" spans="1:9" s="333" customFormat="1" ht="36">
      <c r="A39" s="343"/>
      <c r="B39" s="343"/>
      <c r="C39" s="311" t="s">
        <v>382</v>
      </c>
      <c r="D39" s="350">
        <f t="shared" ref="D39" si="21">+E39+F39+G39+H39</f>
        <v>669.3</v>
      </c>
      <c r="E39" s="350"/>
      <c r="F39" s="350"/>
      <c r="G39" s="350">
        <f>+'Հավելված N 8'!I35+'Հավելված N 8'!I36</f>
        <v>669.3</v>
      </c>
      <c r="H39" s="331"/>
    </row>
    <row r="40" spans="1:9" ht="50.75">
      <c r="A40" s="324">
        <v>1163</v>
      </c>
      <c r="B40" s="324">
        <v>12001</v>
      </c>
      <c r="C40" s="293" t="s">
        <v>413</v>
      </c>
      <c r="D40" s="78">
        <f>+E40+F40+G40+H40</f>
        <v>-3142.8</v>
      </c>
      <c r="E40" s="84">
        <f>+E42</f>
        <v>0</v>
      </c>
      <c r="F40" s="84">
        <f t="shared" ref="F40:H40" si="22">+F42</f>
        <v>-3142.8</v>
      </c>
      <c r="G40" s="84">
        <f t="shared" si="22"/>
        <v>0</v>
      </c>
      <c r="H40" s="84">
        <f t="shared" si="22"/>
        <v>0</v>
      </c>
      <c r="I40" s="33"/>
    </row>
    <row r="41" spans="1:9">
      <c r="A41" s="232"/>
      <c r="B41" s="232"/>
      <c r="C41" s="85" t="s">
        <v>17</v>
      </c>
      <c r="D41" s="82"/>
      <c r="E41" s="82"/>
      <c r="F41" s="82"/>
      <c r="G41" s="82"/>
      <c r="H41" s="82"/>
      <c r="I41" s="67"/>
    </row>
    <row r="42" spans="1:9">
      <c r="A42" s="292"/>
      <c r="B42" s="292"/>
      <c r="C42" s="26" t="s">
        <v>173</v>
      </c>
      <c r="D42" s="86">
        <f>SUM(E42:H42)</f>
        <v>-3142.8</v>
      </c>
      <c r="E42" s="86">
        <f>+E43</f>
        <v>0</v>
      </c>
      <c r="F42" s="86">
        <f t="shared" ref="F42:H42" si="23">+F43</f>
        <v>-3142.8</v>
      </c>
      <c r="G42" s="86">
        <f t="shared" si="23"/>
        <v>0</v>
      </c>
      <c r="H42" s="86">
        <f t="shared" si="23"/>
        <v>0</v>
      </c>
      <c r="I42" s="33"/>
    </row>
    <row r="43" spans="1:9" ht="36">
      <c r="A43" s="292"/>
      <c r="B43" s="292"/>
      <c r="C43" s="103" t="s">
        <v>414</v>
      </c>
      <c r="D43" s="83">
        <f t="shared" ref="D43" si="24">+E43+F43+G43+H43</f>
        <v>-3142.8</v>
      </c>
      <c r="E43" s="107"/>
      <c r="F43" s="83">
        <f>+'Հավելված N 8'!I93+'Հավելված N 8'!I95</f>
        <v>-3142.8</v>
      </c>
      <c r="G43" s="107"/>
      <c r="H43" s="108"/>
    </row>
    <row r="44" spans="1:9" ht="33.85">
      <c r="A44" s="296">
        <v>1163</v>
      </c>
      <c r="B44" s="296">
        <v>32003</v>
      </c>
      <c r="C44" s="293" t="s">
        <v>202</v>
      </c>
      <c r="D44" s="78">
        <f>+E44+F44+G44+H44</f>
        <v>9318</v>
      </c>
      <c r="E44" s="84">
        <f>+E46</f>
        <v>0</v>
      </c>
      <c r="F44" s="84">
        <f t="shared" ref="F44:H44" si="25">+F46</f>
        <v>0</v>
      </c>
      <c r="G44" s="84">
        <f t="shared" si="25"/>
        <v>9318</v>
      </c>
      <c r="H44" s="84">
        <f t="shared" si="25"/>
        <v>0</v>
      </c>
      <c r="I44" s="33"/>
    </row>
    <row r="45" spans="1:9">
      <c r="A45" s="232"/>
      <c r="B45" s="232"/>
      <c r="C45" s="85" t="s">
        <v>17</v>
      </c>
      <c r="D45" s="82"/>
      <c r="E45" s="82"/>
      <c r="F45" s="82"/>
      <c r="G45" s="82"/>
      <c r="H45" s="82"/>
      <c r="I45" s="67"/>
    </row>
    <row r="46" spans="1:9">
      <c r="A46" s="292"/>
      <c r="B46" s="292"/>
      <c r="C46" s="26" t="s">
        <v>201</v>
      </c>
      <c r="D46" s="86">
        <f>SUM(E46:H46)</f>
        <v>9318</v>
      </c>
      <c r="E46" s="86">
        <f>+E47</f>
        <v>0</v>
      </c>
      <c r="F46" s="86">
        <f t="shared" ref="F46:H46" si="26">+F47</f>
        <v>0</v>
      </c>
      <c r="G46" s="86">
        <f t="shared" si="26"/>
        <v>9318</v>
      </c>
      <c r="H46" s="86">
        <f t="shared" si="26"/>
        <v>0</v>
      </c>
      <c r="I46" s="33"/>
    </row>
    <row r="47" spans="1:9" ht="53.45" customHeight="1">
      <c r="A47" s="292"/>
      <c r="B47" s="292"/>
      <c r="C47" s="103" t="s">
        <v>410</v>
      </c>
      <c r="D47" s="83">
        <f t="shared" ref="D47" si="27">+E47+F47+G47+H47</f>
        <v>9318</v>
      </c>
      <c r="E47" s="107"/>
      <c r="F47" s="83"/>
      <c r="G47" s="107">
        <f>+'Հավելված N 8'!I14+'Հավելված N 8'!I15</f>
        <v>9318</v>
      </c>
      <c r="H47" s="108"/>
    </row>
    <row r="48" spans="1:9" ht="33.85">
      <c r="A48" s="220">
        <v>1168</v>
      </c>
      <c r="B48" s="220">
        <v>32001</v>
      </c>
      <c r="C48" s="293" t="s">
        <v>172</v>
      </c>
      <c r="D48" s="78">
        <f>+E48+F48+G48+H48</f>
        <v>-207817.39999999997</v>
      </c>
      <c r="E48" s="84">
        <f>+E50+E52+E54</f>
        <v>0</v>
      </c>
      <c r="F48" s="84">
        <f t="shared" ref="F48:H48" si="28">+F50+F52+F54</f>
        <v>-208637.39999999997</v>
      </c>
      <c r="G48" s="84">
        <f t="shared" si="28"/>
        <v>820</v>
      </c>
      <c r="H48" s="84">
        <f t="shared" si="28"/>
        <v>0</v>
      </c>
      <c r="I48" s="33"/>
    </row>
    <row r="49" spans="1:9">
      <c r="A49" s="232"/>
      <c r="B49" s="232"/>
      <c r="C49" s="85" t="s">
        <v>17</v>
      </c>
      <c r="D49" s="82"/>
      <c r="E49" s="82"/>
      <c r="F49" s="82"/>
      <c r="G49" s="82"/>
      <c r="H49" s="82"/>
      <c r="I49" s="67"/>
    </row>
    <row r="50" spans="1:9">
      <c r="A50" s="292"/>
      <c r="B50" s="292"/>
      <c r="C50" s="26" t="s">
        <v>173</v>
      </c>
      <c r="D50" s="86">
        <f>SUM(E50:H50)</f>
        <v>820</v>
      </c>
      <c r="E50" s="86">
        <f>+E51</f>
        <v>0</v>
      </c>
      <c r="F50" s="86">
        <f t="shared" ref="F50:H50" si="29">+F51</f>
        <v>0</v>
      </c>
      <c r="G50" s="86">
        <f t="shared" si="29"/>
        <v>820</v>
      </c>
      <c r="H50" s="86">
        <f t="shared" si="29"/>
        <v>0</v>
      </c>
      <c r="I50" s="33"/>
    </row>
    <row r="51" spans="1:9" ht="36">
      <c r="A51" s="292"/>
      <c r="B51" s="292"/>
      <c r="C51" s="103" t="s">
        <v>197</v>
      </c>
      <c r="D51" s="83">
        <f t="shared" ref="D51" si="30">+E51+F51+G51+H51</f>
        <v>820</v>
      </c>
      <c r="E51" s="107"/>
      <c r="F51" s="83"/>
      <c r="G51" s="107">
        <f>+'Հավելված N 8'!I26</f>
        <v>820</v>
      </c>
      <c r="H51" s="108"/>
    </row>
    <row r="52" spans="1:9">
      <c r="A52" s="292"/>
      <c r="B52" s="292"/>
      <c r="C52" s="26" t="s">
        <v>217</v>
      </c>
      <c r="D52" s="86">
        <f>SUM(E52:H52)</f>
        <v>-330406.59999999998</v>
      </c>
      <c r="E52" s="86">
        <f>+E53</f>
        <v>0</v>
      </c>
      <c r="F52" s="86">
        <f t="shared" ref="F52" si="31">+F53</f>
        <v>-330406.59999999998</v>
      </c>
      <c r="G52" s="86">
        <f t="shared" ref="G52" si="32">+G53</f>
        <v>0</v>
      </c>
      <c r="H52" s="86">
        <f t="shared" ref="H52" si="33">+H53</f>
        <v>0</v>
      </c>
      <c r="I52" s="33"/>
    </row>
    <row r="53" spans="1:9" ht="36">
      <c r="A53" s="292"/>
      <c r="B53" s="292"/>
      <c r="C53" s="103" t="s">
        <v>174</v>
      </c>
      <c r="D53" s="83">
        <f t="shared" ref="D53" si="34">+E53+F53+G53+H53</f>
        <v>-330406.59999999998</v>
      </c>
      <c r="E53" s="107"/>
      <c r="F53" s="83">
        <f>+'Հավելված N 8'!I77+'Հավելված N 8'!I79+'Հավելված N 8'!I80</f>
        <v>-330406.59999999998</v>
      </c>
      <c r="G53" s="107"/>
      <c r="H53" s="108"/>
    </row>
    <row r="54" spans="1:9" s="362" customFormat="1" ht="50.75">
      <c r="A54" s="353"/>
      <c r="B54" s="353"/>
      <c r="C54" s="360" t="s">
        <v>258</v>
      </c>
      <c r="D54" s="358">
        <f>SUM(E54:H54)</f>
        <v>121769.2</v>
      </c>
      <c r="E54" s="358">
        <v>0</v>
      </c>
      <c r="F54" s="358">
        <v>121769.2</v>
      </c>
      <c r="G54" s="358">
        <v>0</v>
      </c>
      <c r="H54" s="358">
        <v>0</v>
      </c>
      <c r="I54" s="361"/>
    </row>
    <row r="55" spans="1:9" ht="33.85">
      <c r="A55" s="300">
        <v>1183</v>
      </c>
      <c r="B55" s="300">
        <v>32001</v>
      </c>
      <c r="C55" s="81" t="s">
        <v>110</v>
      </c>
      <c r="D55" s="78">
        <f>+E55+F55+G55+H55</f>
        <v>8659.9</v>
      </c>
      <c r="E55" s="84">
        <f>+E57+E60</f>
        <v>0</v>
      </c>
      <c r="F55" s="84">
        <f t="shared" ref="F55:H55" si="35">+F57+F60</f>
        <v>0</v>
      </c>
      <c r="G55" s="84">
        <f t="shared" si="35"/>
        <v>8659.9</v>
      </c>
      <c r="H55" s="84">
        <f t="shared" si="35"/>
        <v>0</v>
      </c>
      <c r="I55" s="33"/>
    </row>
    <row r="56" spans="1:9">
      <c r="A56" s="299"/>
      <c r="B56" s="299"/>
      <c r="C56" s="85" t="s">
        <v>17</v>
      </c>
      <c r="D56" s="82"/>
      <c r="E56" s="82"/>
      <c r="F56" s="82"/>
      <c r="G56" s="82"/>
      <c r="H56" s="82"/>
      <c r="I56" s="67"/>
    </row>
    <row r="57" spans="1:9">
      <c r="A57" s="317"/>
      <c r="B57" s="317"/>
      <c r="C57" s="26" t="s">
        <v>173</v>
      </c>
      <c r="D57" s="86">
        <f>SUM(E57:H57)</f>
        <v>-383.89999999999986</v>
      </c>
      <c r="E57" s="86">
        <f>+E58+E59</f>
        <v>0</v>
      </c>
      <c r="F57" s="86">
        <f t="shared" ref="F57:H57" si="36">+F58+F59</f>
        <v>0</v>
      </c>
      <c r="G57" s="86">
        <f t="shared" si="36"/>
        <v>-383.89999999999986</v>
      </c>
      <c r="H57" s="86">
        <f t="shared" si="36"/>
        <v>0</v>
      </c>
      <c r="I57" s="33"/>
    </row>
    <row r="58" spans="1:9" ht="36">
      <c r="A58" s="597"/>
      <c r="B58" s="597"/>
      <c r="C58" s="103" t="s">
        <v>227</v>
      </c>
      <c r="D58" s="83">
        <f t="shared" ref="D58" si="37">+E58+F58+G58+H58</f>
        <v>865.8</v>
      </c>
      <c r="E58" s="107"/>
      <c r="F58" s="83"/>
      <c r="G58" s="107">
        <f>+'Հավելված N 8'!I57+'Հավելված N 8'!I60</f>
        <v>865.8</v>
      </c>
      <c r="H58" s="108"/>
    </row>
    <row r="59" spans="1:9" ht="36">
      <c r="A59" s="598"/>
      <c r="B59" s="598"/>
      <c r="C59" s="103" t="s">
        <v>235</v>
      </c>
      <c r="D59" s="83">
        <f t="shared" ref="D59" si="38">+E59+F59+G59+H59</f>
        <v>-1249.6999999999998</v>
      </c>
      <c r="E59" s="107"/>
      <c r="F59" s="83"/>
      <c r="G59" s="107">
        <f>+'Հավելված N 8'!I56+'Հավելված N 8'!I59</f>
        <v>-1249.6999999999998</v>
      </c>
      <c r="H59" s="108"/>
    </row>
    <row r="60" spans="1:9">
      <c r="A60" s="317"/>
      <c r="B60" s="317"/>
      <c r="C60" s="26" t="s">
        <v>137</v>
      </c>
      <c r="D60" s="86">
        <f>SUM(E60:H60)</f>
        <v>9043.7999999999993</v>
      </c>
      <c r="E60" s="86">
        <f>+E61</f>
        <v>0</v>
      </c>
      <c r="F60" s="86">
        <f t="shared" ref="F60:H60" si="39">+F61</f>
        <v>0</v>
      </c>
      <c r="G60" s="86">
        <f t="shared" si="39"/>
        <v>9043.7999999999993</v>
      </c>
      <c r="H60" s="86">
        <f t="shared" si="39"/>
        <v>0</v>
      </c>
      <c r="I60" s="33"/>
    </row>
    <row r="61" spans="1:9" ht="36">
      <c r="A61" s="321"/>
      <c r="B61" s="321"/>
      <c r="C61" s="103" t="s">
        <v>239</v>
      </c>
      <c r="D61" s="83">
        <f t="shared" ref="D61" si="40">+E61+F61+G61+H61</f>
        <v>9043.7999999999993</v>
      </c>
      <c r="E61" s="107"/>
      <c r="F61" s="83"/>
      <c r="G61" s="107">
        <f>+'Հավելված N 8'!I58</f>
        <v>9043.7999999999993</v>
      </c>
      <c r="H61" s="108"/>
    </row>
    <row r="62" spans="1:9" s="351" customFormat="1" ht="67.650000000000006">
      <c r="A62" s="232">
        <v>1183</v>
      </c>
      <c r="B62" s="233">
        <v>32003</v>
      </c>
      <c r="C62" s="251" t="s">
        <v>151</v>
      </c>
      <c r="D62" s="235">
        <f>SUM(E62:H62)</f>
        <v>-259512.3</v>
      </c>
      <c r="E62" s="235">
        <f>+E64</f>
        <v>-259512.3</v>
      </c>
      <c r="F62" s="235">
        <f t="shared" ref="F62:H62" si="41">+F64</f>
        <v>0</v>
      </c>
      <c r="G62" s="235">
        <f t="shared" si="41"/>
        <v>0</v>
      </c>
      <c r="H62" s="235">
        <f t="shared" si="41"/>
        <v>0</v>
      </c>
    </row>
    <row r="63" spans="1:9">
      <c r="A63" s="352"/>
      <c r="B63" s="352"/>
      <c r="C63" s="353" t="s">
        <v>17</v>
      </c>
      <c r="D63" s="339"/>
      <c r="E63" s="354"/>
      <c r="F63" s="355"/>
      <c r="G63" s="339"/>
      <c r="H63" s="339"/>
    </row>
    <row r="64" spans="1:9" s="359" customFormat="1" ht="67.650000000000006">
      <c r="A64" s="356"/>
      <c r="B64" s="356"/>
      <c r="C64" s="357" t="s">
        <v>257</v>
      </c>
      <c r="D64" s="358">
        <f t="shared" ref="D64" si="42">+E64+F64+G64+H64</f>
        <v>-259512.3</v>
      </c>
      <c r="E64" s="358">
        <v>-259512.3</v>
      </c>
      <c r="F64" s="358"/>
      <c r="G64" s="358"/>
      <c r="H64" s="358"/>
    </row>
    <row r="65" spans="1:9" ht="50.75">
      <c r="A65" s="118">
        <v>1183</v>
      </c>
      <c r="B65" s="118">
        <v>32004</v>
      </c>
      <c r="C65" s="81" t="s">
        <v>210</v>
      </c>
      <c r="D65" s="78">
        <f>+E65+F65+G65+H65</f>
        <v>97771.7</v>
      </c>
      <c r="E65" s="84">
        <f>+E67+E69+E71+E73</f>
        <v>0</v>
      </c>
      <c r="F65" s="84">
        <f t="shared" ref="F65:H65" si="43">+F67+F69+F71+F73</f>
        <v>96592.7</v>
      </c>
      <c r="G65" s="84">
        <f t="shared" si="43"/>
        <v>1179</v>
      </c>
      <c r="H65" s="84">
        <f t="shared" si="43"/>
        <v>0</v>
      </c>
      <c r="I65" s="33"/>
    </row>
    <row r="66" spans="1:9">
      <c r="A66" s="94"/>
      <c r="B66" s="94"/>
      <c r="C66" s="85" t="s">
        <v>17</v>
      </c>
      <c r="D66" s="82"/>
      <c r="E66" s="82"/>
      <c r="F66" s="82"/>
      <c r="G66" s="82"/>
      <c r="H66" s="82"/>
      <c r="I66" s="67"/>
    </row>
    <row r="67" spans="1:9">
      <c r="A67" s="593"/>
      <c r="B67" s="593"/>
      <c r="C67" s="26" t="s">
        <v>111</v>
      </c>
      <c r="D67" s="86">
        <f>SUM(E67:H67)</f>
        <v>47134</v>
      </c>
      <c r="E67" s="86">
        <f>+E68</f>
        <v>0</v>
      </c>
      <c r="F67" s="86">
        <f t="shared" ref="F67:H69" si="44">+F68</f>
        <v>47134</v>
      </c>
      <c r="G67" s="86">
        <f t="shared" si="44"/>
        <v>0</v>
      </c>
      <c r="H67" s="86">
        <f t="shared" si="44"/>
        <v>0</v>
      </c>
      <c r="I67" s="33"/>
    </row>
    <row r="68" spans="1:9" ht="36">
      <c r="A68" s="593"/>
      <c r="B68" s="593"/>
      <c r="C68" s="103" t="s">
        <v>229</v>
      </c>
      <c r="D68" s="83">
        <f t="shared" ref="D68" si="45">+E68+F68+G68+H68</f>
        <v>47134</v>
      </c>
      <c r="E68" s="107"/>
      <c r="F68" s="83">
        <f>+'Հավելված N 8'!I64+'Հավելված N 8'!I70+'Հավելված N 8'!I72</f>
        <v>47134</v>
      </c>
      <c r="G68" s="107"/>
      <c r="H68" s="108"/>
    </row>
    <row r="69" spans="1:9">
      <c r="A69" s="593"/>
      <c r="B69" s="593"/>
      <c r="C69" s="26" t="s">
        <v>209</v>
      </c>
      <c r="D69" s="86">
        <f>SUM(E69:H69)</f>
        <v>929</v>
      </c>
      <c r="E69" s="86">
        <f>+E70</f>
        <v>0</v>
      </c>
      <c r="F69" s="86">
        <f t="shared" si="44"/>
        <v>0</v>
      </c>
      <c r="G69" s="86">
        <f t="shared" si="44"/>
        <v>929</v>
      </c>
      <c r="H69" s="86">
        <f t="shared" si="44"/>
        <v>0</v>
      </c>
      <c r="I69" s="33"/>
    </row>
    <row r="70" spans="1:9">
      <c r="A70" s="593"/>
      <c r="B70" s="593"/>
      <c r="C70" s="103" t="s">
        <v>211</v>
      </c>
      <c r="D70" s="83">
        <f t="shared" ref="D70" si="46">+E70+F70+G70+H70</f>
        <v>929</v>
      </c>
      <c r="E70" s="107"/>
      <c r="F70" s="83"/>
      <c r="G70" s="107">
        <f>+'Հավելված N 8'!I66+'Հավելված N 8'!I67</f>
        <v>929</v>
      </c>
      <c r="H70" s="108"/>
    </row>
    <row r="71" spans="1:9">
      <c r="A71" s="593"/>
      <c r="B71" s="593"/>
      <c r="C71" s="26" t="s">
        <v>217</v>
      </c>
      <c r="D71" s="86">
        <f>SUM(E71:H71)</f>
        <v>49458.7</v>
      </c>
      <c r="E71" s="86">
        <f>+E72</f>
        <v>0</v>
      </c>
      <c r="F71" s="86">
        <f t="shared" ref="F71:F73" si="47">+F72</f>
        <v>49458.7</v>
      </c>
      <c r="G71" s="86">
        <f t="shared" ref="G71:G73" si="48">+G72</f>
        <v>0</v>
      </c>
      <c r="H71" s="86">
        <f t="shared" ref="H71:H73" si="49">+H72</f>
        <v>0</v>
      </c>
      <c r="I71" s="33"/>
    </row>
    <row r="72" spans="1:9">
      <c r="A72" s="593"/>
      <c r="B72" s="593"/>
      <c r="C72" s="103" t="s">
        <v>218</v>
      </c>
      <c r="D72" s="83">
        <f t="shared" ref="D72" si="50">+E72+F72+G72+H72</f>
        <v>49458.7</v>
      </c>
      <c r="E72" s="107"/>
      <c r="F72" s="83">
        <f>+'Հավելված N 8'!I63+'Հավելված N 8'!I69+'Հավելված N 8'!I71</f>
        <v>49458.7</v>
      </c>
      <c r="G72" s="107"/>
      <c r="H72" s="108"/>
    </row>
    <row r="73" spans="1:9">
      <c r="A73" s="593"/>
      <c r="B73" s="593"/>
      <c r="C73" s="26" t="s">
        <v>149</v>
      </c>
      <c r="D73" s="86">
        <f>SUM(E73:H73)</f>
        <v>250</v>
      </c>
      <c r="E73" s="86">
        <f>+E74</f>
        <v>0</v>
      </c>
      <c r="F73" s="86">
        <f t="shared" si="47"/>
        <v>0</v>
      </c>
      <c r="G73" s="86">
        <f t="shared" si="48"/>
        <v>250</v>
      </c>
      <c r="H73" s="86">
        <f t="shared" si="49"/>
        <v>0</v>
      </c>
      <c r="I73" s="33"/>
    </row>
    <row r="74" spans="1:9">
      <c r="A74" s="593"/>
      <c r="B74" s="593"/>
      <c r="C74" s="103" t="s">
        <v>255</v>
      </c>
      <c r="D74" s="83">
        <f t="shared" ref="D74" si="51">+E74+F74+G74+H74</f>
        <v>250</v>
      </c>
      <c r="E74" s="107"/>
      <c r="F74" s="83"/>
      <c r="G74" s="107">
        <f>+'Հավելված N 8'!I68</f>
        <v>250</v>
      </c>
      <c r="H74" s="108"/>
    </row>
    <row r="75" spans="1:9" s="6" customFormat="1" ht="50.75">
      <c r="A75" s="232">
        <v>1183</v>
      </c>
      <c r="B75" s="232">
        <v>32007</v>
      </c>
      <c r="C75" s="234" t="s">
        <v>246</v>
      </c>
      <c r="D75" s="330">
        <f>SUM(E75:H75)</f>
        <v>480</v>
      </c>
      <c r="E75" s="330">
        <f>+E77</f>
        <v>0</v>
      </c>
      <c r="F75" s="330">
        <f t="shared" ref="F75:H75" si="52">+F77</f>
        <v>0</v>
      </c>
      <c r="G75" s="330">
        <f t="shared" si="52"/>
        <v>480</v>
      </c>
      <c r="H75" s="330">
        <f t="shared" si="52"/>
        <v>0</v>
      </c>
    </row>
    <row r="76" spans="1:9" s="333" customFormat="1">
      <c r="A76" s="331"/>
      <c r="B76" s="331"/>
      <c r="C76" s="332" t="s">
        <v>17</v>
      </c>
      <c r="D76" s="331"/>
      <c r="E76" s="331"/>
      <c r="F76" s="331"/>
      <c r="G76" s="331"/>
      <c r="H76" s="331"/>
    </row>
    <row r="77" spans="1:9" s="336" customFormat="1">
      <c r="A77" s="591"/>
      <c r="B77" s="591"/>
      <c r="C77" s="334" t="s">
        <v>149</v>
      </c>
      <c r="D77" s="335">
        <f t="shared" ref="D77:D78" si="53">SUM(E77:H77)</f>
        <v>480</v>
      </c>
      <c r="E77" s="335">
        <f>+E78</f>
        <v>0</v>
      </c>
      <c r="F77" s="335">
        <f t="shared" ref="F77:H77" si="54">+F78</f>
        <v>0</v>
      </c>
      <c r="G77" s="335">
        <f t="shared" si="54"/>
        <v>480</v>
      </c>
      <c r="H77" s="335">
        <f t="shared" si="54"/>
        <v>0</v>
      </c>
    </row>
    <row r="78" spans="1:9" s="6" customFormat="1" ht="36">
      <c r="A78" s="592"/>
      <c r="B78" s="592"/>
      <c r="C78" s="337" t="s">
        <v>247</v>
      </c>
      <c r="D78" s="338">
        <f t="shared" si="53"/>
        <v>480</v>
      </c>
      <c r="E78" s="338"/>
      <c r="F78" s="338"/>
      <c r="G78" s="338">
        <f>+'Հավելված N 8'!I102</f>
        <v>480</v>
      </c>
      <c r="H78" s="338"/>
    </row>
  </sheetData>
  <mergeCells count="24">
    <mergeCell ref="A77:A78"/>
    <mergeCell ref="B77:B78"/>
    <mergeCell ref="A73:A74"/>
    <mergeCell ref="B73:B74"/>
    <mergeCell ref="B18:B20"/>
    <mergeCell ref="A18:A20"/>
    <mergeCell ref="B58:B59"/>
    <mergeCell ref="A58:A59"/>
    <mergeCell ref="A71:A72"/>
    <mergeCell ref="B71:B72"/>
    <mergeCell ref="B69:B70"/>
    <mergeCell ref="A69:A70"/>
    <mergeCell ref="A67:A68"/>
    <mergeCell ref="B67:B68"/>
    <mergeCell ref="B34:B35"/>
    <mergeCell ref="A34:A35"/>
    <mergeCell ref="F1:H1"/>
    <mergeCell ref="F2:H2"/>
    <mergeCell ref="F3:H3"/>
    <mergeCell ref="A5:H6"/>
    <mergeCell ref="A9:B9"/>
    <mergeCell ref="C9:C10"/>
    <mergeCell ref="D9:D10"/>
    <mergeCell ref="E9:H9"/>
  </mergeCells>
  <pageMargins left="0.7" right="0.7" top="0.75" bottom="0.75" header="0.3" footer="0.3"/>
  <pageSetup paperSize="9" scale="4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0"/>
  <sheetViews>
    <sheetView topLeftCell="B74" zoomScale="90" zoomScaleNormal="90" workbookViewId="0">
      <selection activeCell="E12" sqref="E12"/>
    </sheetView>
  </sheetViews>
  <sheetFormatPr defaultColWidth="9.09765625" defaultRowHeight="18"/>
  <cols>
    <col min="1" max="1" width="9.09765625" style="55"/>
    <col min="2" max="3" width="9.8984375" style="8" customWidth="1"/>
    <col min="4" max="4" width="54.296875" style="8" customWidth="1"/>
    <col min="5" max="6" width="24.8984375" style="38" customWidth="1"/>
    <col min="7" max="7" width="50.09765625" style="8" customWidth="1"/>
    <col min="8" max="9" width="9.09765625" style="8"/>
    <col min="10" max="10" width="12.296875" style="8" customWidth="1"/>
    <col min="11" max="16384" width="9.09765625" style="8"/>
  </cols>
  <sheetData>
    <row r="1" spans="1:7" s="147" customFormat="1" ht="37.5" customHeight="1">
      <c r="A1" s="96"/>
      <c r="D1" s="601" t="s">
        <v>84</v>
      </c>
      <c r="E1" s="601"/>
      <c r="F1" s="601"/>
    </row>
    <row r="2" spans="1:7" s="147" customFormat="1" ht="17.45" customHeight="1">
      <c r="A2" s="96"/>
      <c r="D2" s="609" t="s">
        <v>131</v>
      </c>
      <c r="E2" s="609"/>
      <c r="F2" s="609"/>
    </row>
    <row r="3" spans="1:7" s="147" customFormat="1" ht="17.45" customHeight="1">
      <c r="A3" s="96"/>
      <c r="D3" s="609" t="s">
        <v>81</v>
      </c>
      <c r="E3" s="609"/>
      <c r="F3" s="609"/>
    </row>
    <row r="4" spans="1:7" ht="13.5" customHeight="1">
      <c r="D4" s="92"/>
      <c r="E4" s="127"/>
      <c r="F4" s="127"/>
    </row>
    <row r="5" spans="1:7" ht="85.5" customHeight="1">
      <c r="B5" s="602" t="s">
        <v>132</v>
      </c>
      <c r="C5" s="602"/>
      <c r="D5" s="602"/>
      <c r="E5" s="602"/>
      <c r="F5" s="602"/>
    </row>
    <row r="6" spans="1:7">
      <c r="E6" s="128"/>
      <c r="F6" s="128"/>
    </row>
    <row r="7" spans="1:7">
      <c r="E7" s="128"/>
      <c r="F7" s="128"/>
    </row>
    <row r="8" spans="1:7">
      <c r="E8" s="129"/>
      <c r="F8" s="129" t="s">
        <v>21</v>
      </c>
    </row>
    <row r="9" spans="1:7" ht="61.65" customHeight="1">
      <c r="B9" s="603" t="s">
        <v>48</v>
      </c>
      <c r="C9" s="603"/>
      <c r="D9" s="584" t="s">
        <v>49</v>
      </c>
      <c r="E9" s="607" t="s">
        <v>113</v>
      </c>
      <c r="F9" s="608"/>
    </row>
    <row r="10" spans="1:7" ht="23.9" customHeight="1">
      <c r="B10" s="605" t="s">
        <v>51</v>
      </c>
      <c r="C10" s="605" t="s">
        <v>52</v>
      </c>
      <c r="D10" s="604"/>
      <c r="E10" s="606" t="s">
        <v>129</v>
      </c>
      <c r="F10" s="606" t="s">
        <v>50</v>
      </c>
    </row>
    <row r="11" spans="1:7" ht="59.9" customHeight="1">
      <c r="B11" s="605"/>
      <c r="C11" s="605"/>
      <c r="D11" s="585"/>
      <c r="E11" s="587"/>
      <c r="F11" s="587"/>
      <c r="G11" s="33"/>
    </row>
    <row r="12" spans="1:7" ht="33.85">
      <c r="B12" s="149"/>
      <c r="C12" s="149"/>
      <c r="D12" s="1" t="s">
        <v>55</v>
      </c>
      <c r="E12" s="5">
        <f>+E14+E22+E28+E34+E43+E49+E55+E61+E72+E80+E83+E95</f>
        <v>-352438.8</v>
      </c>
      <c r="F12" s="5">
        <f>+F14+F22+F28+F34+F43+F49+F55+F61+F72+F80+F83+F95</f>
        <v>-486836.8</v>
      </c>
      <c r="G12" s="58"/>
    </row>
    <row r="13" spans="1:7">
      <c r="B13" s="149"/>
      <c r="C13" s="149"/>
      <c r="D13" s="14" t="s">
        <v>56</v>
      </c>
      <c r="E13" s="70"/>
      <c r="F13" s="70"/>
    </row>
    <row r="14" spans="1:7" s="172" customFormat="1" ht="67.650000000000006" customHeight="1">
      <c r="B14" s="173">
        <v>1045</v>
      </c>
      <c r="C14" s="174">
        <v>32001</v>
      </c>
      <c r="D14" s="175" t="s">
        <v>220</v>
      </c>
      <c r="E14" s="176">
        <f t="shared" ref="E14:F14" si="0">+E16</f>
        <v>0</v>
      </c>
      <c r="F14" s="176">
        <f t="shared" si="0"/>
        <v>116404.5</v>
      </c>
    </row>
    <row r="15" spans="1:7" s="172" customFormat="1">
      <c r="B15" s="177"/>
      <c r="C15" s="177"/>
      <c r="D15" s="178" t="s">
        <v>54</v>
      </c>
      <c r="E15" s="180"/>
      <c r="F15" s="179"/>
    </row>
    <row r="16" spans="1:7" s="172" customFormat="1" ht="33.85">
      <c r="B16" s="181"/>
      <c r="C16" s="181"/>
      <c r="D16" s="182" t="s">
        <v>39</v>
      </c>
      <c r="E16" s="183">
        <f>+E18</f>
        <v>0</v>
      </c>
      <c r="F16" s="183">
        <f>+F18</f>
        <v>116404.5</v>
      </c>
    </row>
    <row r="17" spans="2:6" s="172" customFormat="1">
      <c r="B17" s="181"/>
      <c r="C17" s="181"/>
      <c r="D17" s="184" t="s">
        <v>136</v>
      </c>
      <c r="E17" s="185"/>
      <c r="F17" s="185"/>
    </row>
    <row r="18" spans="2:6" s="172" customFormat="1">
      <c r="B18" s="186"/>
      <c r="C18" s="186"/>
      <c r="D18" s="187" t="s">
        <v>173</v>
      </c>
      <c r="E18" s="188">
        <f>+E19+E20+E21</f>
        <v>0</v>
      </c>
      <c r="F18" s="188">
        <f>+F19+F20+F21</f>
        <v>116404.5</v>
      </c>
    </row>
    <row r="19" spans="2:6" s="172" customFormat="1">
      <c r="B19" s="610"/>
      <c r="C19" s="610"/>
      <c r="D19" s="189" t="str">
        <f>+'Հավելված N 3'!C18</f>
        <v>«Երևանի պետական հումանիտար քոլեջ» ՊՈԱԿ</v>
      </c>
      <c r="E19" s="363">
        <v>0</v>
      </c>
      <c r="F19" s="190">
        <f>+'Հավելված N 3'!D18</f>
        <v>38444.800000000003</v>
      </c>
    </row>
    <row r="20" spans="2:6" s="172" customFormat="1" ht="36">
      <c r="B20" s="611"/>
      <c r="C20" s="611"/>
      <c r="D20" s="189" t="str">
        <f>+'Հավելված N 3'!C19</f>
        <v>«Երևանի հ. 4 արհեստագործական ուսումնարան» ՊՈԱԿ</v>
      </c>
      <c r="E20" s="363">
        <v>0</v>
      </c>
      <c r="F20" s="190">
        <f>+'Հավելված N 3'!D19</f>
        <v>48854.6</v>
      </c>
    </row>
    <row r="21" spans="2:6" s="172" customFormat="1" ht="36">
      <c r="B21" s="612"/>
      <c r="C21" s="612"/>
      <c r="D21" s="189" t="str">
        <f>+'Հավելված N 3'!C20</f>
        <v>«Երևանի հ. 9 արհեստագործական ուսումնարան» ՊՈԱԿ</v>
      </c>
      <c r="E21" s="363">
        <v>0</v>
      </c>
      <c r="F21" s="190">
        <f>+'Հավելված N 3'!D20</f>
        <v>29105.100000000002</v>
      </c>
    </row>
    <row r="22" spans="2:6" s="172" customFormat="1" ht="67.650000000000006" customHeight="1">
      <c r="B22" s="173">
        <v>1045</v>
      </c>
      <c r="C22" s="322">
        <v>32005</v>
      </c>
      <c r="D22" s="293" t="s">
        <v>230</v>
      </c>
      <c r="E22" s="176">
        <f t="shared" ref="E22:F22" si="1">+E24</f>
        <v>-5117.8</v>
      </c>
      <c r="F22" s="176">
        <f t="shared" si="1"/>
        <v>-5117.8</v>
      </c>
    </row>
    <row r="23" spans="2:6" s="172" customFormat="1">
      <c r="B23" s="177"/>
      <c r="C23" s="177"/>
      <c r="D23" s="178" t="s">
        <v>54</v>
      </c>
      <c r="E23" s="180"/>
      <c r="F23" s="179"/>
    </row>
    <row r="24" spans="2:6" s="172" customFormat="1" ht="33.85">
      <c r="B24" s="181"/>
      <c r="C24" s="181"/>
      <c r="D24" s="182" t="s">
        <v>39</v>
      </c>
      <c r="E24" s="183">
        <f>+E26</f>
        <v>-5117.8</v>
      </c>
      <c r="F24" s="183">
        <f>+F26</f>
        <v>-5117.8</v>
      </c>
    </row>
    <row r="25" spans="2:6" s="172" customFormat="1">
      <c r="B25" s="181"/>
      <c r="C25" s="181"/>
      <c r="D25" s="184" t="s">
        <v>136</v>
      </c>
      <c r="E25" s="185"/>
      <c r="F25" s="185"/>
    </row>
    <row r="26" spans="2:6" s="172" customFormat="1">
      <c r="B26" s="239"/>
      <c r="C26" s="239"/>
      <c r="D26" s="187" t="s">
        <v>173</v>
      </c>
      <c r="E26" s="188">
        <f>+E27</f>
        <v>-5117.8</v>
      </c>
      <c r="F26" s="188">
        <f>+F27</f>
        <v>-5117.8</v>
      </c>
    </row>
    <row r="27" spans="2:6" s="172" customFormat="1" ht="54">
      <c r="B27" s="364"/>
      <c r="C27" s="364"/>
      <c r="D27" s="189" t="str">
        <f>+'Հավելված N 3'!C24</f>
        <v xml:space="preserve">«Երևանի զարդակիրառական արվեստի արհեստագործական պետական ուսումնարան» ՊՈԱԿ </v>
      </c>
      <c r="E27" s="363">
        <f>+'Հավելված N 3'!D24</f>
        <v>-5117.8</v>
      </c>
      <c r="F27" s="190">
        <f>+'Հավելված N 3'!D24</f>
        <v>-5117.8</v>
      </c>
    </row>
    <row r="28" spans="2:6" s="172" customFormat="1" ht="33.85">
      <c r="B28" s="173">
        <v>1075</v>
      </c>
      <c r="C28" s="322">
        <v>32001</v>
      </c>
      <c r="D28" s="293" t="s">
        <v>193</v>
      </c>
      <c r="E28" s="176">
        <f>+E30</f>
        <v>0</v>
      </c>
      <c r="F28" s="176">
        <f t="shared" ref="F28" si="2">+F30</f>
        <v>75470.099999999991</v>
      </c>
    </row>
    <row r="29" spans="2:6" s="172" customFormat="1">
      <c r="B29" s="177"/>
      <c r="C29" s="177"/>
      <c r="D29" s="178" t="s">
        <v>54</v>
      </c>
      <c r="E29" s="180"/>
      <c r="F29" s="179"/>
    </row>
    <row r="30" spans="2:6" s="172" customFormat="1" ht="33.85">
      <c r="B30" s="181"/>
      <c r="C30" s="181"/>
      <c r="D30" s="182" t="s">
        <v>39</v>
      </c>
      <c r="E30" s="183">
        <f>+E32</f>
        <v>0</v>
      </c>
      <c r="F30" s="183">
        <f>+F32</f>
        <v>75470.099999999991</v>
      </c>
    </row>
    <row r="31" spans="2:6" s="172" customFormat="1">
      <c r="B31" s="181"/>
      <c r="C31" s="181"/>
      <c r="D31" s="184" t="s">
        <v>136</v>
      </c>
      <c r="E31" s="185"/>
      <c r="F31" s="185"/>
    </row>
    <row r="32" spans="2:6" s="172" customFormat="1">
      <c r="B32" s="239"/>
      <c r="C32" s="239"/>
      <c r="D32" s="187" t="s">
        <v>173</v>
      </c>
      <c r="E32" s="188">
        <f>+E33</f>
        <v>0</v>
      </c>
      <c r="F32" s="188">
        <f>+F33</f>
        <v>75470.099999999991</v>
      </c>
    </row>
    <row r="33" spans="2:6" s="172" customFormat="1">
      <c r="B33" s="364"/>
      <c r="C33" s="364"/>
      <c r="D33" s="189" t="str">
        <f>+'Հավելված N 3'!C28</f>
        <v>«Հայաստանի ազգային պատկերասրահ» ՊՈԱԿ</v>
      </c>
      <c r="E33" s="363">
        <v>0</v>
      </c>
      <c r="F33" s="190">
        <f>+'Հավելված N 3'!D28</f>
        <v>75470.099999999991</v>
      </c>
    </row>
    <row r="34" spans="2:6" s="172" customFormat="1" ht="33.85">
      <c r="B34" s="340">
        <v>1146</v>
      </c>
      <c r="C34" s="340">
        <v>12010</v>
      </c>
      <c r="D34" s="251" t="s">
        <v>249</v>
      </c>
      <c r="E34" s="176">
        <f>+E36</f>
        <v>-181070</v>
      </c>
      <c r="F34" s="176">
        <f>+F36</f>
        <v>-320020</v>
      </c>
    </row>
    <row r="35" spans="2:6" s="172" customFormat="1">
      <c r="B35" s="231"/>
      <c r="C35" s="231"/>
      <c r="D35" s="229" t="s">
        <v>53</v>
      </c>
      <c r="E35" s="179"/>
      <c r="F35" s="179"/>
    </row>
    <row r="36" spans="2:6" s="172" customFormat="1">
      <c r="B36" s="227"/>
      <c r="C36" s="227"/>
      <c r="D36" s="230" t="s">
        <v>150</v>
      </c>
      <c r="E36" s="183">
        <f>+E38+E40</f>
        <v>-181070</v>
      </c>
      <c r="F36" s="183">
        <f>+F38+F40</f>
        <v>-320020</v>
      </c>
    </row>
    <row r="37" spans="2:6" s="172" customFormat="1">
      <c r="B37" s="227"/>
      <c r="C37" s="227"/>
      <c r="D37" s="229" t="s">
        <v>85</v>
      </c>
      <c r="E37" s="185"/>
      <c r="F37" s="185"/>
    </row>
    <row r="38" spans="2:6" s="172" customFormat="1">
      <c r="B38" s="227"/>
      <c r="C38" s="227"/>
      <c r="D38" s="228" t="s">
        <v>217</v>
      </c>
      <c r="E38" s="188">
        <f>+E39</f>
        <v>4740</v>
      </c>
      <c r="F38" s="188">
        <f>+F39</f>
        <v>4740</v>
      </c>
    </row>
    <row r="39" spans="2:6" s="224" customFormat="1" ht="54">
      <c r="B39" s="227"/>
      <c r="C39" s="227"/>
      <c r="D39" s="226" t="str">
        <f>+'Հավելված N 3'!C32</f>
        <v>ՀՀ Լոռու մարզի Լուսաղբյուր համայնքում «Մոդուլային» տիպի 144 տեղ հզորությամբ մսուր-մանկապարտեզ</v>
      </c>
      <c r="E39" s="225">
        <f>+'Հավելված N 3'!D32</f>
        <v>4740</v>
      </c>
      <c r="F39" s="225">
        <f>+E39</f>
        <v>4740</v>
      </c>
    </row>
    <row r="40" spans="2:6" s="172" customFormat="1">
      <c r="B40" s="227"/>
      <c r="C40" s="227"/>
      <c r="D40" s="228" t="s">
        <v>250</v>
      </c>
      <c r="E40" s="188">
        <f>+E41+E42</f>
        <v>-185810</v>
      </c>
      <c r="F40" s="188">
        <f>+F41+F42</f>
        <v>-324760</v>
      </c>
    </row>
    <row r="41" spans="2:6" s="224" customFormat="1" ht="54">
      <c r="B41" s="227"/>
      <c r="C41" s="227"/>
      <c r="D41" s="226" t="str">
        <f>+'Հավելված N 3'!C34</f>
        <v>ՀՀ Վայոց ձորի մարզի Եղեգիս համայնքի Շատին բնակավայրում «Մոդուլային» տիպի 144 տեղ հզորությամբ մսուր-մանկապարտեզ</v>
      </c>
      <c r="E41" s="225">
        <v>-190750</v>
      </c>
      <c r="F41" s="225">
        <f>+'Հավելված N 3'!D34</f>
        <v>-381500</v>
      </c>
    </row>
    <row r="42" spans="2:6" s="224" customFormat="1" ht="54">
      <c r="B42" s="227"/>
      <c r="C42" s="227"/>
      <c r="D42" s="226" t="str">
        <f>+'Հավելված N 3'!C35</f>
        <v>ՀՀ Վայոց ձորի մարզի Եղեգիս համայնքի Շատին բնակավայրում «Մոդուլային» տիպի 250 տեղ հզորությամբ մսուր-մանկապարտեզ</v>
      </c>
      <c r="E42" s="225">
        <f>+'Հավելված N 3'!G35</f>
        <v>4940</v>
      </c>
      <c r="F42" s="225">
        <f>+'Հավելված N 3'!D35</f>
        <v>56740</v>
      </c>
    </row>
    <row r="43" spans="2:6" s="172" customFormat="1" ht="50.75">
      <c r="B43" s="340">
        <v>1148</v>
      </c>
      <c r="C43" s="340">
        <v>32005</v>
      </c>
      <c r="D43" s="251" t="s">
        <v>391</v>
      </c>
      <c r="E43" s="176">
        <f>+E45</f>
        <v>0</v>
      </c>
      <c r="F43" s="176">
        <f>+F45</f>
        <v>669.3</v>
      </c>
    </row>
    <row r="44" spans="2:6" s="172" customFormat="1">
      <c r="B44" s="231"/>
      <c r="C44" s="231"/>
      <c r="D44" s="229" t="s">
        <v>53</v>
      </c>
      <c r="E44" s="179"/>
      <c r="F44" s="179"/>
    </row>
    <row r="45" spans="2:6" s="172" customFormat="1" ht="33.85">
      <c r="B45" s="227"/>
      <c r="C45" s="227"/>
      <c r="D45" s="230" t="s">
        <v>39</v>
      </c>
      <c r="E45" s="183">
        <f>+E47</f>
        <v>0</v>
      </c>
      <c r="F45" s="183">
        <f>+F47</f>
        <v>669.3</v>
      </c>
    </row>
    <row r="46" spans="2:6" s="172" customFormat="1">
      <c r="B46" s="227"/>
      <c r="C46" s="227"/>
      <c r="D46" s="229" t="s">
        <v>85</v>
      </c>
      <c r="E46" s="185"/>
      <c r="F46" s="185"/>
    </row>
    <row r="47" spans="2:6" s="172" customFormat="1">
      <c r="B47" s="227"/>
      <c r="C47" s="227"/>
      <c r="D47" s="228" t="s">
        <v>173</v>
      </c>
      <c r="E47" s="188">
        <f>+E48</f>
        <v>0</v>
      </c>
      <c r="F47" s="188">
        <f>+F48</f>
        <v>669.3</v>
      </c>
    </row>
    <row r="48" spans="2:6" s="224" customFormat="1" ht="36">
      <c r="B48" s="227"/>
      <c r="C48" s="227"/>
      <c r="D48" s="226" t="str">
        <f>+'Հավելված N 3'!C39</f>
        <v>«Երևանի հրաձգության մանկապատանեկան մարզադպրոց» ՊՈԱԿ</v>
      </c>
      <c r="E48" s="225">
        <f>+'Հավելված N 3'!D45</f>
        <v>0</v>
      </c>
      <c r="F48" s="225">
        <f>+'Հավելված N 3'!D39</f>
        <v>669.3</v>
      </c>
    </row>
    <row r="49" spans="2:6" s="172" customFormat="1" ht="50.75">
      <c r="B49" s="324">
        <v>1163</v>
      </c>
      <c r="C49" s="324">
        <v>12001</v>
      </c>
      <c r="D49" s="293" t="s">
        <v>413</v>
      </c>
      <c r="E49" s="176">
        <f>+E51</f>
        <v>-3142.8</v>
      </c>
      <c r="F49" s="176">
        <f t="shared" ref="F49" si="3">+F51</f>
        <v>-3142.8</v>
      </c>
    </row>
    <row r="50" spans="2:6" s="172" customFormat="1">
      <c r="B50" s="491"/>
      <c r="C50" s="491"/>
      <c r="D50" s="178" t="s">
        <v>54</v>
      </c>
      <c r="E50" s="180"/>
      <c r="F50" s="179"/>
    </row>
    <row r="51" spans="2:6" s="172" customFormat="1">
      <c r="B51" s="181"/>
      <c r="C51" s="181"/>
      <c r="D51" s="182" t="s">
        <v>150</v>
      </c>
      <c r="E51" s="183">
        <f>+E53</f>
        <v>-3142.8</v>
      </c>
      <c r="F51" s="183">
        <f>+F53</f>
        <v>-3142.8</v>
      </c>
    </row>
    <row r="52" spans="2:6" s="172" customFormat="1">
      <c r="B52" s="181"/>
      <c r="C52" s="181"/>
      <c r="D52" s="184" t="s">
        <v>136</v>
      </c>
      <c r="E52" s="185"/>
      <c r="F52" s="185"/>
    </row>
    <row r="53" spans="2:6" s="172" customFormat="1">
      <c r="B53" s="239"/>
      <c r="C53" s="239"/>
      <c r="D53" s="187" t="s">
        <v>173</v>
      </c>
      <c r="E53" s="188">
        <f>+E54</f>
        <v>-3142.8</v>
      </c>
      <c r="F53" s="188">
        <f>+F54</f>
        <v>-3142.8</v>
      </c>
    </row>
    <row r="54" spans="2:6" s="172" customFormat="1" ht="36">
      <c r="B54" s="364"/>
      <c r="C54" s="364"/>
      <c r="D54" s="189" t="str">
        <f>+'Հավելված N 3'!C43</f>
        <v>«Երևանի թենիսի և բադմինթոնի մանկապատանեկան մարզադպրոց» ՀՈԱԿ</v>
      </c>
      <c r="E54" s="363">
        <f>+'Հավելված N 3'!D43</f>
        <v>-3142.8</v>
      </c>
      <c r="F54" s="190">
        <f>+E54</f>
        <v>-3142.8</v>
      </c>
    </row>
    <row r="55" spans="2:6" s="172" customFormat="1" ht="33.85">
      <c r="B55" s="324">
        <v>1163</v>
      </c>
      <c r="C55" s="324">
        <v>32003</v>
      </c>
      <c r="D55" s="293" t="s">
        <v>202</v>
      </c>
      <c r="E55" s="176">
        <f>+E57</f>
        <v>0</v>
      </c>
      <c r="F55" s="176">
        <f t="shared" ref="F55" si="4">+F57</f>
        <v>9318</v>
      </c>
    </row>
    <row r="56" spans="2:6" s="172" customFormat="1">
      <c r="B56" s="177"/>
      <c r="C56" s="177"/>
      <c r="D56" s="178" t="s">
        <v>54</v>
      </c>
      <c r="E56" s="180"/>
      <c r="F56" s="179"/>
    </row>
    <row r="57" spans="2:6" s="172" customFormat="1" ht="33.85">
      <c r="B57" s="181"/>
      <c r="C57" s="181"/>
      <c r="D57" s="182" t="s">
        <v>39</v>
      </c>
      <c r="E57" s="183">
        <f>+E59</f>
        <v>0</v>
      </c>
      <c r="F57" s="183">
        <f>+F59</f>
        <v>9318</v>
      </c>
    </row>
    <row r="58" spans="2:6" s="172" customFormat="1">
      <c r="B58" s="181"/>
      <c r="C58" s="181"/>
      <c r="D58" s="184" t="s">
        <v>136</v>
      </c>
      <c r="E58" s="185"/>
      <c r="F58" s="185"/>
    </row>
    <row r="59" spans="2:6" s="172" customFormat="1">
      <c r="B59" s="239"/>
      <c r="C59" s="239"/>
      <c r="D59" s="187" t="s">
        <v>201</v>
      </c>
      <c r="E59" s="188">
        <f>+E60</f>
        <v>0</v>
      </c>
      <c r="F59" s="188">
        <f>+F60</f>
        <v>9318</v>
      </c>
    </row>
    <row r="60" spans="2:6" s="172" customFormat="1" ht="36">
      <c r="B60" s="364"/>
      <c r="C60" s="364"/>
      <c r="D60" s="189" t="str">
        <f>+'Հավելված N 3'!C47</f>
        <v>ՀՀ Կոտայքի մարզի Նաիրի համայնքի Զովունի գյուղում թեթև կոնստրուկցիաներով մարզադահլիճ</v>
      </c>
      <c r="E60" s="363">
        <v>0</v>
      </c>
      <c r="F60" s="190">
        <f>+'Հավելված N 3'!D47</f>
        <v>9318</v>
      </c>
    </row>
    <row r="61" spans="2:6" s="172" customFormat="1" ht="33.85">
      <c r="B61" s="340">
        <v>1168</v>
      </c>
      <c r="C61" s="340">
        <v>32001</v>
      </c>
      <c r="D61" s="293" t="s">
        <v>172</v>
      </c>
      <c r="E61" s="176">
        <f>+E63+E67+E71</f>
        <v>-164383.29999999999</v>
      </c>
      <c r="F61" s="176">
        <f>+F63+F67+F71</f>
        <v>-207817.39999999997</v>
      </c>
    </row>
    <row r="62" spans="2:6" s="172" customFormat="1">
      <c r="B62" s="231"/>
      <c r="C62" s="231"/>
      <c r="D62" s="229" t="s">
        <v>53</v>
      </c>
      <c r="E62" s="179"/>
      <c r="F62" s="179"/>
    </row>
    <row r="63" spans="2:6" s="172" customFormat="1" ht="33.85">
      <c r="B63" s="181"/>
      <c r="C63" s="181"/>
      <c r="D63" s="182" t="s">
        <v>39</v>
      </c>
      <c r="E63" s="183">
        <f>+E65</f>
        <v>820</v>
      </c>
      <c r="F63" s="183">
        <f>+F65</f>
        <v>820</v>
      </c>
    </row>
    <row r="64" spans="2:6" s="172" customFormat="1">
      <c r="B64" s="181"/>
      <c r="C64" s="181"/>
      <c r="D64" s="184" t="s">
        <v>136</v>
      </c>
      <c r="E64" s="185"/>
      <c r="F64" s="185"/>
    </row>
    <row r="65" spans="2:7" s="172" customFormat="1">
      <c r="B65" s="239"/>
      <c r="C65" s="239"/>
      <c r="D65" s="187" t="s">
        <v>173</v>
      </c>
      <c r="E65" s="188">
        <f>+E66</f>
        <v>820</v>
      </c>
      <c r="F65" s="188">
        <f>+F66</f>
        <v>820</v>
      </c>
    </row>
    <row r="66" spans="2:7" s="172" customFormat="1" ht="36">
      <c r="B66" s="364"/>
      <c r="C66" s="364"/>
      <c r="D66" s="189" t="str">
        <f>+'Հավելված N 3'!C51</f>
        <v>«Հայաստանի պետական սիմֆոնիկ նվագախումբ» ՊՈԱԿ</v>
      </c>
      <c r="E66" s="363">
        <f>+'Հավելված N 3'!D51</f>
        <v>820</v>
      </c>
      <c r="F66" s="190">
        <f>+E66</f>
        <v>820</v>
      </c>
    </row>
    <row r="67" spans="2:7" s="172" customFormat="1">
      <c r="B67" s="227"/>
      <c r="C67" s="227"/>
      <c r="D67" s="230" t="s">
        <v>150</v>
      </c>
      <c r="E67" s="183">
        <f>+E69</f>
        <v>-165203.29999999999</v>
      </c>
      <c r="F67" s="183">
        <f>+F69</f>
        <v>-330406.59999999998</v>
      </c>
    </row>
    <row r="68" spans="2:7" s="172" customFormat="1">
      <c r="B68" s="227"/>
      <c r="C68" s="227"/>
      <c r="D68" s="229" t="s">
        <v>85</v>
      </c>
      <c r="E68" s="185"/>
      <c r="F68" s="185"/>
    </row>
    <row r="69" spans="2:7" s="172" customFormat="1">
      <c r="B69" s="227"/>
      <c r="C69" s="227"/>
      <c r="D69" s="228" t="s">
        <v>217</v>
      </c>
      <c r="E69" s="188">
        <f>+E70</f>
        <v>-165203.29999999999</v>
      </c>
      <c r="F69" s="188">
        <f>+F70</f>
        <v>-330406.59999999998</v>
      </c>
    </row>
    <row r="70" spans="2:7" s="224" customFormat="1" ht="36">
      <c r="B70" s="227"/>
      <c r="C70" s="227"/>
      <c r="D70" s="226" t="str">
        <f>+'Հավելված N 3'!C53</f>
        <v>«Վանաձորի Հ. Աբելյանի անվան պետական դրամատիկական թատրոն» ՊՈԱԿ</v>
      </c>
      <c r="E70" s="225">
        <v>-165203.29999999999</v>
      </c>
      <c r="F70" s="225">
        <f>+'Հավելված N 3'!D53</f>
        <v>-330406.59999999998</v>
      </c>
    </row>
    <row r="71" spans="2:7" s="172" customFormat="1">
      <c r="B71" s="227"/>
      <c r="C71" s="227"/>
      <c r="D71" s="230" t="s">
        <v>152</v>
      </c>
      <c r="E71" s="183">
        <v>0</v>
      </c>
      <c r="F71" s="183">
        <f>+'Հավելված N 3'!D54</f>
        <v>121769.2</v>
      </c>
    </row>
    <row r="72" spans="2:7" ht="33.85">
      <c r="B72" s="148">
        <v>1183</v>
      </c>
      <c r="C72" s="148">
        <v>32001</v>
      </c>
      <c r="D72" s="81" t="s">
        <v>110</v>
      </c>
      <c r="E72" s="25">
        <f>+E74</f>
        <v>-383.89999999999986</v>
      </c>
      <c r="F72" s="25">
        <f>+F74</f>
        <v>8659.9</v>
      </c>
      <c r="G72" s="99"/>
    </row>
    <row r="73" spans="2:7">
      <c r="B73" s="148"/>
      <c r="C73" s="148"/>
      <c r="D73" s="2" t="s">
        <v>53</v>
      </c>
      <c r="E73" s="15"/>
      <c r="F73" s="15"/>
    </row>
    <row r="74" spans="2:7" ht="33.85">
      <c r="B74" s="148"/>
      <c r="C74" s="148"/>
      <c r="D74" s="182" t="s">
        <v>39</v>
      </c>
      <c r="E74" s="24">
        <f>+E75+E78</f>
        <v>-383.89999999999986</v>
      </c>
      <c r="F74" s="24">
        <f>+F75+F78</f>
        <v>8659.9</v>
      </c>
    </row>
    <row r="75" spans="2:7">
      <c r="B75" s="352"/>
      <c r="C75" s="352"/>
      <c r="D75" s="26" t="s">
        <v>173</v>
      </c>
      <c r="E75" s="130">
        <f>+E76+E77</f>
        <v>-383.89999999999986</v>
      </c>
      <c r="F75" s="130">
        <f>+F76+F77</f>
        <v>-383.89999999999986</v>
      </c>
    </row>
    <row r="76" spans="2:7" ht="36">
      <c r="B76" s="613"/>
      <c r="C76" s="613"/>
      <c r="D76" s="103" t="str">
        <f>+'Հավելված N 3'!C58</f>
        <v>«Երևանի Վ.Համբարձումյանի անվան հ.12 հիմնական դպրոց» ՊՈԱԿ</v>
      </c>
      <c r="E76" s="91">
        <f>+'Հավելված N 3'!D58</f>
        <v>865.8</v>
      </c>
      <c r="F76" s="91">
        <f>+E76</f>
        <v>865.8</v>
      </c>
    </row>
    <row r="77" spans="2:7" ht="36">
      <c r="B77" s="614"/>
      <c r="C77" s="614"/>
      <c r="D77" s="103" t="str">
        <f>+'Հավելված N 3'!C59</f>
        <v>«Երևանի Գր. Բաղյանի անվան հ. 141 հիմնական դպրոց» ՊՈԱԿ</v>
      </c>
      <c r="E77" s="91">
        <f>+'Հավելված N 3'!D59</f>
        <v>-1249.6999999999998</v>
      </c>
      <c r="F77" s="91">
        <f t="shared" ref="F77" si="5">+E77</f>
        <v>-1249.6999999999998</v>
      </c>
    </row>
    <row r="78" spans="2:7">
      <c r="B78" s="352"/>
      <c r="C78" s="352"/>
      <c r="D78" s="26" t="s">
        <v>137</v>
      </c>
      <c r="E78" s="130">
        <f>+E79</f>
        <v>0</v>
      </c>
      <c r="F78" s="130">
        <f>+F79</f>
        <v>9043.7999999999993</v>
      </c>
    </row>
    <row r="79" spans="2:7" ht="36">
      <c r="B79" s="352"/>
      <c r="C79" s="352"/>
      <c r="D79" s="120" t="str">
        <f>+'Հավելված N 3'!C61</f>
        <v>«Վաղարշապատի Մեսրոպ Մաշտոցի անվան թիվ 1 հիմնական դպրոց» ՊՈԱԿ</v>
      </c>
      <c r="E79" s="91">
        <v>0</v>
      </c>
      <c r="F79" s="91">
        <f>+'Հավելված N 3'!D61</f>
        <v>9043.7999999999993</v>
      </c>
    </row>
    <row r="80" spans="2:7" s="172" customFormat="1" ht="67.650000000000006">
      <c r="B80" s="232">
        <v>1183</v>
      </c>
      <c r="C80" s="233">
        <v>32003</v>
      </c>
      <c r="D80" s="234" t="s">
        <v>151</v>
      </c>
      <c r="E80" s="235">
        <f t="shared" ref="E80:F80" si="6">+E82</f>
        <v>0</v>
      </c>
      <c r="F80" s="235">
        <f t="shared" si="6"/>
        <v>-259512.3</v>
      </c>
    </row>
    <row r="81" spans="2:7" s="172" customFormat="1">
      <c r="B81" s="177"/>
      <c r="C81" s="177"/>
      <c r="D81" s="236" t="s">
        <v>54</v>
      </c>
      <c r="E81" s="238"/>
      <c r="F81" s="237"/>
    </row>
    <row r="82" spans="2:7" s="172" customFormat="1">
      <c r="B82" s="239"/>
      <c r="C82" s="239"/>
      <c r="D82" s="240" t="s">
        <v>152</v>
      </c>
      <c r="E82" s="241">
        <v>0</v>
      </c>
      <c r="F82" s="241">
        <f>+'Հավելված N 3'!D64</f>
        <v>-259512.3</v>
      </c>
      <c r="G82" s="436"/>
    </row>
    <row r="83" spans="2:7" ht="50.75">
      <c r="B83" s="150">
        <v>1183</v>
      </c>
      <c r="C83" s="150">
        <v>32004</v>
      </c>
      <c r="D83" s="81" t="s">
        <v>210</v>
      </c>
      <c r="E83" s="102">
        <f t="shared" ref="E83:F83" si="7">+E85</f>
        <v>1179</v>
      </c>
      <c r="F83" s="102">
        <f t="shared" si="7"/>
        <v>97771.7</v>
      </c>
      <c r="G83" s="47"/>
    </row>
    <row r="84" spans="2:7">
      <c r="B84" s="150"/>
      <c r="C84" s="150"/>
      <c r="D84" s="104" t="s">
        <v>53</v>
      </c>
      <c r="E84" s="105"/>
      <c r="F84" s="105"/>
    </row>
    <row r="85" spans="2:7" ht="33.85">
      <c r="B85" s="150"/>
      <c r="C85" s="150"/>
      <c r="D85" s="182" t="s">
        <v>39</v>
      </c>
      <c r="E85" s="106">
        <f>+E87+E89+E91+E93</f>
        <v>1179</v>
      </c>
      <c r="F85" s="106">
        <f>+F87+F89+F91+F93</f>
        <v>97771.7</v>
      </c>
    </row>
    <row r="86" spans="2:7" ht="17.45" customHeight="1">
      <c r="B86" s="150"/>
      <c r="C86" s="150"/>
      <c r="D86" s="104" t="s">
        <v>85</v>
      </c>
      <c r="E86" s="105"/>
      <c r="F86" s="105"/>
    </row>
    <row r="87" spans="2:7">
      <c r="B87" s="108"/>
      <c r="C87" s="108"/>
      <c r="D87" s="26" t="s">
        <v>111</v>
      </c>
      <c r="E87" s="130">
        <f>+E88</f>
        <v>0</v>
      </c>
      <c r="F87" s="130">
        <f>+F88</f>
        <v>47134</v>
      </c>
    </row>
    <row r="88" spans="2:7" ht="36">
      <c r="B88" s="352"/>
      <c r="C88" s="352"/>
      <c r="D88" s="120" t="str">
        <f>+'Հավելված N 3'!C68</f>
        <v>«Ապարանի ֆիզիկամաթեմատիկական ավագ դպրոց» ՊՈԱԿ</v>
      </c>
      <c r="E88" s="363">
        <v>0</v>
      </c>
      <c r="F88" s="91">
        <f>+'Հավելված N 3'!D68</f>
        <v>47134</v>
      </c>
    </row>
    <row r="89" spans="2:7">
      <c r="B89" s="108"/>
      <c r="C89" s="108"/>
      <c r="D89" s="26" t="s">
        <v>209</v>
      </c>
      <c r="E89" s="130">
        <f>+E90</f>
        <v>929</v>
      </c>
      <c r="F89" s="130">
        <f>+F90</f>
        <v>929</v>
      </c>
    </row>
    <row r="90" spans="2:7">
      <c r="B90" s="352"/>
      <c r="C90" s="352"/>
      <c r="D90" s="120" t="str">
        <f>+'Հավելված N 3'!C70</f>
        <v>«Արտաշատի ավագ դպրոց» ՊՈԱԿ</v>
      </c>
      <c r="E90" s="363">
        <f>+'Հավելված N 3'!D70</f>
        <v>929</v>
      </c>
      <c r="F90" s="91">
        <f>+E90</f>
        <v>929</v>
      </c>
    </row>
    <row r="91" spans="2:7">
      <c r="B91" s="108"/>
      <c r="C91" s="108"/>
      <c r="D91" s="26" t="s">
        <v>217</v>
      </c>
      <c r="E91" s="130">
        <f>+E92</f>
        <v>0</v>
      </c>
      <c r="F91" s="130">
        <f>+F92</f>
        <v>49458.7</v>
      </c>
    </row>
    <row r="92" spans="2:7">
      <c r="B92" s="352"/>
      <c r="C92" s="352"/>
      <c r="D92" s="120" t="str">
        <f>+'Հավելված N 3'!C72</f>
        <v>«Ալավերդու N 5 ավագ դպրոց» ՊՈԱԿ</v>
      </c>
      <c r="E92" s="363">
        <v>0</v>
      </c>
      <c r="F92" s="91">
        <f>+'Հավելված N 3'!D72</f>
        <v>49458.7</v>
      </c>
    </row>
    <row r="93" spans="2:7">
      <c r="B93" s="108"/>
      <c r="C93" s="108"/>
      <c r="D93" s="26" t="s">
        <v>149</v>
      </c>
      <c r="E93" s="130">
        <f>+E94</f>
        <v>250</v>
      </c>
      <c r="F93" s="130">
        <f>+F94</f>
        <v>250</v>
      </c>
    </row>
    <row r="94" spans="2:7">
      <c r="B94" s="352"/>
      <c r="C94" s="352"/>
      <c r="D94" s="120" t="str">
        <f>+'Հավելված N 3'!C74</f>
        <v>«Գյումրու «Ֆոտոն» վարժարան» ՊՈԱԿ</v>
      </c>
      <c r="E94" s="363">
        <f>+'Հավելված N 3'!D74</f>
        <v>250</v>
      </c>
      <c r="F94" s="91">
        <f>+E94</f>
        <v>250</v>
      </c>
    </row>
    <row r="95" spans="2:7" s="172" customFormat="1" ht="50.75">
      <c r="B95" s="340">
        <v>1183</v>
      </c>
      <c r="C95" s="340">
        <v>32007</v>
      </c>
      <c r="D95" s="234" t="s">
        <v>246</v>
      </c>
      <c r="E95" s="176">
        <f>+E97</f>
        <v>480</v>
      </c>
      <c r="F95" s="176">
        <f>+F97</f>
        <v>480</v>
      </c>
    </row>
    <row r="96" spans="2:7" s="172" customFormat="1">
      <c r="B96" s="231"/>
      <c r="C96" s="231"/>
      <c r="D96" s="229" t="s">
        <v>53</v>
      </c>
      <c r="E96" s="179"/>
      <c r="F96" s="179"/>
    </row>
    <row r="97" spans="2:6" s="172" customFormat="1">
      <c r="B97" s="227"/>
      <c r="C97" s="227"/>
      <c r="D97" s="230" t="s">
        <v>150</v>
      </c>
      <c r="E97" s="183">
        <f>+E99</f>
        <v>480</v>
      </c>
      <c r="F97" s="183">
        <f>+F99</f>
        <v>480</v>
      </c>
    </row>
    <row r="98" spans="2:6" s="172" customFormat="1">
      <c r="B98" s="227"/>
      <c r="C98" s="227"/>
      <c r="D98" s="229" t="s">
        <v>85</v>
      </c>
      <c r="E98" s="185"/>
      <c r="F98" s="185"/>
    </row>
    <row r="99" spans="2:6" s="172" customFormat="1">
      <c r="B99" s="227"/>
      <c r="C99" s="227"/>
      <c r="D99" s="228" t="s">
        <v>149</v>
      </c>
      <c r="E99" s="188">
        <f>+E100</f>
        <v>480</v>
      </c>
      <c r="F99" s="188">
        <f>+F100</f>
        <v>480</v>
      </c>
    </row>
    <row r="100" spans="2:6" s="224" customFormat="1" ht="36">
      <c r="B100" s="227"/>
      <c r="C100" s="227"/>
      <c r="D100" s="226" t="str">
        <f>+'Հավելված N 3'!C78</f>
        <v>«Ախուրյանի Նիկոլ Աղբալյանի անվան ավագ դպրոց»ՊՈԱԿ</v>
      </c>
      <c r="E100" s="225">
        <f>+'Հավելված N 3'!D78</f>
        <v>480</v>
      </c>
      <c r="F100" s="225">
        <f>+E100</f>
        <v>480</v>
      </c>
    </row>
  </sheetData>
  <mergeCells count="15">
    <mergeCell ref="C19:C21"/>
    <mergeCell ref="B19:B21"/>
    <mergeCell ref="C76:C77"/>
    <mergeCell ref="B76:B77"/>
    <mergeCell ref="D2:F2"/>
    <mergeCell ref="D1:F1"/>
    <mergeCell ref="B5:F5"/>
    <mergeCell ref="B9:C9"/>
    <mergeCell ref="D9:D11"/>
    <mergeCell ref="C10:C11"/>
    <mergeCell ref="B10:B11"/>
    <mergeCell ref="F10:F11"/>
    <mergeCell ref="E10:E11"/>
    <mergeCell ref="E9:F9"/>
    <mergeCell ref="D3:F3"/>
  </mergeCells>
  <pageMargins left="0.2" right="0.2" top="0.25" bottom="0.25" header="0.05" footer="0.05"/>
  <pageSetup paperSize="9" scale="54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36"/>
  <sheetViews>
    <sheetView zoomScale="70" zoomScaleNormal="70" workbookViewId="0">
      <selection activeCell="H10" sqref="H10"/>
    </sheetView>
  </sheetViews>
  <sheetFormatPr defaultColWidth="9.09765625" defaultRowHeight="18"/>
  <cols>
    <col min="1" max="1" width="9.8984375" style="275" customWidth="1"/>
    <col min="2" max="2" width="13.09765625" style="275" customWidth="1"/>
    <col min="3" max="3" width="8" style="275" customWidth="1"/>
    <col min="4" max="4" width="7.796875" style="290" customWidth="1"/>
    <col min="5" max="5" width="39.09765625" style="290" customWidth="1"/>
    <col min="6" max="6" width="50.09765625" style="290" customWidth="1"/>
    <col min="7" max="7" width="35" style="275" customWidth="1"/>
    <col min="8" max="8" width="44" style="275" customWidth="1"/>
    <col min="9" max="10" width="9.09765625" style="275"/>
    <col min="11" max="11" width="12.09765625" style="275" customWidth="1"/>
    <col min="12" max="16384" width="9.09765625" style="275"/>
  </cols>
  <sheetData>
    <row r="1" spans="1:43" s="6" customFormat="1" ht="24" customHeight="1">
      <c r="F1" s="624" t="s">
        <v>166</v>
      </c>
      <c r="G1" s="624"/>
      <c r="AB1" s="624"/>
      <c r="AC1" s="624"/>
      <c r="AD1" s="624"/>
    </row>
    <row r="2" spans="1:43" s="6" customFormat="1">
      <c r="A2" s="272"/>
      <c r="B2" s="272"/>
      <c r="C2" s="272"/>
      <c r="D2" s="272"/>
      <c r="E2" s="272"/>
      <c r="F2" s="624" t="s">
        <v>133</v>
      </c>
      <c r="G2" s="624"/>
      <c r="Y2" s="272"/>
      <c r="Z2" s="272"/>
      <c r="AA2" s="624"/>
      <c r="AB2" s="624"/>
      <c r="AC2" s="624"/>
      <c r="AD2" s="624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</row>
    <row r="3" spans="1:43" s="6" customFormat="1" ht="15.85" customHeight="1">
      <c r="A3" s="272"/>
      <c r="B3" s="272"/>
      <c r="C3" s="272"/>
      <c r="D3" s="272"/>
      <c r="E3" s="272"/>
      <c r="F3" s="624" t="s">
        <v>7</v>
      </c>
      <c r="G3" s="624"/>
      <c r="Y3" s="624"/>
      <c r="Z3" s="624"/>
      <c r="AA3" s="624"/>
      <c r="AB3" s="624"/>
      <c r="AC3" s="624"/>
      <c r="AD3" s="624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1:43" s="6" customFormat="1">
      <c r="F4" s="221"/>
      <c r="G4" s="221"/>
      <c r="H4" s="221"/>
    </row>
    <row r="5" spans="1:43" s="6" customFormat="1" ht="15.85" customHeight="1">
      <c r="F5" s="221"/>
      <c r="G5" s="221"/>
      <c r="H5" s="221"/>
    </row>
    <row r="6" spans="1:43" s="6" customFormat="1" ht="67.5" customHeight="1">
      <c r="A6" s="615" t="s">
        <v>256</v>
      </c>
      <c r="B6" s="615"/>
      <c r="C6" s="615"/>
      <c r="D6" s="615"/>
      <c r="E6" s="615"/>
      <c r="F6" s="615"/>
      <c r="G6" s="615"/>
      <c r="H6" s="273"/>
    </row>
    <row r="7" spans="1:43" s="6" customFormat="1" ht="21" customHeight="1">
      <c r="A7" s="616" t="s">
        <v>21</v>
      </c>
      <c r="B7" s="616"/>
      <c r="C7" s="616"/>
      <c r="D7" s="616"/>
      <c r="E7" s="616"/>
      <c r="F7" s="616"/>
      <c r="G7" s="616"/>
      <c r="H7" s="273"/>
    </row>
    <row r="8" spans="1:43" ht="54">
      <c r="A8" s="617" t="s">
        <v>10</v>
      </c>
      <c r="B8" s="617"/>
      <c r="C8" s="274"/>
      <c r="D8" s="618" t="s">
        <v>16</v>
      </c>
      <c r="E8" s="619"/>
      <c r="F8" s="622" t="s">
        <v>167</v>
      </c>
      <c r="G8" s="325" t="s">
        <v>88</v>
      </c>
    </row>
    <row r="9" spans="1:43" s="276" customFormat="1" ht="36">
      <c r="A9" s="274" t="s">
        <v>13</v>
      </c>
      <c r="B9" s="274" t="s">
        <v>52</v>
      </c>
      <c r="C9" s="274"/>
      <c r="D9" s="620"/>
      <c r="E9" s="621"/>
      <c r="F9" s="623"/>
      <c r="G9" s="274" t="s">
        <v>12</v>
      </c>
    </row>
    <row r="10" spans="1:43" s="276" customFormat="1" ht="31.5" customHeight="1">
      <c r="A10" s="625" t="s">
        <v>39</v>
      </c>
      <c r="B10" s="626"/>
      <c r="C10" s="626"/>
      <c r="D10" s="626"/>
      <c r="E10" s="626"/>
      <c r="F10" s="627"/>
      <c r="G10" s="235">
        <f>+G11+G14+G22+G25+G28+G31</f>
        <v>162076.79999999996</v>
      </c>
      <c r="H10" s="277"/>
    </row>
    <row r="11" spans="1:43" ht="24" customHeight="1">
      <c r="A11" s="278">
        <v>1045</v>
      </c>
      <c r="B11" s="631" t="s">
        <v>241</v>
      </c>
      <c r="C11" s="632"/>
      <c r="D11" s="632"/>
      <c r="E11" s="632"/>
      <c r="F11" s="633"/>
      <c r="G11" s="279">
        <f>+G12</f>
        <v>1757.3</v>
      </c>
    </row>
    <row r="12" spans="1:43" ht="72" customHeight="1">
      <c r="A12" s="280"/>
      <c r="B12" s="278">
        <v>32001</v>
      </c>
      <c r="C12" s="628" t="s">
        <v>220</v>
      </c>
      <c r="D12" s="629"/>
      <c r="E12" s="630"/>
      <c r="F12" s="281" t="s">
        <v>39</v>
      </c>
      <c r="G12" s="282">
        <f>+G13</f>
        <v>1757.3</v>
      </c>
      <c r="H12" s="285"/>
    </row>
    <row r="13" spans="1:43" ht="36" customHeight="1">
      <c r="A13" s="280"/>
      <c r="B13" s="280"/>
      <c r="C13" s="280"/>
      <c r="D13" s="283"/>
      <c r="E13" s="320"/>
      <c r="F13" s="291" t="s">
        <v>242</v>
      </c>
      <c r="G13" s="289">
        <v>1757.3</v>
      </c>
    </row>
    <row r="14" spans="1:43" ht="24" customHeight="1">
      <c r="A14" s="278">
        <v>1075</v>
      </c>
      <c r="B14" s="631" t="s">
        <v>168</v>
      </c>
      <c r="C14" s="632"/>
      <c r="D14" s="632"/>
      <c r="E14" s="632"/>
      <c r="F14" s="633"/>
      <c r="G14" s="279">
        <f>+G15+G18+G20</f>
        <v>77235.099999999991</v>
      </c>
    </row>
    <row r="15" spans="1:43" ht="37.65" customHeight="1">
      <c r="A15" s="280"/>
      <c r="B15" s="278">
        <v>21001</v>
      </c>
      <c r="C15" s="628" t="s">
        <v>169</v>
      </c>
      <c r="D15" s="629"/>
      <c r="E15" s="630"/>
      <c r="F15" s="281" t="s">
        <v>39</v>
      </c>
      <c r="G15" s="282">
        <f>+G17</f>
        <v>57218.7</v>
      </c>
      <c r="H15" s="285"/>
    </row>
    <row r="16" spans="1:43" ht="37.65" customHeight="1">
      <c r="A16" s="280"/>
      <c r="B16" s="278"/>
      <c r="C16" s="286"/>
      <c r="D16" s="634" t="s">
        <v>170</v>
      </c>
      <c r="E16" s="635"/>
      <c r="F16" s="281"/>
      <c r="G16" s="287"/>
    </row>
    <row r="17" spans="1:8" ht="54">
      <c r="A17" s="280"/>
      <c r="B17" s="280"/>
      <c r="C17" s="280"/>
      <c r="D17" s="283"/>
      <c r="E17" s="320" t="s">
        <v>196</v>
      </c>
      <c r="F17" s="284" t="s">
        <v>195</v>
      </c>
      <c r="G17" s="289">
        <v>57218.7</v>
      </c>
    </row>
    <row r="18" spans="1:8" ht="72" customHeight="1">
      <c r="A18" s="280"/>
      <c r="B18" s="278">
        <v>32001</v>
      </c>
      <c r="C18" s="628" t="s">
        <v>193</v>
      </c>
      <c r="D18" s="629"/>
      <c r="E18" s="630"/>
      <c r="F18" s="281" t="s">
        <v>39</v>
      </c>
      <c r="G18" s="282">
        <f>+G19</f>
        <v>8979.2000000000007</v>
      </c>
      <c r="H18" s="285"/>
    </row>
    <row r="19" spans="1:8" ht="72">
      <c r="A19" s="280"/>
      <c r="B19" s="280"/>
      <c r="C19" s="280"/>
      <c r="D19" s="328"/>
      <c r="E19" s="327"/>
      <c r="F19" s="291" t="s">
        <v>245</v>
      </c>
      <c r="G19" s="329">
        <v>8979.2000000000007</v>
      </c>
    </row>
    <row r="20" spans="1:8" ht="72" customHeight="1">
      <c r="A20" s="280"/>
      <c r="B20" s="278">
        <v>32009</v>
      </c>
      <c r="C20" s="628" t="s">
        <v>243</v>
      </c>
      <c r="D20" s="629"/>
      <c r="E20" s="630"/>
      <c r="F20" s="281" t="s">
        <v>39</v>
      </c>
      <c r="G20" s="282">
        <f>+G21</f>
        <v>11037.2</v>
      </c>
      <c r="H20" s="285"/>
    </row>
    <row r="21" spans="1:8" ht="36" customHeight="1">
      <c r="A21" s="280"/>
      <c r="B21" s="280"/>
      <c r="C21" s="280"/>
      <c r="D21" s="328"/>
      <c r="E21" s="327"/>
      <c r="F21" s="291" t="s">
        <v>244</v>
      </c>
      <c r="G21" s="329">
        <v>11037.2</v>
      </c>
    </row>
    <row r="22" spans="1:8" ht="24" customHeight="1">
      <c r="A22" s="278">
        <v>1124</v>
      </c>
      <c r="B22" s="631" t="s">
        <v>200</v>
      </c>
      <c r="C22" s="632"/>
      <c r="D22" s="632"/>
      <c r="E22" s="632"/>
      <c r="F22" s="633"/>
      <c r="G22" s="279">
        <f>+G23</f>
        <v>31522</v>
      </c>
    </row>
    <row r="23" spans="1:8" ht="37.65" customHeight="1">
      <c r="A23" s="280"/>
      <c r="B23" s="278">
        <v>32001</v>
      </c>
      <c r="C23" s="628" t="s">
        <v>198</v>
      </c>
      <c r="D23" s="629"/>
      <c r="E23" s="630"/>
      <c r="F23" s="281" t="s">
        <v>39</v>
      </c>
      <c r="G23" s="282">
        <f>+G24</f>
        <v>31522</v>
      </c>
      <c r="H23" s="285"/>
    </row>
    <row r="24" spans="1:8" ht="36" customHeight="1">
      <c r="A24" s="280"/>
      <c r="B24" s="280"/>
      <c r="C24" s="280"/>
      <c r="D24" s="283"/>
      <c r="E24" s="288"/>
      <c r="F24" s="291" t="s">
        <v>199</v>
      </c>
      <c r="G24" s="289">
        <v>31522</v>
      </c>
    </row>
    <row r="25" spans="1:8" ht="53.45" customHeight="1">
      <c r="A25" s="278">
        <v>1130</v>
      </c>
      <c r="B25" s="625" t="s">
        <v>222</v>
      </c>
      <c r="C25" s="626"/>
      <c r="D25" s="626"/>
      <c r="E25" s="627"/>
      <c r="F25" s="306"/>
      <c r="G25" s="279">
        <f>+G26</f>
        <v>33460.199999999997</v>
      </c>
    </row>
    <row r="26" spans="1:8" ht="72.55" customHeight="1">
      <c r="A26" s="280"/>
      <c r="B26" s="278">
        <v>32001</v>
      </c>
      <c r="C26" s="628" t="s">
        <v>223</v>
      </c>
      <c r="D26" s="629"/>
      <c r="E26" s="630"/>
      <c r="F26" s="307" t="s">
        <v>39</v>
      </c>
      <c r="G26" s="235">
        <f>SUM(G27:G27)</f>
        <v>33460.199999999997</v>
      </c>
    </row>
    <row r="27" spans="1:8" s="312" customFormat="1" ht="36">
      <c r="A27" s="308"/>
      <c r="B27" s="309"/>
      <c r="C27" s="310"/>
      <c r="D27" s="311"/>
      <c r="E27" s="311"/>
      <c r="F27" s="291" t="s">
        <v>224</v>
      </c>
      <c r="G27" s="313">
        <v>33460.199999999997</v>
      </c>
    </row>
    <row r="28" spans="1:8" ht="24" customHeight="1">
      <c r="A28" s="278">
        <v>1168</v>
      </c>
      <c r="B28" s="631" t="s">
        <v>171</v>
      </c>
      <c r="C28" s="632"/>
      <c r="D28" s="632"/>
      <c r="E28" s="632"/>
      <c r="F28" s="633"/>
      <c r="G28" s="279">
        <f>+G29</f>
        <v>14988.4</v>
      </c>
    </row>
    <row r="29" spans="1:8" ht="37.65" customHeight="1">
      <c r="A29" s="280"/>
      <c r="B29" s="278">
        <v>32001</v>
      </c>
      <c r="C29" s="628" t="s">
        <v>172</v>
      </c>
      <c r="D29" s="629"/>
      <c r="E29" s="630"/>
      <c r="F29" s="281" t="s">
        <v>39</v>
      </c>
      <c r="G29" s="282">
        <f>+G30</f>
        <v>14988.4</v>
      </c>
      <c r="H29" s="285"/>
    </row>
    <row r="30" spans="1:8" ht="36">
      <c r="A30" s="280"/>
      <c r="B30" s="280"/>
      <c r="C30" s="280"/>
      <c r="D30" s="283"/>
      <c r="E30" s="288"/>
      <c r="F30" s="294" t="s">
        <v>189</v>
      </c>
      <c r="G30" s="289">
        <v>14988.4</v>
      </c>
    </row>
    <row r="31" spans="1:8" ht="24" customHeight="1">
      <c r="A31" s="278">
        <v>1183</v>
      </c>
      <c r="B31" s="631" t="s">
        <v>94</v>
      </c>
      <c r="C31" s="632"/>
      <c r="D31" s="632"/>
      <c r="E31" s="632"/>
      <c r="F31" s="633"/>
      <c r="G31" s="279">
        <f>+G32</f>
        <v>3113.8</v>
      </c>
    </row>
    <row r="32" spans="1:8" ht="37.65" customHeight="1">
      <c r="A32" s="280"/>
      <c r="B32" s="278">
        <v>32012</v>
      </c>
      <c r="C32" s="628" t="s">
        <v>122</v>
      </c>
      <c r="D32" s="629"/>
      <c r="E32" s="630"/>
      <c r="F32" s="281"/>
      <c r="G32" s="282">
        <f>+G33+G35</f>
        <v>3113.8</v>
      </c>
      <c r="H32" s="285"/>
    </row>
    <row r="33" spans="1:7" ht="36" customHeight="1">
      <c r="A33" s="280"/>
      <c r="B33" s="280"/>
      <c r="C33" s="280"/>
      <c r="D33" s="283"/>
      <c r="E33" s="327"/>
      <c r="F33" s="281" t="s">
        <v>39</v>
      </c>
      <c r="G33" s="282">
        <f>+G34</f>
        <v>601.79999999999995</v>
      </c>
    </row>
    <row r="34" spans="1:7" ht="36" customHeight="1">
      <c r="A34" s="280"/>
      <c r="B34" s="280"/>
      <c r="C34" s="280"/>
      <c r="D34" s="283"/>
      <c r="E34" s="495"/>
      <c r="F34" s="291" t="s">
        <v>401</v>
      </c>
      <c r="G34" s="289">
        <v>601.79999999999995</v>
      </c>
    </row>
    <row r="35" spans="1:7" ht="36" customHeight="1">
      <c r="A35" s="280"/>
      <c r="B35" s="280"/>
      <c r="C35" s="280"/>
      <c r="D35" s="283"/>
      <c r="E35" s="495"/>
      <c r="F35" s="281" t="s">
        <v>417</v>
      </c>
      <c r="G35" s="282">
        <f>+G36</f>
        <v>2512</v>
      </c>
    </row>
    <row r="36" spans="1:7" ht="36" customHeight="1">
      <c r="A36" s="280"/>
      <c r="B36" s="280"/>
      <c r="C36" s="280"/>
      <c r="D36" s="283"/>
      <c r="E36" s="495"/>
      <c r="F36" s="291" t="s">
        <v>418</v>
      </c>
      <c r="G36" s="289">
        <v>2512</v>
      </c>
    </row>
  </sheetData>
  <mergeCells count="27">
    <mergeCell ref="B31:F31"/>
    <mergeCell ref="C32:E32"/>
    <mergeCell ref="B28:F28"/>
    <mergeCell ref="B22:F22"/>
    <mergeCell ref="C23:E23"/>
    <mergeCell ref="C29:E29"/>
    <mergeCell ref="A10:F10"/>
    <mergeCell ref="B25:E25"/>
    <mergeCell ref="C26:E26"/>
    <mergeCell ref="B14:F14"/>
    <mergeCell ref="C15:E15"/>
    <mergeCell ref="D16:E16"/>
    <mergeCell ref="B11:F11"/>
    <mergeCell ref="C12:E12"/>
    <mergeCell ref="C20:E20"/>
    <mergeCell ref="C18:E18"/>
    <mergeCell ref="F1:G1"/>
    <mergeCell ref="AB1:AD1"/>
    <mergeCell ref="F2:G2"/>
    <mergeCell ref="AA2:AD2"/>
    <mergeCell ref="F3:G3"/>
    <mergeCell ref="Y3:AD3"/>
    <mergeCell ref="A6:G6"/>
    <mergeCell ref="A7:G7"/>
    <mergeCell ref="A8:B8"/>
    <mergeCell ref="D8:E9"/>
    <mergeCell ref="F8:F9"/>
  </mergeCells>
  <pageMargins left="0.2" right="0.2" top="0.25" bottom="0.25" header="0.3" footer="0.3"/>
  <pageSetup paperSize="9" scale="29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61"/>
  <sheetViews>
    <sheetView topLeftCell="A248" zoomScale="85" zoomScaleNormal="85" zoomScaleSheetLayoutView="100" workbookViewId="0">
      <selection activeCell="C211" sqref="C211"/>
    </sheetView>
  </sheetViews>
  <sheetFormatPr defaultColWidth="9.09765625" defaultRowHeight="18"/>
  <cols>
    <col min="1" max="1" width="5.296875" style="6" customWidth="1"/>
    <col min="2" max="2" width="24.59765625" style="6" customWidth="1"/>
    <col min="3" max="3" width="67.8984375" style="6" customWidth="1"/>
    <col min="4" max="5" width="25" style="6" customWidth="1"/>
    <col min="6" max="6" width="32" style="6" customWidth="1"/>
    <col min="7" max="7" width="49.8984375" style="6" customWidth="1"/>
    <col min="8" max="16384" width="9.09765625" style="6"/>
  </cols>
  <sheetData>
    <row r="1" spans="1:5" ht="37.5" customHeight="1">
      <c r="C1" s="658" t="s">
        <v>83</v>
      </c>
      <c r="D1" s="658"/>
      <c r="E1" s="658"/>
    </row>
    <row r="2" spans="1:5" ht="17.45" customHeight="1">
      <c r="C2" s="624" t="s">
        <v>133</v>
      </c>
      <c r="D2" s="624"/>
      <c r="E2" s="624"/>
    </row>
    <row r="3" spans="1:5" ht="17.45" customHeight="1">
      <c r="C3" s="624" t="s">
        <v>7</v>
      </c>
      <c r="D3" s="624"/>
      <c r="E3" s="624"/>
    </row>
    <row r="5" spans="1:5" ht="59.45" customHeight="1">
      <c r="A5" s="54"/>
      <c r="B5" s="615" t="s">
        <v>319</v>
      </c>
      <c r="C5" s="615"/>
      <c r="D5" s="615"/>
      <c r="E5" s="615"/>
    </row>
    <row r="6" spans="1:5" ht="23.45" customHeight="1"/>
    <row r="7" spans="1:5" ht="21.95" customHeight="1">
      <c r="A7" s="663" t="s">
        <v>108</v>
      </c>
      <c r="B7" s="663"/>
      <c r="C7" s="663"/>
      <c r="D7" s="663"/>
      <c r="E7" s="663"/>
    </row>
    <row r="8" spans="1:5" ht="38.9" customHeight="1">
      <c r="C8" s="664" t="s">
        <v>102</v>
      </c>
      <c r="D8" s="664"/>
      <c r="E8" s="16"/>
    </row>
    <row r="9" spans="1:5">
      <c r="B9" s="659" t="s">
        <v>8</v>
      </c>
      <c r="C9" s="660"/>
      <c r="D9" s="661"/>
      <c r="E9" s="662"/>
    </row>
    <row r="10" spans="1:5" s="41" customFormat="1">
      <c r="B10" s="55"/>
      <c r="C10" s="55"/>
      <c r="D10" s="56"/>
      <c r="E10" s="56"/>
    </row>
    <row r="11" spans="1:5" s="41" customFormat="1">
      <c r="B11" s="55"/>
      <c r="C11" s="55"/>
    </row>
    <row r="12" spans="1:5" s="8" customFormat="1">
      <c r="B12" s="211" t="s">
        <v>1</v>
      </c>
      <c r="C12" s="211" t="s">
        <v>2</v>
      </c>
      <c r="D12" s="212"/>
      <c r="E12" s="212"/>
    </row>
    <row r="13" spans="1:5" s="8" customFormat="1" ht="36">
      <c r="B13" s="213">
        <v>1045</v>
      </c>
      <c r="C13" s="255" t="s">
        <v>241</v>
      </c>
      <c r="D13" s="211"/>
      <c r="E13" s="211"/>
    </row>
    <row r="14" spans="1:5" s="8" customFormat="1"/>
    <row r="15" spans="1:5" s="8" customFormat="1">
      <c r="B15" s="628" t="s">
        <v>3</v>
      </c>
      <c r="C15" s="640"/>
      <c r="D15" s="641" t="s">
        <v>88</v>
      </c>
      <c r="E15" s="642"/>
    </row>
    <row r="16" spans="1:5" s="8" customFormat="1" ht="37.1" customHeight="1">
      <c r="B16" s="191" t="s">
        <v>4</v>
      </c>
      <c r="C16" s="204">
        <v>1045</v>
      </c>
      <c r="D16" s="643"/>
      <c r="E16" s="644"/>
    </row>
    <row r="17" spans="2:6" s="8" customFormat="1">
      <c r="B17" s="191" t="s">
        <v>5</v>
      </c>
      <c r="C17" s="204">
        <v>32001</v>
      </c>
      <c r="D17" s="217" t="s">
        <v>143</v>
      </c>
      <c r="E17" s="217" t="s">
        <v>12</v>
      </c>
    </row>
    <row r="18" spans="2:6" s="8" customFormat="1" ht="54">
      <c r="B18" s="253" t="s">
        <v>144</v>
      </c>
      <c r="C18" s="414" t="s">
        <v>320</v>
      </c>
      <c r="D18" s="557"/>
      <c r="E18" s="557"/>
    </row>
    <row r="19" spans="2:6" s="8" customFormat="1" ht="72">
      <c r="B19" s="253" t="s">
        <v>145</v>
      </c>
      <c r="C19" s="414" t="s">
        <v>321</v>
      </c>
      <c r="D19" s="558"/>
      <c r="E19" s="558"/>
    </row>
    <row r="20" spans="2:6" s="8" customFormat="1" ht="36">
      <c r="B20" s="253" t="s">
        <v>146</v>
      </c>
      <c r="C20" s="414" t="s">
        <v>98</v>
      </c>
      <c r="D20" s="558"/>
      <c r="E20" s="558"/>
    </row>
    <row r="21" spans="2:6" s="8" customFormat="1" ht="54">
      <c r="B21" s="243" t="s">
        <v>119</v>
      </c>
      <c r="C21" s="414" t="s">
        <v>322</v>
      </c>
      <c r="D21" s="558"/>
      <c r="E21" s="558"/>
    </row>
    <row r="22" spans="2:6" s="8" customFormat="1">
      <c r="B22" s="645" t="s">
        <v>0</v>
      </c>
      <c r="C22" s="646"/>
      <c r="D22" s="542"/>
      <c r="E22" s="542"/>
    </row>
    <row r="23" spans="2:6" s="8" customFormat="1" ht="36.549999999999997" customHeight="1">
      <c r="B23" s="650" t="s">
        <v>323</v>
      </c>
      <c r="C23" s="656"/>
      <c r="D23" s="214">
        <v>0</v>
      </c>
      <c r="E23" s="214">
        <v>4</v>
      </c>
    </row>
    <row r="24" spans="2:6" s="8" customFormat="1" ht="36.549999999999997" customHeight="1">
      <c r="B24" s="650" t="s">
        <v>324</v>
      </c>
      <c r="C24" s="656"/>
      <c r="D24" s="214">
        <v>0</v>
      </c>
      <c r="E24" s="214">
        <v>4</v>
      </c>
    </row>
    <row r="25" spans="2:6" s="38" customFormat="1">
      <c r="B25" s="215" t="s">
        <v>6</v>
      </c>
      <c r="C25" s="215"/>
      <c r="D25" s="216">
        <f>+'Հավելված N 1'!D23</f>
        <v>1757.3</v>
      </c>
      <c r="E25" s="216">
        <f>+'Հավելված N 1'!E23</f>
        <v>118161.8</v>
      </c>
      <c r="F25" s="62"/>
    </row>
    <row r="26" spans="2:6" s="8" customFormat="1" ht="8.1999999999999993" customHeight="1"/>
    <row r="27" spans="2:6" s="8" customFormat="1">
      <c r="B27" s="628" t="s">
        <v>3</v>
      </c>
      <c r="C27" s="640"/>
      <c r="D27" s="641" t="s">
        <v>106</v>
      </c>
      <c r="E27" s="642"/>
    </row>
    <row r="28" spans="2:6" s="8" customFormat="1" ht="37.1" customHeight="1">
      <c r="B28" s="191" t="s">
        <v>4</v>
      </c>
      <c r="C28" s="204">
        <v>1045</v>
      </c>
      <c r="D28" s="643"/>
      <c r="E28" s="644"/>
    </row>
    <row r="29" spans="2:6" s="8" customFormat="1">
      <c r="B29" s="191" t="s">
        <v>5</v>
      </c>
      <c r="C29" s="204">
        <v>32005</v>
      </c>
      <c r="D29" s="217" t="s">
        <v>143</v>
      </c>
      <c r="E29" s="217" t="s">
        <v>12</v>
      </c>
    </row>
    <row r="30" spans="2:6" s="8" customFormat="1" ht="54">
      <c r="B30" s="253" t="s">
        <v>33</v>
      </c>
      <c r="C30" s="414" t="s">
        <v>325</v>
      </c>
      <c r="D30" s="557"/>
      <c r="E30" s="557"/>
    </row>
    <row r="31" spans="2:6" s="8" customFormat="1" ht="36">
      <c r="B31" s="253" t="s">
        <v>34</v>
      </c>
      <c r="C31" s="414" t="s">
        <v>326</v>
      </c>
      <c r="D31" s="558"/>
      <c r="E31" s="558"/>
    </row>
    <row r="32" spans="2:6" s="8" customFormat="1" ht="36">
      <c r="B32" s="253" t="s">
        <v>35</v>
      </c>
      <c r="C32" s="414" t="s">
        <v>98</v>
      </c>
      <c r="D32" s="558"/>
      <c r="E32" s="558"/>
    </row>
    <row r="33" spans="2:6" s="8" customFormat="1" ht="54">
      <c r="B33" s="243" t="s">
        <v>119</v>
      </c>
      <c r="C33" s="414" t="s">
        <v>322</v>
      </c>
      <c r="D33" s="558"/>
      <c r="E33" s="558"/>
    </row>
    <row r="34" spans="2:6" s="8" customFormat="1">
      <c r="B34" s="645" t="s">
        <v>0</v>
      </c>
      <c r="C34" s="646"/>
      <c r="D34" s="542"/>
      <c r="E34" s="542"/>
    </row>
    <row r="35" spans="2:6" s="8" customFormat="1">
      <c r="B35" s="650" t="s">
        <v>327</v>
      </c>
      <c r="C35" s="656"/>
      <c r="D35" s="214">
        <v>-1</v>
      </c>
      <c r="E35" s="214">
        <v>-1</v>
      </c>
    </row>
    <row r="36" spans="2:6" s="38" customFormat="1">
      <c r="B36" s="215" t="s">
        <v>6</v>
      </c>
      <c r="C36" s="215"/>
      <c r="D36" s="216">
        <f>+'Հավելված N 1'!D29</f>
        <v>-5117.8</v>
      </c>
      <c r="E36" s="216">
        <f>+'Հավելված N 1'!E29</f>
        <v>-5117.8</v>
      </c>
      <c r="F36" s="62"/>
    </row>
    <row r="37" spans="2:6" s="8" customFormat="1"/>
    <row r="38" spans="2:6" s="8" customFormat="1">
      <c r="B38" s="211" t="s">
        <v>1</v>
      </c>
      <c r="C38" s="211" t="s">
        <v>2</v>
      </c>
      <c r="D38" s="212"/>
      <c r="E38" s="212"/>
    </row>
    <row r="39" spans="2:6" s="8" customFormat="1">
      <c r="B39" s="213">
        <v>1075</v>
      </c>
      <c r="C39" s="253" t="s">
        <v>328</v>
      </c>
      <c r="D39" s="211"/>
      <c r="E39" s="211"/>
    </row>
    <row r="40" spans="2:6" s="8" customFormat="1"/>
    <row r="41" spans="2:6" s="8" customFormat="1">
      <c r="B41" s="628" t="s">
        <v>3</v>
      </c>
      <c r="C41" s="640"/>
      <c r="D41" s="641" t="s">
        <v>88</v>
      </c>
      <c r="E41" s="642"/>
    </row>
    <row r="42" spans="2:6" s="8" customFormat="1" ht="37.1" customHeight="1">
      <c r="B42" s="191" t="s">
        <v>4</v>
      </c>
      <c r="C42" s="204">
        <v>1075</v>
      </c>
      <c r="D42" s="643"/>
      <c r="E42" s="644"/>
    </row>
    <row r="43" spans="2:6" s="8" customFormat="1">
      <c r="B43" s="191" t="s">
        <v>5</v>
      </c>
      <c r="C43" s="204">
        <v>21001</v>
      </c>
      <c r="D43" s="217" t="s">
        <v>143</v>
      </c>
      <c r="E43" s="217" t="s">
        <v>12</v>
      </c>
    </row>
    <row r="44" spans="2:6" s="8" customFormat="1" ht="36">
      <c r="B44" s="253" t="s">
        <v>144</v>
      </c>
      <c r="C44" s="414" t="s">
        <v>329</v>
      </c>
      <c r="D44" s="557"/>
      <c r="E44" s="557"/>
    </row>
    <row r="45" spans="2:6" s="8" customFormat="1" ht="72">
      <c r="B45" s="253" t="s">
        <v>145</v>
      </c>
      <c r="C45" s="414" t="s">
        <v>330</v>
      </c>
      <c r="D45" s="558"/>
      <c r="E45" s="558"/>
    </row>
    <row r="46" spans="2:6" s="8" customFormat="1" ht="36">
      <c r="B46" s="253" t="s">
        <v>146</v>
      </c>
      <c r="C46" s="414" t="s">
        <v>331</v>
      </c>
      <c r="D46" s="558"/>
      <c r="E46" s="558"/>
    </row>
    <row r="47" spans="2:6" s="8" customFormat="1" ht="54">
      <c r="B47" s="243" t="s">
        <v>332</v>
      </c>
      <c r="C47" s="414" t="s">
        <v>147</v>
      </c>
      <c r="D47" s="558"/>
      <c r="E47" s="558"/>
    </row>
    <row r="48" spans="2:6" s="8" customFormat="1">
      <c r="B48" s="645" t="s">
        <v>0</v>
      </c>
      <c r="C48" s="646"/>
      <c r="D48" s="542"/>
      <c r="E48" s="542"/>
    </row>
    <row r="49" spans="2:6" s="8" customFormat="1" ht="36.549999999999997" customHeight="1">
      <c r="B49" s="650" t="s">
        <v>333</v>
      </c>
      <c r="C49" s="656"/>
      <c r="D49" s="214">
        <v>0</v>
      </c>
      <c r="E49" s="214">
        <v>1</v>
      </c>
    </row>
    <row r="50" spans="2:6" s="38" customFormat="1">
      <c r="B50" s="215" t="s">
        <v>6</v>
      </c>
      <c r="C50" s="215"/>
      <c r="D50" s="216">
        <f>+'Հավելված N 1'!D42</f>
        <v>57218.7</v>
      </c>
      <c r="E50" s="216">
        <f>+'Հավելված N 1'!E42</f>
        <v>57218.7</v>
      </c>
      <c r="F50" s="62"/>
    </row>
    <row r="51" spans="2:6" s="8" customFormat="1" ht="8.1999999999999993" customHeight="1"/>
    <row r="52" spans="2:6" s="8" customFormat="1" ht="18" customHeight="1">
      <c r="B52" s="628" t="s">
        <v>3</v>
      </c>
      <c r="C52" s="640"/>
      <c r="D52" s="641" t="s">
        <v>88</v>
      </c>
      <c r="E52" s="642"/>
    </row>
    <row r="53" spans="2:6" s="8" customFormat="1" ht="37.1" customHeight="1">
      <c r="B53" s="191" t="s">
        <v>4</v>
      </c>
      <c r="C53" s="204">
        <v>1075</v>
      </c>
      <c r="D53" s="643"/>
      <c r="E53" s="644"/>
    </row>
    <row r="54" spans="2:6" s="8" customFormat="1">
      <c r="B54" s="191" t="s">
        <v>5</v>
      </c>
      <c r="C54" s="204">
        <v>32001</v>
      </c>
      <c r="D54" s="217" t="s">
        <v>143</v>
      </c>
      <c r="E54" s="217" t="s">
        <v>12</v>
      </c>
    </row>
    <row r="55" spans="2:6" s="8" customFormat="1" ht="36">
      <c r="B55" s="253" t="s">
        <v>33</v>
      </c>
      <c r="C55" s="414" t="s">
        <v>334</v>
      </c>
      <c r="D55" s="557"/>
      <c r="E55" s="557"/>
    </row>
    <row r="56" spans="2:6" s="8" customFormat="1" ht="72">
      <c r="B56" s="253" t="s">
        <v>34</v>
      </c>
      <c r="C56" s="414" t="s">
        <v>335</v>
      </c>
      <c r="D56" s="558"/>
      <c r="E56" s="558"/>
    </row>
    <row r="57" spans="2:6" s="8" customFormat="1" ht="36">
      <c r="B57" s="253" t="s">
        <v>35</v>
      </c>
      <c r="C57" s="414" t="s">
        <v>98</v>
      </c>
      <c r="D57" s="558"/>
      <c r="E57" s="558"/>
    </row>
    <row r="58" spans="2:6" s="8" customFormat="1" ht="54">
      <c r="B58" s="243" t="s">
        <v>119</v>
      </c>
      <c r="C58" s="414" t="s">
        <v>336</v>
      </c>
      <c r="D58" s="558"/>
      <c r="E58" s="558"/>
    </row>
    <row r="59" spans="2:6" s="8" customFormat="1">
      <c r="B59" s="645" t="s">
        <v>0</v>
      </c>
      <c r="C59" s="646"/>
      <c r="D59" s="542"/>
      <c r="E59" s="542"/>
    </row>
    <row r="60" spans="2:6" s="8" customFormat="1">
      <c r="B60" s="650" t="s">
        <v>337</v>
      </c>
      <c r="C60" s="656"/>
      <c r="D60" s="214">
        <v>0</v>
      </c>
      <c r="E60" s="214">
        <v>2</v>
      </c>
    </row>
    <row r="61" spans="2:6" s="8" customFormat="1" ht="36.549999999999997" customHeight="1">
      <c r="B61" s="650" t="s">
        <v>324</v>
      </c>
      <c r="C61" s="656"/>
      <c r="D61" s="214">
        <v>0</v>
      </c>
      <c r="E61" s="214">
        <v>1</v>
      </c>
    </row>
    <row r="62" spans="2:6" s="38" customFormat="1">
      <c r="B62" s="215" t="s">
        <v>6</v>
      </c>
      <c r="C62" s="215"/>
      <c r="D62" s="216">
        <f>+'Հավելված N 1'!D48</f>
        <v>8979.2000000000007</v>
      </c>
      <c r="E62" s="216">
        <f>+'Հավելված N 1'!E48</f>
        <v>84449.299999999988</v>
      </c>
      <c r="F62" s="62"/>
    </row>
    <row r="63" spans="2:6" s="8" customFormat="1" ht="8.1999999999999993" customHeight="1"/>
    <row r="64" spans="2:6" s="8" customFormat="1" ht="18" customHeight="1">
      <c r="B64" s="628" t="s">
        <v>3</v>
      </c>
      <c r="C64" s="640"/>
      <c r="D64" s="641" t="s">
        <v>88</v>
      </c>
      <c r="E64" s="642"/>
    </row>
    <row r="65" spans="2:6" s="8" customFormat="1" ht="37.1" customHeight="1">
      <c r="B65" s="191" t="s">
        <v>4</v>
      </c>
      <c r="C65" s="204">
        <v>1075</v>
      </c>
      <c r="D65" s="643"/>
      <c r="E65" s="644"/>
    </row>
    <row r="66" spans="2:6" s="8" customFormat="1">
      <c r="B66" s="191" t="s">
        <v>5</v>
      </c>
      <c r="C66" s="204">
        <v>32009</v>
      </c>
      <c r="D66" s="217" t="s">
        <v>143</v>
      </c>
      <c r="E66" s="217" t="s">
        <v>12</v>
      </c>
    </row>
    <row r="67" spans="2:6" s="8" customFormat="1" ht="54">
      <c r="B67" s="253" t="s">
        <v>144</v>
      </c>
      <c r="C67" s="414" t="s">
        <v>296</v>
      </c>
      <c r="D67" s="557"/>
      <c r="E67" s="557"/>
    </row>
    <row r="68" spans="2:6" s="8" customFormat="1" ht="36">
      <c r="B68" s="253" t="s">
        <v>145</v>
      </c>
      <c r="C68" s="414" t="s">
        <v>338</v>
      </c>
      <c r="D68" s="558"/>
      <c r="E68" s="558"/>
    </row>
    <row r="69" spans="2:6" s="8" customFormat="1" ht="36">
      <c r="B69" s="253" t="s">
        <v>146</v>
      </c>
      <c r="C69" s="414" t="s">
        <v>308</v>
      </c>
      <c r="D69" s="558"/>
      <c r="E69" s="558"/>
    </row>
    <row r="70" spans="2:6" s="8" customFormat="1" ht="54">
      <c r="B70" s="243" t="s">
        <v>119</v>
      </c>
      <c r="C70" s="414" t="s">
        <v>339</v>
      </c>
      <c r="D70" s="558"/>
      <c r="E70" s="558"/>
    </row>
    <row r="71" spans="2:6" s="8" customFormat="1">
      <c r="B71" s="645" t="s">
        <v>0</v>
      </c>
      <c r="C71" s="646"/>
      <c r="D71" s="542"/>
      <c r="E71" s="542"/>
    </row>
    <row r="72" spans="2:6" s="8" customFormat="1">
      <c r="B72" s="650" t="s">
        <v>109</v>
      </c>
      <c r="C72" s="656"/>
      <c r="D72" s="214">
        <v>0</v>
      </c>
      <c r="E72" s="214">
        <v>1</v>
      </c>
    </row>
    <row r="73" spans="2:6" s="38" customFormat="1">
      <c r="B73" s="215" t="s">
        <v>6</v>
      </c>
      <c r="C73" s="215"/>
      <c r="D73" s="216">
        <f>+'Հավելված N 1'!D54</f>
        <v>11037.2</v>
      </c>
      <c r="E73" s="216">
        <f>+'Հավելված N 1'!E54</f>
        <v>11037.2</v>
      </c>
      <c r="F73" s="62"/>
    </row>
    <row r="74" spans="2:6" s="8" customFormat="1"/>
    <row r="75" spans="2:6" s="8" customFormat="1">
      <c r="B75" s="411" t="s">
        <v>1</v>
      </c>
      <c r="C75" s="411" t="s">
        <v>2</v>
      </c>
      <c r="D75" s="59"/>
      <c r="E75" s="59"/>
    </row>
    <row r="76" spans="2:6" s="8" customFormat="1">
      <c r="B76" s="213">
        <v>1124</v>
      </c>
      <c r="C76" s="253" t="s">
        <v>268</v>
      </c>
      <c r="D76" s="18"/>
      <c r="E76" s="18"/>
    </row>
    <row r="77" spans="2:6" s="8" customFormat="1"/>
    <row r="78" spans="2:6" s="8" customFormat="1" ht="18" customHeight="1">
      <c r="B78" s="628" t="s">
        <v>3</v>
      </c>
      <c r="C78" s="657"/>
      <c r="D78" s="641" t="s">
        <v>103</v>
      </c>
      <c r="E78" s="642"/>
    </row>
    <row r="79" spans="2:6" s="8" customFormat="1" ht="37.1" customHeight="1">
      <c r="B79" s="253" t="s">
        <v>4</v>
      </c>
      <c r="C79" s="387">
        <v>1124</v>
      </c>
      <c r="D79" s="643"/>
      <c r="E79" s="644"/>
    </row>
    <row r="80" spans="2:6" s="8" customFormat="1">
      <c r="B80" s="253" t="s">
        <v>5</v>
      </c>
      <c r="C80" s="387">
        <v>32001</v>
      </c>
      <c r="D80" s="367" t="s">
        <v>129</v>
      </c>
      <c r="E80" s="367" t="s">
        <v>9</v>
      </c>
    </row>
    <row r="81" spans="2:6" s="8" customFormat="1" ht="36">
      <c r="B81" s="415" t="s">
        <v>144</v>
      </c>
      <c r="C81" s="414" t="s">
        <v>340</v>
      </c>
      <c r="D81" s="557"/>
      <c r="E81" s="557"/>
    </row>
    <row r="82" spans="2:6" s="8" customFormat="1" ht="36">
      <c r="B82" s="253" t="s">
        <v>145</v>
      </c>
      <c r="C82" s="414" t="s">
        <v>340</v>
      </c>
      <c r="D82" s="558"/>
      <c r="E82" s="558"/>
    </row>
    <row r="83" spans="2:6" s="8" customFormat="1" ht="36">
      <c r="B83" s="328" t="s">
        <v>146</v>
      </c>
      <c r="C83" s="414" t="s">
        <v>98</v>
      </c>
      <c r="D83" s="558"/>
      <c r="E83" s="558"/>
    </row>
    <row r="84" spans="2:6" s="8" customFormat="1" ht="72">
      <c r="B84" s="243" t="s">
        <v>341</v>
      </c>
      <c r="C84" s="387" t="s">
        <v>342</v>
      </c>
      <c r="D84" s="558"/>
      <c r="E84" s="558"/>
    </row>
    <row r="85" spans="2:6" s="8" customFormat="1" ht="18" customHeight="1">
      <c r="B85" s="638" t="s">
        <v>0</v>
      </c>
      <c r="C85" s="639"/>
      <c r="D85" s="542"/>
      <c r="E85" s="542"/>
    </row>
    <row r="86" spans="2:6" s="8" customFormat="1" ht="18" customHeight="1">
      <c r="B86" s="650" t="s">
        <v>343</v>
      </c>
      <c r="C86" s="651"/>
      <c r="D86" s="366"/>
      <c r="E86" s="63">
        <v>-7</v>
      </c>
    </row>
    <row r="87" spans="2:6" s="38" customFormat="1">
      <c r="B87" s="19" t="s">
        <v>6</v>
      </c>
      <c r="C87" s="19"/>
      <c r="D87" s="61">
        <f>+'Հավելված N 1'!D67</f>
        <v>31522</v>
      </c>
      <c r="E87" s="61">
        <f>+'Հավելված N 1'!E67</f>
        <v>31522</v>
      </c>
      <c r="F87" s="62"/>
    </row>
    <row r="88" spans="2:6" s="8" customFormat="1"/>
    <row r="89" spans="2:6" s="8" customFormat="1">
      <c r="B89" s="411" t="s">
        <v>1</v>
      </c>
      <c r="C89" s="411" t="s">
        <v>2</v>
      </c>
      <c r="D89" s="59"/>
      <c r="E89" s="59"/>
    </row>
    <row r="90" spans="2:6" s="8" customFormat="1" ht="54">
      <c r="B90" s="213">
        <v>1130</v>
      </c>
      <c r="C90" s="253" t="s">
        <v>300</v>
      </c>
      <c r="D90" s="18"/>
      <c r="E90" s="18"/>
    </row>
    <row r="91" spans="2:6" s="8" customFormat="1"/>
    <row r="92" spans="2:6" s="8" customFormat="1" ht="18" customHeight="1">
      <c r="B92" s="628" t="s">
        <v>3</v>
      </c>
      <c r="C92" s="657"/>
      <c r="D92" s="641" t="s">
        <v>88</v>
      </c>
      <c r="E92" s="642"/>
    </row>
    <row r="93" spans="2:6" s="8" customFormat="1" ht="37.1" customHeight="1">
      <c r="B93" s="253" t="s">
        <v>4</v>
      </c>
      <c r="C93" s="387">
        <v>1130</v>
      </c>
      <c r="D93" s="643"/>
      <c r="E93" s="644"/>
    </row>
    <row r="94" spans="2:6" s="8" customFormat="1">
      <c r="B94" s="253" t="s">
        <v>5</v>
      </c>
      <c r="C94" s="387">
        <v>32001</v>
      </c>
      <c r="D94" s="367" t="s">
        <v>129</v>
      </c>
      <c r="E94" s="367" t="s">
        <v>9</v>
      </c>
    </row>
    <row r="95" spans="2:6" s="8" customFormat="1" ht="72">
      <c r="B95" s="328" t="s">
        <v>144</v>
      </c>
      <c r="C95" s="414" t="s">
        <v>223</v>
      </c>
      <c r="D95" s="557"/>
      <c r="E95" s="557"/>
    </row>
    <row r="96" spans="2:6" s="8" customFormat="1" ht="54">
      <c r="B96" s="253" t="s">
        <v>145</v>
      </c>
      <c r="C96" s="414" t="s">
        <v>303</v>
      </c>
      <c r="D96" s="558"/>
      <c r="E96" s="558"/>
    </row>
    <row r="97" spans="2:6" s="8" customFormat="1" ht="36">
      <c r="B97" s="328" t="s">
        <v>146</v>
      </c>
      <c r="C97" s="414" t="s">
        <v>66</v>
      </c>
      <c r="D97" s="558"/>
      <c r="E97" s="558"/>
    </row>
    <row r="98" spans="2:6" s="8" customFormat="1" ht="54">
      <c r="B98" s="243" t="s">
        <v>344</v>
      </c>
      <c r="C98" s="387" t="s">
        <v>345</v>
      </c>
      <c r="D98" s="558"/>
      <c r="E98" s="558"/>
    </row>
    <row r="99" spans="2:6" s="8" customFormat="1" ht="18" customHeight="1">
      <c r="B99" s="638" t="s">
        <v>0</v>
      </c>
      <c r="C99" s="639"/>
      <c r="D99" s="542"/>
      <c r="E99" s="542"/>
    </row>
    <row r="100" spans="2:6" s="8" customFormat="1" ht="18" customHeight="1">
      <c r="B100" s="650" t="s">
        <v>346</v>
      </c>
      <c r="C100" s="651"/>
      <c r="D100" s="366"/>
      <c r="E100" s="63">
        <v>1</v>
      </c>
    </row>
    <row r="101" spans="2:6" s="38" customFormat="1">
      <c r="B101" s="19" t="s">
        <v>6</v>
      </c>
      <c r="C101" s="19"/>
      <c r="D101" s="61">
        <f>+'Հավելված N 1'!D80</f>
        <v>33460.199999999997</v>
      </c>
      <c r="E101" s="61">
        <f>+'Հավելված N 1'!E80</f>
        <v>33460.199999999997</v>
      </c>
      <c r="F101" s="62"/>
    </row>
    <row r="102" spans="2:6" s="8" customFormat="1"/>
    <row r="103" spans="2:6" s="8" customFormat="1">
      <c r="B103" s="18" t="s">
        <v>1</v>
      </c>
      <c r="C103" s="18" t="s">
        <v>2</v>
      </c>
      <c r="D103" s="59"/>
      <c r="E103" s="59"/>
    </row>
    <row r="104" spans="2:6" s="8" customFormat="1">
      <c r="B104" s="60">
        <v>1146</v>
      </c>
      <c r="C104" s="115" t="s">
        <v>115</v>
      </c>
      <c r="D104" s="18"/>
      <c r="E104" s="18"/>
    </row>
    <row r="105" spans="2:6" s="8" customFormat="1"/>
    <row r="106" spans="2:6" s="8" customFormat="1" ht="18" customHeight="1">
      <c r="B106" s="654" t="s">
        <v>3</v>
      </c>
      <c r="C106" s="655"/>
      <c r="D106" s="641" t="s">
        <v>103</v>
      </c>
      <c r="E106" s="642"/>
    </row>
    <row r="107" spans="2:6" s="8" customFormat="1" ht="37.1" customHeight="1">
      <c r="B107" s="17" t="s">
        <v>4</v>
      </c>
      <c r="C107" s="110">
        <v>1146</v>
      </c>
      <c r="D107" s="643"/>
      <c r="E107" s="644"/>
    </row>
    <row r="108" spans="2:6" s="8" customFormat="1">
      <c r="B108" s="100" t="s">
        <v>5</v>
      </c>
      <c r="C108" s="110">
        <v>12010</v>
      </c>
      <c r="D108" s="154" t="s">
        <v>129</v>
      </c>
      <c r="E108" s="124" t="s">
        <v>9</v>
      </c>
    </row>
    <row r="109" spans="2:6" s="8" customFormat="1" ht="36">
      <c r="B109" s="116" t="s">
        <v>33</v>
      </c>
      <c r="C109" s="125" t="s">
        <v>347</v>
      </c>
      <c r="D109" s="557"/>
      <c r="E109" s="557"/>
    </row>
    <row r="110" spans="2:6" s="8" customFormat="1" ht="36">
      <c r="B110" s="116" t="s">
        <v>34</v>
      </c>
      <c r="C110" s="125" t="s">
        <v>348</v>
      </c>
      <c r="D110" s="558"/>
      <c r="E110" s="558"/>
    </row>
    <row r="111" spans="2:6" s="8" customFormat="1" ht="36">
      <c r="B111" s="116" t="s">
        <v>35</v>
      </c>
      <c r="C111" s="117" t="s">
        <v>349</v>
      </c>
      <c r="D111" s="558"/>
      <c r="E111" s="558"/>
    </row>
    <row r="112" spans="2:6" s="8" customFormat="1" ht="54">
      <c r="B112" s="116" t="s">
        <v>350</v>
      </c>
      <c r="C112" s="117" t="s">
        <v>351</v>
      </c>
      <c r="D112" s="558"/>
      <c r="E112" s="558"/>
    </row>
    <row r="113" spans="2:6" s="8" customFormat="1" ht="18" customHeight="1">
      <c r="B113" s="638" t="s">
        <v>0</v>
      </c>
      <c r="C113" s="639"/>
      <c r="D113" s="542"/>
      <c r="E113" s="542"/>
    </row>
    <row r="114" spans="2:6" s="8" customFormat="1" ht="18" customHeight="1">
      <c r="B114" s="650" t="s">
        <v>327</v>
      </c>
      <c r="C114" s="651"/>
      <c r="D114" s="416">
        <v>2</v>
      </c>
      <c r="E114" s="416">
        <v>2</v>
      </c>
    </row>
    <row r="115" spans="2:6" s="8" customFormat="1" ht="18" customHeight="1">
      <c r="B115" s="650" t="s">
        <v>403</v>
      </c>
      <c r="C115" s="651"/>
      <c r="D115" s="459">
        <v>-1</v>
      </c>
      <c r="E115" s="416"/>
    </row>
    <row r="116" spans="2:6" s="38" customFormat="1">
      <c r="B116" s="19" t="s">
        <v>6</v>
      </c>
      <c r="C116" s="19"/>
      <c r="D116" s="61">
        <f>+'Հավելված N 1'!D93</f>
        <v>-181070</v>
      </c>
      <c r="E116" s="61">
        <f>+'Հավելված N 1'!E93</f>
        <v>-320020</v>
      </c>
      <c r="F116" s="62"/>
    </row>
    <row r="118" spans="2:6" s="8" customFormat="1">
      <c r="B118" s="18" t="s">
        <v>1</v>
      </c>
      <c r="C118" s="18" t="s">
        <v>2</v>
      </c>
      <c r="D118" s="59"/>
      <c r="E118" s="59"/>
    </row>
    <row r="119" spans="2:6" s="8" customFormat="1">
      <c r="B119" s="60">
        <v>1148</v>
      </c>
      <c r="C119" s="115" t="s">
        <v>390</v>
      </c>
      <c r="D119" s="18"/>
      <c r="E119" s="18"/>
    </row>
    <row r="120" spans="2:6" s="8" customFormat="1"/>
    <row r="121" spans="2:6" s="8" customFormat="1" ht="18" customHeight="1">
      <c r="B121" s="654" t="s">
        <v>3</v>
      </c>
      <c r="C121" s="655"/>
      <c r="D121" s="641" t="s">
        <v>88</v>
      </c>
      <c r="E121" s="642"/>
    </row>
    <row r="122" spans="2:6" s="8" customFormat="1" ht="37.1" customHeight="1">
      <c r="B122" s="17" t="s">
        <v>4</v>
      </c>
      <c r="C122" s="110">
        <v>1148</v>
      </c>
      <c r="D122" s="643"/>
      <c r="E122" s="644"/>
    </row>
    <row r="123" spans="2:6" s="8" customFormat="1">
      <c r="B123" s="100" t="s">
        <v>5</v>
      </c>
      <c r="C123" s="110">
        <v>32005</v>
      </c>
      <c r="D123" s="425" t="s">
        <v>129</v>
      </c>
      <c r="E123" s="425" t="s">
        <v>9</v>
      </c>
    </row>
    <row r="124" spans="2:6" s="8" customFormat="1" ht="36">
      <c r="B124" s="116" t="s">
        <v>33</v>
      </c>
      <c r="C124" s="426" t="s">
        <v>391</v>
      </c>
      <c r="D124" s="557"/>
      <c r="E124" s="557"/>
    </row>
    <row r="125" spans="2:6" s="8" customFormat="1" ht="36">
      <c r="B125" s="116" t="s">
        <v>145</v>
      </c>
      <c r="C125" s="426" t="s">
        <v>397</v>
      </c>
      <c r="D125" s="558"/>
      <c r="E125" s="558"/>
    </row>
    <row r="126" spans="2:6" s="8" customFormat="1" ht="36">
      <c r="B126" s="116" t="s">
        <v>146</v>
      </c>
      <c r="C126" s="117" t="s">
        <v>308</v>
      </c>
      <c r="D126" s="558"/>
      <c r="E126" s="558"/>
    </row>
    <row r="127" spans="2:6" s="8" customFormat="1" ht="54">
      <c r="B127" s="116" t="s">
        <v>398</v>
      </c>
      <c r="C127" s="117" t="s">
        <v>399</v>
      </c>
      <c r="D127" s="558"/>
      <c r="E127" s="558"/>
    </row>
    <row r="128" spans="2:6" s="8" customFormat="1" ht="18" customHeight="1">
      <c r="B128" s="638" t="s">
        <v>0</v>
      </c>
      <c r="C128" s="639"/>
      <c r="D128" s="542"/>
      <c r="E128" s="542"/>
    </row>
    <row r="129" spans="2:6" s="8" customFormat="1" ht="18" customHeight="1">
      <c r="B129" s="650" t="s">
        <v>400</v>
      </c>
      <c r="C129" s="651"/>
      <c r="D129" s="457">
        <v>0</v>
      </c>
      <c r="E129" s="416">
        <v>1</v>
      </c>
    </row>
    <row r="130" spans="2:6" s="38" customFormat="1">
      <c r="B130" s="19" t="s">
        <v>6</v>
      </c>
      <c r="C130" s="19"/>
      <c r="D130" s="61">
        <f>+'Հավելված N 1'!D106</f>
        <v>0</v>
      </c>
      <c r="E130" s="61">
        <f>+'Հավելված N 1'!E106</f>
        <v>669.3</v>
      </c>
      <c r="F130" s="62"/>
    </row>
    <row r="132" spans="2:6" s="8" customFormat="1">
      <c r="B132" s="18" t="s">
        <v>1</v>
      </c>
      <c r="C132" s="18" t="s">
        <v>2</v>
      </c>
      <c r="D132" s="59"/>
      <c r="E132" s="59"/>
    </row>
    <row r="133" spans="2:6" s="8" customFormat="1">
      <c r="B133" s="60">
        <v>1163</v>
      </c>
      <c r="C133" s="252" t="s">
        <v>153</v>
      </c>
      <c r="D133" s="18"/>
      <c r="E133" s="18"/>
    </row>
    <row r="134" spans="2:6" s="8" customFormat="1"/>
    <row r="135" spans="2:6" s="8" customFormat="1" ht="18" customHeight="1">
      <c r="B135" s="654" t="s">
        <v>3</v>
      </c>
      <c r="C135" s="655"/>
      <c r="D135" s="18"/>
      <c r="E135" s="18"/>
    </row>
    <row r="136" spans="2:6" s="8" customFormat="1" ht="37.1" customHeight="1">
      <c r="B136" s="253" t="s">
        <v>1</v>
      </c>
      <c r="C136" s="254">
        <v>1163</v>
      </c>
      <c r="D136" s="636" t="s">
        <v>106</v>
      </c>
      <c r="E136" s="637"/>
    </row>
    <row r="137" spans="2:6" s="8" customFormat="1">
      <c r="B137" s="255" t="s">
        <v>5</v>
      </c>
      <c r="C137" s="256">
        <v>12001</v>
      </c>
      <c r="D137" s="492" t="s">
        <v>129</v>
      </c>
      <c r="E137" s="492" t="s">
        <v>9</v>
      </c>
    </row>
    <row r="138" spans="2:6" s="8" customFormat="1" ht="36">
      <c r="B138" s="257" t="s">
        <v>33</v>
      </c>
      <c r="C138" s="256" t="s">
        <v>421</v>
      </c>
      <c r="D138" s="557"/>
      <c r="E138" s="557"/>
    </row>
    <row r="139" spans="2:6" s="8" customFormat="1" ht="36">
      <c r="B139" s="255" t="s">
        <v>34</v>
      </c>
      <c r="C139" s="256" t="s">
        <v>422</v>
      </c>
      <c r="D139" s="558"/>
      <c r="E139" s="558"/>
    </row>
    <row r="140" spans="2:6" s="8" customFormat="1" ht="18" customHeight="1">
      <c r="B140" s="257" t="s">
        <v>35</v>
      </c>
      <c r="C140" s="256" t="s">
        <v>349</v>
      </c>
      <c r="D140" s="558"/>
      <c r="E140" s="558"/>
    </row>
    <row r="141" spans="2:6" s="8" customFormat="1" ht="54">
      <c r="B141" s="258" t="s">
        <v>350</v>
      </c>
      <c r="C141" s="256" t="s">
        <v>423</v>
      </c>
      <c r="D141" s="558"/>
      <c r="E141" s="558"/>
    </row>
    <row r="142" spans="2:6" s="8" customFormat="1" ht="18" customHeight="1">
      <c r="B142" s="638" t="s">
        <v>0</v>
      </c>
      <c r="C142" s="639"/>
      <c r="D142" s="542"/>
      <c r="E142" s="542"/>
    </row>
    <row r="143" spans="2:6" s="38" customFormat="1">
      <c r="B143" s="19" t="s">
        <v>6</v>
      </c>
      <c r="C143" s="19"/>
      <c r="D143" s="61">
        <f>+'Հավելված N 1'!D119</f>
        <v>-3142.8</v>
      </c>
      <c r="E143" s="61">
        <f>+'Հավելված N 1'!E119</f>
        <v>-3142.8</v>
      </c>
      <c r="F143" s="62"/>
    </row>
    <row r="144" spans="2:6" ht="9.9499999999999993" customHeight="1"/>
    <row r="145" spans="2:6" s="8" customFormat="1" ht="18" customHeight="1">
      <c r="B145" s="654" t="s">
        <v>3</v>
      </c>
      <c r="C145" s="655"/>
      <c r="D145" s="18"/>
      <c r="E145" s="18"/>
    </row>
    <row r="146" spans="2:6" s="8" customFormat="1" ht="37.1" customHeight="1">
      <c r="B146" s="253" t="s">
        <v>1</v>
      </c>
      <c r="C146" s="254">
        <v>1163</v>
      </c>
      <c r="D146" s="636" t="s">
        <v>88</v>
      </c>
      <c r="E146" s="637"/>
    </row>
    <row r="147" spans="2:6" s="8" customFormat="1">
      <c r="B147" s="255" t="s">
        <v>5</v>
      </c>
      <c r="C147" s="256">
        <v>32003</v>
      </c>
      <c r="D147" s="219" t="s">
        <v>129</v>
      </c>
      <c r="E147" s="219" t="s">
        <v>9</v>
      </c>
    </row>
    <row r="148" spans="2:6" s="8" customFormat="1" ht="36">
      <c r="B148" s="257" t="s">
        <v>33</v>
      </c>
      <c r="C148" s="256" t="s">
        <v>202</v>
      </c>
      <c r="D148" s="557"/>
      <c r="E148" s="557"/>
    </row>
    <row r="149" spans="2:6" s="8" customFormat="1" ht="90">
      <c r="B149" s="255" t="s">
        <v>34</v>
      </c>
      <c r="C149" s="256" t="s">
        <v>306</v>
      </c>
      <c r="D149" s="558"/>
      <c r="E149" s="558"/>
    </row>
    <row r="150" spans="2:6" s="8" customFormat="1" ht="18" customHeight="1">
      <c r="B150" s="257" t="s">
        <v>35</v>
      </c>
      <c r="C150" s="256" t="s">
        <v>308</v>
      </c>
      <c r="D150" s="558"/>
      <c r="E150" s="558"/>
    </row>
    <row r="151" spans="2:6" s="8" customFormat="1" ht="54">
      <c r="B151" s="258" t="s">
        <v>119</v>
      </c>
      <c r="C151" s="256" t="s">
        <v>352</v>
      </c>
      <c r="D151" s="558"/>
      <c r="E151" s="558"/>
    </row>
    <row r="152" spans="2:6" s="8" customFormat="1" ht="18" customHeight="1">
      <c r="B152" s="638" t="s">
        <v>0</v>
      </c>
      <c r="C152" s="639"/>
      <c r="D152" s="542"/>
      <c r="E152" s="542"/>
    </row>
    <row r="153" spans="2:6" s="8" customFormat="1" ht="18" customHeight="1">
      <c r="B153" s="650" t="s">
        <v>353</v>
      </c>
      <c r="C153" s="651"/>
      <c r="D153" s="366"/>
      <c r="E153" s="416">
        <v>1</v>
      </c>
    </row>
    <row r="154" spans="2:6" s="38" customFormat="1">
      <c r="B154" s="19" t="s">
        <v>6</v>
      </c>
      <c r="C154" s="19"/>
      <c r="D154" s="61">
        <f>+'Հավելված N 1'!D125</f>
        <v>0</v>
      </c>
      <c r="E154" s="61">
        <f>+'Հավելված N 1'!E125</f>
        <v>9318</v>
      </c>
      <c r="F154" s="62"/>
    </row>
    <row r="155" spans="2:6" s="8" customFormat="1"/>
    <row r="156" spans="2:6" s="8" customFormat="1">
      <c r="B156" s="211" t="s">
        <v>1</v>
      </c>
      <c r="C156" s="211" t="s">
        <v>2</v>
      </c>
      <c r="D156" s="212"/>
      <c r="E156" s="212"/>
    </row>
    <row r="157" spans="2:6" s="8" customFormat="1">
      <c r="B157" s="213">
        <v>1168</v>
      </c>
      <c r="C157" s="255" t="s">
        <v>354</v>
      </c>
      <c r="D157" s="211"/>
      <c r="E157" s="211"/>
    </row>
    <row r="158" spans="2:6" s="8" customFormat="1"/>
    <row r="159" spans="2:6" s="8" customFormat="1">
      <c r="B159" s="628" t="s">
        <v>3</v>
      </c>
      <c r="C159" s="640"/>
      <c r="D159" s="641" t="s">
        <v>103</v>
      </c>
      <c r="E159" s="642"/>
    </row>
    <row r="160" spans="2:6" s="8" customFormat="1" ht="37.1" customHeight="1">
      <c r="B160" s="191" t="s">
        <v>4</v>
      </c>
      <c r="C160" s="204">
        <v>1168</v>
      </c>
      <c r="D160" s="643"/>
      <c r="E160" s="644"/>
    </row>
    <row r="161" spans="2:6" s="8" customFormat="1">
      <c r="B161" s="191" t="s">
        <v>5</v>
      </c>
      <c r="C161" s="204">
        <v>32001</v>
      </c>
      <c r="D161" s="217" t="s">
        <v>143</v>
      </c>
      <c r="E161" s="217" t="s">
        <v>12</v>
      </c>
    </row>
    <row r="162" spans="2:6" s="8" customFormat="1" ht="54">
      <c r="B162" s="253" t="s">
        <v>33</v>
      </c>
      <c r="C162" s="414" t="s">
        <v>355</v>
      </c>
      <c r="D162" s="557"/>
      <c r="E162" s="557"/>
    </row>
    <row r="163" spans="2:6" s="8" customFormat="1" ht="72">
      <c r="B163" s="253" t="s">
        <v>34</v>
      </c>
      <c r="C163" s="414" t="s">
        <v>356</v>
      </c>
      <c r="D163" s="558"/>
      <c r="E163" s="558"/>
    </row>
    <row r="164" spans="2:6" s="8" customFormat="1" ht="36">
      <c r="B164" s="253" t="s">
        <v>35</v>
      </c>
      <c r="C164" s="414" t="s">
        <v>98</v>
      </c>
      <c r="D164" s="558"/>
      <c r="E164" s="558"/>
    </row>
    <row r="165" spans="2:6" s="8" customFormat="1" ht="54">
      <c r="B165" s="243" t="s">
        <v>119</v>
      </c>
      <c r="C165" s="414" t="s">
        <v>357</v>
      </c>
      <c r="D165" s="558"/>
      <c r="E165" s="558"/>
    </row>
    <row r="166" spans="2:6" s="8" customFormat="1">
      <c r="B166" s="645" t="s">
        <v>0</v>
      </c>
      <c r="C166" s="646"/>
      <c r="D166" s="542"/>
      <c r="E166" s="542"/>
    </row>
    <row r="167" spans="2:6" s="8" customFormat="1">
      <c r="B167" s="650" t="s">
        <v>359</v>
      </c>
      <c r="C167" s="656"/>
      <c r="D167" s="214">
        <v>-1</v>
      </c>
      <c r="E167" s="214">
        <v>-1</v>
      </c>
    </row>
    <row r="168" spans="2:6" s="8" customFormat="1" ht="37.1" customHeight="1">
      <c r="B168" s="650" t="s">
        <v>373</v>
      </c>
      <c r="C168" s="656"/>
      <c r="D168" s="214">
        <v>0</v>
      </c>
      <c r="E168" s="214">
        <v>1</v>
      </c>
    </row>
    <row r="169" spans="2:6" s="8" customFormat="1" ht="36.549999999999997" customHeight="1">
      <c r="B169" s="650" t="s">
        <v>324</v>
      </c>
      <c r="C169" s="656"/>
      <c r="D169" s="214">
        <v>0</v>
      </c>
      <c r="E169" s="214">
        <v>1</v>
      </c>
    </row>
    <row r="170" spans="2:6" s="38" customFormat="1">
      <c r="B170" s="215" t="s">
        <v>6</v>
      </c>
      <c r="C170" s="215"/>
      <c r="D170" s="216">
        <f>+'Հավելված N 1'!D138</f>
        <v>-149394.9</v>
      </c>
      <c r="E170" s="216">
        <f>+'Հավելված N 1'!E138</f>
        <v>-192828.99999999994</v>
      </c>
      <c r="F170" s="62"/>
    </row>
    <row r="172" spans="2:6">
      <c r="B172" s="22" t="s">
        <v>1</v>
      </c>
      <c r="C172" s="647" t="s">
        <v>2</v>
      </c>
      <c r="D172" s="648"/>
      <c r="E172" s="649"/>
    </row>
    <row r="173" spans="2:6">
      <c r="B173" s="60">
        <v>1183</v>
      </c>
      <c r="C173" s="20" t="s">
        <v>99</v>
      </c>
      <c r="D173" s="20"/>
      <c r="E173" s="20"/>
    </row>
    <row r="174" spans="2:6">
      <c r="B174" s="8"/>
      <c r="C174" s="8"/>
      <c r="D174" s="8"/>
      <c r="E174" s="8"/>
    </row>
    <row r="175" spans="2:6" s="109" customFormat="1">
      <c r="B175" s="652" t="s">
        <v>3</v>
      </c>
      <c r="C175" s="653"/>
      <c r="D175" s="641" t="s">
        <v>103</v>
      </c>
      <c r="E175" s="642"/>
    </row>
    <row r="176" spans="2:6" s="8" customFormat="1" ht="37.1" customHeight="1">
      <c r="B176" s="17" t="s">
        <v>32</v>
      </c>
      <c r="C176" s="110">
        <v>1183</v>
      </c>
      <c r="D176" s="643"/>
      <c r="E176" s="644"/>
    </row>
    <row r="177" spans="2:5" s="109" customFormat="1">
      <c r="B177" s="11" t="s">
        <v>120</v>
      </c>
      <c r="C177" s="48">
        <v>32001</v>
      </c>
      <c r="D177" s="154" t="s">
        <v>129</v>
      </c>
      <c r="E177" s="154" t="s">
        <v>9</v>
      </c>
    </row>
    <row r="178" spans="2:5" s="109" customFormat="1" ht="36">
      <c r="B178" s="11" t="s">
        <v>33</v>
      </c>
      <c r="C178" s="57" t="s">
        <v>360</v>
      </c>
      <c r="D178" s="557"/>
      <c r="E178" s="557"/>
    </row>
    <row r="179" spans="2:5" s="109" customFormat="1" ht="75" customHeight="1">
      <c r="B179" s="11" t="s">
        <v>34</v>
      </c>
      <c r="C179" s="57" t="s">
        <v>361</v>
      </c>
      <c r="D179" s="558"/>
      <c r="E179" s="558"/>
    </row>
    <row r="180" spans="2:5" s="109" customFormat="1" ht="36">
      <c r="B180" s="11" t="s">
        <v>35</v>
      </c>
      <c r="C180" s="133" t="s">
        <v>98</v>
      </c>
      <c r="D180" s="558"/>
      <c r="E180" s="558"/>
    </row>
    <row r="181" spans="2:5" s="109" customFormat="1" ht="72" customHeight="1">
      <c r="B181" s="11" t="s">
        <v>119</v>
      </c>
      <c r="C181" s="133" t="s">
        <v>362</v>
      </c>
      <c r="D181" s="558"/>
      <c r="E181" s="558"/>
    </row>
    <row r="182" spans="2:5" s="109" customFormat="1">
      <c r="B182" s="672" t="s">
        <v>36</v>
      </c>
      <c r="C182" s="672"/>
      <c r="D182" s="542"/>
      <c r="E182" s="542"/>
    </row>
    <row r="183" spans="2:5" s="109" customFormat="1" ht="17.45" customHeight="1">
      <c r="B183" s="673" t="s">
        <v>358</v>
      </c>
      <c r="C183" s="674"/>
      <c r="D183" s="63">
        <v>0</v>
      </c>
      <c r="E183" s="63">
        <v>1</v>
      </c>
    </row>
    <row r="184" spans="2:5" s="109" customFormat="1">
      <c r="B184" s="19" t="s">
        <v>37</v>
      </c>
      <c r="C184" s="19"/>
      <c r="D184" s="61">
        <f>+'Հավելված N 1'!D151</f>
        <v>-383.89999999999986</v>
      </c>
      <c r="E184" s="61">
        <f>+'Հավելված N 1'!E151</f>
        <v>8659.9</v>
      </c>
    </row>
    <row r="185" spans="2:5" ht="9.9499999999999993" customHeight="1"/>
    <row r="186" spans="2:5" s="109" customFormat="1" ht="18" customHeight="1">
      <c r="B186" s="652" t="s">
        <v>3</v>
      </c>
      <c r="C186" s="653"/>
      <c r="D186" s="641" t="s">
        <v>103</v>
      </c>
      <c r="E186" s="642"/>
    </row>
    <row r="187" spans="2:5" s="8" customFormat="1" ht="37.1" customHeight="1">
      <c r="B187" s="17" t="s">
        <v>32</v>
      </c>
      <c r="C187" s="110">
        <v>1183</v>
      </c>
      <c r="D187" s="643"/>
      <c r="E187" s="644"/>
    </row>
    <row r="188" spans="2:5" s="109" customFormat="1">
      <c r="B188" s="11" t="s">
        <v>120</v>
      </c>
      <c r="C188" s="48">
        <v>32003</v>
      </c>
      <c r="D188" s="219" t="s">
        <v>129</v>
      </c>
      <c r="E188" s="219" t="s">
        <v>9</v>
      </c>
    </row>
    <row r="189" spans="2:5" s="109" customFormat="1" ht="36">
      <c r="B189" s="266" t="s">
        <v>33</v>
      </c>
      <c r="C189" s="256" t="s">
        <v>161</v>
      </c>
      <c r="D189" s="557"/>
      <c r="E189" s="557"/>
    </row>
    <row r="190" spans="2:5" s="109" customFormat="1" ht="75" customHeight="1">
      <c r="B190" s="266" t="s">
        <v>34</v>
      </c>
      <c r="C190" s="256" t="s">
        <v>162</v>
      </c>
      <c r="D190" s="558"/>
      <c r="E190" s="558"/>
    </row>
    <row r="191" spans="2:5" s="109" customFormat="1" ht="36">
      <c r="B191" s="266" t="s">
        <v>35</v>
      </c>
      <c r="C191" s="267" t="s">
        <v>98</v>
      </c>
      <c r="D191" s="558"/>
      <c r="E191" s="558"/>
    </row>
    <row r="192" spans="2:5" s="109" customFormat="1" ht="72" customHeight="1">
      <c r="B192" s="266" t="s">
        <v>101</v>
      </c>
      <c r="C192" s="267" t="s">
        <v>163</v>
      </c>
      <c r="D192" s="558"/>
      <c r="E192" s="558"/>
    </row>
    <row r="193" spans="2:5" s="109" customFormat="1">
      <c r="B193" s="672" t="s">
        <v>36</v>
      </c>
      <c r="C193" s="672"/>
      <c r="D193" s="542"/>
      <c r="E193" s="542"/>
    </row>
    <row r="194" spans="2:5" s="109" customFormat="1">
      <c r="B194" s="19" t="s">
        <v>37</v>
      </c>
      <c r="C194" s="19"/>
      <c r="D194" s="61">
        <f>+'Հավելված N 1'!D157</f>
        <v>0</v>
      </c>
      <c r="E194" s="61">
        <f>+'Հավելված N 1'!E157</f>
        <v>-259512.3</v>
      </c>
    </row>
    <row r="195" spans="2:5" ht="9.9499999999999993" customHeight="1"/>
    <row r="196" spans="2:5" s="109" customFormat="1">
      <c r="B196" s="652" t="s">
        <v>3</v>
      </c>
      <c r="C196" s="653"/>
      <c r="D196" s="641" t="s">
        <v>88</v>
      </c>
      <c r="E196" s="642"/>
    </row>
    <row r="197" spans="2:5" s="8" customFormat="1" ht="37.1" customHeight="1">
      <c r="B197" s="17" t="s">
        <v>32</v>
      </c>
      <c r="C197" s="110">
        <v>1183</v>
      </c>
      <c r="D197" s="643"/>
      <c r="E197" s="644"/>
    </row>
    <row r="198" spans="2:5" s="109" customFormat="1">
      <c r="B198" s="11" t="s">
        <v>120</v>
      </c>
      <c r="C198" s="48">
        <v>32004</v>
      </c>
      <c r="D198" s="367" t="s">
        <v>129</v>
      </c>
      <c r="E198" s="367" t="s">
        <v>9</v>
      </c>
    </row>
    <row r="199" spans="2:5" s="109" customFormat="1" ht="36">
      <c r="B199" s="11" t="s">
        <v>33</v>
      </c>
      <c r="C199" s="57" t="s">
        <v>363</v>
      </c>
      <c r="D199" s="557"/>
      <c r="E199" s="557"/>
    </row>
    <row r="200" spans="2:5" s="109" customFormat="1">
      <c r="B200" s="11" t="s">
        <v>34</v>
      </c>
      <c r="C200" s="57" t="s">
        <v>364</v>
      </c>
      <c r="D200" s="558"/>
      <c r="E200" s="558"/>
    </row>
    <row r="201" spans="2:5" s="109" customFormat="1" ht="36">
      <c r="B201" s="11" t="s">
        <v>35</v>
      </c>
      <c r="C201" s="133" t="s">
        <v>98</v>
      </c>
      <c r="D201" s="558"/>
      <c r="E201" s="558"/>
    </row>
    <row r="202" spans="2:5" s="109" customFormat="1" ht="72" customHeight="1">
      <c r="B202" s="11" t="s">
        <v>119</v>
      </c>
      <c r="C202" s="133" t="s">
        <v>365</v>
      </c>
      <c r="D202" s="558"/>
      <c r="E202" s="558"/>
    </row>
    <row r="203" spans="2:5" s="109" customFormat="1">
      <c r="B203" s="672" t="s">
        <v>36</v>
      </c>
      <c r="C203" s="672"/>
      <c r="D203" s="542"/>
      <c r="E203" s="542"/>
    </row>
    <row r="204" spans="2:5" s="109" customFormat="1" ht="17.45" customHeight="1">
      <c r="B204" s="673" t="s">
        <v>358</v>
      </c>
      <c r="C204" s="674"/>
      <c r="D204" s="63">
        <v>1</v>
      </c>
      <c r="E204" s="63">
        <v>1</v>
      </c>
    </row>
    <row r="205" spans="2:5" s="109" customFormat="1" ht="17.45" customHeight="1">
      <c r="B205" s="673" t="s">
        <v>366</v>
      </c>
      <c r="C205" s="674"/>
      <c r="D205" s="63"/>
      <c r="E205" s="63">
        <v>2</v>
      </c>
    </row>
    <row r="206" spans="2:5" s="109" customFormat="1" ht="37.1" customHeight="1">
      <c r="B206" s="673" t="s">
        <v>324</v>
      </c>
      <c r="C206" s="674"/>
      <c r="D206" s="63"/>
      <c r="E206" s="63">
        <v>2</v>
      </c>
    </row>
    <row r="207" spans="2:5" s="109" customFormat="1">
      <c r="B207" s="19" t="s">
        <v>37</v>
      </c>
      <c r="C207" s="19"/>
      <c r="D207" s="61">
        <f>+'Հավելված N 1'!D163</f>
        <v>1179</v>
      </c>
      <c r="E207" s="61">
        <f>+'Հավելված N 1'!E163</f>
        <v>97771.7</v>
      </c>
    </row>
    <row r="208" spans="2:5" ht="9.9499999999999993" customHeight="1"/>
    <row r="209" spans="2:6" s="109" customFormat="1">
      <c r="B209" s="652" t="s">
        <v>3</v>
      </c>
      <c r="C209" s="653"/>
      <c r="D209" s="641" t="s">
        <v>88</v>
      </c>
      <c r="E209" s="642"/>
    </row>
    <row r="210" spans="2:6" s="8" customFormat="1" ht="37.1" customHeight="1">
      <c r="B210" s="17" t="s">
        <v>32</v>
      </c>
      <c r="C210" s="110">
        <v>1183</v>
      </c>
      <c r="D210" s="643"/>
      <c r="E210" s="644"/>
    </row>
    <row r="211" spans="2:6" s="109" customFormat="1">
      <c r="B211" s="11" t="s">
        <v>120</v>
      </c>
      <c r="C211" s="48">
        <v>32007</v>
      </c>
      <c r="D211" s="367" t="s">
        <v>129</v>
      </c>
      <c r="E211" s="367" t="s">
        <v>9</v>
      </c>
    </row>
    <row r="212" spans="2:6" s="109" customFormat="1" ht="36">
      <c r="B212" s="11" t="s">
        <v>33</v>
      </c>
      <c r="C212" s="57" t="s">
        <v>367</v>
      </c>
      <c r="D212" s="557"/>
      <c r="E212" s="557"/>
    </row>
    <row r="213" spans="2:6" s="109" customFormat="1" ht="54">
      <c r="B213" s="11" t="s">
        <v>34</v>
      </c>
      <c r="C213" s="57" t="s">
        <v>368</v>
      </c>
      <c r="D213" s="558"/>
      <c r="E213" s="558"/>
    </row>
    <row r="214" spans="2:6" s="109" customFormat="1" ht="36">
      <c r="B214" s="11" t="s">
        <v>35</v>
      </c>
      <c r="C214" s="133" t="s">
        <v>98</v>
      </c>
      <c r="D214" s="558"/>
      <c r="E214" s="558"/>
    </row>
    <row r="215" spans="2:6" s="109" customFormat="1" ht="72" customHeight="1">
      <c r="B215" s="11" t="s">
        <v>119</v>
      </c>
      <c r="C215" s="133" t="s">
        <v>362</v>
      </c>
      <c r="D215" s="558"/>
      <c r="E215" s="558"/>
    </row>
    <row r="216" spans="2:6" s="109" customFormat="1">
      <c r="B216" s="672" t="s">
        <v>36</v>
      </c>
      <c r="C216" s="672"/>
      <c r="D216" s="542"/>
      <c r="E216" s="542"/>
    </row>
    <row r="217" spans="2:6" s="109" customFormat="1">
      <c r="B217" s="19" t="s">
        <v>37</v>
      </c>
      <c r="C217" s="19"/>
      <c r="D217" s="61">
        <f>+'Հավելված N 1'!D169</f>
        <v>480</v>
      </c>
      <c r="E217" s="61">
        <f>+'Հավելված N 1'!E169</f>
        <v>480</v>
      </c>
    </row>
    <row r="218" spans="2:6" ht="9.9499999999999993" customHeight="1"/>
    <row r="219" spans="2:6">
      <c r="B219" s="666" t="s">
        <v>3</v>
      </c>
      <c r="C219" s="667"/>
      <c r="D219" s="641" t="s">
        <v>88</v>
      </c>
      <c r="E219" s="642"/>
      <c r="F219" s="8"/>
    </row>
    <row r="220" spans="2:6" s="8" customFormat="1" ht="37.1" customHeight="1">
      <c r="B220" s="17" t="s">
        <v>32</v>
      </c>
      <c r="C220" s="48">
        <v>1183</v>
      </c>
      <c r="D220" s="643"/>
      <c r="E220" s="644"/>
      <c r="F220" s="6"/>
    </row>
    <row r="221" spans="2:6">
      <c r="B221" s="116" t="s">
        <v>120</v>
      </c>
      <c r="C221" s="110">
        <v>32012</v>
      </c>
      <c r="D221" s="154" t="s">
        <v>129</v>
      </c>
      <c r="E221" s="154" t="s">
        <v>9</v>
      </c>
    </row>
    <row r="222" spans="2:6" ht="36">
      <c r="B222" s="116" t="s">
        <v>33</v>
      </c>
      <c r="C222" s="119" t="s">
        <v>123</v>
      </c>
      <c r="D222" s="668"/>
      <c r="E222" s="668"/>
    </row>
    <row r="223" spans="2:6" ht="36">
      <c r="B223" s="116" t="s">
        <v>34</v>
      </c>
      <c r="C223" s="119" t="s">
        <v>124</v>
      </c>
      <c r="D223" s="669"/>
      <c r="E223" s="669"/>
    </row>
    <row r="224" spans="2:6" ht="36">
      <c r="B224" s="116" t="s">
        <v>35</v>
      </c>
      <c r="C224" s="117" t="s">
        <v>98</v>
      </c>
      <c r="D224" s="669"/>
      <c r="E224" s="669"/>
    </row>
    <row r="225" spans="1:5" ht="54" customHeight="1">
      <c r="B225" s="116" t="s">
        <v>119</v>
      </c>
      <c r="C225" s="117" t="s">
        <v>100</v>
      </c>
      <c r="D225" s="669"/>
      <c r="E225" s="669"/>
    </row>
    <row r="226" spans="1:5">
      <c r="B226" s="671" t="s">
        <v>36</v>
      </c>
      <c r="C226" s="671"/>
      <c r="D226" s="670"/>
      <c r="E226" s="670"/>
    </row>
    <row r="227" spans="1:5">
      <c r="B227" s="665" t="s">
        <v>125</v>
      </c>
      <c r="C227" s="665"/>
      <c r="D227" s="146">
        <v>0</v>
      </c>
      <c r="E227" s="146">
        <v>1</v>
      </c>
    </row>
    <row r="228" spans="1:5">
      <c r="B228" s="21" t="s">
        <v>37</v>
      </c>
      <c r="C228" s="21"/>
      <c r="D228" s="61">
        <f>+'Հավելված N 1'!D175</f>
        <v>3113.8</v>
      </c>
      <c r="E228" s="61">
        <f>+'Հավելված N 1'!E175</f>
        <v>3113.8</v>
      </c>
    </row>
    <row r="229" spans="1:5">
      <c r="B229" s="428"/>
      <c r="C229" s="428"/>
      <c r="D229" s="218"/>
      <c r="E229" s="218"/>
    </row>
    <row r="230" spans="1:5">
      <c r="B230" s="428"/>
      <c r="C230" s="428"/>
      <c r="D230" s="218"/>
      <c r="E230" s="218"/>
    </row>
    <row r="231" spans="1:5">
      <c r="B231" s="428"/>
      <c r="C231" s="428"/>
      <c r="D231" s="218"/>
      <c r="E231" s="218"/>
    </row>
    <row r="232" spans="1:5">
      <c r="B232" s="428"/>
      <c r="C232" s="428"/>
      <c r="D232" s="218"/>
      <c r="E232" s="218"/>
    </row>
    <row r="233" spans="1:5">
      <c r="B233" s="428"/>
      <c r="C233" s="428"/>
      <c r="D233" s="218"/>
      <c r="E233" s="218"/>
    </row>
    <row r="234" spans="1:5">
      <c r="B234" s="428"/>
      <c r="C234" s="428"/>
      <c r="D234" s="218"/>
      <c r="E234" s="218"/>
    </row>
    <row r="235" spans="1:5" ht="21.85" customHeight="1">
      <c r="A235" s="663" t="s">
        <v>369</v>
      </c>
      <c r="B235" s="663"/>
      <c r="C235" s="663"/>
      <c r="D235" s="663"/>
      <c r="E235" s="663"/>
    </row>
    <row r="236" spans="1:5" ht="38.9" customHeight="1">
      <c r="C236" s="664" t="s">
        <v>152</v>
      </c>
      <c r="D236" s="664"/>
      <c r="E236" s="16"/>
    </row>
    <row r="237" spans="1:5">
      <c r="B237" s="659" t="s">
        <v>8</v>
      </c>
      <c r="C237" s="660"/>
      <c r="D237" s="661"/>
      <c r="E237" s="662"/>
    </row>
    <row r="238" spans="1:5" s="41" customFormat="1">
      <c r="B238" s="55"/>
      <c r="C238" s="55"/>
      <c r="D238" s="56"/>
      <c r="E238" s="56"/>
    </row>
    <row r="239" spans="1:5" s="41" customFormat="1">
      <c r="B239" s="55"/>
      <c r="C239" s="55"/>
    </row>
    <row r="240" spans="1:5">
      <c r="B240" s="411" t="s">
        <v>1</v>
      </c>
      <c r="C240" s="411" t="s">
        <v>2</v>
      </c>
      <c r="D240" s="345"/>
      <c r="E240" s="345"/>
    </row>
    <row r="241" spans="2:5">
      <c r="B241" s="213">
        <v>1139</v>
      </c>
      <c r="C241" s="255" t="s">
        <v>282</v>
      </c>
      <c r="D241" s="345"/>
      <c r="E241" s="345"/>
    </row>
    <row r="243" spans="2:5">
      <c r="B243" s="675" t="s">
        <v>3</v>
      </c>
      <c r="C243" s="676"/>
      <c r="D243" s="641" t="s">
        <v>88</v>
      </c>
      <c r="E243" s="642"/>
    </row>
    <row r="244" spans="2:5" ht="37.1" customHeight="1">
      <c r="B244" s="253" t="s">
        <v>4</v>
      </c>
      <c r="C244" s="387">
        <v>1139</v>
      </c>
      <c r="D244" s="643"/>
      <c r="E244" s="644"/>
    </row>
    <row r="245" spans="2:5">
      <c r="B245" s="328" t="s">
        <v>5</v>
      </c>
      <c r="C245" s="429">
        <v>11001</v>
      </c>
      <c r="D245" s="419" t="s">
        <v>129</v>
      </c>
      <c r="E245" s="419" t="s">
        <v>9</v>
      </c>
    </row>
    <row r="246" spans="2:5" ht="36">
      <c r="B246" s="328" t="s">
        <v>144</v>
      </c>
      <c r="C246" s="414" t="s">
        <v>282</v>
      </c>
      <c r="D246" s="345"/>
      <c r="E246" s="345"/>
    </row>
    <row r="247" spans="2:5" ht="72">
      <c r="B247" s="328" t="s">
        <v>145</v>
      </c>
      <c r="C247" s="414" t="s">
        <v>370</v>
      </c>
      <c r="D247" s="345"/>
      <c r="E247" s="345"/>
    </row>
    <row r="248" spans="2:5" ht="36">
      <c r="B248" s="328" t="s">
        <v>146</v>
      </c>
      <c r="C248" s="414" t="s">
        <v>371</v>
      </c>
      <c r="D248" s="345"/>
      <c r="E248" s="345"/>
    </row>
    <row r="249" spans="2:5" ht="54">
      <c r="B249" s="421" t="s">
        <v>372</v>
      </c>
      <c r="C249" s="414" t="s">
        <v>152</v>
      </c>
      <c r="D249" s="345"/>
      <c r="E249" s="345"/>
    </row>
    <row r="250" spans="2:5">
      <c r="B250" s="430"/>
      <c r="C250" s="431" t="s">
        <v>0</v>
      </c>
      <c r="D250" s="345"/>
      <c r="E250" s="345"/>
    </row>
    <row r="251" spans="2:5">
      <c r="B251" s="677" t="s">
        <v>6</v>
      </c>
      <c r="C251" s="677"/>
      <c r="D251" s="432">
        <f>+'Հավելված N 1'!D190</f>
        <v>201399.2</v>
      </c>
      <c r="E251" s="432">
        <f>+'Հավելված N 1'!E190</f>
        <v>345784.5</v>
      </c>
    </row>
    <row r="252" spans="2:5" ht="8.75" customHeight="1"/>
    <row r="253" spans="2:5">
      <c r="B253" s="675" t="s">
        <v>3</v>
      </c>
      <c r="C253" s="676"/>
      <c r="D253" s="641" t="s">
        <v>106</v>
      </c>
      <c r="E253" s="642"/>
    </row>
    <row r="254" spans="2:5" ht="37.1" customHeight="1">
      <c r="B254" s="253" t="s">
        <v>4</v>
      </c>
      <c r="C254" s="387">
        <v>1139</v>
      </c>
      <c r="D254" s="643"/>
      <c r="E254" s="644"/>
    </row>
    <row r="255" spans="2:5">
      <c r="B255" s="328" t="s">
        <v>5</v>
      </c>
      <c r="C255" s="429">
        <v>11001</v>
      </c>
      <c r="D255" s="419" t="s">
        <v>129</v>
      </c>
      <c r="E255" s="419" t="s">
        <v>9</v>
      </c>
    </row>
    <row r="256" spans="2:5" ht="36">
      <c r="B256" s="328" t="s">
        <v>144</v>
      </c>
      <c r="C256" s="414" t="s">
        <v>282</v>
      </c>
      <c r="D256" s="345"/>
      <c r="E256" s="345"/>
    </row>
    <row r="257" spans="2:5" ht="72">
      <c r="B257" s="328" t="s">
        <v>145</v>
      </c>
      <c r="C257" s="414" t="s">
        <v>370</v>
      </c>
      <c r="D257" s="345"/>
      <c r="E257" s="345"/>
    </row>
    <row r="258" spans="2:5" ht="36">
      <c r="B258" s="328" t="s">
        <v>146</v>
      </c>
      <c r="C258" s="414" t="s">
        <v>371</v>
      </c>
      <c r="D258" s="345"/>
      <c r="E258" s="345"/>
    </row>
    <row r="259" spans="2:5" ht="54">
      <c r="B259" s="421" t="s">
        <v>372</v>
      </c>
      <c r="C259" s="414" t="s">
        <v>152</v>
      </c>
      <c r="D259" s="345"/>
      <c r="E259" s="345"/>
    </row>
    <row r="260" spans="2:5">
      <c r="B260" s="430"/>
      <c r="C260" s="431" t="s">
        <v>0</v>
      </c>
      <c r="D260" s="345"/>
      <c r="E260" s="345"/>
    </row>
    <row r="261" spans="2:5">
      <c r="B261" s="677" t="s">
        <v>6</v>
      </c>
      <c r="C261" s="677"/>
      <c r="D261" s="432">
        <f>+'Հավելված N 1'!D196</f>
        <v>-11037.2</v>
      </c>
      <c r="E261" s="432">
        <f>+'Հավելված N 1'!E196</f>
        <v>-21024.5</v>
      </c>
    </row>
  </sheetData>
  <mergeCells count="123">
    <mergeCell ref="A235:E235"/>
    <mergeCell ref="C236:D236"/>
    <mergeCell ref="B237:E237"/>
    <mergeCell ref="B243:C243"/>
    <mergeCell ref="B251:C251"/>
    <mergeCell ref="B253:C253"/>
    <mergeCell ref="B261:C261"/>
    <mergeCell ref="D243:E244"/>
    <mergeCell ref="D253:E254"/>
    <mergeCell ref="B196:C196"/>
    <mergeCell ref="D196:E197"/>
    <mergeCell ref="D199:D203"/>
    <mergeCell ref="E199:E203"/>
    <mergeCell ref="B203:C203"/>
    <mergeCell ref="B167:C167"/>
    <mergeCell ref="D175:E176"/>
    <mergeCell ref="D186:E187"/>
    <mergeCell ref="B183:C183"/>
    <mergeCell ref="B168:C168"/>
    <mergeCell ref="B169:C169"/>
    <mergeCell ref="B182:C182"/>
    <mergeCell ref="B186:C186"/>
    <mergeCell ref="D189:D193"/>
    <mergeCell ref="E189:E193"/>
    <mergeCell ref="B193:C193"/>
    <mergeCell ref="D219:E220"/>
    <mergeCell ref="D212:D216"/>
    <mergeCell ref="E212:E216"/>
    <mergeCell ref="B216:C216"/>
    <mergeCell ref="B204:C204"/>
    <mergeCell ref="B205:C205"/>
    <mergeCell ref="B206:C206"/>
    <mergeCell ref="B209:C209"/>
    <mergeCell ref="D209:E210"/>
    <mergeCell ref="B227:C227"/>
    <mergeCell ref="B219:C219"/>
    <mergeCell ref="E222:E226"/>
    <mergeCell ref="B226:C226"/>
    <mergeCell ref="D222:D226"/>
    <mergeCell ref="B145:C145"/>
    <mergeCell ref="B60:C60"/>
    <mergeCell ref="B61:C61"/>
    <mergeCell ref="B64:C64"/>
    <mergeCell ref="D64:E65"/>
    <mergeCell ref="D67:D71"/>
    <mergeCell ref="E67:E71"/>
    <mergeCell ref="B71:C71"/>
    <mergeCell ref="D95:D99"/>
    <mergeCell ref="E95:E99"/>
    <mergeCell ref="B99:C99"/>
    <mergeCell ref="B100:C100"/>
    <mergeCell ref="B114:C114"/>
    <mergeCell ref="E124:E128"/>
    <mergeCell ref="B128:C128"/>
    <mergeCell ref="B129:C129"/>
    <mergeCell ref="D121:E122"/>
    <mergeCell ref="D106:E107"/>
    <mergeCell ref="D148:D152"/>
    <mergeCell ref="C2:E2"/>
    <mergeCell ref="C1:E1"/>
    <mergeCell ref="B9:E9"/>
    <mergeCell ref="A7:E7"/>
    <mergeCell ref="B5:E5"/>
    <mergeCell ref="C3:E3"/>
    <mergeCell ref="C8:D8"/>
    <mergeCell ref="B15:C15"/>
    <mergeCell ref="D18:D22"/>
    <mergeCell ref="E18:E22"/>
    <mergeCell ref="B22:C22"/>
    <mergeCell ref="D15:E16"/>
    <mergeCell ref="B23:C23"/>
    <mergeCell ref="B106:C106"/>
    <mergeCell ref="B113:C113"/>
    <mergeCell ref="B24:C24"/>
    <mergeCell ref="B27:C27"/>
    <mergeCell ref="E148:E152"/>
    <mergeCell ref="B92:C92"/>
    <mergeCell ref="D92:E93"/>
    <mergeCell ref="B72:C72"/>
    <mergeCell ref="B78:C78"/>
    <mergeCell ref="D81:D85"/>
    <mergeCell ref="B152:C152"/>
    <mergeCell ref="D27:E28"/>
    <mergeCell ref="D30:D34"/>
    <mergeCell ref="E30:E34"/>
    <mergeCell ref="B34:C34"/>
    <mergeCell ref="B35:C35"/>
    <mergeCell ref="B49:C49"/>
    <mergeCell ref="B52:C52"/>
    <mergeCell ref="D52:E53"/>
    <mergeCell ref="D55:D59"/>
    <mergeCell ref="E55:E59"/>
    <mergeCell ref="B59:C59"/>
    <mergeCell ref="B135:C135"/>
    <mergeCell ref="C172:E172"/>
    <mergeCell ref="B153:C153"/>
    <mergeCell ref="D178:D182"/>
    <mergeCell ref="D109:D113"/>
    <mergeCell ref="E109:E113"/>
    <mergeCell ref="B175:C175"/>
    <mergeCell ref="E178:E182"/>
    <mergeCell ref="B121:C121"/>
    <mergeCell ref="D124:D128"/>
    <mergeCell ref="B159:C159"/>
    <mergeCell ref="D159:E160"/>
    <mergeCell ref="B166:C166"/>
    <mergeCell ref="D162:D166"/>
    <mergeCell ref="E162:E166"/>
    <mergeCell ref="B115:C115"/>
    <mergeCell ref="D136:E136"/>
    <mergeCell ref="D138:D142"/>
    <mergeCell ref="E138:E142"/>
    <mergeCell ref="B142:C142"/>
    <mergeCell ref="D146:E146"/>
    <mergeCell ref="B41:C41"/>
    <mergeCell ref="D41:E42"/>
    <mergeCell ref="D44:D48"/>
    <mergeCell ref="E44:E48"/>
    <mergeCell ref="B48:C48"/>
    <mergeCell ref="E81:E85"/>
    <mergeCell ref="B85:C85"/>
    <mergeCell ref="B86:C86"/>
    <mergeCell ref="D78:E79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F329"/>
  <sheetViews>
    <sheetView topLeftCell="A231" zoomScale="85" zoomScaleNormal="85" zoomScaleSheetLayoutView="100" workbookViewId="0">
      <selection activeCell="C240" sqref="C240"/>
    </sheetView>
  </sheetViews>
  <sheetFormatPr defaultColWidth="9.09765625" defaultRowHeight="18"/>
  <cols>
    <col min="1" max="1" width="5.296875" style="6" customWidth="1"/>
    <col min="2" max="2" width="24.59765625" style="6" customWidth="1"/>
    <col min="3" max="3" width="67.8984375" style="6" customWidth="1"/>
    <col min="4" max="5" width="25" style="6" customWidth="1"/>
    <col min="6" max="6" width="32" style="6" customWidth="1"/>
    <col min="7" max="7" width="49.8984375" style="6" customWidth="1"/>
    <col min="8" max="16384" width="9.09765625" style="6"/>
  </cols>
  <sheetData>
    <row r="1" spans="1:5" ht="37.5" customHeight="1">
      <c r="C1" s="658" t="s">
        <v>114</v>
      </c>
      <c r="D1" s="658"/>
      <c r="E1" s="658"/>
    </row>
    <row r="2" spans="1:5" ht="17.45" customHeight="1">
      <c r="C2" s="624" t="s">
        <v>133</v>
      </c>
      <c r="D2" s="624"/>
      <c r="E2" s="624"/>
    </row>
    <row r="3" spans="1:5" ht="17.45" customHeight="1">
      <c r="C3" s="624" t="s">
        <v>7</v>
      </c>
      <c r="D3" s="624"/>
      <c r="E3" s="624"/>
    </row>
    <row r="5" spans="1:5" ht="59.45" customHeight="1">
      <c r="A5" s="54"/>
      <c r="B5" s="615" t="s">
        <v>425</v>
      </c>
      <c r="C5" s="615"/>
      <c r="D5" s="615"/>
      <c r="E5" s="615"/>
    </row>
    <row r="6" spans="1:5" ht="23.45" customHeight="1"/>
    <row r="7" spans="1:5" ht="21.95" customHeight="1">
      <c r="A7" s="663" t="s">
        <v>148</v>
      </c>
      <c r="B7" s="663"/>
      <c r="C7" s="663"/>
      <c r="D7" s="663"/>
      <c r="E7" s="663"/>
    </row>
    <row r="8" spans="1:5" ht="38.9" customHeight="1">
      <c r="C8" s="664" t="s">
        <v>102</v>
      </c>
      <c r="D8" s="664"/>
      <c r="E8" s="16"/>
    </row>
    <row r="9" spans="1:5">
      <c r="B9" s="659" t="s">
        <v>107</v>
      </c>
      <c r="C9" s="660"/>
      <c r="D9" s="661"/>
      <c r="E9" s="662"/>
    </row>
    <row r="10" spans="1:5" s="41" customFormat="1">
      <c r="B10" s="55"/>
      <c r="C10" s="55"/>
      <c r="D10" s="56"/>
      <c r="E10" s="56"/>
    </row>
    <row r="11" spans="1:5" s="41" customFormat="1">
      <c r="B11" s="55"/>
      <c r="C11" s="55"/>
    </row>
    <row r="12" spans="1:5" s="8" customFormat="1">
      <c r="B12" s="211" t="s">
        <v>1</v>
      </c>
      <c r="C12" s="211" t="s">
        <v>2</v>
      </c>
      <c r="D12" s="212"/>
      <c r="E12" s="212"/>
    </row>
    <row r="13" spans="1:5" s="8" customFormat="1" ht="36">
      <c r="B13" s="213">
        <v>1045</v>
      </c>
      <c r="C13" s="255" t="s">
        <v>241</v>
      </c>
      <c r="D13" s="211"/>
      <c r="E13" s="211"/>
    </row>
    <row r="14" spans="1:5" s="8" customFormat="1"/>
    <row r="15" spans="1:5" s="8" customFormat="1">
      <c r="B15" s="628" t="s">
        <v>3</v>
      </c>
      <c r="C15" s="640"/>
      <c r="D15" s="641" t="s">
        <v>88</v>
      </c>
      <c r="E15" s="642"/>
    </row>
    <row r="16" spans="1:5" s="8" customFormat="1" ht="37.1" customHeight="1">
      <c r="B16" s="191" t="s">
        <v>4</v>
      </c>
      <c r="C16" s="204">
        <v>1045</v>
      </c>
      <c r="D16" s="643"/>
      <c r="E16" s="644"/>
    </row>
    <row r="17" spans="2:6" s="8" customFormat="1">
      <c r="B17" s="191" t="s">
        <v>5</v>
      </c>
      <c r="C17" s="204">
        <v>32001</v>
      </c>
      <c r="D17" s="217" t="s">
        <v>143</v>
      </c>
      <c r="E17" s="217" t="s">
        <v>12</v>
      </c>
    </row>
    <row r="18" spans="2:6" s="8" customFormat="1" ht="54">
      <c r="B18" s="253" t="s">
        <v>144</v>
      </c>
      <c r="C18" s="414" t="s">
        <v>320</v>
      </c>
      <c r="D18" s="557"/>
      <c r="E18" s="557"/>
    </row>
    <row r="19" spans="2:6" s="8" customFormat="1" ht="72">
      <c r="B19" s="253" t="s">
        <v>145</v>
      </c>
      <c r="C19" s="414" t="s">
        <v>321</v>
      </c>
      <c r="D19" s="558"/>
      <c r="E19" s="558"/>
    </row>
    <row r="20" spans="2:6" s="8" customFormat="1" ht="36">
      <c r="B20" s="253" t="s">
        <v>146</v>
      </c>
      <c r="C20" s="414" t="s">
        <v>98</v>
      </c>
      <c r="D20" s="558"/>
      <c r="E20" s="558"/>
    </row>
    <row r="21" spans="2:6" s="8" customFormat="1" ht="54">
      <c r="B21" s="243" t="s">
        <v>119</v>
      </c>
      <c r="C21" s="414" t="s">
        <v>322</v>
      </c>
      <c r="D21" s="558"/>
      <c r="E21" s="558"/>
    </row>
    <row r="22" spans="2:6" s="8" customFormat="1">
      <c r="B22" s="645" t="s">
        <v>0</v>
      </c>
      <c r="C22" s="646"/>
      <c r="D22" s="542"/>
      <c r="E22" s="542"/>
    </row>
    <row r="23" spans="2:6" s="8" customFormat="1" ht="36.549999999999997" customHeight="1">
      <c r="B23" s="650" t="s">
        <v>323</v>
      </c>
      <c r="C23" s="656"/>
      <c r="D23" s="214">
        <v>0</v>
      </c>
      <c r="E23" s="214">
        <v>4</v>
      </c>
    </row>
    <row r="24" spans="2:6" s="8" customFormat="1" ht="36.549999999999997" customHeight="1">
      <c r="B24" s="650" t="s">
        <v>324</v>
      </c>
      <c r="C24" s="656"/>
      <c r="D24" s="214">
        <v>0</v>
      </c>
      <c r="E24" s="214">
        <v>4</v>
      </c>
    </row>
    <row r="25" spans="2:6" s="38" customFormat="1">
      <c r="B25" s="215" t="s">
        <v>6</v>
      </c>
      <c r="C25" s="215"/>
      <c r="D25" s="216">
        <f>+'Հավելված N 2'!G161</f>
        <v>1757.3</v>
      </c>
      <c r="E25" s="216">
        <f>+'Հավելված N 2'!H161</f>
        <v>118161.8</v>
      </c>
      <c r="F25" s="62"/>
    </row>
    <row r="26" spans="2:6" s="8" customFormat="1" ht="8.1999999999999993" customHeight="1"/>
    <row r="27" spans="2:6" s="8" customFormat="1">
      <c r="B27" s="628" t="s">
        <v>3</v>
      </c>
      <c r="C27" s="640"/>
      <c r="D27" s="641" t="s">
        <v>106</v>
      </c>
      <c r="E27" s="642"/>
    </row>
    <row r="28" spans="2:6" s="8" customFormat="1" ht="37.1" customHeight="1">
      <c r="B28" s="191" t="s">
        <v>4</v>
      </c>
      <c r="C28" s="204">
        <v>1045</v>
      </c>
      <c r="D28" s="643"/>
      <c r="E28" s="644"/>
    </row>
    <row r="29" spans="2:6" s="8" customFormat="1">
      <c r="B29" s="191" t="s">
        <v>5</v>
      </c>
      <c r="C29" s="204">
        <v>32005</v>
      </c>
      <c r="D29" s="217" t="s">
        <v>143</v>
      </c>
      <c r="E29" s="217" t="s">
        <v>12</v>
      </c>
    </row>
    <row r="30" spans="2:6" s="8" customFormat="1" ht="54">
      <c r="B30" s="253" t="s">
        <v>33</v>
      </c>
      <c r="C30" s="414" t="s">
        <v>325</v>
      </c>
      <c r="D30" s="557"/>
      <c r="E30" s="557"/>
    </row>
    <row r="31" spans="2:6" s="8" customFormat="1" ht="36">
      <c r="B31" s="253" t="s">
        <v>34</v>
      </c>
      <c r="C31" s="414" t="s">
        <v>326</v>
      </c>
      <c r="D31" s="558"/>
      <c r="E31" s="558"/>
    </row>
    <row r="32" spans="2:6" s="8" customFormat="1" ht="36">
      <c r="B32" s="253" t="s">
        <v>35</v>
      </c>
      <c r="C32" s="414" t="s">
        <v>98</v>
      </c>
      <c r="D32" s="558"/>
      <c r="E32" s="558"/>
    </row>
    <row r="33" spans="2:6" s="8" customFormat="1" ht="54">
      <c r="B33" s="243" t="s">
        <v>119</v>
      </c>
      <c r="C33" s="414" t="s">
        <v>322</v>
      </c>
      <c r="D33" s="558"/>
      <c r="E33" s="558"/>
    </row>
    <row r="34" spans="2:6" s="8" customFormat="1">
      <c r="B34" s="645" t="s">
        <v>0</v>
      </c>
      <c r="C34" s="646"/>
      <c r="D34" s="542"/>
      <c r="E34" s="542"/>
    </row>
    <row r="35" spans="2:6" s="8" customFormat="1">
      <c r="B35" s="650" t="s">
        <v>327</v>
      </c>
      <c r="C35" s="656"/>
      <c r="D35" s="214">
        <v>-1</v>
      </c>
      <c r="E35" s="214">
        <v>-1</v>
      </c>
    </row>
    <row r="36" spans="2:6" s="38" customFormat="1">
      <c r="B36" s="215" t="s">
        <v>6</v>
      </c>
      <c r="C36" s="215"/>
      <c r="D36" s="216">
        <f>+'Հավելված N 2'!G174</f>
        <v>-5117.8</v>
      </c>
      <c r="E36" s="216">
        <f>+'Հավելված N 2'!H174</f>
        <v>-5117.8</v>
      </c>
      <c r="F36" s="62"/>
    </row>
    <row r="37" spans="2:6" s="8" customFormat="1"/>
    <row r="38" spans="2:6" s="8" customFormat="1">
      <c r="B38" s="211" t="s">
        <v>1</v>
      </c>
      <c r="C38" s="211" t="s">
        <v>2</v>
      </c>
      <c r="D38" s="212"/>
      <c r="E38" s="212"/>
    </row>
    <row r="39" spans="2:6" s="8" customFormat="1">
      <c r="B39" s="213">
        <v>1075</v>
      </c>
      <c r="C39" s="253" t="s">
        <v>328</v>
      </c>
      <c r="D39" s="211"/>
      <c r="E39" s="211"/>
    </row>
    <row r="40" spans="2:6" s="8" customFormat="1"/>
    <row r="41" spans="2:6" s="8" customFormat="1">
      <c r="B41" s="628" t="s">
        <v>3</v>
      </c>
      <c r="C41" s="640"/>
      <c r="D41" s="641" t="s">
        <v>88</v>
      </c>
      <c r="E41" s="642"/>
    </row>
    <row r="42" spans="2:6" s="8" customFormat="1" ht="37.1" customHeight="1">
      <c r="B42" s="191" t="s">
        <v>4</v>
      </c>
      <c r="C42" s="204">
        <v>1075</v>
      </c>
      <c r="D42" s="643"/>
      <c r="E42" s="644"/>
    </row>
    <row r="43" spans="2:6" s="8" customFormat="1">
      <c r="B43" s="191" t="s">
        <v>5</v>
      </c>
      <c r="C43" s="204">
        <v>21001</v>
      </c>
      <c r="D43" s="217" t="s">
        <v>143</v>
      </c>
      <c r="E43" s="217" t="s">
        <v>12</v>
      </c>
    </row>
    <row r="44" spans="2:6" s="8" customFormat="1" ht="36">
      <c r="B44" s="253" t="s">
        <v>144</v>
      </c>
      <c r="C44" s="414" t="s">
        <v>329</v>
      </c>
      <c r="D44" s="557"/>
      <c r="E44" s="557"/>
    </row>
    <row r="45" spans="2:6" s="8" customFormat="1" ht="72">
      <c r="B45" s="253" t="s">
        <v>145</v>
      </c>
      <c r="C45" s="414" t="s">
        <v>330</v>
      </c>
      <c r="D45" s="558"/>
      <c r="E45" s="558"/>
    </row>
    <row r="46" spans="2:6" s="8" customFormat="1" ht="36">
      <c r="B46" s="253" t="s">
        <v>146</v>
      </c>
      <c r="C46" s="414" t="s">
        <v>331</v>
      </c>
      <c r="D46" s="558"/>
      <c r="E46" s="558"/>
    </row>
    <row r="47" spans="2:6" s="8" customFormat="1" ht="54">
      <c r="B47" s="243" t="s">
        <v>332</v>
      </c>
      <c r="C47" s="414" t="s">
        <v>147</v>
      </c>
      <c r="D47" s="558"/>
      <c r="E47" s="558"/>
    </row>
    <row r="48" spans="2:6" s="8" customFormat="1">
      <c r="B48" s="645" t="s">
        <v>0</v>
      </c>
      <c r="C48" s="646"/>
      <c r="D48" s="542"/>
      <c r="E48" s="542"/>
    </row>
    <row r="49" spans="2:6" s="8" customFormat="1" ht="36.549999999999997" customHeight="1">
      <c r="B49" s="650" t="s">
        <v>333</v>
      </c>
      <c r="C49" s="656"/>
      <c r="D49" s="214">
        <v>0</v>
      </c>
      <c r="E49" s="214">
        <v>1</v>
      </c>
    </row>
    <row r="50" spans="2:6" s="38" customFormat="1">
      <c r="B50" s="215" t="s">
        <v>6</v>
      </c>
      <c r="C50" s="215"/>
      <c r="D50" s="216">
        <f>+'Հավելված N 2'!G125</f>
        <v>57218.7</v>
      </c>
      <c r="E50" s="216">
        <f>+'Հավելված N 2'!H125</f>
        <v>57218.7</v>
      </c>
      <c r="F50" s="62"/>
    </row>
    <row r="51" spans="2:6" s="8" customFormat="1" ht="8.1999999999999993" customHeight="1"/>
    <row r="52" spans="2:6" s="8" customFormat="1" ht="18" customHeight="1">
      <c r="B52" s="628" t="s">
        <v>3</v>
      </c>
      <c r="C52" s="640"/>
      <c r="D52" s="641" t="s">
        <v>88</v>
      </c>
      <c r="E52" s="642"/>
    </row>
    <row r="53" spans="2:6" s="8" customFormat="1" ht="37.1" customHeight="1">
      <c r="B53" s="191" t="s">
        <v>4</v>
      </c>
      <c r="C53" s="204">
        <v>1075</v>
      </c>
      <c r="D53" s="643"/>
      <c r="E53" s="644"/>
    </row>
    <row r="54" spans="2:6" s="8" customFormat="1">
      <c r="B54" s="191" t="s">
        <v>5</v>
      </c>
      <c r="C54" s="204">
        <v>32001</v>
      </c>
      <c r="D54" s="217" t="s">
        <v>143</v>
      </c>
      <c r="E54" s="217" t="s">
        <v>12</v>
      </c>
    </row>
    <row r="55" spans="2:6" s="8" customFormat="1" ht="36">
      <c r="B55" s="253" t="s">
        <v>33</v>
      </c>
      <c r="C55" s="414" t="s">
        <v>334</v>
      </c>
      <c r="D55" s="557"/>
      <c r="E55" s="557"/>
    </row>
    <row r="56" spans="2:6" s="8" customFormat="1" ht="72">
      <c r="B56" s="253" t="s">
        <v>34</v>
      </c>
      <c r="C56" s="414" t="s">
        <v>335</v>
      </c>
      <c r="D56" s="558"/>
      <c r="E56" s="558"/>
    </row>
    <row r="57" spans="2:6" s="8" customFormat="1" ht="36">
      <c r="B57" s="253" t="s">
        <v>35</v>
      </c>
      <c r="C57" s="414" t="s">
        <v>98</v>
      </c>
      <c r="D57" s="558"/>
      <c r="E57" s="558"/>
    </row>
    <row r="58" spans="2:6" s="8" customFormat="1" ht="54">
      <c r="B58" s="243" t="s">
        <v>119</v>
      </c>
      <c r="C58" s="414" t="s">
        <v>336</v>
      </c>
      <c r="D58" s="558"/>
      <c r="E58" s="558"/>
    </row>
    <row r="59" spans="2:6" s="8" customFormat="1">
      <c r="B59" s="645" t="s">
        <v>0</v>
      </c>
      <c r="C59" s="646"/>
      <c r="D59" s="542"/>
      <c r="E59" s="542"/>
    </row>
    <row r="60" spans="2:6" s="8" customFormat="1">
      <c r="B60" s="650" t="s">
        <v>337</v>
      </c>
      <c r="C60" s="656"/>
      <c r="D60" s="214">
        <v>0</v>
      </c>
      <c r="E60" s="214">
        <v>2</v>
      </c>
    </row>
    <row r="61" spans="2:6" s="8" customFormat="1" ht="36.549999999999997" customHeight="1">
      <c r="B61" s="650" t="s">
        <v>324</v>
      </c>
      <c r="C61" s="656"/>
      <c r="D61" s="214">
        <v>0</v>
      </c>
      <c r="E61" s="214">
        <v>1</v>
      </c>
    </row>
    <row r="62" spans="2:6" s="38" customFormat="1">
      <c r="B62" s="215" t="s">
        <v>6</v>
      </c>
      <c r="C62" s="215"/>
      <c r="D62" s="216">
        <f>+'Հավելված N 2'!G58</f>
        <v>8979.2000000000007</v>
      </c>
      <c r="E62" s="216">
        <f>+'Հավելված N 2'!H58</f>
        <v>84449.299999999988</v>
      </c>
      <c r="F62" s="62"/>
    </row>
    <row r="63" spans="2:6" s="8" customFormat="1" ht="8.1999999999999993" customHeight="1"/>
    <row r="64" spans="2:6" s="8" customFormat="1" ht="18" customHeight="1">
      <c r="B64" s="628" t="s">
        <v>3</v>
      </c>
      <c r="C64" s="640"/>
      <c r="D64" s="641" t="s">
        <v>88</v>
      </c>
      <c r="E64" s="642"/>
    </row>
    <row r="65" spans="2:6" s="8" customFormat="1" ht="37.1" customHeight="1">
      <c r="B65" s="191" t="s">
        <v>4</v>
      </c>
      <c r="C65" s="204">
        <v>1075</v>
      </c>
      <c r="D65" s="643"/>
      <c r="E65" s="644"/>
    </row>
    <row r="66" spans="2:6" s="8" customFormat="1">
      <c r="B66" s="191" t="s">
        <v>5</v>
      </c>
      <c r="C66" s="204">
        <v>32009</v>
      </c>
      <c r="D66" s="217" t="s">
        <v>143</v>
      </c>
      <c r="E66" s="217" t="s">
        <v>12</v>
      </c>
    </row>
    <row r="67" spans="2:6" s="8" customFormat="1" ht="54">
      <c r="B67" s="253" t="s">
        <v>144</v>
      </c>
      <c r="C67" s="414" t="s">
        <v>296</v>
      </c>
      <c r="D67" s="557"/>
      <c r="E67" s="557"/>
    </row>
    <row r="68" spans="2:6" s="8" customFormat="1" ht="36">
      <c r="B68" s="253" t="s">
        <v>145</v>
      </c>
      <c r="C68" s="414" t="s">
        <v>338</v>
      </c>
      <c r="D68" s="558"/>
      <c r="E68" s="558"/>
    </row>
    <row r="69" spans="2:6" s="8" customFormat="1" ht="36">
      <c r="B69" s="253" t="s">
        <v>146</v>
      </c>
      <c r="C69" s="414" t="s">
        <v>308</v>
      </c>
      <c r="D69" s="558"/>
      <c r="E69" s="558"/>
    </row>
    <row r="70" spans="2:6" s="8" customFormat="1" ht="54">
      <c r="B70" s="243" t="s">
        <v>119</v>
      </c>
      <c r="C70" s="414" t="s">
        <v>339</v>
      </c>
      <c r="D70" s="558"/>
      <c r="E70" s="558"/>
    </row>
    <row r="71" spans="2:6" s="8" customFormat="1">
      <c r="B71" s="645" t="s">
        <v>0</v>
      </c>
      <c r="C71" s="646"/>
      <c r="D71" s="542"/>
      <c r="E71" s="542"/>
    </row>
    <row r="72" spans="2:6" s="8" customFormat="1">
      <c r="B72" s="650" t="s">
        <v>109</v>
      </c>
      <c r="C72" s="656"/>
      <c r="D72" s="214">
        <v>0</v>
      </c>
      <c r="E72" s="214">
        <v>1</v>
      </c>
    </row>
    <row r="73" spans="2:6" s="38" customFormat="1">
      <c r="B73" s="215" t="s">
        <v>6</v>
      </c>
      <c r="C73" s="215"/>
      <c r="D73" s="216">
        <f>+'Հավելված N 2'!G77</f>
        <v>11037.2</v>
      </c>
      <c r="E73" s="216">
        <f>+'Հավելված N 2'!H77</f>
        <v>11037.2</v>
      </c>
      <c r="F73" s="62"/>
    </row>
    <row r="74" spans="2:6" s="8" customFormat="1"/>
    <row r="75" spans="2:6" s="8" customFormat="1">
      <c r="B75" s="411" t="s">
        <v>1</v>
      </c>
      <c r="C75" s="411" t="s">
        <v>2</v>
      </c>
      <c r="D75" s="59"/>
      <c r="E75" s="59"/>
    </row>
    <row r="76" spans="2:6" s="8" customFormat="1">
      <c r="B76" s="213">
        <v>1124</v>
      </c>
      <c r="C76" s="253" t="s">
        <v>268</v>
      </c>
      <c r="D76" s="18"/>
      <c r="E76" s="18"/>
    </row>
    <row r="77" spans="2:6" s="8" customFormat="1"/>
    <row r="78" spans="2:6" s="8" customFormat="1" ht="18" customHeight="1">
      <c r="B78" s="628" t="s">
        <v>3</v>
      </c>
      <c r="C78" s="657"/>
      <c r="D78" s="641" t="s">
        <v>103</v>
      </c>
      <c r="E78" s="642"/>
    </row>
    <row r="79" spans="2:6" s="8" customFormat="1" ht="37.1" customHeight="1">
      <c r="B79" s="253" t="s">
        <v>4</v>
      </c>
      <c r="C79" s="387">
        <v>1124</v>
      </c>
      <c r="D79" s="643"/>
      <c r="E79" s="644"/>
    </row>
    <row r="80" spans="2:6" s="8" customFormat="1">
      <c r="B80" s="253" t="s">
        <v>5</v>
      </c>
      <c r="C80" s="387">
        <v>32001</v>
      </c>
      <c r="D80" s="367" t="s">
        <v>129</v>
      </c>
      <c r="E80" s="367" t="s">
        <v>9</v>
      </c>
    </row>
    <row r="81" spans="2:6" s="8" customFormat="1" ht="36">
      <c r="B81" s="415" t="s">
        <v>144</v>
      </c>
      <c r="C81" s="414" t="s">
        <v>340</v>
      </c>
      <c r="D81" s="557"/>
      <c r="E81" s="557"/>
    </row>
    <row r="82" spans="2:6" s="8" customFormat="1" ht="36">
      <c r="B82" s="253" t="s">
        <v>145</v>
      </c>
      <c r="C82" s="414" t="s">
        <v>340</v>
      </c>
      <c r="D82" s="558"/>
      <c r="E82" s="558"/>
    </row>
    <row r="83" spans="2:6" s="8" customFormat="1" ht="36">
      <c r="B83" s="328" t="s">
        <v>146</v>
      </c>
      <c r="C83" s="414" t="s">
        <v>98</v>
      </c>
      <c r="D83" s="558"/>
      <c r="E83" s="558"/>
    </row>
    <row r="84" spans="2:6" s="8" customFormat="1" ht="72">
      <c r="B84" s="243" t="s">
        <v>341</v>
      </c>
      <c r="C84" s="387" t="s">
        <v>342</v>
      </c>
      <c r="D84" s="558"/>
      <c r="E84" s="558"/>
    </row>
    <row r="85" spans="2:6" s="8" customFormat="1" ht="18" customHeight="1">
      <c r="B85" s="638" t="s">
        <v>0</v>
      </c>
      <c r="C85" s="639"/>
      <c r="D85" s="542"/>
      <c r="E85" s="542"/>
    </row>
    <row r="86" spans="2:6" s="8" customFormat="1" ht="18" customHeight="1">
      <c r="B86" s="650" t="s">
        <v>343</v>
      </c>
      <c r="C86" s="651"/>
      <c r="D86" s="366"/>
      <c r="E86" s="63">
        <v>-7</v>
      </c>
    </row>
    <row r="87" spans="2:6" s="38" customFormat="1">
      <c r="B87" s="19" t="s">
        <v>6</v>
      </c>
      <c r="C87" s="19"/>
      <c r="D87" s="61">
        <f>+'Հավելված N 2'!G43</f>
        <v>31522</v>
      </c>
      <c r="E87" s="61">
        <f>+'Հավելված N 2'!H43</f>
        <v>31522</v>
      </c>
      <c r="F87" s="62"/>
    </row>
    <row r="88" spans="2:6" s="8" customFormat="1"/>
    <row r="89" spans="2:6" s="8" customFormat="1">
      <c r="B89" s="411" t="s">
        <v>1</v>
      </c>
      <c r="C89" s="411" t="s">
        <v>2</v>
      </c>
      <c r="D89" s="59"/>
      <c r="E89" s="59"/>
    </row>
    <row r="90" spans="2:6" s="8" customFormat="1" ht="54">
      <c r="B90" s="213">
        <v>1130</v>
      </c>
      <c r="C90" s="253" t="s">
        <v>300</v>
      </c>
      <c r="D90" s="18"/>
      <c r="E90" s="18"/>
    </row>
    <row r="91" spans="2:6" s="8" customFormat="1"/>
    <row r="92" spans="2:6" s="8" customFormat="1" ht="18" customHeight="1">
      <c r="B92" s="628" t="s">
        <v>3</v>
      </c>
      <c r="C92" s="657"/>
      <c r="D92" s="641" t="s">
        <v>88</v>
      </c>
      <c r="E92" s="642"/>
    </row>
    <row r="93" spans="2:6" s="8" customFormat="1" ht="37.1" customHeight="1">
      <c r="B93" s="253" t="s">
        <v>4</v>
      </c>
      <c r="C93" s="387">
        <v>1130</v>
      </c>
      <c r="D93" s="643"/>
      <c r="E93" s="644"/>
    </row>
    <row r="94" spans="2:6" s="8" customFormat="1">
      <c r="B94" s="253" t="s">
        <v>5</v>
      </c>
      <c r="C94" s="387">
        <v>32001</v>
      </c>
      <c r="D94" s="367" t="s">
        <v>129</v>
      </c>
      <c r="E94" s="367" t="s">
        <v>9</v>
      </c>
    </row>
    <row r="95" spans="2:6" s="8" customFormat="1" ht="72">
      <c r="B95" s="328" t="s">
        <v>144</v>
      </c>
      <c r="C95" s="414" t="s">
        <v>223</v>
      </c>
      <c r="D95" s="557"/>
      <c r="E95" s="557"/>
    </row>
    <row r="96" spans="2:6" s="8" customFormat="1" ht="54">
      <c r="B96" s="253" t="s">
        <v>145</v>
      </c>
      <c r="C96" s="414" t="s">
        <v>303</v>
      </c>
      <c r="D96" s="558"/>
      <c r="E96" s="558"/>
    </row>
    <row r="97" spans="2:6" s="8" customFormat="1" ht="36">
      <c r="B97" s="328" t="s">
        <v>146</v>
      </c>
      <c r="C97" s="414" t="s">
        <v>66</v>
      </c>
      <c r="D97" s="558"/>
      <c r="E97" s="558"/>
    </row>
    <row r="98" spans="2:6" s="8" customFormat="1" ht="54">
      <c r="B98" s="243" t="s">
        <v>344</v>
      </c>
      <c r="C98" s="387" t="s">
        <v>345</v>
      </c>
      <c r="D98" s="558"/>
      <c r="E98" s="558"/>
    </row>
    <row r="99" spans="2:6" s="8" customFormat="1" ht="18" customHeight="1">
      <c r="B99" s="638" t="s">
        <v>0</v>
      </c>
      <c r="C99" s="639"/>
      <c r="D99" s="542"/>
      <c r="E99" s="542"/>
    </row>
    <row r="100" spans="2:6" s="8" customFormat="1" ht="18" customHeight="1">
      <c r="B100" s="650" t="s">
        <v>346</v>
      </c>
      <c r="C100" s="651"/>
      <c r="D100" s="366"/>
      <c r="E100" s="63">
        <v>1</v>
      </c>
    </row>
    <row r="101" spans="2:6" s="38" customFormat="1">
      <c r="B101" s="19" t="s">
        <v>6</v>
      </c>
      <c r="C101" s="19"/>
      <c r="D101" s="61">
        <f>+'Հավելված N 2'!G271</f>
        <v>33460.199999999997</v>
      </c>
      <c r="E101" s="61">
        <f>+'Հավելված N 2'!H271</f>
        <v>33460.199999999997</v>
      </c>
      <c r="F101" s="62"/>
    </row>
    <row r="103" spans="2:6" s="8" customFormat="1">
      <c r="B103" s="18" t="s">
        <v>1</v>
      </c>
      <c r="C103" s="18" t="s">
        <v>2</v>
      </c>
      <c r="D103" s="59"/>
      <c r="E103" s="59"/>
    </row>
    <row r="104" spans="2:6" s="8" customFormat="1">
      <c r="B104" s="60">
        <v>1148</v>
      </c>
      <c r="C104" s="115" t="s">
        <v>390</v>
      </c>
      <c r="D104" s="18"/>
      <c r="E104" s="18"/>
    </row>
    <row r="105" spans="2:6" s="8" customFormat="1"/>
    <row r="106" spans="2:6" s="8" customFormat="1" ht="18" customHeight="1">
      <c r="B106" s="654" t="s">
        <v>3</v>
      </c>
      <c r="C106" s="655"/>
      <c r="D106" s="641" t="s">
        <v>88</v>
      </c>
      <c r="E106" s="642"/>
    </row>
    <row r="107" spans="2:6" s="8" customFormat="1" ht="37.1" customHeight="1">
      <c r="B107" s="17" t="s">
        <v>4</v>
      </c>
      <c r="C107" s="110">
        <v>1148</v>
      </c>
      <c r="D107" s="643"/>
      <c r="E107" s="644"/>
    </row>
    <row r="108" spans="2:6" s="8" customFormat="1">
      <c r="B108" s="100" t="s">
        <v>5</v>
      </c>
      <c r="C108" s="110">
        <v>32005</v>
      </c>
      <c r="D108" s="425" t="s">
        <v>129</v>
      </c>
      <c r="E108" s="425" t="s">
        <v>9</v>
      </c>
    </row>
    <row r="109" spans="2:6" s="8" customFormat="1" ht="36">
      <c r="B109" s="116" t="s">
        <v>33</v>
      </c>
      <c r="C109" s="426" t="s">
        <v>391</v>
      </c>
      <c r="D109" s="557"/>
      <c r="E109" s="557"/>
    </row>
    <row r="110" spans="2:6" s="8" customFormat="1" ht="36">
      <c r="B110" s="116" t="s">
        <v>145</v>
      </c>
      <c r="C110" s="426" t="s">
        <v>397</v>
      </c>
      <c r="D110" s="558"/>
      <c r="E110" s="558"/>
    </row>
    <row r="111" spans="2:6" s="8" customFormat="1" ht="36">
      <c r="B111" s="116" t="s">
        <v>146</v>
      </c>
      <c r="C111" s="117" t="s">
        <v>308</v>
      </c>
      <c r="D111" s="558"/>
      <c r="E111" s="558"/>
    </row>
    <row r="112" spans="2:6" s="8" customFormat="1" ht="54">
      <c r="B112" s="116" t="s">
        <v>398</v>
      </c>
      <c r="C112" s="117" t="s">
        <v>399</v>
      </c>
      <c r="D112" s="558"/>
      <c r="E112" s="558"/>
    </row>
    <row r="113" spans="2:6" s="8" customFormat="1" ht="18" customHeight="1">
      <c r="B113" s="638" t="s">
        <v>0</v>
      </c>
      <c r="C113" s="639"/>
      <c r="D113" s="542"/>
      <c r="E113" s="542"/>
    </row>
    <row r="114" spans="2:6" s="8" customFormat="1" ht="18" customHeight="1">
      <c r="B114" s="650" t="s">
        <v>400</v>
      </c>
      <c r="C114" s="651"/>
      <c r="D114" s="457">
        <v>0</v>
      </c>
      <c r="E114" s="416">
        <v>1</v>
      </c>
    </row>
    <row r="115" spans="2:6" s="38" customFormat="1">
      <c r="B115" s="19" t="s">
        <v>6</v>
      </c>
      <c r="C115" s="19"/>
      <c r="D115" s="61">
        <f>+'Հավելված N 2'!G144</f>
        <v>0</v>
      </c>
      <c r="E115" s="61">
        <f>+'Հավելված N 2'!H144</f>
        <v>669.3</v>
      </c>
      <c r="F115" s="62"/>
    </row>
    <row r="117" spans="2:6" s="8" customFormat="1">
      <c r="B117" s="18" t="s">
        <v>1</v>
      </c>
      <c r="C117" s="18" t="s">
        <v>2</v>
      </c>
      <c r="D117" s="59"/>
      <c r="E117" s="59"/>
    </row>
    <row r="118" spans="2:6" s="8" customFormat="1">
      <c r="B118" s="60">
        <v>1163</v>
      </c>
      <c r="C118" s="252" t="s">
        <v>153</v>
      </c>
      <c r="D118" s="18"/>
      <c r="E118" s="18"/>
    </row>
    <row r="119" spans="2:6" s="8" customFormat="1"/>
    <row r="120" spans="2:6" s="8" customFormat="1" ht="18" customHeight="1">
      <c r="B120" s="654" t="s">
        <v>3</v>
      </c>
      <c r="C120" s="655"/>
      <c r="D120" s="678" t="s">
        <v>88</v>
      </c>
      <c r="E120" s="679"/>
    </row>
    <row r="121" spans="2:6" s="8" customFormat="1" ht="37.1" customHeight="1">
      <c r="B121" s="253" t="s">
        <v>1</v>
      </c>
      <c r="C121" s="254">
        <v>1163</v>
      </c>
      <c r="D121" s="643"/>
      <c r="E121" s="644"/>
    </row>
    <row r="122" spans="2:6" s="8" customFormat="1">
      <c r="B122" s="255" t="s">
        <v>5</v>
      </c>
      <c r="C122" s="256">
        <v>32003</v>
      </c>
      <c r="D122" s="367" t="s">
        <v>129</v>
      </c>
      <c r="E122" s="367" t="s">
        <v>9</v>
      </c>
    </row>
    <row r="123" spans="2:6" s="8" customFormat="1" ht="36">
      <c r="B123" s="257" t="s">
        <v>33</v>
      </c>
      <c r="C123" s="256" t="s">
        <v>202</v>
      </c>
      <c r="D123" s="557"/>
      <c r="E123" s="557"/>
    </row>
    <row r="124" spans="2:6" s="8" customFormat="1" ht="90">
      <c r="B124" s="255" t="s">
        <v>34</v>
      </c>
      <c r="C124" s="256" t="s">
        <v>306</v>
      </c>
      <c r="D124" s="558"/>
      <c r="E124" s="558"/>
    </row>
    <row r="125" spans="2:6" s="8" customFormat="1" ht="18" customHeight="1">
      <c r="B125" s="257" t="s">
        <v>35</v>
      </c>
      <c r="C125" s="256" t="s">
        <v>308</v>
      </c>
      <c r="D125" s="558"/>
      <c r="E125" s="558"/>
    </row>
    <row r="126" spans="2:6" s="8" customFormat="1" ht="54">
      <c r="B126" s="258" t="s">
        <v>119</v>
      </c>
      <c r="C126" s="256" t="s">
        <v>352</v>
      </c>
      <c r="D126" s="558"/>
      <c r="E126" s="558"/>
    </row>
    <row r="127" spans="2:6" s="8" customFormat="1" ht="18" customHeight="1">
      <c r="B127" s="638" t="s">
        <v>0</v>
      </c>
      <c r="C127" s="639"/>
      <c r="D127" s="542"/>
      <c r="E127" s="542"/>
    </row>
    <row r="128" spans="2:6" s="8" customFormat="1" ht="18" customHeight="1">
      <c r="B128" s="650" t="s">
        <v>353</v>
      </c>
      <c r="C128" s="651"/>
      <c r="D128" s="366"/>
      <c r="E128" s="416">
        <v>1</v>
      </c>
    </row>
    <row r="129" spans="2:6" s="38" customFormat="1">
      <c r="B129" s="19" t="s">
        <v>6</v>
      </c>
      <c r="C129" s="19"/>
      <c r="D129" s="61">
        <f>+'Հավելված N 2'!G26</f>
        <v>0</v>
      </c>
      <c r="E129" s="61">
        <f>+'Հավելված N 2'!H26</f>
        <v>9318</v>
      </c>
      <c r="F129" s="62"/>
    </row>
    <row r="130" spans="2:6" s="8" customFormat="1"/>
    <row r="131" spans="2:6" s="8" customFormat="1">
      <c r="B131" s="211" t="s">
        <v>1</v>
      </c>
      <c r="C131" s="211" t="s">
        <v>2</v>
      </c>
      <c r="D131" s="212"/>
      <c r="E131" s="212"/>
    </row>
    <row r="132" spans="2:6" s="8" customFormat="1">
      <c r="B132" s="213">
        <v>1168</v>
      </c>
      <c r="C132" s="255" t="s">
        <v>354</v>
      </c>
      <c r="D132" s="211"/>
      <c r="E132" s="211"/>
    </row>
    <row r="133" spans="2:6" s="8" customFormat="1"/>
    <row r="134" spans="2:6" s="8" customFormat="1">
      <c r="B134" s="628" t="s">
        <v>3</v>
      </c>
      <c r="C134" s="640"/>
      <c r="D134" s="641" t="s">
        <v>88</v>
      </c>
      <c r="E134" s="642"/>
    </row>
    <row r="135" spans="2:6" s="8" customFormat="1" ht="37.1" customHeight="1">
      <c r="B135" s="191" t="s">
        <v>4</v>
      </c>
      <c r="C135" s="204">
        <v>1168</v>
      </c>
      <c r="D135" s="643"/>
      <c r="E135" s="644"/>
    </row>
    <row r="136" spans="2:6" s="8" customFormat="1">
      <c r="B136" s="191" t="s">
        <v>5</v>
      </c>
      <c r="C136" s="204">
        <v>32001</v>
      </c>
      <c r="D136" s="217" t="s">
        <v>143</v>
      </c>
      <c r="E136" s="217" t="s">
        <v>12</v>
      </c>
    </row>
    <row r="137" spans="2:6" s="8" customFormat="1" ht="54">
      <c r="B137" s="253" t="s">
        <v>33</v>
      </c>
      <c r="C137" s="414" t="s">
        <v>355</v>
      </c>
      <c r="D137" s="557"/>
      <c r="E137" s="557"/>
    </row>
    <row r="138" spans="2:6" s="8" customFormat="1" ht="72">
      <c r="B138" s="253" t="s">
        <v>34</v>
      </c>
      <c r="C138" s="414" t="s">
        <v>356</v>
      </c>
      <c r="D138" s="558"/>
      <c r="E138" s="558"/>
    </row>
    <row r="139" spans="2:6" s="8" customFormat="1" ht="36">
      <c r="B139" s="253" t="s">
        <v>35</v>
      </c>
      <c r="C139" s="414" t="s">
        <v>98</v>
      </c>
      <c r="D139" s="558"/>
      <c r="E139" s="558"/>
    </row>
    <row r="140" spans="2:6" s="8" customFormat="1" ht="54">
      <c r="B140" s="243" t="s">
        <v>119</v>
      </c>
      <c r="C140" s="414" t="s">
        <v>357</v>
      </c>
      <c r="D140" s="558"/>
      <c r="E140" s="558"/>
    </row>
    <row r="141" spans="2:6" s="8" customFormat="1">
      <c r="B141" s="645" t="s">
        <v>0</v>
      </c>
      <c r="C141" s="646"/>
      <c r="D141" s="542"/>
      <c r="E141" s="542"/>
    </row>
    <row r="142" spans="2:6" s="8" customFormat="1" ht="37.1" customHeight="1">
      <c r="B142" s="650" t="s">
        <v>373</v>
      </c>
      <c r="C142" s="656"/>
      <c r="D142" s="214">
        <v>0</v>
      </c>
      <c r="E142" s="214">
        <v>1</v>
      </c>
    </row>
    <row r="143" spans="2:6" s="8" customFormat="1" ht="36.549999999999997" customHeight="1">
      <c r="B143" s="650" t="s">
        <v>324</v>
      </c>
      <c r="C143" s="656"/>
      <c r="D143" s="214">
        <v>0</v>
      </c>
      <c r="E143" s="214">
        <v>1</v>
      </c>
    </row>
    <row r="144" spans="2:6" s="38" customFormat="1">
      <c r="B144" s="215" t="s">
        <v>6</v>
      </c>
      <c r="C144" s="215"/>
      <c r="D144" s="216">
        <f>+'Հավելված N 2'!G92</f>
        <v>15808.4</v>
      </c>
      <c r="E144" s="216">
        <f>+'Հավելված N 2'!H92</f>
        <v>15808.4</v>
      </c>
      <c r="F144" s="62"/>
    </row>
    <row r="146" spans="2:5">
      <c r="B146" s="22" t="s">
        <v>1</v>
      </c>
      <c r="C146" s="647" t="s">
        <v>2</v>
      </c>
      <c r="D146" s="648"/>
      <c r="E146" s="649"/>
    </row>
    <row r="147" spans="2:5">
      <c r="B147" s="60">
        <v>1183</v>
      </c>
      <c r="C147" s="20" t="s">
        <v>99</v>
      </c>
      <c r="D147" s="20"/>
      <c r="E147" s="20"/>
    </row>
    <row r="148" spans="2:5">
      <c r="B148" s="8"/>
      <c r="C148" s="8"/>
      <c r="D148" s="8"/>
      <c r="E148" s="8"/>
    </row>
    <row r="149" spans="2:5" s="109" customFormat="1">
      <c r="B149" s="652" t="s">
        <v>3</v>
      </c>
      <c r="C149" s="653"/>
      <c r="D149" s="641" t="s">
        <v>103</v>
      </c>
      <c r="E149" s="642"/>
    </row>
    <row r="150" spans="2:5" s="8" customFormat="1" ht="37.1" customHeight="1">
      <c r="B150" s="17" t="s">
        <v>32</v>
      </c>
      <c r="C150" s="110">
        <v>1183</v>
      </c>
      <c r="D150" s="643"/>
      <c r="E150" s="644"/>
    </row>
    <row r="151" spans="2:5" s="109" customFormat="1">
      <c r="B151" s="11" t="s">
        <v>120</v>
      </c>
      <c r="C151" s="48">
        <v>32001</v>
      </c>
      <c r="D151" s="367" t="s">
        <v>129</v>
      </c>
      <c r="E151" s="367" t="s">
        <v>9</v>
      </c>
    </row>
    <row r="152" spans="2:5" s="109" customFormat="1" ht="36">
      <c r="B152" s="11" t="s">
        <v>33</v>
      </c>
      <c r="C152" s="57" t="s">
        <v>360</v>
      </c>
      <c r="D152" s="557"/>
      <c r="E152" s="557"/>
    </row>
    <row r="153" spans="2:5" s="109" customFormat="1" ht="75" customHeight="1">
      <c r="B153" s="11" t="s">
        <v>34</v>
      </c>
      <c r="C153" s="57" t="s">
        <v>361</v>
      </c>
      <c r="D153" s="558"/>
      <c r="E153" s="558"/>
    </row>
    <row r="154" spans="2:5" s="109" customFormat="1" ht="36">
      <c r="B154" s="11" t="s">
        <v>35</v>
      </c>
      <c r="C154" s="133" t="s">
        <v>98</v>
      </c>
      <c r="D154" s="558"/>
      <c r="E154" s="558"/>
    </row>
    <row r="155" spans="2:5" s="109" customFormat="1" ht="72" customHeight="1">
      <c r="B155" s="11" t="s">
        <v>119</v>
      </c>
      <c r="C155" s="133" t="s">
        <v>362</v>
      </c>
      <c r="D155" s="558"/>
      <c r="E155" s="558"/>
    </row>
    <row r="156" spans="2:5" s="109" customFormat="1">
      <c r="B156" s="672" t="s">
        <v>36</v>
      </c>
      <c r="C156" s="672"/>
      <c r="D156" s="542"/>
      <c r="E156" s="542"/>
    </row>
    <row r="157" spans="2:5" s="109" customFormat="1" ht="17.45" customHeight="1">
      <c r="B157" s="673" t="s">
        <v>358</v>
      </c>
      <c r="C157" s="674"/>
      <c r="D157" s="63">
        <v>0</v>
      </c>
      <c r="E157" s="63">
        <v>1</v>
      </c>
    </row>
    <row r="158" spans="2:5" s="109" customFormat="1">
      <c r="B158" s="19" t="s">
        <v>37</v>
      </c>
      <c r="C158" s="19"/>
      <c r="D158" s="61">
        <f>+'Հավելված N 2'!G209</f>
        <v>-383.89999999999986</v>
      </c>
      <c r="E158" s="61">
        <f>+'Հավելված N 2'!H209</f>
        <v>8659.9</v>
      </c>
    </row>
    <row r="159" spans="2:5" ht="9.9499999999999993" customHeight="1"/>
    <row r="160" spans="2:5" s="109" customFormat="1">
      <c r="B160" s="652" t="s">
        <v>3</v>
      </c>
      <c r="C160" s="653"/>
      <c r="D160" s="641" t="s">
        <v>88</v>
      </c>
      <c r="E160" s="642"/>
    </row>
    <row r="161" spans="2:6" s="8" customFormat="1" ht="37.1" customHeight="1">
      <c r="B161" s="17" t="s">
        <v>32</v>
      </c>
      <c r="C161" s="110">
        <v>1183</v>
      </c>
      <c r="D161" s="643"/>
      <c r="E161" s="644"/>
    </row>
    <row r="162" spans="2:6" s="109" customFormat="1">
      <c r="B162" s="11" t="s">
        <v>120</v>
      </c>
      <c r="C162" s="48">
        <v>32004</v>
      </c>
      <c r="D162" s="367" t="s">
        <v>129</v>
      </c>
      <c r="E162" s="367" t="s">
        <v>9</v>
      </c>
    </row>
    <row r="163" spans="2:6" s="109" customFormat="1" ht="36">
      <c r="B163" s="11" t="s">
        <v>33</v>
      </c>
      <c r="C163" s="57" t="s">
        <v>363</v>
      </c>
      <c r="D163" s="557"/>
      <c r="E163" s="557"/>
    </row>
    <row r="164" spans="2:6" s="109" customFormat="1">
      <c r="B164" s="11" t="s">
        <v>34</v>
      </c>
      <c r="C164" s="57" t="s">
        <v>364</v>
      </c>
      <c r="D164" s="558"/>
      <c r="E164" s="558"/>
    </row>
    <row r="165" spans="2:6" s="109" customFormat="1" ht="36">
      <c r="B165" s="11" t="s">
        <v>35</v>
      </c>
      <c r="C165" s="133" t="s">
        <v>98</v>
      </c>
      <c r="D165" s="558"/>
      <c r="E165" s="558"/>
    </row>
    <row r="166" spans="2:6" s="109" customFormat="1" ht="72" customHeight="1">
      <c r="B166" s="11" t="s">
        <v>119</v>
      </c>
      <c r="C166" s="133" t="s">
        <v>365</v>
      </c>
      <c r="D166" s="558"/>
      <c r="E166" s="558"/>
    </row>
    <row r="167" spans="2:6" s="109" customFormat="1">
      <c r="B167" s="672" t="s">
        <v>36</v>
      </c>
      <c r="C167" s="672"/>
      <c r="D167" s="542"/>
      <c r="E167" s="542"/>
    </row>
    <row r="168" spans="2:6" s="109" customFormat="1" ht="17.45" customHeight="1">
      <c r="B168" s="673" t="s">
        <v>358</v>
      </c>
      <c r="C168" s="674"/>
      <c r="D168" s="63">
        <v>1</v>
      </c>
      <c r="E168" s="63">
        <v>1</v>
      </c>
    </row>
    <row r="169" spans="2:6" s="109" customFormat="1" ht="17.45" customHeight="1">
      <c r="B169" s="673" t="s">
        <v>366</v>
      </c>
      <c r="C169" s="674"/>
      <c r="D169" s="63"/>
      <c r="E169" s="63">
        <v>2</v>
      </c>
    </row>
    <row r="170" spans="2:6" s="109" customFormat="1" ht="37.1" customHeight="1">
      <c r="B170" s="673" t="s">
        <v>324</v>
      </c>
      <c r="C170" s="674"/>
      <c r="D170" s="63"/>
      <c r="E170" s="63">
        <v>2</v>
      </c>
    </row>
    <row r="171" spans="2:6" s="109" customFormat="1">
      <c r="B171" s="19" t="s">
        <v>37</v>
      </c>
      <c r="C171" s="19"/>
      <c r="D171" s="61">
        <f>+'Հավելված N 2'!G227</f>
        <v>1179</v>
      </c>
      <c r="E171" s="61">
        <f>+'Հավելված N 2'!H227</f>
        <v>97771.7</v>
      </c>
    </row>
    <row r="172" spans="2:6" ht="9.9499999999999993" customHeight="1"/>
    <row r="173" spans="2:6">
      <c r="B173" s="666" t="s">
        <v>3</v>
      </c>
      <c r="C173" s="667"/>
      <c r="D173" s="641" t="s">
        <v>88</v>
      </c>
      <c r="E173" s="642"/>
      <c r="F173" s="8"/>
    </row>
    <row r="174" spans="2:6" s="8" customFormat="1" ht="37.1" customHeight="1">
      <c r="B174" s="17" t="s">
        <v>32</v>
      </c>
      <c r="C174" s="48">
        <v>1183</v>
      </c>
      <c r="D174" s="643"/>
      <c r="E174" s="644"/>
      <c r="F174" s="6"/>
    </row>
    <row r="175" spans="2:6">
      <c r="B175" s="116" t="s">
        <v>120</v>
      </c>
      <c r="C175" s="110">
        <v>32012</v>
      </c>
      <c r="D175" s="367" t="s">
        <v>129</v>
      </c>
      <c r="E175" s="367" t="s">
        <v>9</v>
      </c>
    </row>
    <row r="176" spans="2:6" ht="36">
      <c r="B176" s="116" t="s">
        <v>33</v>
      </c>
      <c r="C176" s="376" t="s">
        <v>123</v>
      </c>
      <c r="D176" s="668"/>
      <c r="E176" s="668"/>
    </row>
    <row r="177" spans="1:5" ht="36">
      <c r="B177" s="116" t="s">
        <v>34</v>
      </c>
      <c r="C177" s="376" t="s">
        <v>124</v>
      </c>
      <c r="D177" s="669"/>
      <c r="E177" s="669"/>
    </row>
    <row r="178" spans="1:5" ht="36">
      <c r="B178" s="116" t="s">
        <v>35</v>
      </c>
      <c r="C178" s="117" t="s">
        <v>98</v>
      </c>
      <c r="D178" s="669"/>
      <c r="E178" s="669"/>
    </row>
    <row r="179" spans="1:5" ht="54" customHeight="1">
      <c r="B179" s="116" t="s">
        <v>119</v>
      </c>
      <c r="C179" s="117" t="s">
        <v>100</v>
      </c>
      <c r="D179" s="669"/>
      <c r="E179" s="669"/>
    </row>
    <row r="180" spans="1:5">
      <c r="B180" s="671" t="s">
        <v>36</v>
      </c>
      <c r="C180" s="671"/>
      <c r="D180" s="670"/>
      <c r="E180" s="670"/>
    </row>
    <row r="181" spans="1:5">
      <c r="B181" s="665" t="s">
        <v>125</v>
      </c>
      <c r="C181" s="665"/>
      <c r="D181" s="417">
        <v>0</v>
      </c>
      <c r="E181" s="146">
        <v>1</v>
      </c>
    </row>
    <row r="182" spans="1:5">
      <c r="B182" s="21" t="s">
        <v>37</v>
      </c>
      <c r="C182" s="21"/>
      <c r="D182" s="61">
        <f>+'Հավելված N 2'!G247</f>
        <v>601.79999999999995</v>
      </c>
      <c r="E182" s="61">
        <f>+'Հավելված N 2'!H247</f>
        <v>601.79999999999995</v>
      </c>
    </row>
    <row r="189" spans="1:5" ht="21.85" customHeight="1">
      <c r="A189" s="663" t="s">
        <v>165</v>
      </c>
      <c r="B189" s="663"/>
      <c r="C189" s="663"/>
      <c r="D189" s="663"/>
      <c r="E189" s="663"/>
    </row>
    <row r="190" spans="1:5" ht="38.9" customHeight="1">
      <c r="C190" s="664" t="s">
        <v>150</v>
      </c>
      <c r="D190" s="664"/>
      <c r="E190" s="16"/>
    </row>
    <row r="191" spans="1:5">
      <c r="B191" s="659" t="s">
        <v>107</v>
      </c>
      <c r="C191" s="660"/>
      <c r="D191" s="661"/>
      <c r="E191" s="662"/>
    </row>
    <row r="192" spans="1:5" s="8" customFormat="1"/>
    <row r="193" spans="2:6" s="8" customFormat="1"/>
    <row r="194" spans="2:6" s="8" customFormat="1">
      <c r="B194" s="18" t="s">
        <v>1</v>
      </c>
      <c r="C194" s="18" t="s">
        <v>2</v>
      </c>
      <c r="D194" s="59"/>
      <c r="E194" s="59"/>
    </row>
    <row r="195" spans="2:6" s="8" customFormat="1">
      <c r="B195" s="60">
        <v>1146</v>
      </c>
      <c r="C195" s="434" t="s">
        <v>115</v>
      </c>
      <c r="D195" s="18"/>
      <c r="E195" s="18"/>
    </row>
    <row r="196" spans="2:6" s="8" customFormat="1"/>
    <row r="197" spans="2:6" s="8" customFormat="1" ht="18" customHeight="1">
      <c r="B197" s="654" t="s">
        <v>3</v>
      </c>
      <c r="C197" s="655"/>
      <c r="D197" s="641" t="s">
        <v>103</v>
      </c>
      <c r="E197" s="642"/>
    </row>
    <row r="198" spans="2:6" s="8" customFormat="1" ht="37.1" customHeight="1">
      <c r="B198" s="17" t="s">
        <v>4</v>
      </c>
      <c r="C198" s="110">
        <v>1146</v>
      </c>
      <c r="D198" s="643"/>
      <c r="E198" s="644"/>
    </row>
    <row r="199" spans="2:6" s="8" customFormat="1">
      <c r="B199" s="100" t="s">
        <v>5</v>
      </c>
      <c r="C199" s="110">
        <v>12010</v>
      </c>
      <c r="D199" s="419" t="s">
        <v>129</v>
      </c>
      <c r="E199" s="419" t="s">
        <v>9</v>
      </c>
    </row>
    <row r="200" spans="2:6" s="8" customFormat="1" ht="36">
      <c r="B200" s="435" t="s">
        <v>33</v>
      </c>
      <c r="C200" s="110" t="s">
        <v>347</v>
      </c>
      <c r="D200" s="557"/>
      <c r="E200" s="557"/>
    </row>
    <row r="201" spans="2:6" s="8" customFormat="1" ht="36">
      <c r="B201" s="435" t="s">
        <v>34</v>
      </c>
      <c r="C201" s="110" t="s">
        <v>348</v>
      </c>
      <c r="D201" s="558"/>
      <c r="E201" s="558"/>
    </row>
    <row r="202" spans="2:6" s="8" customFormat="1" ht="36">
      <c r="B202" s="435" t="s">
        <v>35</v>
      </c>
      <c r="C202" s="117" t="s">
        <v>349</v>
      </c>
      <c r="D202" s="558"/>
      <c r="E202" s="558"/>
    </row>
    <row r="203" spans="2:6" s="8" customFormat="1" ht="54">
      <c r="B203" s="435" t="s">
        <v>350</v>
      </c>
      <c r="C203" s="117" t="s">
        <v>351</v>
      </c>
      <c r="D203" s="558"/>
      <c r="E203" s="558"/>
    </row>
    <row r="204" spans="2:6" s="8" customFormat="1" ht="18" customHeight="1">
      <c r="B204" s="638" t="s">
        <v>0</v>
      </c>
      <c r="C204" s="639"/>
      <c r="D204" s="542"/>
      <c r="E204" s="542"/>
    </row>
    <row r="205" spans="2:6" s="8" customFormat="1" ht="18" customHeight="1">
      <c r="B205" s="650" t="s">
        <v>327</v>
      </c>
      <c r="C205" s="651"/>
      <c r="D205" s="416">
        <v>2</v>
      </c>
      <c r="E205" s="416">
        <v>2</v>
      </c>
    </row>
    <row r="206" spans="2:6" s="8" customFormat="1" ht="18" customHeight="1">
      <c r="B206" s="650" t="s">
        <v>403</v>
      </c>
      <c r="C206" s="651"/>
      <c r="D206" s="459">
        <v>-1</v>
      </c>
      <c r="E206" s="416"/>
    </row>
    <row r="207" spans="2:6" s="38" customFormat="1">
      <c r="B207" s="19" t="s">
        <v>6</v>
      </c>
      <c r="C207" s="19"/>
      <c r="D207" s="61">
        <f>+'Հավելված N 2'!G185</f>
        <v>-181070</v>
      </c>
      <c r="E207" s="61">
        <f>+'Հավելված N 2'!H185</f>
        <v>-320020</v>
      </c>
      <c r="F207" s="62"/>
    </row>
    <row r="208" spans="2:6" s="8" customFormat="1">
      <c r="B208" s="18" t="s">
        <v>1</v>
      </c>
      <c r="C208" s="18" t="s">
        <v>2</v>
      </c>
      <c r="D208" s="59"/>
      <c r="E208" s="59"/>
    </row>
    <row r="209" spans="2:6" s="8" customFormat="1">
      <c r="B209" s="60">
        <v>1163</v>
      </c>
      <c r="C209" s="252" t="s">
        <v>153</v>
      </c>
      <c r="D209" s="18"/>
      <c r="E209" s="18"/>
    </row>
    <row r="210" spans="2:6" s="8" customFormat="1"/>
    <row r="211" spans="2:6" s="8" customFormat="1" ht="18" customHeight="1">
      <c r="B211" s="654" t="s">
        <v>3</v>
      </c>
      <c r="C211" s="655"/>
      <c r="D211" s="18"/>
      <c r="E211" s="18"/>
    </row>
    <row r="212" spans="2:6" s="8" customFormat="1" ht="37.1" customHeight="1">
      <c r="B212" s="253" t="s">
        <v>1</v>
      </c>
      <c r="C212" s="254">
        <v>1163</v>
      </c>
      <c r="D212" s="636" t="s">
        <v>106</v>
      </c>
      <c r="E212" s="637"/>
    </row>
    <row r="213" spans="2:6" s="8" customFormat="1">
      <c r="B213" s="255" t="s">
        <v>5</v>
      </c>
      <c r="C213" s="256">
        <v>12001</v>
      </c>
      <c r="D213" s="492" t="s">
        <v>129</v>
      </c>
      <c r="E213" s="492" t="s">
        <v>9</v>
      </c>
    </row>
    <row r="214" spans="2:6" s="8" customFormat="1" ht="36">
      <c r="B214" s="257" t="s">
        <v>33</v>
      </c>
      <c r="C214" s="256" t="s">
        <v>421</v>
      </c>
      <c r="D214" s="557"/>
      <c r="E214" s="557"/>
    </row>
    <row r="215" spans="2:6" s="8" customFormat="1" ht="36">
      <c r="B215" s="255" t="s">
        <v>34</v>
      </c>
      <c r="C215" s="256" t="s">
        <v>422</v>
      </c>
      <c r="D215" s="558"/>
      <c r="E215" s="558"/>
    </row>
    <row r="216" spans="2:6" s="8" customFormat="1" ht="18" customHeight="1">
      <c r="B216" s="257" t="s">
        <v>35</v>
      </c>
      <c r="C216" s="256" t="s">
        <v>349</v>
      </c>
      <c r="D216" s="558"/>
      <c r="E216" s="558"/>
    </row>
    <row r="217" spans="2:6" s="8" customFormat="1" ht="54">
      <c r="B217" s="258" t="s">
        <v>350</v>
      </c>
      <c r="C217" s="256" t="s">
        <v>423</v>
      </c>
      <c r="D217" s="558"/>
      <c r="E217" s="558"/>
    </row>
    <row r="218" spans="2:6" s="8" customFormat="1" ht="18" customHeight="1">
      <c r="B218" s="638" t="s">
        <v>0</v>
      </c>
      <c r="C218" s="639"/>
      <c r="D218" s="542"/>
      <c r="E218" s="542"/>
    </row>
    <row r="219" spans="2:6" s="38" customFormat="1">
      <c r="B219" s="19" t="s">
        <v>6</v>
      </c>
      <c r="C219" s="19"/>
      <c r="D219" s="61">
        <f>+'Հավելված N 2'!G198</f>
        <v>-3142.8</v>
      </c>
      <c r="E219" s="61">
        <f>+'Հավելված N 2'!H198</f>
        <v>-3142.8</v>
      </c>
      <c r="F219" s="62"/>
    </row>
    <row r="220" spans="2:6" s="8" customFormat="1"/>
    <row r="221" spans="2:6" s="8" customFormat="1">
      <c r="B221" s="211" t="s">
        <v>1</v>
      </c>
      <c r="C221" s="211" t="s">
        <v>2</v>
      </c>
      <c r="D221" s="212"/>
      <c r="E221" s="212"/>
    </row>
    <row r="222" spans="2:6" s="8" customFormat="1">
      <c r="B222" s="213">
        <v>1168</v>
      </c>
      <c r="C222" s="253" t="s">
        <v>354</v>
      </c>
      <c r="D222" s="211"/>
      <c r="E222" s="211"/>
    </row>
    <row r="223" spans="2:6" s="8" customFormat="1"/>
    <row r="224" spans="2:6" s="8" customFormat="1" ht="18" customHeight="1">
      <c r="B224" s="628" t="s">
        <v>3</v>
      </c>
      <c r="C224" s="640"/>
      <c r="D224" s="641" t="s">
        <v>106</v>
      </c>
      <c r="E224" s="642"/>
    </row>
    <row r="225" spans="2:6" s="8" customFormat="1" ht="37.1" customHeight="1">
      <c r="B225" s="191" t="s">
        <v>4</v>
      </c>
      <c r="C225" s="204">
        <v>1168</v>
      </c>
      <c r="D225" s="643"/>
      <c r="E225" s="644"/>
    </row>
    <row r="226" spans="2:6" s="8" customFormat="1">
      <c r="B226" s="191" t="s">
        <v>5</v>
      </c>
      <c r="C226" s="204">
        <v>32001</v>
      </c>
      <c r="D226" s="217" t="s">
        <v>143</v>
      </c>
      <c r="E226" s="217" t="s">
        <v>12</v>
      </c>
    </row>
    <row r="227" spans="2:6" s="8" customFormat="1" ht="54">
      <c r="B227" s="253" t="s">
        <v>33</v>
      </c>
      <c r="C227" s="414" t="s">
        <v>355</v>
      </c>
      <c r="D227" s="557"/>
      <c r="E227" s="557"/>
    </row>
    <row r="228" spans="2:6" s="8" customFormat="1" ht="72">
      <c r="B228" s="253" t="s">
        <v>34</v>
      </c>
      <c r="C228" s="414" t="s">
        <v>356</v>
      </c>
      <c r="D228" s="558"/>
      <c r="E228" s="558"/>
    </row>
    <row r="229" spans="2:6" s="8" customFormat="1" ht="36">
      <c r="B229" s="253" t="s">
        <v>35</v>
      </c>
      <c r="C229" s="414" t="s">
        <v>98</v>
      </c>
      <c r="D229" s="558"/>
      <c r="E229" s="558"/>
    </row>
    <row r="230" spans="2:6" s="8" customFormat="1" ht="54">
      <c r="B230" s="243" t="s">
        <v>119</v>
      </c>
      <c r="C230" s="414" t="s">
        <v>357</v>
      </c>
      <c r="D230" s="558"/>
      <c r="E230" s="558"/>
    </row>
    <row r="231" spans="2:6" s="8" customFormat="1">
      <c r="B231" s="645" t="s">
        <v>0</v>
      </c>
      <c r="C231" s="646"/>
      <c r="D231" s="542"/>
      <c r="E231" s="542"/>
    </row>
    <row r="232" spans="2:6" s="8" customFormat="1">
      <c r="B232" s="650" t="s">
        <v>359</v>
      </c>
      <c r="C232" s="680"/>
      <c r="D232" s="214">
        <v>-1</v>
      </c>
      <c r="E232" s="214">
        <v>-1</v>
      </c>
    </row>
    <row r="233" spans="2:6" s="38" customFormat="1">
      <c r="B233" s="215" t="s">
        <v>6</v>
      </c>
      <c r="C233" s="215"/>
      <c r="D233" s="216">
        <f>+'Հավելված N 2'!G103</f>
        <v>-165203.29999999999</v>
      </c>
      <c r="E233" s="216">
        <f>+'Հավելված N 2'!H103</f>
        <v>-330406.59999999998</v>
      </c>
      <c r="F233" s="62"/>
    </row>
    <row r="235" spans="2:6">
      <c r="B235" s="22" t="s">
        <v>1</v>
      </c>
      <c r="C235" s="647" t="s">
        <v>2</v>
      </c>
      <c r="D235" s="648"/>
      <c r="E235" s="649"/>
    </row>
    <row r="236" spans="2:6">
      <c r="B236" s="60">
        <v>1183</v>
      </c>
      <c r="C236" s="20" t="s">
        <v>99</v>
      </c>
      <c r="D236" s="20"/>
      <c r="E236" s="20"/>
    </row>
    <row r="237" spans="2:6">
      <c r="B237" s="8"/>
      <c r="C237" s="8"/>
      <c r="D237" s="8"/>
      <c r="E237" s="8"/>
    </row>
    <row r="238" spans="2:6" s="8" customFormat="1">
      <c r="B238" s="652" t="s">
        <v>3</v>
      </c>
      <c r="C238" s="653"/>
      <c r="D238" s="641" t="s">
        <v>88</v>
      </c>
      <c r="E238" s="642"/>
    </row>
    <row r="239" spans="2:6" s="8" customFormat="1" ht="37.1" customHeight="1">
      <c r="B239" s="17" t="s">
        <v>32</v>
      </c>
      <c r="C239" s="110">
        <v>1183</v>
      </c>
      <c r="D239" s="643"/>
      <c r="E239" s="644"/>
    </row>
    <row r="240" spans="2:6" s="8" customFormat="1">
      <c r="B240" s="11" t="s">
        <v>120</v>
      </c>
      <c r="C240" s="48">
        <v>32007</v>
      </c>
      <c r="D240" s="419" t="s">
        <v>129</v>
      </c>
      <c r="E240" s="419" t="s">
        <v>9</v>
      </c>
    </row>
    <row r="241" spans="1:5" s="8" customFormat="1" ht="36">
      <c r="B241" s="11" t="s">
        <v>33</v>
      </c>
      <c r="C241" s="57" t="s">
        <v>367</v>
      </c>
      <c r="D241" s="557"/>
      <c r="E241" s="557"/>
    </row>
    <row r="242" spans="1:5" s="8" customFormat="1" ht="54">
      <c r="B242" s="11" t="s">
        <v>34</v>
      </c>
      <c r="C242" s="57" t="s">
        <v>368</v>
      </c>
      <c r="D242" s="558"/>
      <c r="E242" s="558"/>
    </row>
    <row r="243" spans="1:5" s="8" customFormat="1" ht="36">
      <c r="B243" s="11" t="s">
        <v>35</v>
      </c>
      <c r="C243" s="133" t="s">
        <v>98</v>
      </c>
      <c r="D243" s="558"/>
      <c r="E243" s="558"/>
    </row>
    <row r="244" spans="1:5" s="8" customFormat="1" ht="72" customHeight="1">
      <c r="B244" s="11" t="s">
        <v>119</v>
      </c>
      <c r="C244" s="133" t="s">
        <v>362</v>
      </c>
      <c r="D244" s="558"/>
      <c r="E244" s="558"/>
    </row>
    <row r="245" spans="1:5" s="8" customFormat="1">
      <c r="B245" s="672" t="s">
        <v>36</v>
      </c>
      <c r="C245" s="672"/>
      <c r="D245" s="542"/>
      <c r="E245" s="542"/>
    </row>
    <row r="246" spans="1:5" s="8" customFormat="1">
      <c r="B246" s="19" t="s">
        <v>37</v>
      </c>
      <c r="C246" s="19"/>
      <c r="D246" s="61">
        <f>+'Հավելված N 2'!G238</f>
        <v>480</v>
      </c>
      <c r="E246" s="61">
        <f>+'Հավելված N 2'!H238</f>
        <v>480</v>
      </c>
    </row>
    <row r="253" spans="1:5" ht="21.85" customHeight="1">
      <c r="A253" s="663" t="s">
        <v>424</v>
      </c>
      <c r="B253" s="663"/>
      <c r="C253" s="663"/>
      <c r="D253" s="663"/>
      <c r="E253" s="663"/>
    </row>
    <row r="254" spans="1:5" ht="38.9" customHeight="1">
      <c r="C254" s="664" t="s">
        <v>417</v>
      </c>
      <c r="D254" s="664"/>
      <c r="E254" s="16"/>
    </row>
    <row r="255" spans="1:5">
      <c r="B255" s="659" t="s">
        <v>107</v>
      </c>
      <c r="C255" s="660"/>
      <c r="D255" s="661"/>
      <c r="E255" s="662"/>
    </row>
    <row r="256" spans="1:5" s="8" customFormat="1"/>
    <row r="257" spans="2:6" s="8" customFormat="1"/>
    <row r="258" spans="2:6">
      <c r="B258" s="22" t="s">
        <v>1</v>
      </c>
      <c r="C258" s="647" t="s">
        <v>2</v>
      </c>
      <c r="D258" s="648"/>
      <c r="E258" s="649"/>
    </row>
    <row r="259" spans="2:6">
      <c r="B259" s="60">
        <v>1183</v>
      </c>
      <c r="C259" s="20" t="s">
        <v>99</v>
      </c>
      <c r="D259" s="20"/>
      <c r="E259" s="20"/>
    </row>
    <row r="260" spans="2:6">
      <c r="B260" s="8"/>
      <c r="C260" s="8"/>
      <c r="D260" s="8"/>
      <c r="E260" s="8"/>
    </row>
    <row r="261" spans="2:6">
      <c r="B261" s="666" t="s">
        <v>3</v>
      </c>
      <c r="C261" s="667"/>
      <c r="D261" s="641" t="s">
        <v>88</v>
      </c>
      <c r="E261" s="642"/>
      <c r="F261" s="8"/>
    </row>
    <row r="262" spans="2:6" s="8" customFormat="1" ht="37.1" customHeight="1">
      <c r="B262" s="17" t="s">
        <v>32</v>
      </c>
      <c r="C262" s="48">
        <v>1183</v>
      </c>
      <c r="D262" s="643"/>
      <c r="E262" s="644"/>
      <c r="F262" s="6"/>
    </row>
    <row r="263" spans="2:6">
      <c r="B263" s="116" t="s">
        <v>120</v>
      </c>
      <c r="C263" s="110">
        <v>32012</v>
      </c>
      <c r="D263" s="492" t="s">
        <v>129</v>
      </c>
      <c r="E263" s="492" t="s">
        <v>9</v>
      </c>
    </row>
    <row r="264" spans="2:6" ht="36">
      <c r="B264" s="116" t="s">
        <v>33</v>
      </c>
      <c r="C264" s="493" t="s">
        <v>123</v>
      </c>
      <c r="D264" s="668"/>
      <c r="E264" s="668"/>
    </row>
    <row r="265" spans="2:6" ht="36">
      <c r="B265" s="116" t="s">
        <v>34</v>
      </c>
      <c r="C265" s="493" t="s">
        <v>124</v>
      </c>
      <c r="D265" s="669"/>
      <c r="E265" s="669"/>
    </row>
    <row r="266" spans="2:6" ht="36">
      <c r="B266" s="116" t="s">
        <v>35</v>
      </c>
      <c r="C266" s="117" t="s">
        <v>98</v>
      </c>
      <c r="D266" s="669"/>
      <c r="E266" s="669"/>
    </row>
    <row r="267" spans="2:6" ht="54" customHeight="1">
      <c r="B267" s="116" t="s">
        <v>119</v>
      </c>
      <c r="C267" s="117" t="s">
        <v>100</v>
      </c>
      <c r="D267" s="669"/>
      <c r="E267" s="669"/>
    </row>
    <row r="268" spans="2:6">
      <c r="B268" s="671" t="s">
        <v>36</v>
      </c>
      <c r="C268" s="671"/>
      <c r="D268" s="670"/>
      <c r="E268" s="670"/>
    </row>
    <row r="269" spans="2:6">
      <c r="B269" s="665" t="s">
        <v>125</v>
      </c>
      <c r="C269" s="665"/>
      <c r="D269" s="417">
        <v>0</v>
      </c>
      <c r="E269" s="146">
        <v>1</v>
      </c>
    </row>
    <row r="270" spans="2:6">
      <c r="B270" s="21" t="s">
        <v>37</v>
      </c>
      <c r="C270" s="21"/>
      <c r="D270" s="61">
        <f>+'Հավելված N 2'!G254</f>
        <v>2512</v>
      </c>
      <c r="E270" s="61">
        <f>+'Հավելված N 2'!H254</f>
        <v>2512</v>
      </c>
    </row>
    <row r="271" spans="2:6">
      <c r="B271" s="428"/>
      <c r="C271" s="428"/>
      <c r="D271" s="218"/>
      <c r="E271" s="218"/>
    </row>
    <row r="272" spans="2:6">
      <c r="B272" s="428"/>
      <c r="C272" s="428"/>
      <c r="D272" s="218"/>
      <c r="E272" s="218"/>
    </row>
    <row r="273" spans="1:5">
      <c r="B273" s="428"/>
      <c r="C273" s="428"/>
      <c r="D273" s="218"/>
      <c r="E273" s="218"/>
    </row>
    <row r="274" spans="1:5">
      <c r="B274" s="428"/>
      <c r="C274" s="428"/>
      <c r="D274" s="218"/>
      <c r="E274" s="218"/>
    </row>
    <row r="275" spans="1:5">
      <c r="B275" s="428"/>
      <c r="C275" s="428"/>
      <c r="D275" s="218"/>
      <c r="E275" s="218"/>
    </row>
    <row r="276" spans="1:5">
      <c r="B276" s="428"/>
      <c r="C276" s="428"/>
      <c r="D276" s="218"/>
      <c r="E276" s="218"/>
    </row>
    <row r="277" spans="1:5" ht="21.85" customHeight="1">
      <c r="A277" s="663" t="s">
        <v>164</v>
      </c>
      <c r="B277" s="663"/>
      <c r="C277" s="663"/>
      <c r="D277" s="663"/>
      <c r="E277" s="663"/>
    </row>
    <row r="278" spans="1:5" ht="38.9" customHeight="1">
      <c r="C278" s="664" t="s">
        <v>152</v>
      </c>
      <c r="D278" s="664"/>
      <c r="E278" s="16"/>
    </row>
    <row r="279" spans="1:5">
      <c r="B279" s="659" t="s">
        <v>107</v>
      </c>
      <c r="C279" s="660"/>
      <c r="D279" s="661"/>
      <c r="E279" s="662"/>
    </row>
    <row r="280" spans="1:5" s="41" customFormat="1">
      <c r="B280" s="55"/>
      <c r="C280" s="55"/>
      <c r="D280" s="56"/>
      <c r="E280" s="56"/>
    </row>
    <row r="281" spans="1:5" s="41" customFormat="1">
      <c r="B281" s="55"/>
      <c r="C281" s="55"/>
    </row>
    <row r="282" spans="1:5">
      <c r="B282" s="411" t="s">
        <v>1</v>
      </c>
      <c r="C282" s="411" t="s">
        <v>2</v>
      </c>
      <c r="D282" s="345"/>
      <c r="E282" s="345"/>
    </row>
    <row r="283" spans="1:5">
      <c r="B283" s="213">
        <v>1139</v>
      </c>
      <c r="C283" s="255" t="s">
        <v>282</v>
      </c>
      <c r="D283" s="345"/>
      <c r="E283" s="345"/>
    </row>
    <row r="285" spans="1:5">
      <c r="B285" s="675" t="s">
        <v>3</v>
      </c>
      <c r="C285" s="676"/>
      <c r="D285" s="641" t="s">
        <v>88</v>
      </c>
      <c r="E285" s="642"/>
    </row>
    <row r="286" spans="1:5" ht="37.1" customHeight="1">
      <c r="B286" s="253" t="s">
        <v>4</v>
      </c>
      <c r="C286" s="387">
        <v>1139</v>
      </c>
      <c r="D286" s="643"/>
      <c r="E286" s="644"/>
    </row>
    <row r="287" spans="1:5">
      <c r="B287" s="328" t="s">
        <v>5</v>
      </c>
      <c r="C287" s="429">
        <v>11001</v>
      </c>
      <c r="D287" s="419" t="s">
        <v>129</v>
      </c>
      <c r="E287" s="419" t="s">
        <v>9</v>
      </c>
    </row>
    <row r="288" spans="1:5" ht="36">
      <c r="B288" s="328" t="s">
        <v>144</v>
      </c>
      <c r="C288" s="414" t="s">
        <v>282</v>
      </c>
      <c r="D288" s="345"/>
      <c r="E288" s="345"/>
    </row>
    <row r="289" spans="2:5" ht="72">
      <c r="B289" s="328" t="s">
        <v>145</v>
      </c>
      <c r="C289" s="414" t="s">
        <v>370</v>
      </c>
      <c r="D289" s="345"/>
      <c r="E289" s="345"/>
    </row>
    <row r="290" spans="2:5" ht="36">
      <c r="B290" s="328" t="s">
        <v>146</v>
      </c>
      <c r="C290" s="414" t="s">
        <v>371</v>
      </c>
      <c r="D290" s="345"/>
      <c r="E290" s="345"/>
    </row>
    <row r="291" spans="2:5" ht="54">
      <c r="B291" s="421" t="s">
        <v>372</v>
      </c>
      <c r="C291" s="414" t="s">
        <v>152</v>
      </c>
      <c r="D291" s="345"/>
      <c r="E291" s="345"/>
    </row>
    <row r="292" spans="2:5">
      <c r="B292" s="430"/>
      <c r="C292" s="431" t="s">
        <v>0</v>
      </c>
      <c r="D292" s="345"/>
      <c r="E292" s="345"/>
    </row>
    <row r="293" spans="2:5">
      <c r="B293" s="677" t="s">
        <v>6</v>
      </c>
      <c r="C293" s="677"/>
      <c r="D293" s="432">
        <f>+'Հավելված N 2'!G292</f>
        <v>201399.2</v>
      </c>
      <c r="E293" s="432">
        <f>+'Հավելված N 2'!H292</f>
        <v>345784.5</v>
      </c>
    </row>
    <row r="294" spans="2:5" ht="8.75" customHeight="1"/>
    <row r="295" spans="2:5">
      <c r="B295" s="675" t="s">
        <v>3</v>
      </c>
      <c r="C295" s="676"/>
      <c r="D295" s="641" t="s">
        <v>106</v>
      </c>
      <c r="E295" s="642"/>
    </row>
    <row r="296" spans="2:5" ht="37.1" customHeight="1">
      <c r="B296" s="253" t="s">
        <v>4</v>
      </c>
      <c r="C296" s="387">
        <v>1139</v>
      </c>
      <c r="D296" s="643"/>
      <c r="E296" s="644"/>
    </row>
    <row r="297" spans="2:5">
      <c r="B297" s="328" t="s">
        <v>5</v>
      </c>
      <c r="C297" s="429">
        <v>11001</v>
      </c>
      <c r="D297" s="419" t="s">
        <v>129</v>
      </c>
      <c r="E297" s="419" t="s">
        <v>9</v>
      </c>
    </row>
    <row r="298" spans="2:5" ht="36">
      <c r="B298" s="328" t="s">
        <v>144</v>
      </c>
      <c r="C298" s="414" t="s">
        <v>282</v>
      </c>
      <c r="D298" s="345"/>
      <c r="E298" s="345"/>
    </row>
    <row r="299" spans="2:5" ht="72">
      <c r="B299" s="328" t="s">
        <v>145</v>
      </c>
      <c r="C299" s="414" t="s">
        <v>370</v>
      </c>
      <c r="D299" s="345"/>
      <c r="E299" s="345"/>
    </row>
    <row r="300" spans="2:5" ht="36">
      <c r="B300" s="328" t="s">
        <v>146</v>
      </c>
      <c r="C300" s="414" t="s">
        <v>371</v>
      </c>
      <c r="D300" s="345"/>
      <c r="E300" s="345"/>
    </row>
    <row r="301" spans="2:5" ht="54">
      <c r="B301" s="421" t="s">
        <v>372</v>
      </c>
      <c r="C301" s="414" t="s">
        <v>152</v>
      </c>
      <c r="D301" s="345"/>
      <c r="E301" s="345"/>
    </row>
    <row r="302" spans="2:5">
      <c r="B302" s="430"/>
      <c r="C302" s="431" t="s">
        <v>0</v>
      </c>
      <c r="D302" s="345"/>
      <c r="E302" s="345"/>
    </row>
    <row r="303" spans="2:5">
      <c r="B303" s="677" t="s">
        <v>6</v>
      </c>
      <c r="C303" s="677"/>
      <c r="D303" s="432">
        <f>+'Հավելված N 2'!G301</f>
        <v>-11037.2</v>
      </c>
      <c r="E303" s="432">
        <f>+'Հավելված N 2'!H301</f>
        <v>-21024.5</v>
      </c>
    </row>
    <row r="304" spans="2:5" s="8" customFormat="1"/>
    <row r="305" spans="2:6" s="8" customFormat="1">
      <c r="B305" s="211" t="s">
        <v>1</v>
      </c>
      <c r="C305" s="211" t="s">
        <v>2</v>
      </c>
      <c r="D305" s="212"/>
      <c r="E305" s="212"/>
    </row>
    <row r="306" spans="2:6" s="8" customFormat="1">
      <c r="B306" s="213">
        <v>1168</v>
      </c>
      <c r="C306" s="253" t="s">
        <v>354</v>
      </c>
      <c r="D306" s="211"/>
      <c r="E306" s="211"/>
    </row>
    <row r="307" spans="2:6" s="8" customFormat="1"/>
    <row r="308" spans="2:6" s="8" customFormat="1" ht="18" customHeight="1">
      <c r="B308" s="628" t="s">
        <v>3</v>
      </c>
      <c r="C308" s="640"/>
      <c r="D308" s="641" t="s">
        <v>88</v>
      </c>
      <c r="E308" s="642"/>
    </row>
    <row r="309" spans="2:6" s="8" customFormat="1" ht="37.1" customHeight="1">
      <c r="B309" s="191" t="s">
        <v>4</v>
      </c>
      <c r="C309" s="204">
        <v>1168</v>
      </c>
      <c r="D309" s="643"/>
      <c r="E309" s="644"/>
    </row>
    <row r="310" spans="2:6" s="8" customFormat="1">
      <c r="B310" s="191" t="s">
        <v>5</v>
      </c>
      <c r="C310" s="204">
        <v>32001</v>
      </c>
      <c r="D310" s="217" t="s">
        <v>143</v>
      </c>
      <c r="E310" s="217" t="s">
        <v>12</v>
      </c>
    </row>
    <row r="311" spans="2:6" s="8" customFormat="1" ht="54">
      <c r="B311" s="253" t="s">
        <v>33</v>
      </c>
      <c r="C311" s="414" t="s">
        <v>355</v>
      </c>
      <c r="D311" s="557"/>
      <c r="E311" s="557"/>
    </row>
    <row r="312" spans="2:6" s="8" customFormat="1" ht="72">
      <c r="B312" s="253" t="s">
        <v>34</v>
      </c>
      <c r="C312" s="414" t="s">
        <v>356</v>
      </c>
      <c r="D312" s="558"/>
      <c r="E312" s="558"/>
    </row>
    <row r="313" spans="2:6" s="8" customFormat="1" ht="36">
      <c r="B313" s="253" t="s">
        <v>35</v>
      </c>
      <c r="C313" s="414" t="s">
        <v>98</v>
      </c>
      <c r="D313" s="558"/>
      <c r="E313" s="558"/>
    </row>
    <row r="314" spans="2:6" s="8" customFormat="1" ht="54">
      <c r="B314" s="243" t="s">
        <v>119</v>
      </c>
      <c r="C314" s="414" t="s">
        <v>357</v>
      </c>
      <c r="D314" s="558"/>
      <c r="E314" s="558"/>
    </row>
    <row r="315" spans="2:6" s="8" customFormat="1">
      <c r="B315" s="645" t="s">
        <v>0</v>
      </c>
      <c r="C315" s="646"/>
      <c r="D315" s="542"/>
      <c r="E315" s="542"/>
    </row>
    <row r="316" spans="2:6" s="38" customFormat="1">
      <c r="B316" s="215" t="s">
        <v>6</v>
      </c>
      <c r="C316" s="215"/>
      <c r="D316" s="216">
        <f>+'Հավելված N 2'!G110</f>
        <v>0</v>
      </c>
      <c r="E316" s="216">
        <f>+'Հավելված N 2'!H110</f>
        <v>121769.2</v>
      </c>
      <c r="F316" s="62"/>
    </row>
    <row r="317" spans="2:6" s="8" customFormat="1"/>
    <row r="318" spans="2:6">
      <c r="B318" s="22" t="s">
        <v>1</v>
      </c>
      <c r="C318" s="647" t="s">
        <v>2</v>
      </c>
      <c r="D318" s="648"/>
      <c r="E318" s="649"/>
    </row>
    <row r="319" spans="2:6">
      <c r="B319" s="60">
        <v>1183</v>
      </c>
      <c r="C319" s="20" t="s">
        <v>99</v>
      </c>
      <c r="D319" s="20"/>
      <c r="E319" s="20"/>
    </row>
    <row r="320" spans="2:6">
      <c r="B320" s="8"/>
      <c r="C320" s="8"/>
      <c r="D320" s="8"/>
      <c r="E320" s="8"/>
    </row>
    <row r="321" spans="2:5" s="8" customFormat="1" ht="18" customHeight="1">
      <c r="B321" s="652" t="s">
        <v>3</v>
      </c>
      <c r="C321" s="653"/>
      <c r="D321" s="641" t="s">
        <v>103</v>
      </c>
      <c r="E321" s="642"/>
    </row>
    <row r="322" spans="2:5" s="8" customFormat="1" ht="37.1" customHeight="1">
      <c r="B322" s="17" t="s">
        <v>32</v>
      </c>
      <c r="C322" s="110">
        <v>1183</v>
      </c>
      <c r="D322" s="643"/>
      <c r="E322" s="644"/>
    </row>
    <row r="323" spans="2:5" s="8" customFormat="1">
      <c r="B323" s="11" t="s">
        <v>120</v>
      </c>
      <c r="C323" s="48">
        <v>32003</v>
      </c>
      <c r="D323" s="419" t="s">
        <v>129</v>
      </c>
      <c r="E323" s="419" t="s">
        <v>9</v>
      </c>
    </row>
    <row r="324" spans="2:5" s="8" customFormat="1" ht="36">
      <c r="B324" s="433" t="s">
        <v>33</v>
      </c>
      <c r="C324" s="256" t="s">
        <v>161</v>
      </c>
      <c r="D324" s="557"/>
      <c r="E324" s="557"/>
    </row>
    <row r="325" spans="2:5" s="8" customFormat="1" ht="75" customHeight="1">
      <c r="B325" s="433" t="s">
        <v>34</v>
      </c>
      <c r="C325" s="256" t="s">
        <v>162</v>
      </c>
      <c r="D325" s="558"/>
      <c r="E325" s="558"/>
    </row>
    <row r="326" spans="2:5" s="8" customFormat="1" ht="36">
      <c r="B326" s="433" t="s">
        <v>35</v>
      </c>
      <c r="C326" s="267" t="s">
        <v>98</v>
      </c>
      <c r="D326" s="558"/>
      <c r="E326" s="558"/>
    </row>
    <row r="327" spans="2:5" s="8" customFormat="1" ht="72" customHeight="1">
      <c r="B327" s="433" t="s">
        <v>101</v>
      </c>
      <c r="C327" s="267" t="s">
        <v>163</v>
      </c>
      <c r="D327" s="558"/>
      <c r="E327" s="558"/>
    </row>
    <row r="328" spans="2:5" s="8" customFormat="1">
      <c r="B328" s="672" t="s">
        <v>36</v>
      </c>
      <c r="C328" s="672"/>
      <c r="D328" s="542"/>
      <c r="E328" s="542"/>
    </row>
    <row r="329" spans="2:5" s="8" customFormat="1">
      <c r="B329" s="19" t="s">
        <v>37</v>
      </c>
      <c r="C329" s="19"/>
      <c r="D329" s="61">
        <f>+'Հավելված N 2'!G218</f>
        <v>0</v>
      </c>
      <c r="E329" s="61">
        <f>+'Հավելված N 2'!H218</f>
        <v>-259512.3</v>
      </c>
    </row>
  </sheetData>
  <mergeCells count="148">
    <mergeCell ref="C254:D254"/>
    <mergeCell ref="B255:E255"/>
    <mergeCell ref="B261:C261"/>
    <mergeCell ref="D261:E262"/>
    <mergeCell ref="D264:D268"/>
    <mergeCell ref="E264:E268"/>
    <mergeCell ref="B268:C268"/>
    <mergeCell ref="B269:C269"/>
    <mergeCell ref="C258:E258"/>
    <mergeCell ref="A277:E277"/>
    <mergeCell ref="C278:D278"/>
    <mergeCell ref="C235:E235"/>
    <mergeCell ref="B181:C181"/>
    <mergeCell ref="B173:C173"/>
    <mergeCell ref="D173:E174"/>
    <mergeCell ref="D176:D180"/>
    <mergeCell ref="E176:E180"/>
    <mergeCell ref="B180:C180"/>
    <mergeCell ref="B238:C238"/>
    <mergeCell ref="D238:E239"/>
    <mergeCell ref="D241:D245"/>
    <mergeCell ref="E241:E245"/>
    <mergeCell ref="B245:C245"/>
    <mergeCell ref="A189:E189"/>
    <mergeCell ref="C190:D190"/>
    <mergeCell ref="B191:E191"/>
    <mergeCell ref="B232:C232"/>
    <mergeCell ref="B211:C211"/>
    <mergeCell ref="D212:E212"/>
    <mergeCell ref="D214:D218"/>
    <mergeCell ref="E214:E218"/>
    <mergeCell ref="B218:C218"/>
    <mergeCell ref="A253:E253"/>
    <mergeCell ref="B160:C160"/>
    <mergeCell ref="D160:E161"/>
    <mergeCell ref="D163:D167"/>
    <mergeCell ref="E163:E167"/>
    <mergeCell ref="B167:C167"/>
    <mergeCell ref="B168:C168"/>
    <mergeCell ref="B224:C224"/>
    <mergeCell ref="D224:E225"/>
    <mergeCell ref="D227:D231"/>
    <mergeCell ref="E227:E231"/>
    <mergeCell ref="B231:C231"/>
    <mergeCell ref="B169:C169"/>
    <mergeCell ref="B170:C170"/>
    <mergeCell ref="B205:C205"/>
    <mergeCell ref="B206:C206"/>
    <mergeCell ref="D197:E198"/>
    <mergeCell ref="B321:C321"/>
    <mergeCell ref="D321:E322"/>
    <mergeCell ref="D324:D328"/>
    <mergeCell ref="E324:E328"/>
    <mergeCell ref="B328:C328"/>
    <mergeCell ref="B279:E279"/>
    <mergeCell ref="B308:C308"/>
    <mergeCell ref="D308:E309"/>
    <mergeCell ref="D311:D315"/>
    <mergeCell ref="E311:E315"/>
    <mergeCell ref="B315:C315"/>
    <mergeCell ref="C318:E318"/>
    <mergeCell ref="B285:C285"/>
    <mergeCell ref="D285:E286"/>
    <mergeCell ref="B293:C293"/>
    <mergeCell ref="B295:C295"/>
    <mergeCell ref="D295:E296"/>
    <mergeCell ref="B303:C303"/>
    <mergeCell ref="E152:E156"/>
    <mergeCell ref="B156:C156"/>
    <mergeCell ref="B142:C142"/>
    <mergeCell ref="B120:C120"/>
    <mergeCell ref="D123:D127"/>
    <mergeCell ref="E123:E127"/>
    <mergeCell ref="B127:C127"/>
    <mergeCell ref="D120:E121"/>
    <mergeCell ref="C146:E146"/>
    <mergeCell ref="B149:C149"/>
    <mergeCell ref="D149:E150"/>
    <mergeCell ref="E137:E141"/>
    <mergeCell ref="B141:C141"/>
    <mergeCell ref="B157:C157"/>
    <mergeCell ref="B143:C143"/>
    <mergeCell ref="B100:C100"/>
    <mergeCell ref="B197:C197"/>
    <mergeCell ref="D200:D204"/>
    <mergeCell ref="E200:E204"/>
    <mergeCell ref="B204:C204"/>
    <mergeCell ref="B86:C86"/>
    <mergeCell ref="B92:C92"/>
    <mergeCell ref="D92:E93"/>
    <mergeCell ref="D95:D99"/>
    <mergeCell ref="E95:E99"/>
    <mergeCell ref="B99:C99"/>
    <mergeCell ref="B106:C106"/>
    <mergeCell ref="D106:E107"/>
    <mergeCell ref="D109:D113"/>
    <mergeCell ref="E109:E113"/>
    <mergeCell ref="B113:C113"/>
    <mergeCell ref="B114:C114"/>
    <mergeCell ref="B128:C128"/>
    <mergeCell ref="B134:C134"/>
    <mergeCell ref="D134:E135"/>
    <mergeCell ref="D137:D141"/>
    <mergeCell ref="D152:D156"/>
    <mergeCell ref="D30:D34"/>
    <mergeCell ref="E30:E34"/>
    <mergeCell ref="B34:C34"/>
    <mergeCell ref="B72:C72"/>
    <mergeCell ref="B78:C78"/>
    <mergeCell ref="D78:E79"/>
    <mergeCell ref="D81:D85"/>
    <mergeCell ref="E81:E85"/>
    <mergeCell ref="B85:C85"/>
    <mergeCell ref="B60:C60"/>
    <mergeCell ref="B61:C61"/>
    <mergeCell ref="B64:C64"/>
    <mergeCell ref="D64:E65"/>
    <mergeCell ref="D67:D71"/>
    <mergeCell ref="E67:E71"/>
    <mergeCell ref="B71:C71"/>
    <mergeCell ref="B49:C49"/>
    <mergeCell ref="B52:C52"/>
    <mergeCell ref="D52:E53"/>
    <mergeCell ref="D55:D59"/>
    <mergeCell ref="E55:E59"/>
    <mergeCell ref="B59:C59"/>
    <mergeCell ref="B35:C35"/>
    <mergeCell ref="B41:C41"/>
    <mergeCell ref="D41:E42"/>
    <mergeCell ref="D44:D48"/>
    <mergeCell ref="E44:E48"/>
    <mergeCell ref="B48:C48"/>
    <mergeCell ref="C1:E1"/>
    <mergeCell ref="C2:E2"/>
    <mergeCell ref="C3:E3"/>
    <mergeCell ref="B5:E5"/>
    <mergeCell ref="A7:E7"/>
    <mergeCell ref="C8:D8"/>
    <mergeCell ref="B23:C23"/>
    <mergeCell ref="B24:C24"/>
    <mergeCell ref="B27:C27"/>
    <mergeCell ref="D27:E28"/>
    <mergeCell ref="B9:E9"/>
    <mergeCell ref="B15:C15"/>
    <mergeCell ref="D15:E16"/>
    <mergeCell ref="D18:D22"/>
    <mergeCell ref="E18:E22"/>
    <mergeCell ref="B22:C22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02"/>
  <sheetViews>
    <sheetView topLeftCell="A5" zoomScale="85" zoomScaleNormal="85" workbookViewId="0">
      <selection activeCell="J10" sqref="J10:J11"/>
    </sheetView>
  </sheetViews>
  <sheetFormatPr defaultColWidth="9.296875" defaultRowHeight="18"/>
  <cols>
    <col min="1" max="4" width="18.296875" style="8" customWidth="1"/>
    <col min="5" max="6" width="14.296875" style="8" customWidth="1"/>
    <col min="7" max="7" width="19.8984375" style="75" bestFit="1" customWidth="1"/>
    <col min="8" max="8" width="14.296875" style="8" customWidth="1"/>
    <col min="9" max="9" width="30.296875" style="8" customWidth="1"/>
    <col min="10" max="10" width="19.59765625" style="8" customWidth="1"/>
    <col min="11" max="11" width="9.296875" style="8"/>
    <col min="12" max="13" width="11" style="8" bestFit="1" customWidth="1"/>
    <col min="14" max="16384" width="9.296875" style="8"/>
  </cols>
  <sheetData>
    <row r="1" spans="1:11" ht="37.5" customHeight="1">
      <c r="H1" s="532" t="s">
        <v>409</v>
      </c>
      <c r="I1" s="532"/>
    </row>
    <row r="2" spans="1:11" ht="17.45" customHeight="1">
      <c r="H2" s="533" t="s">
        <v>133</v>
      </c>
      <c r="I2" s="533"/>
    </row>
    <row r="3" spans="1:11" ht="17.45" customHeight="1">
      <c r="H3" s="533" t="s">
        <v>7</v>
      </c>
      <c r="I3" s="533"/>
    </row>
    <row r="4" spans="1:11" ht="13.5" customHeight="1">
      <c r="I4" s="159"/>
      <c r="J4" s="75"/>
      <c r="K4" s="75"/>
    </row>
    <row r="5" spans="1:11" ht="42.95" customHeight="1">
      <c r="A5" s="536" t="s">
        <v>135</v>
      </c>
      <c r="B5" s="536"/>
      <c r="C5" s="536"/>
      <c r="D5" s="536"/>
      <c r="E5" s="536"/>
      <c r="F5" s="536"/>
      <c r="G5" s="536"/>
      <c r="H5" s="536"/>
      <c r="I5" s="536"/>
    </row>
    <row r="6" spans="1:11" ht="15.95" customHeight="1">
      <c r="A6" s="700"/>
      <c r="B6" s="700"/>
      <c r="C6" s="700"/>
      <c r="D6" s="700"/>
      <c r="E6" s="700"/>
      <c r="F6" s="700"/>
      <c r="G6" s="700"/>
      <c r="H6" s="700"/>
      <c r="I6" s="700"/>
    </row>
    <row r="7" spans="1:11" ht="101.45" customHeight="1">
      <c r="A7" s="565" t="s">
        <v>67</v>
      </c>
      <c r="B7" s="641" t="s">
        <v>68</v>
      </c>
      <c r="C7" s="695"/>
      <c r="D7" s="642"/>
      <c r="E7" s="565" t="s">
        <v>69</v>
      </c>
      <c r="F7" s="565" t="s">
        <v>70</v>
      </c>
      <c r="G7" s="703" t="s">
        <v>71</v>
      </c>
      <c r="H7" s="701" t="s">
        <v>113</v>
      </c>
      <c r="I7" s="702"/>
    </row>
    <row r="8" spans="1:11" ht="35.450000000000003" customHeight="1">
      <c r="A8" s="565"/>
      <c r="B8" s="643"/>
      <c r="C8" s="696"/>
      <c r="D8" s="644"/>
      <c r="E8" s="565"/>
      <c r="F8" s="565"/>
      <c r="G8" s="703"/>
      <c r="H8" s="76" t="s">
        <v>72</v>
      </c>
      <c r="I8" s="23" t="s">
        <v>73</v>
      </c>
    </row>
    <row r="9" spans="1:11">
      <c r="A9" s="77">
        <v>1</v>
      </c>
      <c r="B9" s="697">
        <v>2</v>
      </c>
      <c r="C9" s="698"/>
      <c r="D9" s="699"/>
      <c r="E9" s="90">
        <v>3</v>
      </c>
      <c r="F9" s="90">
        <v>4</v>
      </c>
      <c r="G9" s="158">
        <v>5</v>
      </c>
      <c r="H9" s="90">
        <v>6</v>
      </c>
      <c r="I9" s="77">
        <v>7</v>
      </c>
    </row>
    <row r="10" spans="1:11" ht="45" customHeight="1">
      <c r="A10" s="693" t="s">
        <v>39</v>
      </c>
      <c r="B10" s="693"/>
      <c r="C10" s="693"/>
      <c r="D10" s="693"/>
      <c r="E10" s="693"/>
      <c r="F10" s="693"/>
      <c r="G10" s="693"/>
      <c r="H10" s="693"/>
      <c r="I10" s="89">
        <f>+I11+I16+I23+I27+I32+I37</f>
        <v>303995.69999999995</v>
      </c>
      <c r="J10" s="161"/>
    </row>
    <row r="11" spans="1:11">
      <c r="A11" s="87" t="s">
        <v>176</v>
      </c>
      <c r="B11" s="87" t="s">
        <v>203</v>
      </c>
      <c r="C11" s="87" t="s">
        <v>204</v>
      </c>
      <c r="D11" s="690" t="s">
        <v>205</v>
      </c>
      <c r="E11" s="691"/>
      <c r="F11" s="691"/>
      <c r="G11" s="691"/>
      <c r="H11" s="692"/>
      <c r="I11" s="88">
        <f>+I12</f>
        <v>9318</v>
      </c>
      <c r="J11" s="161"/>
    </row>
    <row r="12" spans="1:11" s="27" customFormat="1" ht="54.95" customHeight="1">
      <c r="A12" s="79" t="s">
        <v>206</v>
      </c>
      <c r="B12" s="685" t="s">
        <v>202</v>
      </c>
      <c r="C12" s="685"/>
      <c r="D12" s="685"/>
      <c r="E12" s="685"/>
      <c r="F12" s="685"/>
      <c r="G12" s="685"/>
      <c r="H12" s="685"/>
      <c r="I12" s="80">
        <f>+I13</f>
        <v>9318</v>
      </c>
    </row>
    <row r="13" spans="1:11" s="30" customFormat="1" ht="20.9" customHeight="1">
      <c r="A13" s="297"/>
      <c r="B13" s="686" t="s">
        <v>78</v>
      </c>
      <c r="C13" s="687"/>
      <c r="D13" s="688"/>
      <c r="E13" s="31" t="s">
        <v>77</v>
      </c>
      <c r="F13" s="31" t="s">
        <v>77</v>
      </c>
      <c r="G13" s="31" t="s">
        <v>77</v>
      </c>
      <c r="H13" s="32"/>
      <c r="I13" s="29">
        <f>SUM(I14:I15)</f>
        <v>9318</v>
      </c>
    </row>
    <row r="14" spans="1:11" s="30" customFormat="1" ht="35.450000000000003" customHeight="1">
      <c r="A14" s="297" t="s">
        <v>207</v>
      </c>
      <c r="B14" s="684" t="s">
        <v>186</v>
      </c>
      <c r="C14" s="684"/>
      <c r="D14" s="684"/>
      <c r="E14" s="295" t="s">
        <v>74</v>
      </c>
      <c r="F14" s="295" t="s">
        <v>86</v>
      </c>
      <c r="G14" s="170">
        <v>8498000</v>
      </c>
      <c r="H14" s="171">
        <v>1</v>
      </c>
      <c r="I14" s="167">
        <f t="shared" ref="I14:I15" si="0">+ROUND(H14*G14/1000,1)</f>
        <v>8498</v>
      </c>
    </row>
    <row r="15" spans="1:11" s="30" customFormat="1">
      <c r="A15" s="297" t="s">
        <v>208</v>
      </c>
      <c r="B15" s="684" t="s">
        <v>185</v>
      </c>
      <c r="C15" s="684"/>
      <c r="D15" s="684"/>
      <c r="E15" s="295" t="s">
        <v>74</v>
      </c>
      <c r="F15" s="295" t="s">
        <v>86</v>
      </c>
      <c r="G15" s="170">
        <v>820000</v>
      </c>
      <c r="H15" s="171">
        <v>1</v>
      </c>
      <c r="I15" s="167">
        <f t="shared" si="0"/>
        <v>820</v>
      </c>
    </row>
    <row r="16" spans="1:11">
      <c r="A16" s="87" t="s">
        <v>176</v>
      </c>
      <c r="B16" s="87" t="s">
        <v>177</v>
      </c>
      <c r="C16" s="87" t="s">
        <v>191</v>
      </c>
      <c r="D16" s="690" t="s">
        <v>192</v>
      </c>
      <c r="E16" s="691"/>
      <c r="F16" s="691"/>
      <c r="G16" s="691"/>
      <c r="H16" s="692"/>
      <c r="I16" s="88">
        <f>+I17</f>
        <v>75470.099999999991</v>
      </c>
    </row>
    <row r="17" spans="1:10" s="27" customFormat="1" ht="54.95" customHeight="1">
      <c r="A17" s="79" t="s">
        <v>190</v>
      </c>
      <c r="B17" s="685" t="s">
        <v>193</v>
      </c>
      <c r="C17" s="685"/>
      <c r="D17" s="685"/>
      <c r="E17" s="685"/>
      <c r="F17" s="685"/>
      <c r="G17" s="685"/>
      <c r="H17" s="685"/>
      <c r="I17" s="80">
        <f>+I18+I20</f>
        <v>75470.099999999991</v>
      </c>
    </row>
    <row r="18" spans="1:10" s="38" customFormat="1" ht="20.9" customHeight="1">
      <c r="A18" s="39"/>
      <c r="B18" s="686" t="s">
        <v>75</v>
      </c>
      <c r="C18" s="687"/>
      <c r="D18" s="688"/>
      <c r="E18" s="31"/>
      <c r="F18" s="31"/>
      <c r="G18" s="31"/>
      <c r="H18" s="40"/>
      <c r="I18" s="29">
        <f>SUM(I19:I19)</f>
        <v>73200.899999999994</v>
      </c>
    </row>
    <row r="19" spans="1:10" s="30" customFormat="1" ht="18" customHeight="1">
      <c r="A19" s="271">
        <v>45611200</v>
      </c>
      <c r="B19" s="689" t="s">
        <v>181</v>
      </c>
      <c r="C19" s="689"/>
      <c r="D19" s="689"/>
      <c r="E19" s="163" t="s">
        <v>182</v>
      </c>
      <c r="F19" s="164" t="s">
        <v>76</v>
      </c>
      <c r="G19" s="165">
        <v>73200880</v>
      </c>
      <c r="H19" s="166">
        <v>1</v>
      </c>
      <c r="I19" s="167">
        <f>+ROUND(H19*G19/1000,1)</f>
        <v>73200.899999999994</v>
      </c>
    </row>
    <row r="20" spans="1:10" s="30" customFormat="1" ht="20.9" customHeight="1">
      <c r="A20" s="270"/>
      <c r="B20" s="686" t="s">
        <v>78</v>
      </c>
      <c r="C20" s="687"/>
      <c r="D20" s="688"/>
      <c r="E20" s="31" t="s">
        <v>77</v>
      </c>
      <c r="F20" s="31" t="s">
        <v>77</v>
      </c>
      <c r="G20" s="31" t="s">
        <v>77</v>
      </c>
      <c r="H20" s="32"/>
      <c r="I20" s="29">
        <f>SUM(I21:I22)</f>
        <v>2269.1999999999998</v>
      </c>
    </row>
    <row r="21" spans="1:10" s="30" customFormat="1">
      <c r="A21" s="270">
        <v>71351540</v>
      </c>
      <c r="B21" s="684" t="s">
        <v>187</v>
      </c>
      <c r="C21" s="684"/>
      <c r="D21" s="684"/>
      <c r="E21" s="268" t="s">
        <v>74</v>
      </c>
      <c r="F21" s="268" t="s">
        <v>86</v>
      </c>
      <c r="G21" s="168">
        <v>1830000</v>
      </c>
      <c r="H21" s="169">
        <v>1</v>
      </c>
      <c r="I21" s="167">
        <f t="shared" ref="I21:I26" si="1">+ROUND(H21*G21/1000,1)</f>
        <v>1830</v>
      </c>
    </row>
    <row r="22" spans="1:10" s="30" customFormat="1">
      <c r="A22" s="270">
        <v>98111140</v>
      </c>
      <c r="B22" s="684" t="s">
        <v>188</v>
      </c>
      <c r="C22" s="684"/>
      <c r="D22" s="684"/>
      <c r="E22" s="268" t="s">
        <v>87</v>
      </c>
      <c r="F22" s="268" t="s">
        <v>86</v>
      </c>
      <c r="G22" s="170">
        <v>439200</v>
      </c>
      <c r="H22" s="171">
        <v>1</v>
      </c>
      <c r="I22" s="167">
        <f t="shared" si="1"/>
        <v>439.2</v>
      </c>
    </row>
    <row r="23" spans="1:10">
      <c r="A23" s="87" t="s">
        <v>176</v>
      </c>
      <c r="B23" s="87" t="s">
        <v>177</v>
      </c>
      <c r="C23" s="87" t="s">
        <v>178</v>
      </c>
      <c r="D23" s="690" t="s">
        <v>179</v>
      </c>
      <c r="E23" s="691"/>
      <c r="F23" s="691"/>
      <c r="G23" s="691"/>
      <c r="H23" s="692"/>
      <c r="I23" s="88">
        <f>+I24</f>
        <v>820</v>
      </c>
    </row>
    <row r="24" spans="1:10" s="27" customFormat="1" ht="54.95" customHeight="1">
      <c r="A24" s="79" t="s">
        <v>175</v>
      </c>
      <c r="B24" s="685" t="s">
        <v>172</v>
      </c>
      <c r="C24" s="685"/>
      <c r="D24" s="685"/>
      <c r="E24" s="685"/>
      <c r="F24" s="685"/>
      <c r="G24" s="685"/>
      <c r="H24" s="685"/>
      <c r="I24" s="80">
        <f>+I25</f>
        <v>820</v>
      </c>
    </row>
    <row r="25" spans="1:10" s="30" customFormat="1" ht="20.9" customHeight="1">
      <c r="A25" s="297"/>
      <c r="B25" s="686" t="s">
        <v>78</v>
      </c>
      <c r="C25" s="687"/>
      <c r="D25" s="688"/>
      <c r="E25" s="31" t="s">
        <v>77</v>
      </c>
      <c r="F25" s="31" t="s">
        <v>77</v>
      </c>
      <c r="G25" s="31" t="s">
        <v>77</v>
      </c>
      <c r="H25" s="32"/>
      <c r="I25" s="29">
        <f>+I26</f>
        <v>820</v>
      </c>
    </row>
    <row r="26" spans="1:10" s="30" customFormat="1">
      <c r="A26" s="297">
        <v>50531140</v>
      </c>
      <c r="B26" s="684" t="s">
        <v>185</v>
      </c>
      <c r="C26" s="684"/>
      <c r="D26" s="684"/>
      <c r="E26" s="295" t="s">
        <v>74</v>
      </c>
      <c r="F26" s="295" t="s">
        <v>86</v>
      </c>
      <c r="G26" s="170">
        <v>820000</v>
      </c>
      <c r="H26" s="171">
        <v>1</v>
      </c>
      <c r="I26" s="167">
        <f t="shared" si="1"/>
        <v>820</v>
      </c>
    </row>
    <row r="27" spans="1:10" s="38" customFormat="1" ht="37.65" customHeight="1">
      <c r="A27" s="437" t="s">
        <v>176</v>
      </c>
      <c r="B27" s="437" t="s">
        <v>177</v>
      </c>
      <c r="C27" s="437" t="s">
        <v>374</v>
      </c>
      <c r="D27" s="690" t="s">
        <v>272</v>
      </c>
      <c r="E27" s="691"/>
      <c r="F27" s="691"/>
      <c r="G27" s="691"/>
      <c r="H27" s="692"/>
      <c r="I27" s="88">
        <f>+I28</f>
        <v>0</v>
      </c>
    </row>
    <row r="28" spans="1:10" s="27" customFormat="1" ht="54.95" customHeight="1">
      <c r="A28" s="79" t="s">
        <v>375</v>
      </c>
      <c r="B28" s="685" t="s">
        <v>169</v>
      </c>
      <c r="C28" s="685"/>
      <c r="D28" s="685"/>
      <c r="E28" s="685"/>
      <c r="F28" s="685"/>
      <c r="G28" s="685"/>
      <c r="H28" s="685"/>
      <c r="I28" s="80">
        <f>+I29</f>
        <v>0</v>
      </c>
    </row>
    <row r="29" spans="1:10" s="30" customFormat="1" ht="20.9" customHeight="1">
      <c r="A29" s="420"/>
      <c r="B29" s="686" t="s">
        <v>376</v>
      </c>
      <c r="C29" s="687"/>
      <c r="D29" s="688"/>
      <c r="E29" s="31" t="s">
        <v>77</v>
      </c>
      <c r="F29" s="31" t="s">
        <v>77</v>
      </c>
      <c r="G29" s="31" t="s">
        <v>77</v>
      </c>
      <c r="H29" s="32"/>
      <c r="I29" s="29">
        <f>SUM(I30:I31)</f>
        <v>0</v>
      </c>
    </row>
    <row r="30" spans="1:10" s="442" customFormat="1">
      <c r="A30" s="438" t="s">
        <v>377</v>
      </c>
      <c r="B30" s="704" t="s">
        <v>378</v>
      </c>
      <c r="C30" s="704"/>
      <c r="D30" s="704"/>
      <c r="E30" s="439" t="s">
        <v>182</v>
      </c>
      <c r="F30" s="439" t="s">
        <v>86</v>
      </c>
      <c r="G30" s="287">
        <v>71366400</v>
      </c>
      <c r="H30" s="440">
        <v>-1</v>
      </c>
      <c r="I30" s="167">
        <f t="shared" ref="I30" si="2">+ROUND(H30*G30/1000,1)</f>
        <v>-71366.399999999994</v>
      </c>
      <c r="J30" s="441"/>
    </row>
    <row r="31" spans="1:10" s="442" customFormat="1">
      <c r="A31" s="438" t="s">
        <v>380</v>
      </c>
      <c r="B31" s="704" t="s">
        <v>378</v>
      </c>
      <c r="C31" s="704"/>
      <c r="D31" s="704"/>
      <c r="E31" s="439" t="s">
        <v>379</v>
      </c>
      <c r="F31" s="439" t="s">
        <v>86</v>
      </c>
      <c r="G31" s="287">
        <v>71366400</v>
      </c>
      <c r="H31" s="440">
        <v>1</v>
      </c>
      <c r="I31" s="167">
        <f t="shared" ref="I31" si="3">+ROUND(H31*G31/1000,1)</f>
        <v>71366.399999999994</v>
      </c>
      <c r="J31" s="441"/>
    </row>
    <row r="32" spans="1:10" s="38" customFormat="1">
      <c r="A32" s="437" t="s">
        <v>212</v>
      </c>
      <c r="B32" s="437" t="s">
        <v>383</v>
      </c>
      <c r="C32" s="437" t="s">
        <v>204</v>
      </c>
      <c r="D32" s="690" t="s">
        <v>384</v>
      </c>
      <c r="E32" s="691"/>
      <c r="F32" s="691"/>
      <c r="G32" s="691"/>
      <c r="H32" s="692"/>
      <c r="I32" s="88">
        <f>+I33</f>
        <v>669.3</v>
      </c>
    </row>
    <row r="33" spans="1:10" s="27" customFormat="1" ht="54.95" customHeight="1">
      <c r="A33" s="79" t="s">
        <v>385</v>
      </c>
      <c r="B33" s="685" t="s">
        <v>386</v>
      </c>
      <c r="C33" s="685"/>
      <c r="D33" s="685"/>
      <c r="E33" s="685"/>
      <c r="F33" s="685"/>
      <c r="G33" s="685"/>
      <c r="H33" s="685"/>
      <c r="I33" s="80">
        <f>+I34</f>
        <v>669.3</v>
      </c>
    </row>
    <row r="34" spans="1:10" s="30" customFormat="1" ht="20.9" customHeight="1">
      <c r="A34" s="427"/>
      <c r="B34" s="686" t="s">
        <v>78</v>
      </c>
      <c r="C34" s="687"/>
      <c r="D34" s="688"/>
      <c r="E34" s="31" t="s">
        <v>77</v>
      </c>
      <c r="F34" s="31" t="s">
        <v>77</v>
      </c>
      <c r="G34" s="31" t="s">
        <v>77</v>
      </c>
      <c r="H34" s="32"/>
      <c r="I34" s="29">
        <f>SUM(I35:I36)</f>
        <v>669.3</v>
      </c>
    </row>
    <row r="35" spans="1:10" s="442" customFormat="1" ht="18" customHeight="1">
      <c r="A35" s="427" t="s">
        <v>387</v>
      </c>
      <c r="B35" s="684" t="s">
        <v>186</v>
      </c>
      <c r="C35" s="684"/>
      <c r="D35" s="684"/>
      <c r="E35" s="424" t="s">
        <v>74</v>
      </c>
      <c r="F35" s="424" t="s">
        <v>86</v>
      </c>
      <c r="G35" s="287">
        <v>593000</v>
      </c>
      <c r="H35" s="440">
        <v>1</v>
      </c>
      <c r="I35" s="167">
        <f t="shared" ref="I35:I36" si="4">+ROUND(H35*G35/1000,1)</f>
        <v>593</v>
      </c>
      <c r="J35" s="458"/>
    </row>
    <row r="36" spans="1:10" s="442" customFormat="1" ht="18" customHeight="1">
      <c r="A36" s="427">
        <v>50531140</v>
      </c>
      <c r="B36" s="684" t="s">
        <v>185</v>
      </c>
      <c r="C36" s="684"/>
      <c r="D36" s="684"/>
      <c r="E36" s="424" t="s">
        <v>74</v>
      </c>
      <c r="F36" s="424" t="s">
        <v>86</v>
      </c>
      <c r="G36" s="287">
        <v>76290</v>
      </c>
      <c r="H36" s="440">
        <v>1</v>
      </c>
      <c r="I36" s="167">
        <f t="shared" si="4"/>
        <v>76.3</v>
      </c>
      <c r="J36" s="458"/>
    </row>
    <row r="37" spans="1:10">
      <c r="A37" s="87" t="s">
        <v>212</v>
      </c>
      <c r="B37" s="87" t="s">
        <v>213</v>
      </c>
      <c r="C37" s="87" t="s">
        <v>204</v>
      </c>
      <c r="D37" s="690" t="s">
        <v>214</v>
      </c>
      <c r="E37" s="691"/>
      <c r="F37" s="691"/>
      <c r="G37" s="691"/>
      <c r="H37" s="692"/>
      <c r="I37" s="88">
        <f>+I38+I50+I54+I61</f>
        <v>217718.3</v>
      </c>
    </row>
    <row r="38" spans="1:10" s="27" customFormat="1" ht="54.95" customHeight="1">
      <c r="A38" s="79" t="s">
        <v>225</v>
      </c>
      <c r="B38" s="685" t="s">
        <v>220</v>
      </c>
      <c r="C38" s="685"/>
      <c r="D38" s="685"/>
      <c r="E38" s="685"/>
      <c r="F38" s="685"/>
      <c r="G38" s="685"/>
      <c r="H38" s="685"/>
      <c r="I38" s="80">
        <f>+I39+I43</f>
        <v>116404.5</v>
      </c>
    </row>
    <row r="39" spans="1:10" s="38" customFormat="1" ht="20.9" customHeight="1">
      <c r="A39" s="39"/>
      <c r="B39" s="686" t="s">
        <v>75</v>
      </c>
      <c r="C39" s="687"/>
      <c r="D39" s="688"/>
      <c r="E39" s="31"/>
      <c r="F39" s="31"/>
      <c r="G39" s="31"/>
      <c r="H39" s="40"/>
      <c r="I39" s="29">
        <f>SUM(I40:I42)</f>
        <v>113824.4</v>
      </c>
    </row>
    <row r="40" spans="1:10" s="30" customFormat="1" ht="18" customHeight="1">
      <c r="A40" s="302">
        <v>45611100</v>
      </c>
      <c r="B40" s="694" t="s">
        <v>226</v>
      </c>
      <c r="C40" s="694"/>
      <c r="D40" s="694"/>
      <c r="E40" s="163" t="s">
        <v>74</v>
      </c>
      <c r="F40" s="164" t="s">
        <v>76</v>
      </c>
      <c r="G40" s="165">
        <v>37840300</v>
      </c>
      <c r="H40" s="166">
        <v>1</v>
      </c>
      <c r="I40" s="167">
        <f>+ROUND(H40*G40/1000,1)</f>
        <v>37840.300000000003</v>
      </c>
    </row>
    <row r="41" spans="1:10" s="30" customFormat="1" ht="18" customHeight="1">
      <c r="A41" s="316">
        <v>45611100</v>
      </c>
      <c r="B41" s="694" t="s">
        <v>226</v>
      </c>
      <c r="C41" s="694"/>
      <c r="D41" s="694"/>
      <c r="E41" s="163" t="s">
        <v>74</v>
      </c>
      <c r="F41" s="164" t="s">
        <v>76</v>
      </c>
      <c r="G41" s="165">
        <v>47616600</v>
      </c>
      <c r="H41" s="166">
        <v>1</v>
      </c>
      <c r="I41" s="167">
        <f>+ROUND(H41*G41/1000,1)</f>
        <v>47616.6</v>
      </c>
    </row>
    <row r="42" spans="1:10" s="30" customFormat="1" ht="18" customHeight="1">
      <c r="A42" s="320">
        <v>45611100</v>
      </c>
      <c r="B42" s="694" t="s">
        <v>226</v>
      </c>
      <c r="C42" s="694"/>
      <c r="D42" s="694"/>
      <c r="E42" s="163" t="s">
        <v>74</v>
      </c>
      <c r="F42" s="164" t="s">
        <v>76</v>
      </c>
      <c r="G42" s="165">
        <v>28367500</v>
      </c>
      <c r="H42" s="166">
        <v>1</v>
      </c>
      <c r="I42" s="167">
        <f>+ROUND(H42*G42/1000,1)</f>
        <v>28367.5</v>
      </c>
    </row>
    <row r="43" spans="1:10" s="30" customFormat="1" ht="20.9" customHeight="1">
      <c r="A43" s="301"/>
      <c r="B43" s="686" t="s">
        <v>78</v>
      </c>
      <c r="C43" s="687"/>
      <c r="D43" s="688"/>
      <c r="E43" s="31" t="s">
        <v>77</v>
      </c>
      <c r="F43" s="31" t="s">
        <v>77</v>
      </c>
      <c r="G43" s="31" t="s">
        <v>77</v>
      </c>
      <c r="H43" s="32"/>
      <c r="I43" s="29">
        <f>SUM(I44:I49)</f>
        <v>2580.0999999999995</v>
      </c>
    </row>
    <row r="44" spans="1:10" s="30" customFormat="1">
      <c r="A44" s="301">
        <v>71351540</v>
      </c>
      <c r="B44" s="684" t="s">
        <v>187</v>
      </c>
      <c r="C44" s="684"/>
      <c r="D44" s="684"/>
      <c r="E44" s="298" t="s">
        <v>74</v>
      </c>
      <c r="F44" s="298" t="s">
        <v>86</v>
      </c>
      <c r="G44" s="168">
        <v>377800</v>
      </c>
      <c r="H44" s="169">
        <v>1</v>
      </c>
      <c r="I44" s="167">
        <f t="shared" ref="I44:I47" si="5">+ROUND(H44*G44/1000,1)</f>
        <v>377.8</v>
      </c>
    </row>
    <row r="45" spans="1:10" s="30" customFormat="1">
      <c r="A45" s="315">
        <v>71351540</v>
      </c>
      <c r="B45" s="684" t="s">
        <v>187</v>
      </c>
      <c r="C45" s="684"/>
      <c r="D45" s="684"/>
      <c r="E45" s="314" t="s">
        <v>74</v>
      </c>
      <c r="F45" s="314" t="s">
        <v>86</v>
      </c>
      <c r="G45" s="168">
        <v>952300</v>
      </c>
      <c r="H45" s="169">
        <v>1</v>
      </c>
      <c r="I45" s="167">
        <f t="shared" ref="I45" si="6">+ROUND(H45*G45/1000,1)</f>
        <v>952.3</v>
      </c>
    </row>
    <row r="46" spans="1:10" s="30" customFormat="1">
      <c r="A46" s="319">
        <v>71351540</v>
      </c>
      <c r="B46" s="684" t="s">
        <v>187</v>
      </c>
      <c r="C46" s="684"/>
      <c r="D46" s="684"/>
      <c r="E46" s="318" t="s">
        <v>74</v>
      </c>
      <c r="F46" s="318" t="s">
        <v>86</v>
      </c>
      <c r="G46" s="168">
        <v>567350</v>
      </c>
      <c r="H46" s="169">
        <v>1</v>
      </c>
      <c r="I46" s="167">
        <f t="shared" ref="I46" si="7">+ROUND(H46*G46/1000,1)</f>
        <v>567.4</v>
      </c>
    </row>
    <row r="47" spans="1:10" s="30" customFormat="1">
      <c r="A47" s="301">
        <v>98111140</v>
      </c>
      <c r="B47" s="684" t="s">
        <v>188</v>
      </c>
      <c r="C47" s="684"/>
      <c r="D47" s="684"/>
      <c r="E47" s="298" t="s">
        <v>87</v>
      </c>
      <c r="F47" s="298" t="s">
        <v>86</v>
      </c>
      <c r="G47" s="170">
        <v>226700</v>
      </c>
      <c r="H47" s="171">
        <v>1</v>
      </c>
      <c r="I47" s="167">
        <f t="shared" si="5"/>
        <v>226.7</v>
      </c>
    </row>
    <row r="48" spans="1:10" s="30" customFormat="1">
      <c r="A48" s="315">
        <v>98111140</v>
      </c>
      <c r="B48" s="684" t="s">
        <v>188</v>
      </c>
      <c r="C48" s="684"/>
      <c r="D48" s="684"/>
      <c r="E48" s="314" t="s">
        <v>87</v>
      </c>
      <c r="F48" s="314" t="s">
        <v>86</v>
      </c>
      <c r="G48" s="170">
        <v>285700</v>
      </c>
      <c r="H48" s="171">
        <v>1</v>
      </c>
      <c r="I48" s="167">
        <f t="shared" ref="I48" si="8">+ROUND(H48*G48/1000,1)</f>
        <v>285.7</v>
      </c>
    </row>
    <row r="49" spans="1:9" s="30" customFormat="1">
      <c r="A49" s="319">
        <v>98111140</v>
      </c>
      <c r="B49" s="684" t="s">
        <v>188</v>
      </c>
      <c r="C49" s="684"/>
      <c r="D49" s="684"/>
      <c r="E49" s="318" t="s">
        <v>87</v>
      </c>
      <c r="F49" s="318" t="s">
        <v>86</v>
      </c>
      <c r="G49" s="170">
        <v>170200</v>
      </c>
      <c r="H49" s="171">
        <v>1</v>
      </c>
      <c r="I49" s="167">
        <f t="shared" ref="I49" si="9">+ROUND(H49*G49/1000,1)</f>
        <v>170.2</v>
      </c>
    </row>
    <row r="50" spans="1:9" s="27" customFormat="1" ht="54.95" customHeight="1">
      <c r="A50" s="79" t="s">
        <v>232</v>
      </c>
      <c r="B50" s="685" t="s">
        <v>230</v>
      </c>
      <c r="C50" s="685"/>
      <c r="D50" s="685"/>
      <c r="E50" s="685"/>
      <c r="F50" s="685"/>
      <c r="G50" s="685"/>
      <c r="H50" s="685"/>
      <c r="I50" s="80">
        <f>+I51</f>
        <v>-5117.8</v>
      </c>
    </row>
    <row r="51" spans="1:9" s="30" customFormat="1" ht="20.9" customHeight="1">
      <c r="A51" s="305"/>
      <c r="B51" s="686" t="s">
        <v>78</v>
      </c>
      <c r="C51" s="687"/>
      <c r="D51" s="688"/>
      <c r="E51" s="31" t="s">
        <v>77</v>
      </c>
      <c r="F51" s="31" t="s">
        <v>77</v>
      </c>
      <c r="G51" s="31" t="s">
        <v>77</v>
      </c>
      <c r="H51" s="32"/>
      <c r="I51" s="29">
        <f>SUM(I52:I53)</f>
        <v>-5117.8</v>
      </c>
    </row>
    <row r="52" spans="1:9" s="30" customFormat="1" ht="35.450000000000003" customHeight="1">
      <c r="A52" s="305" t="s">
        <v>233</v>
      </c>
      <c r="B52" s="684" t="s">
        <v>186</v>
      </c>
      <c r="C52" s="684"/>
      <c r="D52" s="684"/>
      <c r="E52" s="303" t="s">
        <v>74</v>
      </c>
      <c r="F52" s="303" t="s">
        <v>86</v>
      </c>
      <c r="G52" s="168">
        <v>4652500</v>
      </c>
      <c r="H52" s="169">
        <v>-1</v>
      </c>
      <c r="I52" s="167">
        <f t="shared" ref="I52:I53" si="10">+ROUND(H52*G52/1000,1)</f>
        <v>-4652.5</v>
      </c>
    </row>
    <row r="53" spans="1:9" s="30" customFormat="1" ht="18" customHeight="1">
      <c r="A53" s="305" t="s">
        <v>234</v>
      </c>
      <c r="B53" s="684" t="s">
        <v>185</v>
      </c>
      <c r="C53" s="684"/>
      <c r="D53" s="684"/>
      <c r="E53" s="303" t="s">
        <v>74</v>
      </c>
      <c r="F53" s="303" t="s">
        <v>86</v>
      </c>
      <c r="G53" s="170">
        <v>465300</v>
      </c>
      <c r="H53" s="171">
        <v>-1</v>
      </c>
      <c r="I53" s="167">
        <f t="shared" si="10"/>
        <v>-465.3</v>
      </c>
    </row>
    <row r="54" spans="1:9" s="27" customFormat="1" ht="54.95" customHeight="1">
      <c r="A54" s="79" t="s">
        <v>228</v>
      </c>
      <c r="B54" s="685" t="s">
        <v>110</v>
      </c>
      <c r="C54" s="685"/>
      <c r="D54" s="685"/>
      <c r="E54" s="685"/>
      <c r="F54" s="685"/>
      <c r="G54" s="685"/>
      <c r="H54" s="685"/>
      <c r="I54" s="80">
        <f>+I55</f>
        <v>8659.8999999999978</v>
      </c>
    </row>
    <row r="55" spans="1:9" s="30" customFormat="1" ht="20.9" customHeight="1">
      <c r="A55" s="301"/>
      <c r="B55" s="686" t="s">
        <v>78</v>
      </c>
      <c r="C55" s="687"/>
      <c r="D55" s="688"/>
      <c r="E55" s="31" t="s">
        <v>77</v>
      </c>
      <c r="F55" s="31" t="s">
        <v>77</v>
      </c>
      <c r="G55" s="31" t="s">
        <v>77</v>
      </c>
      <c r="H55" s="32"/>
      <c r="I55" s="29">
        <f>SUM(I56:I60)</f>
        <v>8659.8999999999978</v>
      </c>
    </row>
    <row r="56" spans="1:9" s="30" customFormat="1" ht="35.450000000000003" customHeight="1">
      <c r="A56" s="305" t="s">
        <v>237</v>
      </c>
      <c r="B56" s="684" t="s">
        <v>186</v>
      </c>
      <c r="C56" s="684"/>
      <c r="D56" s="684"/>
      <c r="E56" s="303" t="s">
        <v>74</v>
      </c>
      <c r="F56" s="303" t="s">
        <v>86</v>
      </c>
      <c r="G56" s="170">
        <v>1136100</v>
      </c>
      <c r="H56" s="171">
        <v>-1</v>
      </c>
      <c r="I56" s="167">
        <f t="shared" ref="I56" si="11">+ROUND(H56*G56/1000,1)</f>
        <v>-1136.0999999999999</v>
      </c>
    </row>
    <row r="57" spans="1:9" s="30" customFormat="1" ht="35.450000000000003" customHeight="1">
      <c r="A57" s="301">
        <v>71241200</v>
      </c>
      <c r="B57" s="684" t="s">
        <v>186</v>
      </c>
      <c r="C57" s="684"/>
      <c r="D57" s="684"/>
      <c r="E57" s="486" t="s">
        <v>254</v>
      </c>
      <c r="F57" s="298" t="s">
        <v>86</v>
      </c>
      <c r="G57" s="170">
        <v>780000</v>
      </c>
      <c r="H57" s="171">
        <v>1</v>
      </c>
      <c r="I57" s="167">
        <f t="shared" ref="I57:I60" si="12">+ROUND(H57*G57/1000,1)</f>
        <v>780</v>
      </c>
    </row>
    <row r="58" spans="1:9" s="30" customFormat="1" ht="35.450000000000003" customHeight="1">
      <c r="A58" s="319">
        <v>71241200</v>
      </c>
      <c r="B58" s="684" t="s">
        <v>186</v>
      </c>
      <c r="C58" s="684"/>
      <c r="D58" s="684"/>
      <c r="E58" s="318" t="s">
        <v>74</v>
      </c>
      <c r="F58" s="318" t="s">
        <v>86</v>
      </c>
      <c r="G58" s="170">
        <v>9043770</v>
      </c>
      <c r="H58" s="171">
        <v>1</v>
      </c>
      <c r="I58" s="167">
        <f t="shared" si="12"/>
        <v>9043.7999999999993</v>
      </c>
    </row>
    <row r="59" spans="1:9" s="30" customFormat="1">
      <c r="A59" s="305" t="s">
        <v>236</v>
      </c>
      <c r="B59" s="684" t="s">
        <v>185</v>
      </c>
      <c r="C59" s="684"/>
      <c r="D59" s="684"/>
      <c r="E59" s="303" t="s">
        <v>74</v>
      </c>
      <c r="F59" s="303" t="s">
        <v>86</v>
      </c>
      <c r="G59" s="170">
        <v>113600</v>
      </c>
      <c r="H59" s="171">
        <v>-1</v>
      </c>
      <c r="I59" s="167">
        <f t="shared" ref="I59" si="13">+ROUND(H59*G59/1000,1)</f>
        <v>-113.6</v>
      </c>
    </row>
    <row r="60" spans="1:9" s="30" customFormat="1">
      <c r="A60" s="301">
        <v>50531140</v>
      </c>
      <c r="B60" s="684" t="s">
        <v>185</v>
      </c>
      <c r="C60" s="684"/>
      <c r="D60" s="684"/>
      <c r="E60" s="298" t="s">
        <v>74</v>
      </c>
      <c r="F60" s="298" t="s">
        <v>86</v>
      </c>
      <c r="G60" s="170">
        <v>85800</v>
      </c>
      <c r="H60" s="171">
        <v>1</v>
      </c>
      <c r="I60" s="167">
        <f t="shared" si="12"/>
        <v>85.8</v>
      </c>
    </row>
    <row r="61" spans="1:9" s="27" customFormat="1" ht="54.95" customHeight="1">
      <c r="A61" s="79" t="s">
        <v>215</v>
      </c>
      <c r="B61" s="685" t="s">
        <v>216</v>
      </c>
      <c r="C61" s="685"/>
      <c r="D61" s="685"/>
      <c r="E61" s="685"/>
      <c r="F61" s="685"/>
      <c r="G61" s="685"/>
      <c r="H61" s="685"/>
      <c r="I61" s="80">
        <f>+I62+I65</f>
        <v>97771.7</v>
      </c>
    </row>
    <row r="62" spans="1:9" s="38" customFormat="1" ht="20.9" customHeight="1">
      <c r="A62" s="39"/>
      <c r="B62" s="686" t="s">
        <v>75</v>
      </c>
      <c r="C62" s="687"/>
      <c r="D62" s="688"/>
      <c r="E62" s="31"/>
      <c r="F62" s="31"/>
      <c r="G62" s="31"/>
      <c r="H62" s="40"/>
      <c r="I62" s="29">
        <f>SUM(I63:I64)</f>
        <v>94169.4</v>
      </c>
    </row>
    <row r="63" spans="1:9" s="30" customFormat="1" ht="18" customHeight="1">
      <c r="A63" s="485">
        <v>45231129</v>
      </c>
      <c r="B63" s="694" t="s">
        <v>219</v>
      </c>
      <c r="C63" s="694"/>
      <c r="D63" s="694"/>
      <c r="E63" s="163" t="s">
        <v>74</v>
      </c>
      <c r="F63" s="164" t="s">
        <v>76</v>
      </c>
      <c r="G63" s="165">
        <v>48205350</v>
      </c>
      <c r="H63" s="166">
        <v>1</v>
      </c>
      <c r="I63" s="167">
        <f>+ROUND(H63*G63/1000,1)</f>
        <v>48205.4</v>
      </c>
    </row>
    <row r="64" spans="1:9" s="30" customFormat="1" ht="18" customHeight="1">
      <c r="A64" s="302">
        <v>45611100</v>
      </c>
      <c r="B64" s="694" t="s">
        <v>226</v>
      </c>
      <c r="C64" s="694"/>
      <c r="D64" s="694"/>
      <c r="E64" s="163" t="s">
        <v>74</v>
      </c>
      <c r="F64" s="164" t="s">
        <v>76</v>
      </c>
      <c r="G64" s="165">
        <v>45964000</v>
      </c>
      <c r="H64" s="166">
        <v>1</v>
      </c>
      <c r="I64" s="167">
        <f>+ROUND(H64*G64/1000,1)</f>
        <v>45964</v>
      </c>
    </row>
    <row r="65" spans="1:10" s="30" customFormat="1" ht="20.9" customHeight="1">
      <c r="A65" s="301"/>
      <c r="B65" s="686" t="s">
        <v>78</v>
      </c>
      <c r="C65" s="687"/>
      <c r="D65" s="688"/>
      <c r="E65" s="31" t="s">
        <v>77</v>
      </c>
      <c r="F65" s="31" t="s">
        <v>77</v>
      </c>
      <c r="G65" s="31" t="s">
        <v>77</v>
      </c>
      <c r="H65" s="32"/>
      <c r="I65" s="29">
        <f>SUM(I66:I72)</f>
        <v>3602.2999999999997</v>
      </c>
    </row>
    <row r="66" spans="1:10" s="30" customFormat="1" ht="35.450000000000003" customHeight="1">
      <c r="A66" s="301">
        <v>71241200</v>
      </c>
      <c r="B66" s="684" t="s">
        <v>186</v>
      </c>
      <c r="C66" s="684"/>
      <c r="D66" s="684"/>
      <c r="E66" s="486" t="s">
        <v>254</v>
      </c>
      <c r="F66" s="298" t="s">
        <v>86</v>
      </c>
      <c r="G66" s="170">
        <v>836880</v>
      </c>
      <c r="H66" s="171">
        <v>1</v>
      </c>
      <c r="I66" s="167">
        <f t="shared" ref="I66:I71" si="14">+ROUND(H66*G66/1000,1)</f>
        <v>836.9</v>
      </c>
    </row>
    <row r="67" spans="1:10" s="30" customFormat="1">
      <c r="A67" s="301">
        <v>50531140</v>
      </c>
      <c r="B67" s="684" t="s">
        <v>185</v>
      </c>
      <c r="C67" s="684"/>
      <c r="D67" s="684"/>
      <c r="E67" s="298" t="s">
        <v>74</v>
      </c>
      <c r="F67" s="298" t="s">
        <v>86</v>
      </c>
      <c r="G67" s="170">
        <v>92057</v>
      </c>
      <c r="H67" s="171">
        <v>1</v>
      </c>
      <c r="I67" s="167">
        <f t="shared" si="14"/>
        <v>92.1</v>
      </c>
    </row>
    <row r="68" spans="1:10" s="30" customFormat="1">
      <c r="A68" s="484" t="s">
        <v>411</v>
      </c>
      <c r="B68" s="684" t="s">
        <v>185</v>
      </c>
      <c r="C68" s="684"/>
      <c r="D68" s="684"/>
      <c r="E68" s="323" t="s">
        <v>74</v>
      </c>
      <c r="F68" s="323" t="s">
        <v>86</v>
      </c>
      <c r="G68" s="170">
        <v>250000</v>
      </c>
      <c r="H68" s="171">
        <v>1</v>
      </c>
      <c r="I68" s="167">
        <f t="shared" ref="I68" si="15">+ROUND(H68*G68/1000,1)</f>
        <v>250</v>
      </c>
    </row>
    <row r="69" spans="1:10" s="30" customFormat="1">
      <c r="A69" s="484">
        <v>71351540</v>
      </c>
      <c r="B69" s="684" t="s">
        <v>187</v>
      </c>
      <c r="C69" s="684"/>
      <c r="D69" s="684"/>
      <c r="E69" s="483" t="s">
        <v>74</v>
      </c>
      <c r="F69" s="483" t="s">
        <v>86</v>
      </c>
      <c r="G69" s="168">
        <v>964100</v>
      </c>
      <c r="H69" s="169">
        <v>1</v>
      </c>
      <c r="I69" s="167">
        <f t="shared" si="14"/>
        <v>964.1</v>
      </c>
    </row>
    <row r="70" spans="1:10" s="30" customFormat="1">
      <c r="A70" s="301">
        <v>71351540</v>
      </c>
      <c r="B70" s="684" t="s">
        <v>187</v>
      </c>
      <c r="C70" s="684"/>
      <c r="D70" s="684"/>
      <c r="E70" s="298" t="s">
        <v>74</v>
      </c>
      <c r="F70" s="298" t="s">
        <v>86</v>
      </c>
      <c r="G70" s="168">
        <v>899990</v>
      </c>
      <c r="H70" s="169">
        <v>1</v>
      </c>
      <c r="I70" s="167">
        <f t="shared" ref="I70" si="16">+ROUND(H70*G70/1000,1)</f>
        <v>900</v>
      </c>
    </row>
    <row r="71" spans="1:10" s="30" customFormat="1">
      <c r="A71" s="484">
        <v>98111140</v>
      </c>
      <c r="B71" s="684" t="s">
        <v>188</v>
      </c>
      <c r="C71" s="684"/>
      <c r="D71" s="684"/>
      <c r="E71" s="483" t="s">
        <v>87</v>
      </c>
      <c r="F71" s="483" t="s">
        <v>86</v>
      </c>
      <c r="G71" s="170">
        <v>289200</v>
      </c>
      <c r="H71" s="171">
        <v>1</v>
      </c>
      <c r="I71" s="167">
        <f t="shared" si="14"/>
        <v>289.2</v>
      </c>
    </row>
    <row r="72" spans="1:10" s="30" customFormat="1">
      <c r="A72" s="301">
        <v>98111140</v>
      </c>
      <c r="B72" s="684" t="s">
        <v>188</v>
      </c>
      <c r="C72" s="684"/>
      <c r="D72" s="684"/>
      <c r="E72" s="298" t="s">
        <v>87</v>
      </c>
      <c r="F72" s="298" t="s">
        <v>86</v>
      </c>
      <c r="G72" s="170">
        <v>269990</v>
      </c>
      <c r="H72" s="171">
        <v>1</v>
      </c>
      <c r="I72" s="167">
        <f t="shared" ref="I72" si="17">+ROUND(H72*G72/1000,1)</f>
        <v>270</v>
      </c>
    </row>
    <row r="73" spans="1:10" ht="45" customHeight="1">
      <c r="A73" s="693" t="s">
        <v>150</v>
      </c>
      <c r="B73" s="693"/>
      <c r="C73" s="693"/>
      <c r="D73" s="693"/>
      <c r="E73" s="693"/>
      <c r="F73" s="693"/>
      <c r="G73" s="693"/>
      <c r="H73" s="693"/>
      <c r="I73" s="89">
        <f>+I74+I81</f>
        <v>-653089.39999999991</v>
      </c>
      <c r="J73" s="161"/>
    </row>
    <row r="74" spans="1:10">
      <c r="A74" s="87" t="s">
        <v>176</v>
      </c>
      <c r="B74" s="87" t="s">
        <v>177</v>
      </c>
      <c r="C74" s="87" t="s">
        <v>178</v>
      </c>
      <c r="D74" s="690" t="s">
        <v>179</v>
      </c>
      <c r="E74" s="691"/>
      <c r="F74" s="691"/>
      <c r="G74" s="691"/>
      <c r="H74" s="692"/>
      <c r="I74" s="88">
        <f>+I75</f>
        <v>-330406.59999999998</v>
      </c>
    </row>
    <row r="75" spans="1:10" s="27" customFormat="1" ht="54.95" customHeight="1">
      <c r="A75" s="79" t="s">
        <v>175</v>
      </c>
      <c r="B75" s="685" t="s">
        <v>172</v>
      </c>
      <c r="C75" s="685"/>
      <c r="D75" s="685"/>
      <c r="E75" s="685"/>
      <c r="F75" s="685"/>
      <c r="G75" s="685"/>
      <c r="H75" s="685"/>
      <c r="I75" s="80">
        <f>+I76+I78</f>
        <v>-330406.59999999998</v>
      </c>
    </row>
    <row r="76" spans="1:10" s="38" customFormat="1" ht="20.9" customHeight="1">
      <c r="A76" s="39"/>
      <c r="B76" s="686" t="s">
        <v>75</v>
      </c>
      <c r="C76" s="687"/>
      <c r="D76" s="688"/>
      <c r="E76" s="31"/>
      <c r="F76" s="31"/>
      <c r="G76" s="31"/>
      <c r="H76" s="40"/>
      <c r="I76" s="29">
        <f>SUM(I77:I77)</f>
        <v>-318925.3</v>
      </c>
    </row>
    <row r="77" spans="1:10" s="30" customFormat="1" ht="18" customHeight="1">
      <c r="A77" s="222" t="s">
        <v>180</v>
      </c>
      <c r="B77" s="689" t="s">
        <v>181</v>
      </c>
      <c r="C77" s="689"/>
      <c r="D77" s="689"/>
      <c r="E77" s="163" t="s">
        <v>182</v>
      </c>
      <c r="F77" s="164" t="s">
        <v>76</v>
      </c>
      <c r="G77" s="165">
        <v>318925300</v>
      </c>
      <c r="H77" s="166">
        <v>-1</v>
      </c>
      <c r="I77" s="167">
        <f>+ROUND(H77*G77/1000,1)</f>
        <v>-318925.3</v>
      </c>
    </row>
    <row r="78" spans="1:10" s="30" customFormat="1" ht="20.9" customHeight="1">
      <c r="A78" s="151"/>
      <c r="B78" s="686" t="s">
        <v>78</v>
      </c>
      <c r="C78" s="687"/>
      <c r="D78" s="688"/>
      <c r="E78" s="31" t="s">
        <v>77</v>
      </c>
      <c r="F78" s="31" t="s">
        <v>77</v>
      </c>
      <c r="G78" s="31" t="s">
        <v>77</v>
      </c>
      <c r="H78" s="32"/>
      <c r="I78" s="29">
        <f>SUM(I79:I80)</f>
        <v>-11481.300000000001</v>
      </c>
    </row>
    <row r="79" spans="1:10" s="30" customFormat="1">
      <c r="A79" s="223" t="s">
        <v>183</v>
      </c>
      <c r="B79" s="684" t="s">
        <v>187</v>
      </c>
      <c r="C79" s="684"/>
      <c r="D79" s="684"/>
      <c r="E79" s="160" t="s">
        <v>74</v>
      </c>
      <c r="F79" s="160" t="s">
        <v>86</v>
      </c>
      <c r="G79" s="168">
        <v>9567700</v>
      </c>
      <c r="H79" s="169">
        <v>-1</v>
      </c>
      <c r="I79" s="167">
        <f t="shared" ref="I79:I80" si="18">+ROUND(H79*G79/1000,1)</f>
        <v>-9567.7000000000007</v>
      </c>
    </row>
    <row r="80" spans="1:10" s="30" customFormat="1">
      <c r="A80" s="223" t="s">
        <v>184</v>
      </c>
      <c r="B80" s="684" t="s">
        <v>188</v>
      </c>
      <c r="C80" s="684"/>
      <c r="D80" s="684"/>
      <c r="E80" s="160" t="s">
        <v>87</v>
      </c>
      <c r="F80" s="160" t="s">
        <v>86</v>
      </c>
      <c r="G80" s="170">
        <v>1913600</v>
      </c>
      <c r="H80" s="171">
        <v>-1</v>
      </c>
      <c r="I80" s="167">
        <f t="shared" si="18"/>
        <v>-1913.6</v>
      </c>
    </row>
    <row r="81" spans="1:10">
      <c r="A81" s="87" t="s">
        <v>212</v>
      </c>
      <c r="B81" s="87" t="s">
        <v>213</v>
      </c>
      <c r="C81" s="87" t="s">
        <v>204</v>
      </c>
      <c r="D81" s="690" t="s">
        <v>214</v>
      </c>
      <c r="E81" s="691"/>
      <c r="F81" s="691"/>
      <c r="G81" s="691"/>
      <c r="H81" s="692"/>
      <c r="I81" s="88">
        <f>+I82+I91+I96+I100</f>
        <v>-322682.8</v>
      </c>
    </row>
    <row r="82" spans="1:10" s="27" customFormat="1" ht="54.95" customHeight="1">
      <c r="A82" s="79" t="s">
        <v>252</v>
      </c>
      <c r="B82" s="685" t="s">
        <v>253</v>
      </c>
      <c r="C82" s="685"/>
      <c r="D82" s="685"/>
      <c r="E82" s="685"/>
      <c r="F82" s="685"/>
      <c r="G82" s="685"/>
      <c r="H82" s="685"/>
      <c r="I82" s="80">
        <f>+I83+I85</f>
        <v>-320020</v>
      </c>
    </row>
    <row r="83" spans="1:10" s="38" customFormat="1" ht="20.9" customHeight="1">
      <c r="A83" s="513"/>
      <c r="B83" s="681" t="s">
        <v>75</v>
      </c>
      <c r="C83" s="636"/>
      <c r="D83" s="682"/>
      <c r="E83" s="514"/>
      <c r="F83" s="514"/>
      <c r="G83" s="514"/>
      <c r="H83" s="515"/>
      <c r="I83" s="516">
        <f>+I84</f>
        <v>-300000</v>
      </c>
    </row>
    <row r="84" spans="1:10" s="30" customFormat="1" ht="18" customHeight="1">
      <c r="A84" s="517" t="s">
        <v>434</v>
      </c>
      <c r="B84" s="683" t="s">
        <v>432</v>
      </c>
      <c r="C84" s="683"/>
      <c r="D84" s="683"/>
      <c r="E84" s="503" t="s">
        <v>433</v>
      </c>
      <c r="F84" s="503" t="s">
        <v>76</v>
      </c>
      <c r="G84" s="518"/>
      <c r="H84" s="519"/>
      <c r="I84" s="516">
        <v>-300000</v>
      </c>
      <c r="J84" s="520"/>
    </row>
    <row r="85" spans="1:10" s="30" customFormat="1" ht="20.9" customHeight="1">
      <c r="A85" s="326"/>
      <c r="B85" s="686" t="s">
        <v>78</v>
      </c>
      <c r="C85" s="687"/>
      <c r="D85" s="688"/>
      <c r="E85" s="31" t="s">
        <v>77</v>
      </c>
      <c r="F85" s="31" t="s">
        <v>77</v>
      </c>
      <c r="G85" s="31" t="s">
        <v>77</v>
      </c>
      <c r="H85" s="32"/>
      <c r="I85" s="29">
        <f>SUM(I86:I90)</f>
        <v>-20020</v>
      </c>
      <c r="J85" s="520"/>
    </row>
    <row r="86" spans="1:10" s="30" customFormat="1">
      <c r="A86" s="505" t="s">
        <v>435</v>
      </c>
      <c r="B86" s="684" t="s">
        <v>187</v>
      </c>
      <c r="C86" s="684"/>
      <c r="D86" s="684"/>
      <c r="E86" s="504" t="s">
        <v>74</v>
      </c>
      <c r="F86" s="504" t="s">
        <v>86</v>
      </c>
      <c r="G86" s="168"/>
      <c r="H86" s="169"/>
      <c r="I86" s="167">
        <v>-9000</v>
      </c>
    </row>
    <row r="87" spans="1:10" s="30" customFormat="1">
      <c r="A87" s="505" t="s">
        <v>436</v>
      </c>
      <c r="B87" s="684" t="s">
        <v>188</v>
      </c>
      <c r="C87" s="684"/>
      <c r="D87" s="684"/>
      <c r="E87" s="504" t="s">
        <v>87</v>
      </c>
      <c r="F87" s="504" t="s">
        <v>86</v>
      </c>
      <c r="G87" s="170"/>
      <c r="H87" s="171"/>
      <c r="I87" s="167">
        <v>-20700</v>
      </c>
    </row>
    <row r="88" spans="1:10" s="30" customFormat="1" ht="35.450000000000003" customHeight="1">
      <c r="A88" s="497">
        <v>71241200</v>
      </c>
      <c r="B88" s="684" t="s">
        <v>186</v>
      </c>
      <c r="C88" s="684"/>
      <c r="D88" s="684"/>
      <c r="E88" s="496" t="s">
        <v>254</v>
      </c>
      <c r="F88" s="496" t="s">
        <v>86</v>
      </c>
      <c r="G88" s="170">
        <v>4740000</v>
      </c>
      <c r="H88" s="171">
        <v>1</v>
      </c>
      <c r="I88" s="167">
        <f t="shared" ref="I88" si="19">+ROUND(H88*G88/1000,1)</f>
        <v>4740</v>
      </c>
    </row>
    <row r="89" spans="1:10" s="30" customFormat="1" ht="35.450000000000003" customHeight="1">
      <c r="A89" s="494">
        <v>71241200</v>
      </c>
      <c r="B89" s="684" t="s">
        <v>186</v>
      </c>
      <c r="C89" s="684"/>
      <c r="D89" s="684"/>
      <c r="E89" s="489" t="s">
        <v>254</v>
      </c>
      <c r="F89" s="489" t="s">
        <v>86</v>
      </c>
      <c r="G89" s="170">
        <v>4740000</v>
      </c>
      <c r="H89" s="171">
        <v>1</v>
      </c>
      <c r="I89" s="167">
        <f t="shared" ref="I89" si="20">+ROUND(H89*G89/1000,1)</f>
        <v>4740</v>
      </c>
    </row>
    <row r="90" spans="1:10" s="30" customFormat="1" ht="18" customHeight="1">
      <c r="A90" s="326">
        <v>50531140</v>
      </c>
      <c r="B90" s="684" t="s">
        <v>185</v>
      </c>
      <c r="C90" s="684"/>
      <c r="D90" s="684"/>
      <c r="E90" s="323" t="s">
        <v>74</v>
      </c>
      <c r="F90" s="323" t="s">
        <v>86</v>
      </c>
      <c r="G90" s="170">
        <v>200000</v>
      </c>
      <c r="H90" s="171">
        <v>1</v>
      </c>
      <c r="I90" s="167">
        <f t="shared" ref="I90" si="21">+ROUND(H90*G90/1000,1)</f>
        <v>200</v>
      </c>
    </row>
    <row r="91" spans="1:10" s="27" customFormat="1" ht="54.95" customHeight="1">
      <c r="A91" s="79" t="s">
        <v>412</v>
      </c>
      <c r="B91" s="685" t="s">
        <v>413</v>
      </c>
      <c r="C91" s="685"/>
      <c r="D91" s="685"/>
      <c r="E91" s="685"/>
      <c r="F91" s="685"/>
      <c r="G91" s="685"/>
      <c r="H91" s="685"/>
      <c r="I91" s="80">
        <f>+I92+I94</f>
        <v>-3142.8</v>
      </c>
    </row>
    <row r="92" spans="1:10" s="38" customFormat="1" ht="20.9" customHeight="1">
      <c r="A92" s="39"/>
      <c r="B92" s="686" t="s">
        <v>75</v>
      </c>
      <c r="C92" s="687"/>
      <c r="D92" s="688"/>
      <c r="E92" s="31"/>
      <c r="F92" s="31"/>
      <c r="G92" s="31"/>
      <c r="H92" s="40"/>
      <c r="I92" s="29">
        <f>+I93</f>
        <v>7353.8</v>
      </c>
    </row>
    <row r="93" spans="1:10" s="30" customFormat="1" ht="35.450000000000003" customHeight="1">
      <c r="A93" s="498" t="s">
        <v>427</v>
      </c>
      <c r="B93" s="684" t="s">
        <v>415</v>
      </c>
      <c r="C93" s="684"/>
      <c r="D93" s="684"/>
      <c r="E93" s="489" t="s">
        <v>254</v>
      </c>
      <c r="F93" s="489" t="s">
        <v>86</v>
      </c>
      <c r="G93" s="170"/>
      <c r="H93" s="171"/>
      <c r="I93" s="167">
        <v>7353.8</v>
      </c>
    </row>
    <row r="94" spans="1:10" s="30" customFormat="1" ht="20.9" customHeight="1">
      <c r="A94" s="494"/>
      <c r="B94" s="686" t="s">
        <v>78</v>
      </c>
      <c r="C94" s="687"/>
      <c r="D94" s="688"/>
      <c r="E94" s="31" t="s">
        <v>77</v>
      </c>
      <c r="F94" s="31" t="s">
        <v>77</v>
      </c>
      <c r="G94" s="31" t="s">
        <v>77</v>
      </c>
      <c r="H94" s="32"/>
      <c r="I94" s="29">
        <f>+I95</f>
        <v>-10496.6</v>
      </c>
    </row>
    <row r="95" spans="1:10" s="30" customFormat="1" ht="18" customHeight="1">
      <c r="A95" s="494" t="s">
        <v>183</v>
      </c>
      <c r="B95" s="684" t="s">
        <v>416</v>
      </c>
      <c r="C95" s="684"/>
      <c r="D95" s="684"/>
      <c r="E95" s="489" t="s">
        <v>254</v>
      </c>
      <c r="F95" s="489" t="s">
        <v>86</v>
      </c>
      <c r="G95" s="170"/>
      <c r="H95" s="171"/>
      <c r="I95" s="167">
        <v>-10496.6</v>
      </c>
    </row>
    <row r="96" spans="1:10" s="27" customFormat="1" ht="54.95" customHeight="1">
      <c r="A96" s="79" t="s">
        <v>428</v>
      </c>
      <c r="B96" s="685" t="s">
        <v>429</v>
      </c>
      <c r="C96" s="685"/>
      <c r="D96" s="685"/>
      <c r="E96" s="685"/>
      <c r="F96" s="685"/>
      <c r="G96" s="685"/>
      <c r="H96" s="685"/>
      <c r="I96" s="80">
        <f>+I97</f>
        <v>0</v>
      </c>
    </row>
    <row r="97" spans="1:9" s="30" customFormat="1" ht="20.9" customHeight="1">
      <c r="A97" s="502"/>
      <c r="B97" s="686" t="s">
        <v>78</v>
      </c>
      <c r="C97" s="687"/>
      <c r="D97" s="688"/>
      <c r="E97" s="31" t="s">
        <v>77</v>
      </c>
      <c r="F97" s="31" t="s">
        <v>77</v>
      </c>
      <c r="G97" s="31" t="s">
        <v>77</v>
      </c>
      <c r="H97" s="32"/>
      <c r="I97" s="29">
        <f>SUM(I98:I99)</f>
        <v>0</v>
      </c>
    </row>
    <row r="98" spans="1:9" s="30" customFormat="1" ht="35.450000000000003" customHeight="1">
      <c r="A98" s="502" t="s">
        <v>430</v>
      </c>
      <c r="B98" s="684" t="s">
        <v>186</v>
      </c>
      <c r="C98" s="684"/>
      <c r="D98" s="684"/>
      <c r="E98" s="501" t="s">
        <v>431</v>
      </c>
      <c r="F98" s="501" t="s">
        <v>76</v>
      </c>
      <c r="G98" s="170">
        <v>32400000</v>
      </c>
      <c r="H98" s="171">
        <v>-1</v>
      </c>
      <c r="I98" s="167">
        <f t="shared" ref="I98" si="22">+ROUND(H98*G98/1000,1)</f>
        <v>-32400</v>
      </c>
    </row>
    <row r="99" spans="1:9" s="30" customFormat="1" ht="35.450000000000003" customHeight="1">
      <c r="A99" s="502">
        <v>71241200</v>
      </c>
      <c r="B99" s="684" t="s">
        <v>186</v>
      </c>
      <c r="C99" s="684"/>
      <c r="D99" s="684"/>
      <c r="E99" s="501" t="s">
        <v>254</v>
      </c>
      <c r="F99" s="501" t="s">
        <v>76</v>
      </c>
      <c r="G99" s="170">
        <v>32400000</v>
      </c>
      <c r="H99" s="171">
        <v>1</v>
      </c>
      <c r="I99" s="167">
        <f t="shared" ref="I99" si="23">+ROUND(H99*G99/1000,1)</f>
        <v>32400</v>
      </c>
    </row>
    <row r="100" spans="1:9" s="27" customFormat="1" ht="54.95" customHeight="1">
      <c r="A100" s="79" t="s">
        <v>248</v>
      </c>
      <c r="B100" s="685" t="s">
        <v>246</v>
      </c>
      <c r="C100" s="685"/>
      <c r="D100" s="685"/>
      <c r="E100" s="685"/>
      <c r="F100" s="685"/>
      <c r="G100" s="685"/>
      <c r="H100" s="685"/>
      <c r="I100" s="80">
        <f>+I101</f>
        <v>480</v>
      </c>
    </row>
    <row r="101" spans="1:9" s="30" customFormat="1" ht="20.9" customHeight="1">
      <c r="A101" s="326"/>
      <c r="B101" s="686" t="s">
        <v>78</v>
      </c>
      <c r="C101" s="687"/>
      <c r="D101" s="688"/>
      <c r="E101" s="31" t="s">
        <v>77</v>
      </c>
      <c r="F101" s="31" t="s">
        <v>77</v>
      </c>
      <c r="G101" s="31" t="s">
        <v>77</v>
      </c>
      <c r="H101" s="32"/>
      <c r="I101" s="29">
        <f>SUM(I102:I102)</f>
        <v>480</v>
      </c>
    </row>
    <row r="102" spans="1:9" s="30" customFormat="1" ht="18" customHeight="1">
      <c r="A102" s="326">
        <v>50531140</v>
      </c>
      <c r="B102" s="684" t="s">
        <v>185</v>
      </c>
      <c r="C102" s="684"/>
      <c r="D102" s="684"/>
      <c r="E102" s="323" t="s">
        <v>74</v>
      </c>
      <c r="F102" s="323" t="s">
        <v>86</v>
      </c>
      <c r="G102" s="170">
        <v>480000</v>
      </c>
      <c r="H102" s="171">
        <v>1</v>
      </c>
      <c r="I102" s="167">
        <f t="shared" ref="I102" si="24">+ROUND(H102*G102/1000,1)</f>
        <v>480</v>
      </c>
    </row>
  </sheetData>
  <mergeCells count="104">
    <mergeCell ref="B102:D102"/>
    <mergeCell ref="B82:H82"/>
    <mergeCell ref="B85:D85"/>
    <mergeCell ref="B90:D90"/>
    <mergeCell ref="B100:H100"/>
    <mergeCell ref="B101:D101"/>
    <mergeCell ref="B79:D79"/>
    <mergeCell ref="B80:D80"/>
    <mergeCell ref="B70:D70"/>
    <mergeCell ref="B72:D72"/>
    <mergeCell ref="A73:H73"/>
    <mergeCell ref="D74:H74"/>
    <mergeCell ref="B75:H75"/>
    <mergeCell ref="B76:D76"/>
    <mergeCell ref="B89:D89"/>
    <mergeCell ref="D27:H27"/>
    <mergeCell ref="B28:H28"/>
    <mergeCell ref="B29:D29"/>
    <mergeCell ref="B30:D30"/>
    <mergeCell ref="B31:D31"/>
    <mergeCell ref="B42:D42"/>
    <mergeCell ref="B46:D46"/>
    <mergeCell ref="B49:D49"/>
    <mergeCell ref="B60:D60"/>
    <mergeCell ref="B56:D56"/>
    <mergeCell ref="B59:D59"/>
    <mergeCell ref="B50:H50"/>
    <mergeCell ref="B52:D52"/>
    <mergeCell ref="B51:D51"/>
    <mergeCell ref="B58:D58"/>
    <mergeCell ref="B54:H54"/>
    <mergeCell ref="B55:D55"/>
    <mergeCell ref="B57:D57"/>
    <mergeCell ref="B53:D53"/>
    <mergeCell ref="H1:I1"/>
    <mergeCell ref="B7:D8"/>
    <mergeCell ref="B9:D9"/>
    <mergeCell ref="A5:I6"/>
    <mergeCell ref="A7:A8"/>
    <mergeCell ref="E7:E8"/>
    <mergeCell ref="H7:I7"/>
    <mergeCell ref="F7:F8"/>
    <mergeCell ref="G7:G8"/>
    <mergeCell ref="H2:I2"/>
    <mergeCell ref="H3:I3"/>
    <mergeCell ref="A10:H10"/>
    <mergeCell ref="B45:D45"/>
    <mergeCell ref="B26:D26"/>
    <mergeCell ref="B24:H24"/>
    <mergeCell ref="D23:H23"/>
    <mergeCell ref="B25:D25"/>
    <mergeCell ref="B38:H38"/>
    <mergeCell ref="B39:D39"/>
    <mergeCell ref="B40:D40"/>
    <mergeCell ref="B43:D43"/>
    <mergeCell ref="B44:D44"/>
    <mergeCell ref="D11:H11"/>
    <mergeCell ref="B12:H12"/>
    <mergeCell ref="B13:D13"/>
    <mergeCell ref="B14:D14"/>
    <mergeCell ref="B19:D19"/>
    <mergeCell ref="B20:D20"/>
    <mergeCell ref="B21:D21"/>
    <mergeCell ref="B15:D15"/>
    <mergeCell ref="B17:H17"/>
    <mergeCell ref="B18:D18"/>
    <mergeCell ref="D16:H16"/>
    <mergeCell ref="B22:D22"/>
    <mergeCell ref="B41:D41"/>
    <mergeCell ref="B77:D77"/>
    <mergeCell ref="B78:D78"/>
    <mergeCell ref="B69:D69"/>
    <mergeCell ref="B71:D71"/>
    <mergeCell ref="D81:H81"/>
    <mergeCell ref="D32:H32"/>
    <mergeCell ref="B33:H33"/>
    <mergeCell ref="B34:D34"/>
    <mergeCell ref="B35:D35"/>
    <mergeCell ref="B36:D36"/>
    <mergeCell ref="B48:D48"/>
    <mergeCell ref="B47:D47"/>
    <mergeCell ref="D37:H37"/>
    <mergeCell ref="B66:D66"/>
    <mergeCell ref="B67:D67"/>
    <mergeCell ref="B62:D62"/>
    <mergeCell ref="B63:D63"/>
    <mergeCell ref="B61:H61"/>
    <mergeCell ref="B65:D65"/>
    <mergeCell ref="B64:D64"/>
    <mergeCell ref="B68:D68"/>
    <mergeCell ref="B83:D83"/>
    <mergeCell ref="B84:D84"/>
    <mergeCell ref="B86:D86"/>
    <mergeCell ref="B87:D87"/>
    <mergeCell ref="B96:H96"/>
    <mergeCell ref="B97:D97"/>
    <mergeCell ref="B98:D98"/>
    <mergeCell ref="B99:D99"/>
    <mergeCell ref="B88:D88"/>
    <mergeCell ref="B91:H91"/>
    <mergeCell ref="B94:D94"/>
    <mergeCell ref="B93:D93"/>
    <mergeCell ref="B95:D95"/>
    <mergeCell ref="B92:D92"/>
  </mergeCells>
  <pageMargins left="0.25" right="0.25" top="0.75" bottom="0.75" header="0.3" footer="0.3"/>
  <pageSetup paperSize="9" scale="7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O89"/>
  <sheetViews>
    <sheetView tabSelected="1" topLeftCell="A7" zoomScale="70" zoomScaleNormal="70" zoomScaleSheetLayoutView="100" workbookViewId="0">
      <selection activeCell="A14" sqref="A1:XFD1048576"/>
    </sheetView>
  </sheetViews>
  <sheetFormatPr defaultColWidth="9.09765625" defaultRowHeight="18"/>
  <cols>
    <col min="1" max="3" width="8.8984375" style="8" customWidth="1"/>
    <col min="4" max="4" width="10.296875" style="8" customWidth="1"/>
    <col min="5" max="5" width="14.59765625" style="8" customWidth="1"/>
    <col min="6" max="6" width="62.09765625" style="8" customWidth="1"/>
    <col min="7" max="8" width="24.796875" style="8" customWidth="1"/>
    <col min="9" max="9" width="49.8984375" style="8" customWidth="1"/>
    <col min="10" max="10" width="14.296875" style="8" customWidth="1"/>
    <col min="11" max="16384" width="9.09765625" style="8"/>
  </cols>
  <sheetData>
    <row r="1" spans="1:8" ht="37.950000000000003" customHeight="1">
      <c r="G1" s="532" t="s">
        <v>404</v>
      </c>
      <c r="H1" s="532"/>
    </row>
    <row r="2" spans="1:8" ht="17.350000000000001" customHeight="1">
      <c r="G2" s="509"/>
      <c r="H2" s="509" t="s">
        <v>133</v>
      </c>
    </row>
    <row r="3" spans="1:8" ht="17.350000000000001" customHeight="1">
      <c r="G3" s="509"/>
      <c r="H3" s="509" t="s">
        <v>7</v>
      </c>
    </row>
    <row r="6" spans="1:8" ht="52.5" customHeight="1">
      <c r="A6" s="536" t="s">
        <v>405</v>
      </c>
      <c r="B6" s="536"/>
      <c r="C6" s="536"/>
      <c r="D6" s="536"/>
      <c r="E6" s="536"/>
      <c r="F6" s="536"/>
      <c r="G6" s="536"/>
      <c r="H6" s="536"/>
    </row>
    <row r="8" spans="1:8">
      <c r="G8" s="711" t="s">
        <v>21</v>
      </c>
      <c r="H8" s="711"/>
    </row>
    <row r="9" spans="1:8" s="34" customFormat="1" ht="73.95" customHeight="1">
      <c r="A9" s="712" t="s">
        <v>22</v>
      </c>
      <c r="B9" s="712"/>
      <c r="C9" s="712"/>
      <c r="D9" s="712" t="s">
        <v>10</v>
      </c>
      <c r="E9" s="712"/>
      <c r="F9" s="712" t="s">
        <v>16</v>
      </c>
      <c r="G9" s="539" t="s">
        <v>406</v>
      </c>
      <c r="H9" s="540"/>
    </row>
    <row r="10" spans="1:8" s="34" customFormat="1" ht="45" customHeight="1">
      <c r="A10" s="713" t="s">
        <v>407</v>
      </c>
      <c r="B10" s="713" t="s">
        <v>408</v>
      </c>
      <c r="C10" s="713" t="s">
        <v>23</v>
      </c>
      <c r="D10" s="713" t="s">
        <v>13</v>
      </c>
      <c r="E10" s="713" t="s">
        <v>14</v>
      </c>
      <c r="F10" s="712"/>
      <c r="G10" s="713" t="s">
        <v>143</v>
      </c>
      <c r="H10" s="713" t="s">
        <v>12</v>
      </c>
    </row>
    <row r="11" spans="1:8" s="34" customFormat="1" ht="22.5" customHeight="1">
      <c r="A11" s="445"/>
      <c r="B11" s="445"/>
      <c r="C11" s="445"/>
      <c r="D11" s="713"/>
      <c r="E11" s="713"/>
      <c r="F11" s="451" t="s">
        <v>20</v>
      </c>
      <c r="G11" s="471">
        <f t="shared" ref="G11:H11" si="0">+G13+G34</f>
        <v>0</v>
      </c>
      <c r="H11" s="471">
        <f t="shared" si="0"/>
        <v>0</v>
      </c>
    </row>
    <row r="12" spans="1:8" s="34" customFormat="1" ht="22.5" customHeight="1">
      <c r="A12" s="445"/>
      <c r="B12" s="445"/>
      <c r="C12" s="445"/>
      <c r="D12" s="713"/>
      <c r="E12" s="713"/>
      <c r="F12" s="445" t="s">
        <v>38</v>
      </c>
      <c r="G12" s="471"/>
      <c r="H12" s="471"/>
    </row>
    <row r="13" spans="1:8" s="30" customFormat="1" ht="27" customHeight="1">
      <c r="A13" s="475"/>
      <c r="B13" s="475"/>
      <c r="C13" s="475"/>
      <c r="D13" s="713"/>
      <c r="E13" s="713"/>
      <c r="F13" s="451" t="s">
        <v>275</v>
      </c>
      <c r="G13" s="471">
        <f t="shared" ref="G13:H13" si="1">+G14</f>
        <v>-11037.2</v>
      </c>
      <c r="H13" s="471">
        <f t="shared" si="1"/>
        <v>-21024.5</v>
      </c>
    </row>
    <row r="14" spans="1:8" ht="33.85">
      <c r="A14" s="709" t="s">
        <v>276</v>
      </c>
      <c r="B14" s="709"/>
      <c r="C14" s="709"/>
      <c r="D14" s="709"/>
      <c r="E14" s="709"/>
      <c r="F14" s="461" t="s">
        <v>277</v>
      </c>
      <c r="G14" s="471">
        <f t="shared" ref="G14:H14" si="2">+G16</f>
        <v>-11037.2</v>
      </c>
      <c r="H14" s="471">
        <f t="shared" si="2"/>
        <v>-21024.5</v>
      </c>
    </row>
    <row r="15" spans="1:8">
      <c r="A15" s="709"/>
      <c r="B15" s="709"/>
      <c r="C15" s="709"/>
      <c r="D15" s="709"/>
      <c r="E15" s="709"/>
      <c r="F15" s="445" t="s">
        <v>17</v>
      </c>
      <c r="G15" s="462"/>
      <c r="H15" s="462"/>
    </row>
    <row r="16" spans="1:8" ht="33.85">
      <c r="A16" s="709"/>
      <c r="B16" s="709" t="s">
        <v>24</v>
      </c>
      <c r="C16" s="709"/>
      <c r="D16" s="709"/>
      <c r="E16" s="709"/>
      <c r="F16" s="461" t="s">
        <v>278</v>
      </c>
      <c r="G16" s="471">
        <f t="shared" ref="G16:H16" si="3">+G18</f>
        <v>-11037.2</v>
      </c>
      <c r="H16" s="471">
        <f t="shared" si="3"/>
        <v>-21024.5</v>
      </c>
    </row>
    <row r="17" spans="1:8">
      <c r="A17" s="709"/>
      <c r="B17" s="709"/>
      <c r="C17" s="709"/>
      <c r="D17" s="709"/>
      <c r="E17" s="709"/>
      <c r="F17" s="445" t="s">
        <v>17</v>
      </c>
      <c r="G17" s="462"/>
      <c r="H17" s="462"/>
    </row>
    <row r="18" spans="1:8">
      <c r="A18" s="709"/>
      <c r="B18" s="709"/>
      <c r="C18" s="709" t="s">
        <v>24</v>
      </c>
      <c r="D18" s="709"/>
      <c r="E18" s="709"/>
      <c r="F18" s="451" t="s">
        <v>279</v>
      </c>
      <c r="G18" s="714">
        <f t="shared" ref="G18:H18" si="4">+G20</f>
        <v>-11037.2</v>
      </c>
      <c r="H18" s="714">
        <f t="shared" si="4"/>
        <v>-21024.5</v>
      </c>
    </row>
    <row r="19" spans="1:8" ht="18" customHeight="1">
      <c r="A19" s="709"/>
      <c r="B19" s="709"/>
      <c r="C19" s="709"/>
      <c r="D19" s="709"/>
      <c r="E19" s="709"/>
      <c r="F19" s="445" t="s">
        <v>17</v>
      </c>
      <c r="G19" s="463"/>
      <c r="H19" s="463"/>
    </row>
    <row r="20" spans="1:8">
      <c r="A20" s="709"/>
      <c r="B20" s="709"/>
      <c r="C20" s="709"/>
      <c r="D20" s="709"/>
      <c r="E20" s="709"/>
      <c r="F20" s="445" t="s">
        <v>280</v>
      </c>
      <c r="G20" s="714">
        <f t="shared" ref="G20:H20" si="5">+G22</f>
        <v>-11037.2</v>
      </c>
      <c r="H20" s="714">
        <f t="shared" si="5"/>
        <v>-21024.5</v>
      </c>
    </row>
    <row r="21" spans="1:8">
      <c r="A21" s="709"/>
      <c r="B21" s="709"/>
      <c r="C21" s="709"/>
      <c r="D21" s="709"/>
      <c r="E21" s="709"/>
      <c r="F21" s="445" t="s">
        <v>17</v>
      </c>
      <c r="G21" s="715"/>
      <c r="H21" s="715"/>
    </row>
    <row r="22" spans="1:8" s="38" customFormat="1" ht="22.5" customHeight="1">
      <c r="A22" s="709"/>
      <c r="B22" s="709"/>
      <c r="C22" s="709"/>
      <c r="D22" s="709" t="s">
        <v>281</v>
      </c>
      <c r="E22" s="716" t="s">
        <v>282</v>
      </c>
      <c r="F22" s="716" t="s">
        <v>279</v>
      </c>
      <c r="G22" s="714">
        <f t="shared" ref="G22:H22" si="6">+G24</f>
        <v>-11037.2</v>
      </c>
      <c r="H22" s="714">
        <f t="shared" si="6"/>
        <v>-21024.5</v>
      </c>
    </row>
    <row r="23" spans="1:8" ht="17.75" customHeight="1">
      <c r="A23" s="709"/>
      <c r="B23" s="709"/>
      <c r="C23" s="709"/>
      <c r="D23" s="709"/>
      <c r="E23" s="717"/>
      <c r="F23" s="445" t="s">
        <v>17</v>
      </c>
      <c r="G23" s="464"/>
      <c r="H23" s="464"/>
    </row>
    <row r="24" spans="1:8" ht="20.05" customHeight="1">
      <c r="A24" s="709"/>
      <c r="B24" s="709"/>
      <c r="C24" s="709"/>
      <c r="D24" s="709"/>
      <c r="E24" s="511" t="s">
        <v>317</v>
      </c>
      <c r="F24" s="451" t="s">
        <v>279</v>
      </c>
      <c r="G24" s="465">
        <f t="shared" ref="G24:H24" si="7">+G26</f>
        <v>-11037.2</v>
      </c>
      <c r="H24" s="465">
        <f t="shared" si="7"/>
        <v>-21024.5</v>
      </c>
    </row>
    <row r="25" spans="1:8" ht="17.75" customHeight="1">
      <c r="A25" s="709"/>
      <c r="B25" s="709"/>
      <c r="C25" s="709"/>
      <c r="D25" s="709"/>
      <c r="E25" s="710"/>
      <c r="F25" s="445" t="s">
        <v>54</v>
      </c>
      <c r="G25" s="466"/>
      <c r="H25" s="466"/>
    </row>
    <row r="26" spans="1:8">
      <c r="A26" s="709"/>
      <c r="B26" s="709"/>
      <c r="C26" s="709"/>
      <c r="D26" s="709"/>
      <c r="E26" s="710"/>
      <c r="F26" s="467" t="s">
        <v>280</v>
      </c>
      <c r="G26" s="468">
        <f t="shared" ref="G26:H26" si="8">+G28</f>
        <v>-11037.2</v>
      </c>
      <c r="H26" s="468">
        <f t="shared" si="8"/>
        <v>-21024.5</v>
      </c>
    </row>
    <row r="27" spans="1:8" ht="54">
      <c r="A27" s="709"/>
      <c r="B27" s="709"/>
      <c r="C27" s="709"/>
      <c r="D27" s="709"/>
      <c r="E27" s="710"/>
      <c r="F27" s="445" t="s">
        <v>44</v>
      </c>
      <c r="G27" s="466"/>
      <c r="H27" s="466"/>
    </row>
    <row r="28" spans="1:8" ht="17.75" customHeight="1">
      <c r="A28" s="709"/>
      <c r="B28" s="709"/>
      <c r="C28" s="709"/>
      <c r="D28" s="709"/>
      <c r="E28" s="710"/>
      <c r="F28" s="713" t="s">
        <v>18</v>
      </c>
      <c r="G28" s="464">
        <f t="shared" ref="G28:H31" si="9">+G29</f>
        <v>-11037.2</v>
      </c>
      <c r="H28" s="464">
        <f t="shared" si="9"/>
        <v>-21024.5</v>
      </c>
    </row>
    <row r="29" spans="1:8" ht="17.75" customHeight="1">
      <c r="A29" s="709"/>
      <c r="B29" s="709"/>
      <c r="C29" s="709"/>
      <c r="D29" s="709"/>
      <c r="E29" s="710"/>
      <c r="F29" s="391" t="s">
        <v>90</v>
      </c>
      <c r="G29" s="466">
        <f t="shared" si="9"/>
        <v>-11037.2</v>
      </c>
      <c r="H29" s="466">
        <f t="shared" si="9"/>
        <v>-21024.5</v>
      </c>
    </row>
    <row r="30" spans="1:8" ht="17.75" customHeight="1">
      <c r="A30" s="709"/>
      <c r="B30" s="709"/>
      <c r="C30" s="709"/>
      <c r="D30" s="709"/>
      <c r="E30" s="710"/>
      <c r="F30" s="391" t="s">
        <v>91</v>
      </c>
      <c r="G30" s="466">
        <f t="shared" si="9"/>
        <v>-11037.2</v>
      </c>
      <c r="H30" s="466">
        <f t="shared" si="9"/>
        <v>-21024.5</v>
      </c>
    </row>
    <row r="31" spans="1:8" ht="17.75" customHeight="1">
      <c r="A31" s="709"/>
      <c r="B31" s="709"/>
      <c r="C31" s="709"/>
      <c r="D31" s="709"/>
      <c r="E31" s="710"/>
      <c r="F31" s="391" t="s">
        <v>92</v>
      </c>
      <c r="G31" s="466">
        <f t="shared" si="9"/>
        <v>-11037.2</v>
      </c>
      <c r="H31" s="466">
        <f t="shared" si="9"/>
        <v>-21024.5</v>
      </c>
    </row>
    <row r="32" spans="1:8" ht="17.45" customHeight="1">
      <c r="A32" s="709"/>
      <c r="B32" s="709"/>
      <c r="C32" s="709"/>
      <c r="D32" s="709"/>
      <c r="E32" s="710"/>
      <c r="F32" s="391" t="s">
        <v>154</v>
      </c>
      <c r="G32" s="466">
        <f>+'Հավելված N 2'!G307</f>
        <v>-11037.2</v>
      </c>
      <c r="H32" s="466">
        <f>+'Հավելված N 2'!H307</f>
        <v>-21024.5</v>
      </c>
    </row>
    <row r="33" spans="1:15" ht="9.4499999999999993" customHeight="1">
      <c r="A33" s="401"/>
      <c r="B33" s="402"/>
      <c r="C33" s="469"/>
      <c r="D33" s="445"/>
      <c r="E33" s="445"/>
    </row>
    <row r="34" spans="1:15" s="30" customFormat="1" ht="33.85">
      <c r="A34" s="475"/>
      <c r="B34" s="475"/>
      <c r="C34" s="475"/>
      <c r="D34" s="475"/>
      <c r="E34" s="475"/>
      <c r="F34" s="451" t="s">
        <v>55</v>
      </c>
      <c r="G34" s="471">
        <f>+G35+G71</f>
        <v>11037.2</v>
      </c>
      <c r="H34" s="471">
        <f>+H35+H71</f>
        <v>21024.5</v>
      </c>
    </row>
    <row r="35" spans="1:15" s="34" customFormat="1" ht="17.350000000000001" customHeight="1">
      <c r="A35" s="705" t="s">
        <v>138</v>
      </c>
      <c r="B35" s="706"/>
      <c r="C35" s="707"/>
      <c r="D35" s="708"/>
      <c r="E35" s="470"/>
      <c r="F35" s="507" t="s">
        <v>139</v>
      </c>
      <c r="G35" s="471">
        <f>+G37+G54</f>
        <v>11037.2</v>
      </c>
      <c r="H35" s="471">
        <f>+H37+H54</f>
        <v>20355.2</v>
      </c>
    </row>
    <row r="36" spans="1:15" s="34" customFormat="1" ht="16.399999999999999" customHeight="1">
      <c r="A36" s="556"/>
      <c r="B36" s="706"/>
      <c r="C36" s="558"/>
      <c r="D36" s="547"/>
      <c r="E36" s="449"/>
      <c r="F36" s="193" t="s">
        <v>17</v>
      </c>
      <c r="G36" s="472"/>
      <c r="H36" s="472"/>
    </row>
    <row r="37" spans="1:15" s="34" customFormat="1">
      <c r="A37" s="556"/>
      <c r="B37" s="705" t="s">
        <v>127</v>
      </c>
      <c r="C37" s="558"/>
      <c r="D37" s="547"/>
      <c r="E37" s="449"/>
      <c r="F37" s="507" t="s">
        <v>140</v>
      </c>
      <c r="G37" s="473">
        <f t="shared" ref="G37:H37" si="10">+G39</f>
        <v>0</v>
      </c>
      <c r="H37" s="473">
        <f t="shared" si="10"/>
        <v>9318</v>
      </c>
    </row>
    <row r="38" spans="1:15" s="34" customFormat="1" ht="16.8" customHeight="1">
      <c r="A38" s="556"/>
      <c r="B38" s="556"/>
      <c r="C38" s="542"/>
      <c r="D38" s="547"/>
      <c r="E38" s="449"/>
      <c r="F38" s="193" t="s">
        <v>17</v>
      </c>
      <c r="G38" s="473"/>
      <c r="H38" s="472"/>
    </row>
    <row r="39" spans="1:15" s="34" customFormat="1">
      <c r="A39" s="556"/>
      <c r="B39" s="556"/>
      <c r="C39" s="705" t="s">
        <v>127</v>
      </c>
      <c r="D39" s="547"/>
      <c r="E39" s="449"/>
      <c r="F39" s="507" t="s">
        <v>140</v>
      </c>
      <c r="G39" s="473">
        <f t="shared" ref="G39:H39" si="11">+G41</f>
        <v>0</v>
      </c>
      <c r="H39" s="473">
        <f t="shared" si="11"/>
        <v>9318</v>
      </c>
      <c r="I39" s="35"/>
      <c r="J39" s="35"/>
      <c r="K39" s="35"/>
      <c r="L39" s="35"/>
      <c r="M39" s="35"/>
      <c r="N39" s="35"/>
      <c r="O39" s="35"/>
    </row>
    <row r="40" spans="1:15" s="34" customFormat="1" ht="16.8" customHeight="1">
      <c r="A40" s="556"/>
      <c r="B40" s="556"/>
      <c r="C40" s="556"/>
      <c r="D40" s="547"/>
      <c r="E40" s="449"/>
      <c r="F40" s="445" t="s">
        <v>17</v>
      </c>
      <c r="G40" s="473"/>
      <c r="H40" s="474"/>
      <c r="I40" s="35"/>
      <c r="J40" s="35"/>
      <c r="K40" s="35"/>
      <c r="L40" s="35"/>
      <c r="M40" s="35"/>
      <c r="N40" s="35"/>
      <c r="O40" s="35"/>
    </row>
    <row r="41" spans="1:15" s="34" customFormat="1" ht="36">
      <c r="A41" s="556"/>
      <c r="B41" s="556"/>
      <c r="C41" s="556"/>
      <c r="D41" s="547"/>
      <c r="E41" s="449"/>
      <c r="F41" s="475" t="s">
        <v>39</v>
      </c>
      <c r="G41" s="473">
        <f t="shared" ref="G41:H41" si="12">+G43</f>
        <v>0</v>
      </c>
      <c r="H41" s="474">
        <f t="shared" si="12"/>
        <v>9318</v>
      </c>
      <c r="I41" s="35"/>
      <c r="J41" s="35"/>
      <c r="K41" s="35"/>
      <c r="L41" s="35"/>
      <c r="M41" s="35"/>
      <c r="N41" s="35"/>
      <c r="O41" s="35"/>
    </row>
    <row r="42" spans="1:15" s="34" customFormat="1" ht="16.8" customHeight="1">
      <c r="A42" s="556"/>
      <c r="B42" s="556"/>
      <c r="C42" s="556"/>
      <c r="D42" s="548"/>
      <c r="E42" s="449"/>
      <c r="F42" s="476" t="s">
        <v>17</v>
      </c>
      <c r="G42" s="473"/>
      <c r="H42" s="474"/>
      <c r="I42" s="35"/>
      <c r="J42" s="35"/>
      <c r="K42" s="35"/>
      <c r="L42" s="35"/>
      <c r="M42" s="35"/>
      <c r="N42" s="35"/>
      <c r="O42" s="35"/>
    </row>
    <row r="43" spans="1:15" s="34" customFormat="1" ht="18" customHeight="1">
      <c r="A43" s="556"/>
      <c r="B43" s="556"/>
      <c r="C43" s="556"/>
      <c r="D43" s="576">
        <v>1163</v>
      </c>
      <c r="E43" s="527" t="s">
        <v>153</v>
      </c>
      <c r="F43" s="527"/>
      <c r="G43" s="471">
        <f t="shared" ref="G43:H43" si="13">+G45</f>
        <v>0</v>
      </c>
      <c r="H43" s="471">
        <f t="shared" si="13"/>
        <v>9318</v>
      </c>
      <c r="I43" s="35"/>
      <c r="J43" s="35"/>
      <c r="K43" s="35"/>
      <c r="L43" s="35"/>
      <c r="M43" s="35"/>
      <c r="N43" s="35"/>
      <c r="O43" s="35"/>
    </row>
    <row r="44" spans="1:15" s="34" customFormat="1" ht="16.8" customHeight="1">
      <c r="A44" s="556"/>
      <c r="B44" s="556"/>
      <c r="C44" s="556"/>
      <c r="D44" s="576"/>
      <c r="E44" s="198"/>
      <c r="F44" s="193" t="s">
        <v>17</v>
      </c>
      <c r="G44" s="473"/>
      <c r="H44" s="474"/>
      <c r="I44" s="35"/>
      <c r="J44" s="35"/>
      <c r="K44" s="35"/>
      <c r="L44" s="35"/>
      <c r="M44" s="35"/>
      <c r="N44" s="35"/>
      <c r="O44" s="35"/>
    </row>
    <row r="45" spans="1:15" s="34" customFormat="1" ht="33.85">
      <c r="A45" s="556"/>
      <c r="B45" s="556"/>
      <c r="C45" s="556"/>
      <c r="D45" s="576"/>
      <c r="E45" s="508">
        <v>32003</v>
      </c>
      <c r="F45" s="507" t="s">
        <v>202</v>
      </c>
      <c r="G45" s="477">
        <f t="shared" ref="G45:H45" si="14">+G47</f>
        <v>0</v>
      </c>
      <c r="H45" s="478">
        <f t="shared" si="14"/>
        <v>9318</v>
      </c>
      <c r="I45" s="35"/>
      <c r="J45" s="35"/>
      <c r="K45" s="35"/>
      <c r="L45" s="35"/>
      <c r="M45" s="35"/>
      <c r="N45" s="35"/>
      <c r="O45" s="35"/>
    </row>
    <row r="46" spans="1:15" s="34" customFormat="1" ht="16.8" customHeight="1">
      <c r="A46" s="556"/>
      <c r="B46" s="556"/>
      <c r="C46" s="556"/>
      <c r="D46" s="576"/>
      <c r="E46" s="554"/>
      <c r="F46" s="193" t="s">
        <v>54</v>
      </c>
      <c r="G46" s="473"/>
      <c r="H46" s="472"/>
    </row>
    <row r="47" spans="1:15" s="37" customFormat="1" ht="36">
      <c r="A47" s="556"/>
      <c r="B47" s="556"/>
      <c r="C47" s="556"/>
      <c r="D47" s="576"/>
      <c r="E47" s="554"/>
      <c r="F47" s="200" t="s">
        <v>39</v>
      </c>
      <c r="G47" s="480">
        <f t="shared" ref="G47:H47" si="15">+G49</f>
        <v>0</v>
      </c>
      <c r="H47" s="479">
        <f t="shared" si="15"/>
        <v>9318</v>
      </c>
    </row>
    <row r="48" spans="1:15" s="34" customFormat="1" ht="54">
      <c r="A48" s="556"/>
      <c r="B48" s="556"/>
      <c r="C48" s="556"/>
      <c r="D48" s="576"/>
      <c r="E48" s="554"/>
      <c r="F48" s="193" t="s">
        <v>44</v>
      </c>
      <c r="G48" s="460"/>
      <c r="H48" s="472"/>
    </row>
    <row r="49" spans="1:15" s="34" customFormat="1" ht="16.8" customHeight="1">
      <c r="A49" s="556"/>
      <c r="B49" s="556"/>
      <c r="C49" s="556"/>
      <c r="D49" s="576"/>
      <c r="E49" s="554"/>
      <c r="F49" s="512" t="s">
        <v>18</v>
      </c>
      <c r="G49" s="460">
        <f t="shared" ref="G49:H52" si="16">+G50</f>
        <v>0</v>
      </c>
      <c r="H49" s="481">
        <f t="shared" si="16"/>
        <v>9318</v>
      </c>
    </row>
    <row r="50" spans="1:15" s="34" customFormat="1" ht="16.8" customHeight="1">
      <c r="A50" s="556"/>
      <c r="B50" s="556"/>
      <c r="C50" s="556"/>
      <c r="D50" s="576"/>
      <c r="E50" s="554"/>
      <c r="F50" s="157" t="s">
        <v>90</v>
      </c>
      <c r="G50" s="460">
        <f t="shared" si="16"/>
        <v>0</v>
      </c>
      <c r="H50" s="460">
        <f t="shared" si="16"/>
        <v>9318</v>
      </c>
    </row>
    <row r="51" spans="1:15" s="34" customFormat="1" ht="16.8" customHeight="1">
      <c r="A51" s="556"/>
      <c r="B51" s="556"/>
      <c r="C51" s="556"/>
      <c r="D51" s="576"/>
      <c r="E51" s="554"/>
      <c r="F51" s="157" t="s">
        <v>91</v>
      </c>
      <c r="G51" s="460">
        <f t="shared" si="16"/>
        <v>0</v>
      </c>
      <c r="H51" s="460">
        <f t="shared" si="16"/>
        <v>9318</v>
      </c>
    </row>
    <row r="52" spans="1:15" s="34" customFormat="1" ht="16.8" customHeight="1">
      <c r="A52" s="556"/>
      <c r="B52" s="556"/>
      <c r="C52" s="556"/>
      <c r="D52" s="576"/>
      <c r="E52" s="554"/>
      <c r="F52" s="157" t="s">
        <v>261</v>
      </c>
      <c r="G52" s="460">
        <f t="shared" si="16"/>
        <v>0</v>
      </c>
      <c r="H52" s="460">
        <f t="shared" si="16"/>
        <v>9318</v>
      </c>
    </row>
    <row r="53" spans="1:15" s="34" customFormat="1">
      <c r="A53" s="553"/>
      <c r="B53" s="553"/>
      <c r="C53" s="553"/>
      <c r="D53" s="576"/>
      <c r="E53" s="554"/>
      <c r="F53" s="135" t="s">
        <v>262</v>
      </c>
      <c r="G53" s="460">
        <f>+'Հավելված N 2'!G32</f>
        <v>0</v>
      </c>
      <c r="H53" s="460">
        <f>+'Հավելված N 2'!H32</f>
        <v>9318</v>
      </c>
    </row>
    <row r="54" spans="1:15" s="34" customFormat="1">
      <c r="A54" s="510"/>
      <c r="B54" s="705" t="s">
        <v>128</v>
      </c>
      <c r="C54" s="510"/>
      <c r="D54" s="506"/>
      <c r="E54" s="449"/>
      <c r="F54" s="507" t="s">
        <v>263</v>
      </c>
      <c r="G54" s="473">
        <f t="shared" ref="G54:H54" si="17">+G56</f>
        <v>11037.2</v>
      </c>
      <c r="H54" s="473">
        <f t="shared" si="17"/>
        <v>11037.2</v>
      </c>
    </row>
    <row r="55" spans="1:15" s="34" customFormat="1" ht="16.8" customHeight="1">
      <c r="A55" s="510"/>
      <c r="B55" s="556"/>
      <c r="C55" s="510"/>
      <c r="D55" s="506"/>
      <c r="E55" s="449"/>
      <c r="F55" s="193" t="s">
        <v>17</v>
      </c>
      <c r="G55" s="473"/>
      <c r="H55" s="472"/>
    </row>
    <row r="56" spans="1:15" s="34" customFormat="1">
      <c r="A56" s="510"/>
      <c r="B56" s="556"/>
      <c r="C56" s="705" t="s">
        <v>265</v>
      </c>
      <c r="D56" s="506"/>
      <c r="E56" s="449"/>
      <c r="F56" s="507" t="s">
        <v>266</v>
      </c>
      <c r="G56" s="473">
        <f t="shared" ref="G56:H56" si="18">+G58</f>
        <v>11037.2</v>
      </c>
      <c r="H56" s="473">
        <f t="shared" si="18"/>
        <v>11037.2</v>
      </c>
      <c r="I56" s="35"/>
      <c r="J56" s="35"/>
      <c r="K56" s="35"/>
      <c r="L56" s="35"/>
      <c r="M56" s="35"/>
      <c r="N56" s="35"/>
      <c r="O56" s="35"/>
    </row>
    <row r="57" spans="1:15" s="34" customFormat="1" ht="16.8" customHeight="1">
      <c r="A57" s="510"/>
      <c r="B57" s="556"/>
      <c r="C57" s="556"/>
      <c r="D57" s="506"/>
      <c r="E57" s="449"/>
      <c r="F57" s="445" t="s">
        <v>17</v>
      </c>
      <c r="G57" s="473"/>
      <c r="H57" s="474"/>
      <c r="I57" s="35"/>
      <c r="J57" s="35"/>
      <c r="K57" s="35"/>
      <c r="L57" s="35"/>
      <c r="M57" s="35"/>
      <c r="N57" s="35"/>
      <c r="O57" s="35"/>
    </row>
    <row r="58" spans="1:15" s="34" customFormat="1" ht="36">
      <c r="A58" s="510"/>
      <c r="B58" s="556"/>
      <c r="C58" s="556"/>
      <c r="D58" s="506"/>
      <c r="E58" s="449"/>
      <c r="F58" s="475" t="s">
        <v>39</v>
      </c>
      <c r="G58" s="473">
        <f t="shared" ref="G58:H58" si="19">+G60</f>
        <v>11037.2</v>
      </c>
      <c r="H58" s="474">
        <f t="shared" si="19"/>
        <v>11037.2</v>
      </c>
      <c r="I58" s="35"/>
      <c r="J58" s="35"/>
      <c r="K58" s="35"/>
      <c r="L58" s="35"/>
      <c r="M58" s="35"/>
      <c r="N58" s="35"/>
      <c r="O58" s="35"/>
    </row>
    <row r="59" spans="1:15" s="34" customFormat="1" ht="16.8" customHeight="1">
      <c r="A59" s="510"/>
      <c r="B59" s="556"/>
      <c r="C59" s="556"/>
      <c r="D59" s="506"/>
      <c r="E59" s="449"/>
      <c r="F59" s="476" t="s">
        <v>17</v>
      </c>
      <c r="G59" s="473"/>
      <c r="H59" s="474"/>
      <c r="I59" s="35"/>
      <c r="J59" s="35"/>
      <c r="K59" s="35"/>
      <c r="L59" s="35"/>
      <c r="M59" s="35"/>
      <c r="N59" s="35"/>
      <c r="O59" s="35"/>
    </row>
    <row r="60" spans="1:15" s="34" customFormat="1" ht="18" customHeight="1">
      <c r="A60" s="510"/>
      <c r="B60" s="556"/>
      <c r="C60" s="556"/>
      <c r="D60" s="529">
        <v>1075</v>
      </c>
      <c r="E60" s="527" t="s">
        <v>264</v>
      </c>
      <c r="F60" s="527"/>
      <c r="G60" s="471">
        <f t="shared" ref="G60:H60" si="20">+G62</f>
        <v>11037.2</v>
      </c>
      <c r="H60" s="471">
        <f t="shared" si="20"/>
        <v>11037.2</v>
      </c>
      <c r="I60" s="35"/>
      <c r="J60" s="35"/>
      <c r="K60" s="35"/>
      <c r="L60" s="35"/>
      <c r="M60" s="35"/>
      <c r="N60" s="35"/>
      <c r="O60" s="35"/>
    </row>
    <row r="61" spans="1:15" s="34" customFormat="1" ht="16.8" customHeight="1">
      <c r="A61" s="510"/>
      <c r="B61" s="556"/>
      <c r="C61" s="556"/>
      <c r="D61" s="523"/>
      <c r="E61" s="198"/>
      <c r="F61" s="193" t="s">
        <v>17</v>
      </c>
      <c r="G61" s="473"/>
      <c r="H61" s="474"/>
      <c r="I61" s="35"/>
      <c r="J61" s="35"/>
      <c r="K61" s="35"/>
      <c r="L61" s="35"/>
      <c r="M61" s="35"/>
      <c r="N61" s="35"/>
      <c r="O61" s="35"/>
    </row>
    <row r="62" spans="1:15" s="34" customFormat="1" ht="50.75">
      <c r="A62" s="510"/>
      <c r="B62" s="556"/>
      <c r="C62" s="556"/>
      <c r="D62" s="523"/>
      <c r="E62" s="508">
        <v>32009</v>
      </c>
      <c r="F62" s="507" t="s">
        <v>243</v>
      </c>
      <c r="G62" s="477">
        <f t="shared" ref="G62:H62" si="21">+G64</f>
        <v>11037.2</v>
      </c>
      <c r="H62" s="478">
        <f t="shared" si="21"/>
        <v>11037.2</v>
      </c>
      <c r="I62" s="35"/>
      <c r="J62" s="35"/>
      <c r="K62" s="35"/>
      <c r="L62" s="35"/>
      <c r="M62" s="35"/>
      <c r="N62" s="35"/>
      <c r="O62" s="35"/>
    </row>
    <row r="63" spans="1:15" s="34" customFormat="1" ht="16.8" customHeight="1">
      <c r="A63" s="510"/>
      <c r="B63" s="556"/>
      <c r="C63" s="556"/>
      <c r="D63" s="523"/>
      <c r="E63" s="554"/>
      <c r="F63" s="193" t="s">
        <v>54</v>
      </c>
      <c r="G63" s="473"/>
      <c r="H63" s="472"/>
    </row>
    <row r="64" spans="1:15" s="37" customFormat="1" ht="36">
      <c r="A64" s="510"/>
      <c r="B64" s="556"/>
      <c r="C64" s="556"/>
      <c r="D64" s="523"/>
      <c r="E64" s="554"/>
      <c r="F64" s="200" t="s">
        <v>39</v>
      </c>
      <c r="G64" s="480">
        <f t="shared" ref="G64:H64" si="22">+G66</f>
        <v>11037.2</v>
      </c>
      <c r="H64" s="479">
        <f t="shared" si="22"/>
        <v>11037.2</v>
      </c>
    </row>
    <row r="65" spans="1:15" s="34" customFormat="1" ht="54">
      <c r="A65" s="510"/>
      <c r="B65" s="556"/>
      <c r="C65" s="556"/>
      <c r="D65" s="523"/>
      <c r="E65" s="554"/>
      <c r="F65" s="193" t="s">
        <v>44</v>
      </c>
      <c r="G65" s="460"/>
      <c r="H65" s="472"/>
    </row>
    <row r="66" spans="1:15" s="34" customFormat="1" ht="16.8" customHeight="1">
      <c r="A66" s="510"/>
      <c r="B66" s="556"/>
      <c r="C66" s="556"/>
      <c r="D66" s="523"/>
      <c r="E66" s="554"/>
      <c r="F66" s="512" t="s">
        <v>18</v>
      </c>
      <c r="G66" s="460">
        <f t="shared" ref="G66:H69" si="23">+G67</f>
        <v>11037.2</v>
      </c>
      <c r="H66" s="481">
        <f t="shared" si="23"/>
        <v>11037.2</v>
      </c>
    </row>
    <row r="67" spans="1:15" s="34" customFormat="1" ht="16.8" customHeight="1">
      <c r="A67" s="510"/>
      <c r="B67" s="556"/>
      <c r="C67" s="556"/>
      <c r="D67" s="523"/>
      <c r="E67" s="554"/>
      <c r="F67" s="243" t="s">
        <v>19</v>
      </c>
      <c r="G67" s="460">
        <f t="shared" si="23"/>
        <v>11037.2</v>
      </c>
      <c r="H67" s="460">
        <f t="shared" si="23"/>
        <v>11037.2</v>
      </c>
    </row>
    <row r="68" spans="1:15" s="34" customFormat="1" ht="16.8" customHeight="1">
      <c r="A68" s="510"/>
      <c r="B68" s="556"/>
      <c r="C68" s="556"/>
      <c r="D68" s="523"/>
      <c r="E68" s="554"/>
      <c r="F68" s="243" t="s">
        <v>142</v>
      </c>
      <c r="G68" s="460">
        <f t="shared" si="23"/>
        <v>11037.2</v>
      </c>
      <c r="H68" s="460">
        <f t="shared" si="23"/>
        <v>11037.2</v>
      </c>
    </row>
    <row r="69" spans="1:15" s="34" customFormat="1" ht="16.8" customHeight="1">
      <c r="A69" s="510"/>
      <c r="B69" s="556"/>
      <c r="C69" s="556"/>
      <c r="D69" s="523"/>
      <c r="E69" s="554"/>
      <c r="F69" s="243" t="s">
        <v>259</v>
      </c>
      <c r="G69" s="460">
        <f t="shared" si="23"/>
        <v>11037.2</v>
      </c>
      <c r="H69" s="460">
        <f t="shared" si="23"/>
        <v>11037.2</v>
      </c>
    </row>
    <row r="70" spans="1:15" s="34" customFormat="1" ht="36">
      <c r="A70" s="510"/>
      <c r="B70" s="553"/>
      <c r="C70" s="553"/>
      <c r="D70" s="530"/>
      <c r="E70" s="554"/>
      <c r="F70" s="243" t="s">
        <v>260</v>
      </c>
      <c r="G70" s="460">
        <f>+'Հավելված N 2'!G83</f>
        <v>11037.2</v>
      </c>
      <c r="H70" s="460">
        <f>+'Հավելված N 2'!H83</f>
        <v>11037.2</v>
      </c>
    </row>
    <row r="71" spans="1:15" s="34" customFormat="1" ht="17.350000000000001" customHeight="1">
      <c r="A71" s="705" t="s">
        <v>42</v>
      </c>
      <c r="B71" s="706"/>
      <c r="C71" s="707"/>
      <c r="D71" s="708"/>
      <c r="E71" s="470"/>
      <c r="F71" s="137" t="s">
        <v>40</v>
      </c>
      <c r="G71" s="471">
        <f t="shared" ref="G71:H71" si="24">+G73</f>
        <v>0</v>
      </c>
      <c r="H71" s="471">
        <f t="shared" si="24"/>
        <v>669.3</v>
      </c>
    </row>
    <row r="72" spans="1:15" s="34" customFormat="1" ht="16.8" customHeight="1">
      <c r="A72" s="556"/>
      <c r="B72" s="706"/>
      <c r="C72" s="558"/>
      <c r="D72" s="547"/>
      <c r="E72" s="449"/>
      <c r="F72" s="157" t="s">
        <v>17</v>
      </c>
      <c r="G72" s="472"/>
      <c r="H72" s="472"/>
    </row>
    <row r="73" spans="1:15" s="34" customFormat="1">
      <c r="A73" s="556"/>
      <c r="B73" s="705" t="s">
        <v>141</v>
      </c>
      <c r="C73" s="558"/>
      <c r="D73" s="547"/>
      <c r="E73" s="449"/>
      <c r="F73" s="451" t="s">
        <v>388</v>
      </c>
      <c r="G73" s="473">
        <f t="shared" ref="G73:H73" si="25">+G75</f>
        <v>0</v>
      </c>
      <c r="H73" s="473">
        <f t="shared" si="25"/>
        <v>669.3</v>
      </c>
    </row>
    <row r="74" spans="1:15" s="34" customFormat="1" ht="16.8" customHeight="1">
      <c r="A74" s="556"/>
      <c r="B74" s="556"/>
      <c r="C74" s="542"/>
      <c r="D74" s="547"/>
      <c r="E74" s="449"/>
      <c r="F74" s="445" t="s">
        <v>17</v>
      </c>
      <c r="G74" s="473"/>
      <c r="H74" s="472"/>
    </row>
    <row r="75" spans="1:15" s="34" customFormat="1">
      <c r="A75" s="556"/>
      <c r="B75" s="556"/>
      <c r="C75" s="705" t="s">
        <v>127</v>
      </c>
      <c r="D75" s="547"/>
      <c r="E75" s="449"/>
      <c r="F75" s="451" t="s">
        <v>389</v>
      </c>
      <c r="G75" s="473">
        <f t="shared" ref="G75:H75" si="26">+G77</f>
        <v>0</v>
      </c>
      <c r="H75" s="473">
        <f t="shared" si="26"/>
        <v>669.3</v>
      </c>
      <c r="I75" s="35"/>
      <c r="J75" s="35"/>
      <c r="K75" s="35"/>
      <c r="L75" s="35"/>
      <c r="M75" s="35"/>
      <c r="N75" s="35"/>
      <c r="O75" s="35"/>
    </row>
    <row r="76" spans="1:15" s="34" customFormat="1" ht="16.8" customHeight="1">
      <c r="A76" s="556"/>
      <c r="B76" s="556"/>
      <c r="C76" s="556"/>
      <c r="D76" s="547"/>
      <c r="E76" s="449"/>
      <c r="F76" s="445" t="s">
        <v>17</v>
      </c>
      <c r="G76" s="473"/>
      <c r="H76" s="474"/>
      <c r="I76" s="35"/>
      <c r="J76" s="35"/>
      <c r="K76" s="35"/>
      <c r="L76" s="35"/>
      <c r="M76" s="35"/>
      <c r="N76" s="35"/>
      <c r="O76" s="35"/>
    </row>
    <row r="77" spans="1:15" s="34" customFormat="1" ht="36">
      <c r="A77" s="556"/>
      <c r="B77" s="556"/>
      <c r="C77" s="556"/>
      <c r="D77" s="547"/>
      <c r="E77" s="449"/>
      <c r="F77" s="475" t="s">
        <v>39</v>
      </c>
      <c r="G77" s="473">
        <f t="shared" ref="G77:H77" si="27">+G79</f>
        <v>0</v>
      </c>
      <c r="H77" s="474">
        <f t="shared" si="27"/>
        <v>669.3</v>
      </c>
      <c r="I77" s="35"/>
      <c r="J77" s="35"/>
      <c r="K77" s="35"/>
      <c r="L77" s="35"/>
      <c r="M77" s="35"/>
      <c r="N77" s="35"/>
      <c r="O77" s="35"/>
    </row>
    <row r="78" spans="1:15" s="34" customFormat="1" ht="16.8" customHeight="1">
      <c r="A78" s="556"/>
      <c r="B78" s="556"/>
      <c r="C78" s="556"/>
      <c r="D78" s="548"/>
      <c r="E78" s="449"/>
      <c r="F78" s="476" t="s">
        <v>17</v>
      </c>
      <c r="G78" s="473"/>
      <c r="H78" s="474"/>
      <c r="I78" s="35"/>
      <c r="J78" s="35"/>
      <c r="K78" s="35"/>
      <c r="L78" s="35"/>
      <c r="M78" s="35"/>
      <c r="N78" s="35"/>
      <c r="O78" s="35"/>
    </row>
    <row r="79" spans="1:15" s="34" customFormat="1" ht="18" customHeight="1">
      <c r="A79" s="556"/>
      <c r="B79" s="556"/>
      <c r="C79" s="556"/>
      <c r="D79" s="576">
        <v>1148</v>
      </c>
      <c r="E79" s="527" t="s">
        <v>390</v>
      </c>
      <c r="F79" s="527"/>
      <c r="G79" s="471">
        <f t="shared" ref="G79:H79" si="28">+G81</f>
        <v>0</v>
      </c>
      <c r="H79" s="471">
        <f t="shared" si="28"/>
        <v>669.3</v>
      </c>
      <c r="I79" s="35"/>
      <c r="J79" s="35"/>
      <c r="K79" s="35"/>
      <c r="L79" s="35"/>
      <c r="M79" s="35"/>
      <c r="N79" s="35"/>
      <c r="O79" s="35"/>
    </row>
    <row r="80" spans="1:15" s="34" customFormat="1" ht="16.8" customHeight="1">
      <c r="A80" s="556"/>
      <c r="B80" s="556"/>
      <c r="C80" s="556"/>
      <c r="D80" s="576"/>
      <c r="E80" s="455"/>
      <c r="F80" s="193" t="s">
        <v>17</v>
      </c>
      <c r="G80" s="473"/>
      <c r="H80" s="474"/>
      <c r="I80" s="35"/>
      <c r="J80" s="35"/>
      <c r="K80" s="35"/>
      <c r="L80" s="35"/>
      <c r="M80" s="35"/>
      <c r="N80" s="35"/>
      <c r="O80" s="35"/>
    </row>
    <row r="81" spans="1:15" s="34" customFormat="1" ht="67.650000000000006">
      <c r="A81" s="556"/>
      <c r="B81" s="556"/>
      <c r="C81" s="556"/>
      <c r="D81" s="576"/>
      <c r="E81" s="456">
        <v>32005</v>
      </c>
      <c r="F81" s="507" t="s">
        <v>381</v>
      </c>
      <c r="G81" s="477">
        <f t="shared" ref="G81:H81" si="29">+G83</f>
        <v>0</v>
      </c>
      <c r="H81" s="478">
        <f t="shared" si="29"/>
        <v>669.3</v>
      </c>
      <c r="I81" s="35"/>
      <c r="J81" s="35"/>
      <c r="K81" s="35"/>
      <c r="L81" s="35"/>
      <c r="M81" s="35"/>
      <c r="N81" s="35"/>
      <c r="O81" s="35"/>
    </row>
    <row r="82" spans="1:15" s="34" customFormat="1" ht="16.8" customHeight="1">
      <c r="A82" s="556"/>
      <c r="B82" s="556"/>
      <c r="C82" s="556"/>
      <c r="D82" s="576"/>
      <c r="E82" s="557"/>
      <c r="F82" s="193" t="s">
        <v>54</v>
      </c>
      <c r="G82" s="473"/>
      <c r="H82" s="472"/>
    </row>
    <row r="83" spans="1:15" s="37" customFormat="1" ht="36">
      <c r="A83" s="556"/>
      <c r="B83" s="556"/>
      <c r="C83" s="556"/>
      <c r="D83" s="576"/>
      <c r="E83" s="558"/>
      <c r="F83" s="200" t="s">
        <v>39</v>
      </c>
      <c r="G83" s="480">
        <f t="shared" ref="G83:H83" si="30">+G85</f>
        <v>0</v>
      </c>
      <c r="H83" s="479">
        <f t="shared" si="30"/>
        <v>669.3</v>
      </c>
    </row>
    <row r="84" spans="1:15" s="34" customFormat="1" ht="54">
      <c r="A84" s="556"/>
      <c r="B84" s="556"/>
      <c r="C84" s="556"/>
      <c r="D84" s="576"/>
      <c r="E84" s="558"/>
      <c r="F84" s="193" t="s">
        <v>44</v>
      </c>
      <c r="G84" s="460"/>
      <c r="H84" s="472"/>
    </row>
    <row r="85" spans="1:15" s="34" customFormat="1" ht="16.8" customHeight="1">
      <c r="A85" s="556"/>
      <c r="B85" s="556"/>
      <c r="C85" s="556"/>
      <c r="D85" s="576"/>
      <c r="E85" s="558"/>
      <c r="F85" s="512" t="s">
        <v>18</v>
      </c>
      <c r="G85" s="460">
        <f t="shared" ref="G85:H88" si="31">+G86</f>
        <v>0</v>
      </c>
      <c r="H85" s="481">
        <f t="shared" si="31"/>
        <v>669.3</v>
      </c>
    </row>
    <row r="86" spans="1:15" s="34" customFormat="1" ht="16.8" customHeight="1">
      <c r="A86" s="556"/>
      <c r="B86" s="556"/>
      <c r="C86" s="556"/>
      <c r="D86" s="576"/>
      <c r="E86" s="558"/>
      <c r="F86" s="157" t="s">
        <v>90</v>
      </c>
      <c r="G86" s="460">
        <f t="shared" si="31"/>
        <v>0</v>
      </c>
      <c r="H86" s="460">
        <f t="shared" si="31"/>
        <v>669.3</v>
      </c>
    </row>
    <row r="87" spans="1:15" s="34" customFormat="1" ht="16.8" customHeight="1">
      <c r="A87" s="556"/>
      <c r="B87" s="556"/>
      <c r="C87" s="556"/>
      <c r="D87" s="576"/>
      <c r="E87" s="558"/>
      <c r="F87" s="157" t="s">
        <v>91</v>
      </c>
      <c r="G87" s="460">
        <f t="shared" si="31"/>
        <v>0</v>
      </c>
      <c r="H87" s="460">
        <f t="shared" si="31"/>
        <v>669.3</v>
      </c>
    </row>
    <row r="88" spans="1:15" s="34" customFormat="1" ht="16.8" customHeight="1">
      <c r="A88" s="556"/>
      <c r="B88" s="556"/>
      <c r="C88" s="556"/>
      <c r="D88" s="576"/>
      <c r="E88" s="558"/>
      <c r="F88" s="157" t="s">
        <v>261</v>
      </c>
      <c r="G88" s="460">
        <f t="shared" si="31"/>
        <v>0</v>
      </c>
      <c r="H88" s="460">
        <f t="shared" si="31"/>
        <v>669.3</v>
      </c>
    </row>
    <row r="89" spans="1:15" s="34" customFormat="1">
      <c r="A89" s="553"/>
      <c r="B89" s="553"/>
      <c r="C89" s="553"/>
      <c r="D89" s="576"/>
      <c r="E89" s="542"/>
      <c r="F89" s="135" t="s">
        <v>262</v>
      </c>
      <c r="G89" s="460">
        <f>+'Հավելված N 2'!G150</f>
        <v>0</v>
      </c>
      <c r="H89" s="460">
        <f>+'Հավելված N 2'!H150</f>
        <v>669.3</v>
      </c>
    </row>
  </sheetData>
  <mergeCells count="40">
    <mergeCell ref="B54:B70"/>
    <mergeCell ref="C56:C70"/>
    <mergeCell ref="D60:D70"/>
    <mergeCell ref="E60:F60"/>
    <mergeCell ref="E63:E70"/>
    <mergeCell ref="G1:H1"/>
    <mergeCell ref="A6:H6"/>
    <mergeCell ref="G8:H8"/>
    <mergeCell ref="A9:C9"/>
    <mergeCell ref="D9:E9"/>
    <mergeCell ref="F9:F10"/>
    <mergeCell ref="A14:A32"/>
    <mergeCell ref="B14:B15"/>
    <mergeCell ref="C14:C17"/>
    <mergeCell ref="D14:D21"/>
    <mergeCell ref="E14:E21"/>
    <mergeCell ref="B16:B32"/>
    <mergeCell ref="C18:C32"/>
    <mergeCell ref="D22:D32"/>
    <mergeCell ref="E22:F22"/>
    <mergeCell ref="E25:E32"/>
    <mergeCell ref="A35:A53"/>
    <mergeCell ref="B35:B36"/>
    <mergeCell ref="C35:C38"/>
    <mergeCell ref="D35:D42"/>
    <mergeCell ref="B37:B53"/>
    <mergeCell ref="C39:C53"/>
    <mergeCell ref="D43:D53"/>
    <mergeCell ref="A71:A89"/>
    <mergeCell ref="B71:B72"/>
    <mergeCell ref="C71:C74"/>
    <mergeCell ref="D71:D78"/>
    <mergeCell ref="B73:B89"/>
    <mergeCell ref="C75:C89"/>
    <mergeCell ref="D79:D89"/>
    <mergeCell ref="E79:F79"/>
    <mergeCell ref="E82:E89"/>
    <mergeCell ref="E43:F43"/>
    <mergeCell ref="E46:E53"/>
    <mergeCell ref="G9:H9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  <vt:lpstr>Հավելված N 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User</cp:lastModifiedBy>
  <cp:lastPrinted>2023-07-10T16:02:41Z</cp:lastPrinted>
  <dcterms:created xsi:type="dcterms:W3CDTF">2022-01-04T07:12:58Z</dcterms:created>
  <dcterms:modified xsi:type="dcterms:W3CDTF">2023-09-20T11:58:00Z</dcterms:modified>
</cp:coreProperties>
</file>