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3\17.Տարեվերջյան\0. Վերջնական\Karavarutyun\"/>
    </mc:Choice>
  </mc:AlternateContent>
  <bookViews>
    <workbookView xWindow="0" yWindow="0" windowWidth="24000" windowHeight="9045" activeTab="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  <sheet name="Հավելված 7" sheetId="28" r:id="rId7"/>
  </sheets>
  <externalReferences>
    <externalReference r:id="rId8"/>
    <externalReference r:id="rId9"/>
    <externalReference r:id="rId10"/>
  </externalReferences>
  <definedNames>
    <definedName name="_xlnm._FilterDatabase" localSheetId="2" hidden="1">'Հավելված 3'!$F$1:$F$36</definedName>
    <definedName name="_xlnm._FilterDatabase" localSheetId="4" hidden="1">'Հավելված 5 աղյուսակներ 1,2'!$A$1:$A$56</definedName>
    <definedName name="_xlnm.Print_Area" localSheetId="0">'Հավելված 1'!$A$1:$D$34</definedName>
    <definedName name="_xlnm.Print_Area" localSheetId="2">'Հավելված 3'!$A$1:$G$45</definedName>
    <definedName name="_xlnm.Print_Area" localSheetId="4">'Հավելված 5 աղյուսակներ 1,2'!$A$1:$C$89</definedName>
    <definedName name="_xlnm.Print_Area" localSheetId="5">'Հավելված 6'!$A$1:$G$23</definedName>
    <definedName name="_xlnm.Print_Area" localSheetId="6">'Հավելված 7'!$A$1:$F$1579</definedName>
    <definedName name="_xlnm.Print_Titles" localSheetId="0">'Հավելված 1'!$6:$7</definedName>
    <definedName name="_xlnm.Print_Titles" localSheetId="2">'Հավելված 3'!$6:$7</definedName>
  </definedNames>
  <calcPr calcId="152511"/>
</workbook>
</file>

<file path=xl/calcChain.xml><?xml version="1.0" encoding="utf-8"?>
<calcChain xmlns="http://schemas.openxmlformats.org/spreadsheetml/2006/main">
  <c r="A990" i="28" l="1"/>
  <c r="A991" i="28"/>
  <c r="A992" i="28"/>
  <c r="A993" i="28"/>
  <c r="A976" i="28"/>
  <c r="A977" i="28" s="1"/>
  <c r="A978" i="28" s="1"/>
  <c r="A979" i="28" s="1"/>
  <c r="A980" i="28" s="1"/>
  <c r="A981" i="28" s="1"/>
  <c r="A982" i="28" s="1"/>
  <c r="A983" i="28" s="1"/>
  <c r="A984" i="28" s="1"/>
  <c r="A985" i="28" s="1"/>
  <c r="A986" i="28" s="1"/>
  <c r="A987" i="28" s="1"/>
  <c r="A988" i="28" s="1"/>
  <c r="A989" i="28" s="1"/>
  <c r="D1574" i="28" l="1"/>
  <c r="F1574" i="28" s="1"/>
  <c r="D1573" i="28"/>
  <c r="F1573" i="28" s="1"/>
  <c r="D1572" i="28"/>
  <c r="F1572" i="28" s="1"/>
  <c r="D1571" i="28"/>
  <c r="F1571" i="28" s="1"/>
  <c r="D1570" i="28"/>
  <c r="F1570" i="28" s="1"/>
  <c r="F1569" i="28"/>
  <c r="F1568" i="28"/>
  <c r="F1567" i="28"/>
  <c r="D1566" i="28"/>
  <c r="F1566" i="28" s="1"/>
  <c r="D1565" i="28"/>
  <c r="F1565" i="28" s="1"/>
  <c r="F1564" i="28"/>
  <c r="F1563" i="28"/>
  <c r="F1562" i="28"/>
  <c r="F1561" i="28"/>
  <c r="D1560" i="28"/>
  <c r="F1560" i="28" s="1"/>
  <c r="F1559" i="28"/>
  <c r="F1558" i="28"/>
  <c r="A1558" i="28"/>
  <c r="A1559" i="28" s="1"/>
  <c r="A1560" i="28" s="1"/>
  <c r="A1561" i="28" s="1"/>
  <c r="A1562" i="28" s="1"/>
  <c r="A1563" i="28" s="1"/>
  <c r="A1564" i="28" s="1"/>
  <c r="A1565" i="28" s="1"/>
  <c r="A1566" i="28" s="1"/>
  <c r="A1567" i="28" s="1"/>
  <c r="A1568" i="28" s="1"/>
  <c r="A1569" i="28" s="1"/>
  <c r="A1570" i="28" s="1"/>
  <c r="A1571" i="28" s="1"/>
  <c r="A1572" i="28" s="1"/>
  <c r="A1573" i="28" s="1"/>
  <c r="A1574" i="28" s="1"/>
  <c r="A1575" i="28" s="1"/>
  <c r="F1557" i="28"/>
  <c r="D1555" i="28"/>
  <c r="F1555" i="28" s="1"/>
  <c r="D1554" i="28"/>
  <c r="F1554" i="28" s="1"/>
  <c r="F1553" i="28"/>
  <c r="F1552" i="28"/>
  <c r="F1551" i="28"/>
  <c r="F1550" i="28"/>
  <c r="F1549" i="28"/>
  <c r="F1548" i="28"/>
  <c r="F1547" i="28"/>
  <c r="F1546" i="28"/>
  <c r="F1545" i="28"/>
  <c r="D1544" i="28"/>
  <c r="F1544" i="28" s="1"/>
  <c r="D1543" i="28"/>
  <c r="F1543" i="28" s="1"/>
  <c r="A1543" i="28"/>
  <c r="A1544" i="28" s="1"/>
  <c r="A1545" i="28" s="1"/>
  <c r="A1546" i="28" s="1"/>
  <c r="A1547" i="28" s="1"/>
  <c r="A1548" i="28" s="1"/>
  <c r="A1549" i="28" s="1"/>
  <c r="A1550" i="28" s="1"/>
  <c r="A1551" i="28" s="1"/>
  <c r="A1552" i="28" s="1"/>
  <c r="A1553" i="28" s="1"/>
  <c r="A1554" i="28" s="1"/>
  <c r="A1555" i="28" s="1"/>
  <c r="D1542" i="28"/>
  <c r="F1542" i="28" s="1"/>
  <c r="D1540" i="28"/>
  <c r="F1540" i="28" s="1"/>
  <c r="F1539" i="28"/>
  <c r="D1538" i="28"/>
  <c r="F1538" i="28" s="1"/>
  <c r="F1537" i="28"/>
  <c r="A1537" i="28"/>
  <c r="A1538" i="28" s="1"/>
  <c r="A1539" i="28" s="1"/>
  <c r="A1540" i="28" s="1"/>
  <c r="F1536" i="28"/>
  <c r="D1534" i="28"/>
  <c r="F1534" i="28" s="1"/>
  <c r="F1533" i="28"/>
  <c r="F1532" i="28"/>
  <c r="F1531" i="28"/>
  <c r="D1530" i="28"/>
  <c r="F1530" i="28" s="1"/>
  <c r="F1528" i="28"/>
  <c r="F1527" i="28"/>
  <c r="F1526" i="28"/>
  <c r="D1525" i="28"/>
  <c r="D1529" i="28" s="1"/>
  <c r="F1529" i="28" s="1"/>
  <c r="F1524" i="28"/>
  <c r="A1524" i="28"/>
  <c r="A1525" i="28" s="1"/>
  <c r="A1526" i="28" s="1"/>
  <c r="A1527" i="28" s="1"/>
  <c r="A1528" i="28" s="1"/>
  <c r="A1529" i="28" s="1"/>
  <c r="A1530" i="28" s="1"/>
  <c r="A1531" i="28" s="1"/>
  <c r="A1532" i="28" s="1"/>
  <c r="A1533" i="28" s="1"/>
  <c r="A1534" i="28" s="1"/>
  <c r="F1522" i="28"/>
  <c r="F1521" i="28"/>
  <c r="F1520" i="28"/>
  <c r="D1519" i="28"/>
  <c r="F1519" i="28" s="1"/>
  <c r="F1518" i="28"/>
  <c r="F1517" i="28"/>
  <c r="F1516" i="28"/>
  <c r="F1515" i="28"/>
  <c r="F1514" i="28"/>
  <c r="F1513" i="28"/>
  <c r="F1512" i="28"/>
  <c r="F1511" i="28"/>
  <c r="F1510" i="28"/>
  <c r="F1509" i="28"/>
  <c r="F1508" i="28"/>
  <c r="F1507" i="28"/>
  <c r="F1506" i="28"/>
  <c r="F1505" i="28"/>
  <c r="D1504" i="28"/>
  <c r="F1504" i="28" s="1"/>
  <c r="F1503" i="28"/>
  <c r="F1502" i="28"/>
  <c r="A1502" i="28"/>
  <c r="A1503" i="28" s="1"/>
  <c r="A1504" i="28" s="1"/>
  <c r="A1505" i="28" s="1"/>
  <c r="A1506" i="28" s="1"/>
  <c r="A1507" i="28" s="1"/>
  <c r="A1508" i="28" s="1"/>
  <c r="A1509" i="28" s="1"/>
  <c r="A1510" i="28" s="1"/>
  <c r="A1511" i="28" s="1"/>
  <c r="A1512" i="28" s="1"/>
  <c r="A1513" i="28" s="1"/>
  <c r="A1514" i="28" s="1"/>
  <c r="A1515" i="28" s="1"/>
  <c r="A1516" i="28" s="1"/>
  <c r="A1517" i="28" s="1"/>
  <c r="A1518" i="28" s="1"/>
  <c r="A1519" i="28" s="1"/>
  <c r="A1520" i="28" s="1"/>
  <c r="A1521" i="28" s="1"/>
  <c r="A1522" i="28" s="1"/>
  <c r="F1500" i="28"/>
  <c r="F1499" i="28"/>
  <c r="F1498" i="28"/>
  <c r="F1497" i="28"/>
  <c r="A1497" i="28"/>
  <c r="A1498" i="28" s="1"/>
  <c r="A1499" i="28" s="1"/>
  <c r="A1500" i="28" s="1"/>
  <c r="F1495" i="28"/>
  <c r="F1494" i="28"/>
  <c r="A1494" i="28"/>
  <c r="A1495" i="28" s="1"/>
  <c r="F1492" i="28"/>
  <c r="A1492" i="28"/>
  <c r="F1490" i="28"/>
  <c r="F1489" i="28"/>
  <c r="A1489" i="28"/>
  <c r="A1490" i="28" s="1"/>
  <c r="F1487" i="28"/>
  <c r="F1486" i="28"/>
  <c r="F1485" i="28"/>
  <c r="F1484" i="28"/>
  <c r="F1483" i="28"/>
  <c r="F1482" i="28"/>
  <c r="F1481" i="28"/>
  <c r="A1481" i="28"/>
  <c r="A1482" i="28" s="1"/>
  <c r="A1483" i="28" s="1"/>
  <c r="A1484" i="28" s="1"/>
  <c r="A1485" i="28" s="1"/>
  <c r="A1486" i="28" s="1"/>
  <c r="A1487" i="28" s="1"/>
  <c r="F1479" i="28"/>
  <c r="F1478" i="28"/>
  <c r="F1477" i="28"/>
  <c r="F1476" i="28"/>
  <c r="F1475" i="28"/>
  <c r="D1474" i="28"/>
  <c r="F1474" i="28" s="1"/>
  <c r="F1473" i="28"/>
  <c r="F1472" i="28"/>
  <c r="F1471" i="28"/>
  <c r="F1470" i="28"/>
  <c r="D1469" i="28"/>
  <c r="F1469" i="28" s="1"/>
  <c r="F1468" i="28"/>
  <c r="F1467" i="28"/>
  <c r="F1466" i="28"/>
  <c r="F1465" i="28"/>
  <c r="F1464" i="28"/>
  <c r="F1463" i="28"/>
  <c r="A1463" i="28"/>
  <c r="A1464" i="28" s="1"/>
  <c r="A1465" i="28" s="1"/>
  <c r="A1466" i="28" s="1"/>
  <c r="A1467" i="28" s="1"/>
  <c r="A1468" i="28" s="1"/>
  <c r="A1469" i="28" s="1"/>
  <c r="A1470" i="28" s="1"/>
  <c r="A1471" i="28" s="1"/>
  <c r="A1472" i="28" s="1"/>
  <c r="A1473" i="28" s="1"/>
  <c r="A1474" i="28" s="1"/>
  <c r="A1475" i="28" s="1"/>
  <c r="A1476" i="28" s="1"/>
  <c r="A1477" i="28" s="1"/>
  <c r="A1478" i="28" s="1"/>
  <c r="A1479" i="28" s="1"/>
  <c r="F1461" i="28"/>
  <c r="F1460" i="28"/>
  <c r="F1459" i="28"/>
  <c r="F1458" i="28"/>
  <c r="F1457" i="28"/>
  <c r="A1457" i="28"/>
  <c r="A1458" i="28" s="1"/>
  <c r="A1459" i="28" s="1"/>
  <c r="A1460" i="28" s="1"/>
  <c r="A1461" i="28" s="1"/>
  <c r="D1455" i="28"/>
  <c r="F1455" i="28" s="1"/>
  <c r="D1454" i="28"/>
  <c r="F1454" i="28" s="1"/>
  <c r="F1453" i="28"/>
  <c r="F1452" i="28"/>
  <c r="F1451" i="28"/>
  <c r="F1450" i="28"/>
  <c r="F1449" i="28"/>
  <c r="F1448" i="28"/>
  <c r="F1447" i="28"/>
  <c r="F1446" i="28"/>
  <c r="F1445" i="28"/>
  <c r="F1444" i="28"/>
  <c r="F1443" i="28"/>
  <c r="F1442" i="28"/>
  <c r="F1441" i="28"/>
  <c r="D1440" i="28"/>
  <c r="F1440" i="28" s="1"/>
  <c r="F1439" i="28"/>
  <c r="F1438" i="28"/>
  <c r="F1437" i="28"/>
  <c r="F1436" i="28"/>
  <c r="F1435" i="28"/>
  <c r="F1434" i="28"/>
  <c r="F1433" i="28"/>
  <c r="F1432" i="28"/>
  <c r="F1431" i="28"/>
  <c r="F1430" i="28"/>
  <c r="F1429" i="28"/>
  <c r="F1428" i="28"/>
  <c r="F1427" i="28"/>
  <c r="F1426" i="28"/>
  <c r="F1425" i="28"/>
  <c r="F1424" i="28"/>
  <c r="F1423" i="28"/>
  <c r="F1422" i="28"/>
  <c r="F1421" i="28"/>
  <c r="F1420" i="28"/>
  <c r="F1419" i="28"/>
  <c r="F1418" i="28"/>
  <c r="F1417" i="28"/>
  <c r="F1416" i="28"/>
  <c r="F1415" i="28"/>
  <c r="F1414" i="28"/>
  <c r="F1413" i="28"/>
  <c r="F1412" i="28"/>
  <c r="F1411" i="28"/>
  <c r="F1410" i="28"/>
  <c r="A1410" i="28"/>
  <c r="A1411" i="28" s="1"/>
  <c r="A1412" i="28" s="1"/>
  <c r="A1413" i="28" s="1"/>
  <c r="A1414" i="28" s="1"/>
  <c r="A1415" i="28" s="1"/>
  <c r="A1416" i="28" s="1"/>
  <c r="A1417" i="28" s="1"/>
  <c r="A1418" i="28" s="1"/>
  <c r="A1419" i="28" s="1"/>
  <c r="A1420" i="28" s="1"/>
  <c r="A1421" i="28" s="1"/>
  <c r="A1422" i="28" s="1"/>
  <c r="A1423" i="28" s="1"/>
  <c r="A1424" i="28" s="1"/>
  <c r="A1425" i="28" s="1"/>
  <c r="A1426" i="28" s="1"/>
  <c r="A1427" i="28" s="1"/>
  <c r="A1428" i="28" s="1"/>
  <c r="A1429" i="28" s="1"/>
  <c r="A1430" i="28" s="1"/>
  <c r="A1431" i="28" s="1"/>
  <c r="A1432" i="28" s="1"/>
  <c r="A1433" i="28" s="1"/>
  <c r="A1434" i="28" s="1"/>
  <c r="A1435" i="28" s="1"/>
  <c r="A1436" i="28" s="1"/>
  <c r="A1437" i="28" s="1"/>
  <c r="A1438" i="28" s="1"/>
  <c r="A1439" i="28" s="1"/>
  <c r="A1440" i="28" s="1"/>
  <c r="A1441" i="28" s="1"/>
  <c r="A1442" i="28" s="1"/>
  <c r="A1443" i="28" s="1"/>
  <c r="A1444" i="28" s="1"/>
  <c r="A1445" i="28" s="1"/>
  <c r="A1446" i="28" s="1"/>
  <c r="A1447" i="28" s="1"/>
  <c r="A1448" i="28" s="1"/>
  <c r="A1449" i="28" s="1"/>
  <c r="A1450" i="28" s="1"/>
  <c r="A1451" i="28" s="1"/>
  <c r="A1452" i="28" s="1"/>
  <c r="A1453" i="28" s="1"/>
  <c r="A1454" i="28" s="1"/>
  <c r="A1455" i="28" s="1"/>
  <c r="F1409" i="28"/>
  <c r="F1407" i="28"/>
  <c r="F1406" i="28"/>
  <c r="F1405" i="28"/>
  <c r="F1404" i="28"/>
  <c r="F1403" i="28"/>
  <c r="F1402" i="28"/>
  <c r="F1401" i="28"/>
  <c r="F1400" i="28"/>
  <c r="F1399" i="28"/>
  <c r="F1398" i="28"/>
  <c r="F1397" i="28"/>
  <c r="A1397" i="28"/>
  <c r="A1398" i="28" s="1"/>
  <c r="A1399" i="28" s="1"/>
  <c r="A1400" i="28" s="1"/>
  <c r="A1401" i="28" s="1"/>
  <c r="A1402" i="28" s="1"/>
  <c r="A1403" i="28" s="1"/>
  <c r="A1404" i="28" s="1"/>
  <c r="A1405" i="28" s="1"/>
  <c r="A1406" i="28" s="1"/>
  <c r="A1407" i="28" s="1"/>
  <c r="F1396" i="28"/>
  <c r="F1394" i="28"/>
  <c r="F1393" i="28"/>
  <c r="F1392" i="28"/>
  <c r="F1391" i="28"/>
  <c r="D1390" i="28"/>
  <c r="F1390" i="28" s="1"/>
  <c r="F1389" i="28"/>
  <c r="A1389" i="28"/>
  <c r="A1390" i="28" s="1"/>
  <c r="A1391" i="28" s="1"/>
  <c r="A1392" i="28" s="1"/>
  <c r="A1393" i="28" s="1"/>
  <c r="A1394" i="28" s="1"/>
  <c r="F1388" i="28"/>
  <c r="F1386" i="28"/>
  <c r="F1385" i="28"/>
  <c r="F1384" i="28"/>
  <c r="F1383" i="28"/>
  <c r="F1382" i="28"/>
  <c r="F1381" i="28"/>
  <c r="F1380" i="28"/>
  <c r="F1379" i="28"/>
  <c r="A1379" i="28"/>
  <c r="A1380" i="28" s="1"/>
  <c r="A1381" i="28" s="1"/>
  <c r="A1382" i="28" s="1"/>
  <c r="A1383" i="28" s="1"/>
  <c r="A1384" i="28" s="1"/>
  <c r="A1385" i="28" s="1"/>
  <c r="A1386" i="28" s="1"/>
  <c r="F1378" i="28"/>
  <c r="F1376" i="28"/>
  <c r="F1375" i="28"/>
  <c r="F1374" i="28"/>
  <c r="F1373" i="28"/>
  <c r="F1372" i="28"/>
  <c r="F1371" i="28"/>
  <c r="D1370" i="28"/>
  <c r="F1370" i="28" s="1"/>
  <c r="F1369" i="28"/>
  <c r="F1368" i="28"/>
  <c r="D1367" i="28"/>
  <c r="F1367" i="28" s="1"/>
  <c r="F1366" i="28"/>
  <c r="F1364" i="28"/>
  <c r="D1363" i="28"/>
  <c r="F1363" i="28" s="1"/>
  <c r="D1362" i="28"/>
  <c r="F1362" i="28" s="1"/>
  <c r="D1361" i="28"/>
  <c r="F1361" i="28" s="1"/>
  <c r="D1360" i="28"/>
  <c r="F1360" i="28" s="1"/>
  <c r="D1359" i="28"/>
  <c r="F1359" i="28" s="1"/>
  <c r="F1358" i="28"/>
  <c r="F1357" i="28"/>
  <c r="F1356" i="28"/>
  <c r="F1355" i="28"/>
  <c r="F1354" i="28"/>
  <c r="F1353" i="28"/>
  <c r="F1351" i="28"/>
  <c r="D1350" i="28"/>
  <c r="F1350" i="28" s="1"/>
  <c r="D1349" i="28"/>
  <c r="F1349" i="28" s="1"/>
  <c r="D1348" i="28"/>
  <c r="F1348" i="28" s="1"/>
  <c r="D1347" i="28"/>
  <c r="F1347" i="28" s="1"/>
  <c r="D1346" i="28"/>
  <c r="F1346" i="28" s="1"/>
  <c r="D1345" i="28"/>
  <c r="F1345" i="28" s="1"/>
  <c r="F1344" i="28"/>
  <c r="F1343" i="28"/>
  <c r="F1342" i="28"/>
  <c r="F1341" i="28"/>
  <c r="F1340" i="28"/>
  <c r="F1339" i="28"/>
  <c r="F1338" i="28"/>
  <c r="D1336" i="28"/>
  <c r="F1336" i="28" s="1"/>
  <c r="F1335" i="28"/>
  <c r="D1334" i="28"/>
  <c r="F1334" i="28" s="1"/>
  <c r="D1333" i="28"/>
  <c r="F1333" i="28" s="1"/>
  <c r="F1332" i="28"/>
  <c r="D1330" i="28"/>
  <c r="F1330" i="28" s="1"/>
  <c r="D1329" i="28"/>
  <c r="F1329" i="28" s="1"/>
  <c r="F1328" i="28"/>
  <c r="F1326" i="28"/>
  <c r="F1325" i="28"/>
  <c r="F1324" i="28"/>
  <c r="F1323" i="28"/>
  <c r="D1322" i="28"/>
  <c r="F1322" i="28" s="1"/>
  <c r="F1321" i="28"/>
  <c r="D1320" i="28"/>
  <c r="F1320" i="28" s="1"/>
  <c r="A1320" i="28"/>
  <c r="A1321" i="28" s="1"/>
  <c r="A1322" i="28" s="1"/>
  <c r="A1323" i="28" s="1"/>
  <c r="A1324" i="28" s="1"/>
  <c r="A1325" i="28" s="1"/>
  <c r="A1326" i="28" s="1"/>
  <c r="A1328" i="28" s="1"/>
  <c r="A1329" i="28" s="1"/>
  <c r="A1330" i="28" s="1"/>
  <c r="F1319" i="28"/>
  <c r="F1317" i="28"/>
  <c r="F1316" i="28"/>
  <c r="F1315" i="28"/>
  <c r="F1314" i="28"/>
  <c r="F1313" i="28"/>
  <c r="F1312" i="28"/>
  <c r="F1311" i="28"/>
  <c r="F1310" i="28"/>
  <c r="F1309" i="28"/>
  <c r="F1308" i="28"/>
  <c r="F1307" i="28"/>
  <c r="F1306" i="28"/>
  <c r="F1305" i="28"/>
  <c r="F1304" i="28"/>
  <c r="F1303" i="28"/>
  <c r="F1302" i="28"/>
  <c r="F1301" i="28"/>
  <c r="F1300" i="28"/>
  <c r="F1299" i="28"/>
  <c r="F1298" i="28"/>
  <c r="F1297" i="28"/>
  <c r="F1296" i="28"/>
  <c r="F1295" i="28"/>
  <c r="F1294" i="28"/>
  <c r="F1293" i="28"/>
  <c r="F1292" i="28"/>
  <c r="F1291" i="28"/>
  <c r="F1290" i="28"/>
  <c r="F1289" i="28"/>
  <c r="F1288" i="28"/>
  <c r="F1287" i="28"/>
  <c r="F1286" i="28"/>
  <c r="F1285" i="28"/>
  <c r="F1284" i="28"/>
  <c r="F1283" i="28"/>
  <c r="F1282" i="28"/>
  <c r="F1281" i="28"/>
  <c r="F1280" i="28"/>
  <c r="F1279" i="28"/>
  <c r="F1278" i="28"/>
  <c r="F1277" i="28"/>
  <c r="F1276" i="28"/>
  <c r="F1275" i="28"/>
  <c r="F1274" i="28"/>
  <c r="F1273" i="28"/>
  <c r="F1272" i="28"/>
  <c r="F1271" i="28"/>
  <c r="F1270" i="28"/>
  <c r="F1269" i="28"/>
  <c r="F1268" i="28"/>
  <c r="F1267" i="28"/>
  <c r="F1266" i="28"/>
  <c r="F1265" i="28"/>
  <c r="F1264" i="28"/>
  <c r="F1263" i="28"/>
  <c r="F1262" i="28"/>
  <c r="F1261" i="28"/>
  <c r="F1260" i="28"/>
  <c r="F1259" i="28"/>
  <c r="F1258" i="28"/>
  <c r="F1257" i="28"/>
  <c r="F1256" i="28"/>
  <c r="F1255" i="28"/>
  <c r="A1255" i="28"/>
  <c r="A1256" i="28" s="1"/>
  <c r="A1257" i="28" s="1"/>
  <c r="A1258" i="28" s="1"/>
  <c r="A1259" i="28" s="1"/>
  <c r="F1254" i="28"/>
  <c r="F1252" i="28"/>
  <c r="F1251" i="28"/>
  <c r="F1250" i="28"/>
  <c r="F1249" i="28"/>
  <c r="A1249" i="28"/>
  <c r="A1250" i="28" s="1"/>
  <c r="A1251" i="28" s="1"/>
  <c r="A1252" i="28" s="1"/>
  <c r="F1248" i="28"/>
  <c r="F1245" i="28"/>
  <c r="F1244" i="28"/>
  <c r="F1243" i="28"/>
  <c r="F1242" i="28"/>
  <c r="F1241" i="28"/>
  <c r="F1240" i="28"/>
  <c r="F1239" i="28"/>
  <c r="F1238" i="28"/>
  <c r="F1237" i="28"/>
  <c r="F1236" i="28"/>
  <c r="F1235" i="28"/>
  <c r="F1234" i="28"/>
  <c r="F1233" i="28"/>
  <c r="F1232" i="28"/>
  <c r="F1231" i="28"/>
  <c r="F1230" i="28"/>
  <c r="F1229" i="28"/>
  <c r="F1228" i="28"/>
  <c r="F1227" i="28"/>
  <c r="F1226" i="28"/>
  <c r="F1225" i="28"/>
  <c r="F1224" i="28"/>
  <c r="F1223" i="28"/>
  <c r="F1222" i="28"/>
  <c r="A1222" i="28"/>
  <c r="A1223" i="28" s="1"/>
  <c r="A1224" i="28" s="1"/>
  <c r="A1225" i="28" s="1"/>
  <c r="A1226" i="28" s="1"/>
  <c r="A1227" i="28" s="1"/>
  <c r="A1228" i="28" s="1"/>
  <c r="A1229" i="28" s="1"/>
  <c r="A1230" i="28" s="1"/>
  <c r="A1231" i="28" s="1"/>
  <c r="A1232" i="28" s="1"/>
  <c r="A1233" i="28" s="1"/>
  <c r="A1234" i="28" s="1"/>
  <c r="A1235" i="28" s="1"/>
  <c r="A1236" i="28" s="1"/>
  <c r="A1237" i="28" s="1"/>
  <c r="A1238" i="28" s="1"/>
  <c r="F1221" i="28"/>
  <c r="F1217" i="28"/>
  <c r="F1216" i="28"/>
  <c r="F1215" i="28"/>
  <c r="F1214" i="28"/>
  <c r="F1213" i="28"/>
  <c r="F1212" i="28"/>
  <c r="F1211" i="28"/>
  <c r="F1210" i="28"/>
  <c r="F1209" i="28"/>
  <c r="F1208" i="28"/>
  <c r="F1207" i="28"/>
  <c r="F1206" i="28"/>
  <c r="F1205" i="28"/>
  <c r="F1204" i="28"/>
  <c r="F1203" i="28"/>
  <c r="F1202" i="28"/>
  <c r="F1201" i="28"/>
  <c r="F1200" i="28"/>
  <c r="F1199" i="28"/>
  <c r="F1198" i="28"/>
  <c r="F1197" i="28"/>
  <c r="F1196" i="28"/>
  <c r="A1196" i="28"/>
  <c r="A1197" i="28" s="1"/>
  <c r="A1198" i="28" s="1"/>
  <c r="A1199" i="28" s="1"/>
  <c r="A1200" i="28" s="1"/>
  <c r="A1201" i="28" s="1"/>
  <c r="A1202" i="28" s="1"/>
  <c r="A1203" i="28" s="1"/>
  <c r="A1204" i="28" s="1"/>
  <c r="A1205" i="28" s="1"/>
  <c r="A1206" i="28" s="1"/>
  <c r="A1207" i="28" s="1"/>
  <c r="A1208" i="28" s="1"/>
  <c r="A1209" i="28" s="1"/>
  <c r="A1210" i="28" s="1"/>
  <c r="A1211" i="28" s="1"/>
  <c r="A1212" i="28" s="1"/>
  <c r="A1213" i="28" s="1"/>
  <c r="A1214" i="28" s="1"/>
  <c r="F1195" i="28"/>
  <c r="F1191" i="28"/>
  <c r="F1192" i="28" s="1"/>
  <c r="F1188" i="28"/>
  <c r="F1189" i="28" s="1"/>
  <c r="F1185" i="28"/>
  <c r="F1184" i="28"/>
  <c r="F1183" i="28"/>
  <c r="F1182" i="28"/>
  <c r="F1181" i="28"/>
  <c r="F1180" i="28"/>
  <c r="A1180" i="28"/>
  <c r="A1181" i="28" s="1"/>
  <c r="A1182" i="28" s="1"/>
  <c r="A1183" i="28" s="1"/>
  <c r="A1184" i="28" s="1"/>
  <c r="F1179" i="28"/>
  <c r="F1176" i="28"/>
  <c r="F1175" i="28"/>
  <c r="F1174" i="28"/>
  <c r="F1173" i="28"/>
  <c r="F1172" i="28"/>
  <c r="F1171" i="28"/>
  <c r="F1170" i="28"/>
  <c r="F1168" i="28"/>
  <c r="F1167" i="28"/>
  <c r="F1164" i="28"/>
  <c r="F1163" i="28"/>
  <c r="F1162" i="28"/>
  <c r="F1161" i="28"/>
  <c r="F1160" i="28"/>
  <c r="F1159" i="28"/>
  <c r="A1159" i="28"/>
  <c r="A1160" i="28" s="1"/>
  <c r="A1161" i="28" s="1"/>
  <c r="A1162" i="28" s="1"/>
  <c r="A1163" i="28" s="1"/>
  <c r="A1167" i="28" s="1"/>
  <c r="A1168" i="28" s="1"/>
  <c r="F1158" i="28"/>
  <c r="F1155" i="28"/>
  <c r="F1156" i="28" s="1"/>
  <c r="F1152" i="28"/>
  <c r="F1151" i="28"/>
  <c r="F1150" i="28"/>
  <c r="F1149" i="28"/>
  <c r="F1148" i="28"/>
  <c r="F1147" i="28"/>
  <c r="F1146" i="28"/>
  <c r="F1145" i="28"/>
  <c r="F1144" i="28"/>
  <c r="F1141" i="28"/>
  <c r="F1140" i="28"/>
  <c r="F1139" i="28"/>
  <c r="F1138" i="28"/>
  <c r="F1137" i="28"/>
  <c r="F1136" i="28"/>
  <c r="F1135" i="28"/>
  <c r="F1133" i="28"/>
  <c r="F1132" i="28"/>
  <c r="F1131" i="28"/>
  <c r="F1130" i="28"/>
  <c r="F1129" i="28"/>
  <c r="F1128" i="28"/>
  <c r="F1127" i="28"/>
  <c r="F1126" i="28"/>
  <c r="F1125" i="28"/>
  <c r="F1124" i="28"/>
  <c r="F1123" i="28"/>
  <c r="F1122" i="28"/>
  <c r="F1121" i="28"/>
  <c r="F1120" i="28"/>
  <c r="F1119" i="28"/>
  <c r="F1118" i="28"/>
  <c r="F1117" i="28"/>
  <c r="F1116" i="28"/>
  <c r="F1115" i="28"/>
  <c r="F1114" i="28"/>
  <c r="F1113" i="28"/>
  <c r="F1112" i="28"/>
  <c r="F1111" i="28"/>
  <c r="F1110" i="28"/>
  <c r="F1109" i="28"/>
  <c r="F1108" i="28"/>
  <c r="F1107" i="28"/>
  <c r="F1106" i="28"/>
  <c r="F1105" i="28"/>
  <c r="F1104" i="28"/>
  <c r="F1103" i="28"/>
  <c r="F1102" i="28"/>
  <c r="F1101" i="28"/>
  <c r="F1100" i="28"/>
  <c r="F1099" i="28"/>
  <c r="F1098" i="28"/>
  <c r="F1097" i="28"/>
  <c r="F1096" i="28"/>
  <c r="F1095" i="28"/>
  <c r="F1094" i="28"/>
  <c r="F1093" i="28"/>
  <c r="F1092" i="28"/>
  <c r="F1089" i="28"/>
  <c r="F1088" i="28"/>
  <c r="F1087" i="28"/>
  <c r="F1086" i="28"/>
  <c r="F1085" i="28"/>
  <c r="F1084" i="28"/>
  <c r="F1083" i="28"/>
  <c r="F1082" i="28"/>
  <c r="F1081" i="28"/>
  <c r="F1080" i="28"/>
  <c r="F1079" i="28"/>
  <c r="F1078" i="28"/>
  <c r="F1077" i="28"/>
  <c r="F1076" i="28"/>
  <c r="F1075" i="28"/>
  <c r="F1074" i="28"/>
  <c r="F1073" i="28"/>
  <c r="F1072" i="28"/>
  <c r="F1071" i="28"/>
  <c r="F1070" i="28"/>
  <c r="F1069" i="28"/>
  <c r="F1068" i="28"/>
  <c r="A1068" i="28"/>
  <c r="A1069" i="28" s="1"/>
  <c r="A1070" i="28" s="1"/>
  <c r="A1071" i="28" s="1"/>
  <c r="A1072" i="28" s="1"/>
  <c r="A1073" i="28" s="1"/>
  <c r="A1074" i="28" s="1"/>
  <c r="A1075" i="28" s="1"/>
  <c r="A1076" i="28" s="1"/>
  <c r="A1077" i="28" s="1"/>
  <c r="A1078" i="28" s="1"/>
  <c r="A1079" i="28" s="1"/>
  <c r="A1080" i="28" s="1"/>
  <c r="A1081" i="28" s="1"/>
  <c r="A1082" i="28" s="1"/>
  <c r="A1083" i="28" s="1"/>
  <c r="A1084" i="28" s="1"/>
  <c r="A1085" i="28" s="1"/>
  <c r="A1086" i="28" s="1"/>
  <c r="A1087" i="28" s="1"/>
  <c r="A1088" i="28" s="1"/>
  <c r="A1089" i="28" s="1"/>
  <c r="A1092" i="28" s="1"/>
  <c r="A1093" i="28" s="1"/>
  <c r="A1094" i="28" s="1"/>
  <c r="A1095" i="28" s="1"/>
  <c r="A1096" i="28" s="1"/>
  <c r="A1097" i="28" s="1"/>
  <c r="A1098" i="28" s="1"/>
  <c r="A1099" i="28" s="1"/>
  <c r="A1144" i="28" s="1"/>
  <c r="A1145" i="28" s="1"/>
  <c r="A1146" i="28" s="1"/>
  <c r="A1147" i="28" s="1"/>
  <c r="A1148" i="28" s="1"/>
  <c r="A1149" i="28" s="1"/>
  <c r="A1150" i="28" s="1"/>
  <c r="A1151" i="28" s="1"/>
  <c r="A1155" i="28" s="1"/>
  <c r="F1067" i="28"/>
  <c r="F1064" i="28"/>
  <c r="F1063" i="28"/>
  <c r="F1062" i="28"/>
  <c r="F1061" i="28"/>
  <c r="F1060" i="28"/>
  <c r="F1059" i="28"/>
  <c r="F1058" i="28"/>
  <c r="F1057" i="28"/>
  <c r="F1056" i="28"/>
  <c r="F1055" i="28"/>
  <c r="F1054" i="28"/>
  <c r="F1053" i="28"/>
  <c r="F1052" i="28"/>
  <c r="F1051" i="28"/>
  <c r="F1050" i="28"/>
  <c r="F1049" i="28"/>
  <c r="F1048" i="28"/>
  <c r="F1047" i="28"/>
  <c r="F1046" i="28"/>
  <c r="F1045" i="28"/>
  <c r="F1044" i="28"/>
  <c r="F1043" i="28"/>
  <c r="F1042" i="28"/>
  <c r="F1041" i="28"/>
  <c r="A1041" i="28"/>
  <c r="A1042" i="28" s="1"/>
  <c r="A1043" i="28" s="1"/>
  <c r="A1044" i="28" s="1"/>
  <c r="A1045" i="28" s="1"/>
  <c r="A1046" i="28" s="1"/>
  <c r="A1047" i="28" s="1"/>
  <c r="A1048" i="28" s="1"/>
  <c r="A1049" i="28" s="1"/>
  <c r="A1050" i="28" s="1"/>
  <c r="A1051" i="28" s="1"/>
  <c r="A1052" i="28" s="1"/>
  <c r="A1053" i="28" s="1"/>
  <c r="A1054" i="28" s="1"/>
  <c r="A1055" i="28" s="1"/>
  <c r="A1056" i="28" s="1"/>
  <c r="F1040" i="28"/>
  <c r="F1037" i="28"/>
  <c r="F1036" i="28"/>
  <c r="F1035" i="28"/>
  <c r="A1035" i="28"/>
  <c r="A1036" i="28" s="1"/>
  <c r="A1037" i="28" s="1"/>
  <c r="F1034" i="28"/>
  <c r="A1034" i="28"/>
  <c r="F1033" i="28"/>
  <c r="F1030" i="28"/>
  <c r="D1029" i="28"/>
  <c r="F1029" i="28" s="1"/>
  <c r="D1028" i="28"/>
  <c r="F1028" i="28" s="1"/>
  <c r="F1027" i="28"/>
  <c r="A1027" i="28"/>
  <c r="A1028" i="28" s="1"/>
  <c r="A1029" i="28" s="1"/>
  <c r="A1030" i="28" s="1"/>
  <c r="F1026" i="28"/>
  <c r="F1024" i="28"/>
  <c r="D1023" i="28"/>
  <c r="F1023" i="28" s="1"/>
  <c r="D1022" i="28"/>
  <c r="F1022" i="28" s="1"/>
  <c r="D1021" i="28"/>
  <c r="F1021" i="28" s="1"/>
  <c r="A1021" i="28"/>
  <c r="A1022" i="28" s="1"/>
  <c r="A1023" i="28" s="1"/>
  <c r="A1024" i="28" s="1"/>
  <c r="F1020" i="28"/>
  <c r="F1015" i="28"/>
  <c r="F1014" i="28"/>
  <c r="F1013" i="28"/>
  <c r="F1012" i="28"/>
  <c r="F1011" i="28"/>
  <c r="F1010" i="28"/>
  <c r="F1009" i="28"/>
  <c r="F1008" i="28"/>
  <c r="F1007" i="28"/>
  <c r="F1006" i="28"/>
  <c r="F1005" i="28"/>
  <c r="F1004" i="28"/>
  <c r="F1003" i="28"/>
  <c r="F1002" i="28"/>
  <c r="F1001" i="28"/>
  <c r="F1000" i="28"/>
  <c r="F999" i="28"/>
  <c r="F998" i="28"/>
  <c r="F997" i="28"/>
  <c r="F996" i="28"/>
  <c r="F995" i="28"/>
  <c r="F994" i="28"/>
  <c r="F993" i="28"/>
  <c r="F992" i="28"/>
  <c r="D991" i="28"/>
  <c r="F991" i="28" s="1"/>
  <c r="F990" i="28"/>
  <c r="F989" i="28"/>
  <c r="F988" i="28"/>
  <c r="F987" i="28"/>
  <c r="F986" i="28"/>
  <c r="F985" i="28"/>
  <c r="F984" i="28"/>
  <c r="F983" i="28"/>
  <c r="F982" i="28"/>
  <c r="F981" i="28"/>
  <c r="F980" i="28"/>
  <c r="F979" i="28"/>
  <c r="F978" i="28"/>
  <c r="D977" i="28"/>
  <c r="F977" i="28" s="1"/>
  <c r="D976" i="28"/>
  <c r="F976" i="28" s="1"/>
  <c r="F975" i="28"/>
  <c r="F974" i="28"/>
  <c r="F973" i="28"/>
  <c r="F972" i="28"/>
  <c r="F971" i="28"/>
  <c r="F970" i="28"/>
  <c r="F969" i="28"/>
  <c r="F968" i="28"/>
  <c r="F967" i="28"/>
  <c r="A967" i="28"/>
  <c r="A968" i="28" s="1"/>
  <c r="A969" i="28" s="1"/>
  <c r="A970" i="28" s="1"/>
  <c r="A971" i="28" s="1"/>
  <c r="A972" i="28" s="1"/>
  <c r="A973" i="28" s="1"/>
  <c r="A974" i="28" s="1"/>
  <c r="A975" i="28" s="1"/>
  <c r="F966" i="28"/>
  <c r="F963" i="28"/>
  <c r="F962" i="28"/>
  <c r="F961" i="28"/>
  <c r="F960" i="28"/>
  <c r="F959" i="28"/>
  <c r="F958" i="28"/>
  <c r="F957" i="28"/>
  <c r="F956" i="28"/>
  <c r="F955" i="28"/>
  <c r="F954" i="28"/>
  <c r="F953" i="28"/>
  <c r="F952" i="28"/>
  <c r="F951" i="28"/>
  <c r="F950" i="28"/>
  <c r="F949" i="28"/>
  <c r="F948" i="28"/>
  <c r="F947" i="28"/>
  <c r="F946" i="28"/>
  <c r="F945" i="28"/>
  <c r="F944" i="28"/>
  <c r="F943" i="28"/>
  <c r="F942" i="28"/>
  <c r="A942" i="28"/>
  <c r="A943" i="28" s="1"/>
  <c r="A944" i="28" s="1"/>
  <c r="A945" i="28" s="1"/>
  <c r="A946" i="28" s="1"/>
  <c r="A947" i="28" s="1"/>
  <c r="A948" i="28" s="1"/>
  <c r="A949" i="28" s="1"/>
  <c r="A950" i="28" s="1"/>
  <c r="A951" i="28" s="1"/>
  <c r="A952" i="28" s="1"/>
  <c r="A953" i="28" s="1"/>
  <c r="A954" i="28" s="1"/>
  <c r="A955" i="28" s="1"/>
  <c r="A956" i="28" s="1"/>
  <c r="A957" i="28" s="1"/>
  <c r="A958" i="28" s="1"/>
  <c r="A959" i="28" s="1"/>
  <c r="A960" i="28" s="1"/>
  <c r="A961" i="28" s="1"/>
  <c r="F941" i="28"/>
  <c r="F939" i="28"/>
  <c r="F938" i="28"/>
  <c r="F937" i="28"/>
  <c r="F936" i="28"/>
  <c r="F935" i="28"/>
  <c r="A935" i="28"/>
  <c r="A936" i="28" s="1"/>
  <c r="A937" i="28" s="1"/>
  <c r="A938" i="28" s="1"/>
  <c r="A939" i="28" s="1"/>
  <c r="F934" i="28"/>
  <c r="F933" i="28"/>
  <c r="F932" i="28"/>
  <c r="F931" i="28"/>
  <c r="F930" i="28"/>
  <c r="F929" i="28"/>
  <c r="F928" i="28"/>
  <c r="F927" i="28"/>
  <c r="F926" i="28"/>
  <c r="F925" i="28"/>
  <c r="F924" i="28"/>
  <c r="F923" i="28"/>
  <c r="F922" i="28"/>
  <c r="F921" i="28"/>
  <c r="F920" i="28"/>
  <c r="F919" i="28"/>
  <c r="F918" i="28"/>
  <c r="F917" i="28"/>
  <c r="F916" i="28"/>
  <c r="F915" i="28"/>
  <c r="F914" i="28"/>
  <c r="F913" i="28"/>
  <c r="A913" i="28"/>
  <c r="A914" i="28" s="1"/>
  <c r="A915" i="28" s="1"/>
  <c r="F912" i="28"/>
  <c r="F911" i="28"/>
  <c r="F910" i="28"/>
  <c r="F909" i="28"/>
  <c r="F908" i="28"/>
  <c r="F907" i="28"/>
  <c r="F906" i="28"/>
  <c r="F905" i="28"/>
  <c r="F904" i="28"/>
  <c r="F903" i="28"/>
  <c r="F902" i="28"/>
  <c r="F901" i="28"/>
  <c r="F900" i="28"/>
  <c r="A900" i="28"/>
  <c r="A901" i="28" s="1"/>
  <c r="A902" i="28" s="1"/>
  <c r="A903" i="28" s="1"/>
  <c r="A904" i="28" s="1"/>
  <c r="A905" i="28" s="1"/>
  <c r="A906" i="28" s="1"/>
  <c r="A907" i="28" s="1"/>
  <c r="A908" i="28" s="1"/>
  <c r="A909" i="28" s="1"/>
  <c r="A910" i="28" s="1"/>
  <c r="A911" i="28" s="1"/>
  <c r="F899" i="28"/>
  <c r="F896" i="28"/>
  <c r="F895" i="28"/>
  <c r="F894" i="28"/>
  <c r="F893" i="28"/>
  <c r="F892" i="28"/>
  <c r="F891" i="28"/>
  <c r="F890" i="28"/>
  <c r="F889" i="28"/>
  <c r="F888" i="28"/>
  <c r="F886" i="28"/>
  <c r="F885" i="28"/>
  <c r="F884" i="28"/>
  <c r="F883" i="28"/>
  <c r="F882" i="28"/>
  <c r="F881" i="28"/>
  <c r="F880" i="28"/>
  <c r="F879" i="28"/>
  <c r="A879" i="28"/>
  <c r="A880" i="28" s="1"/>
  <c r="A881" i="28" s="1"/>
  <c r="A882" i="28" s="1"/>
  <c r="A883" i="28" s="1"/>
  <c r="A884" i="28" s="1"/>
  <c r="A885" i="28" s="1"/>
  <c r="A886" i="28" s="1"/>
  <c r="F878" i="28"/>
  <c r="F876" i="28"/>
  <c r="F875" i="28"/>
  <c r="F874" i="28"/>
  <c r="F873" i="28"/>
  <c r="F872" i="28"/>
  <c r="F871" i="28"/>
  <c r="F870" i="28"/>
  <c r="F869" i="28"/>
  <c r="F868" i="28"/>
  <c r="F867" i="28"/>
  <c r="A867" i="28"/>
  <c r="A868" i="28" s="1"/>
  <c r="A869" i="28" s="1"/>
  <c r="A870" i="28" s="1"/>
  <c r="A871" i="28" s="1"/>
  <c r="A872" i="28" s="1"/>
  <c r="A873" i="28" s="1"/>
  <c r="A874" i="28" s="1"/>
  <c r="A875" i="28" s="1"/>
  <c r="A876" i="28" s="1"/>
  <c r="F866" i="28"/>
  <c r="F864" i="28"/>
  <c r="F863" i="28"/>
  <c r="F862" i="28"/>
  <c r="F861" i="28"/>
  <c r="F860" i="28"/>
  <c r="F859" i="28"/>
  <c r="F858" i="28"/>
  <c r="F857" i="28"/>
  <c r="F856" i="28"/>
  <c r="F855" i="28"/>
  <c r="A855" i="28"/>
  <c r="A856" i="28" s="1"/>
  <c r="A857" i="28" s="1"/>
  <c r="A858" i="28" s="1"/>
  <c r="A859" i="28" s="1"/>
  <c r="A860" i="28" s="1"/>
  <c r="A861" i="28" s="1"/>
  <c r="A862" i="28" s="1"/>
  <c r="A863" i="28" s="1"/>
  <c r="A864" i="28" s="1"/>
  <c r="F854" i="28"/>
  <c r="F852" i="28"/>
  <c r="F851" i="28"/>
  <c r="F850" i="28"/>
  <c r="F849" i="28"/>
  <c r="F848" i="28"/>
  <c r="F847" i="28"/>
  <c r="F846" i="28"/>
  <c r="F845" i="28"/>
  <c r="F844" i="28"/>
  <c r="F843" i="28"/>
  <c r="A843" i="28"/>
  <c r="A844" i="28" s="1"/>
  <c r="A845" i="28" s="1"/>
  <c r="A846" i="28" s="1"/>
  <c r="A847" i="28" s="1"/>
  <c r="A848" i="28" s="1"/>
  <c r="A849" i="28" s="1"/>
  <c r="A850" i="28" s="1"/>
  <c r="A851" i="28" s="1"/>
  <c r="A852" i="28" s="1"/>
  <c r="F842" i="28"/>
  <c r="F841" i="28"/>
  <c r="F840" i="28"/>
  <c r="F839" i="28"/>
  <c r="F838" i="28"/>
  <c r="F837" i="28"/>
  <c r="A837" i="28"/>
  <c r="A838" i="28" s="1"/>
  <c r="A839" i="28" s="1"/>
  <c r="A840" i="28" s="1"/>
  <c r="F836" i="28"/>
  <c r="F835" i="28"/>
  <c r="F834" i="28"/>
  <c r="F833" i="28"/>
  <c r="A833" i="28"/>
  <c r="A834" i="28" s="1"/>
  <c r="A835" i="28" s="1"/>
  <c r="F832" i="28"/>
  <c r="F830" i="28"/>
  <c r="F829" i="28"/>
  <c r="F828" i="28"/>
  <c r="F827" i="28"/>
  <c r="A827" i="28"/>
  <c r="A828" i="28" s="1"/>
  <c r="A829" i="28" s="1"/>
  <c r="A830" i="28" s="1"/>
  <c r="F826" i="28"/>
  <c r="F825" i="28"/>
  <c r="F824" i="28"/>
  <c r="F823" i="28"/>
  <c r="A823" i="28"/>
  <c r="A824" i="28" s="1"/>
  <c r="A825" i="28" s="1"/>
  <c r="F822" i="28"/>
  <c r="F820" i="28"/>
  <c r="F819" i="28"/>
  <c r="F818" i="28"/>
  <c r="F817" i="28"/>
  <c r="A817" i="28"/>
  <c r="A818" i="28" s="1"/>
  <c r="A819" i="28" s="1"/>
  <c r="A820" i="28" s="1"/>
  <c r="F816" i="28"/>
  <c r="F815" i="28"/>
  <c r="F814" i="28"/>
  <c r="F813" i="28"/>
  <c r="A813" i="28"/>
  <c r="A814" i="28" s="1"/>
  <c r="A815" i="28" s="1"/>
  <c r="F812" i="28"/>
  <c r="F810" i="28"/>
  <c r="F809" i="28"/>
  <c r="F808" i="28"/>
  <c r="F807" i="28"/>
  <c r="F806" i="28"/>
  <c r="F805" i="28"/>
  <c r="F804" i="28"/>
  <c r="F803" i="28"/>
  <c r="F802" i="28"/>
  <c r="A802" i="28"/>
  <c r="A803" i="28" s="1"/>
  <c r="A804" i="28" s="1"/>
  <c r="A805" i="28" s="1"/>
  <c r="A806" i="28" s="1"/>
  <c r="A807" i="28" s="1"/>
  <c r="A808" i="28" s="1"/>
  <c r="A809" i="28" s="1"/>
  <c r="F801" i="28"/>
  <c r="F800" i="28"/>
  <c r="F799" i="28"/>
  <c r="F798" i="28"/>
  <c r="F797" i="28"/>
  <c r="F796" i="28"/>
  <c r="F795" i="28"/>
  <c r="F794" i="28"/>
  <c r="F793" i="28"/>
  <c r="F792" i="28"/>
  <c r="F791" i="28"/>
  <c r="F790" i="28"/>
  <c r="F789" i="28"/>
  <c r="F788" i="28"/>
  <c r="A788" i="28"/>
  <c r="A789" i="28" s="1"/>
  <c r="A790" i="28" s="1"/>
  <c r="A791" i="28" s="1"/>
  <c r="A792" i="28" s="1"/>
  <c r="A793" i="28" s="1"/>
  <c r="A794" i="28" s="1"/>
  <c r="A795" i="28" s="1"/>
  <c r="A796" i="28" s="1"/>
  <c r="A797" i="28" s="1"/>
  <c r="A798" i="28" s="1"/>
  <c r="A799" i="28" s="1"/>
  <c r="F787" i="28"/>
  <c r="F785" i="28"/>
  <c r="F784" i="28"/>
  <c r="F783" i="28"/>
  <c r="F781" i="28"/>
  <c r="F780" i="28"/>
  <c r="F779" i="28"/>
  <c r="F778" i="28"/>
  <c r="F777" i="28"/>
  <c r="F776" i="28"/>
  <c r="F775" i="28"/>
  <c r="F774" i="28"/>
  <c r="F773" i="28"/>
  <c r="F772" i="28"/>
  <c r="F771" i="28"/>
  <c r="F770" i="28"/>
  <c r="F769" i="28"/>
  <c r="F768" i="28"/>
  <c r="F766" i="28"/>
  <c r="F765" i="28"/>
  <c r="F764" i="28"/>
  <c r="F763" i="28"/>
  <c r="F762" i="28"/>
  <c r="F760" i="28"/>
  <c r="F759" i="28"/>
  <c r="F758" i="28"/>
  <c r="A758" i="28"/>
  <c r="A759" i="28" s="1"/>
  <c r="A760" i="28" s="1"/>
  <c r="A762" i="28" s="1"/>
  <c r="A763" i="28" s="1"/>
  <c r="A764" i="28" s="1"/>
  <c r="A765" i="28" s="1"/>
  <c r="A766" i="28" s="1"/>
  <c r="A768" i="28" s="1"/>
  <c r="A769" i="28" s="1"/>
  <c r="A770" i="28" s="1"/>
  <c r="A771" i="28" s="1"/>
  <c r="A772" i="28" s="1"/>
  <c r="A773" i="28" s="1"/>
  <c r="A774" i="28" s="1"/>
  <c r="A775" i="28" s="1"/>
  <c r="A776" i="28" s="1"/>
  <c r="A777" i="28" s="1"/>
  <c r="A778" i="28" s="1"/>
  <c r="A779" i="28" s="1"/>
  <c r="A780" i="28" s="1"/>
  <c r="A781" i="28" s="1"/>
  <c r="F757" i="28"/>
  <c r="F755" i="28"/>
  <c r="F754" i="28"/>
  <c r="F753" i="28"/>
  <c r="F752" i="28"/>
  <c r="F751" i="28"/>
  <c r="F750" i="28"/>
  <c r="F748" i="28"/>
  <c r="F747" i="28"/>
  <c r="F746" i="28"/>
  <c r="F745" i="28"/>
  <c r="F744" i="28"/>
  <c r="F743" i="28"/>
  <c r="F742" i="28"/>
  <c r="F741" i="28"/>
  <c r="F740" i="28"/>
  <c r="F739" i="28"/>
  <c r="F738" i="28"/>
  <c r="F737" i="28"/>
  <c r="F736" i="28"/>
  <c r="F735" i="28"/>
  <c r="F734" i="28"/>
  <c r="F733" i="28"/>
  <c r="F732" i="28"/>
  <c r="F731" i="28"/>
  <c r="F730" i="28"/>
  <c r="F729" i="28"/>
  <c r="F728" i="28"/>
  <c r="F727" i="28"/>
  <c r="F726" i="28"/>
  <c r="F725" i="28"/>
  <c r="A725" i="28"/>
  <c r="A726" i="28" s="1"/>
  <c r="A727" i="28" s="1"/>
  <c r="A728" i="28" s="1"/>
  <c r="A729" i="28" s="1"/>
  <c r="A730" i="28" s="1"/>
  <c r="A731" i="28" s="1"/>
  <c r="A732" i="28" s="1"/>
  <c r="A733" i="28" s="1"/>
  <c r="A734" i="28" s="1"/>
  <c r="A735" i="28" s="1"/>
  <c r="A736" i="28" s="1"/>
  <c r="A737" i="28" s="1"/>
  <c r="A738" i="28" s="1"/>
  <c r="A739" i="28" s="1"/>
  <c r="A740" i="28" s="1"/>
  <c r="A741" i="28" s="1"/>
  <c r="A742" i="28" s="1"/>
  <c r="A743" i="28" s="1"/>
  <c r="A744" i="28" s="1"/>
  <c r="A745" i="28" s="1"/>
  <c r="A746" i="28" s="1"/>
  <c r="A747" i="28" s="1"/>
  <c r="A748" i="28" s="1"/>
  <c r="A750" i="28" s="1"/>
  <c r="A751" i="28" s="1"/>
  <c r="A752" i="28" s="1"/>
  <c r="A753" i="28" s="1"/>
  <c r="A754" i="28" s="1"/>
  <c r="A755" i="28" s="1"/>
  <c r="F724" i="28"/>
  <c r="F720" i="28"/>
  <c r="F719" i="28"/>
  <c r="F718" i="28"/>
  <c r="F717" i="28"/>
  <c r="F716" i="28"/>
  <c r="F715" i="28"/>
  <c r="F714" i="28"/>
  <c r="A714" i="28"/>
  <c r="A715" i="28" s="1"/>
  <c r="A716" i="28" s="1"/>
  <c r="A717" i="28" s="1"/>
  <c r="A718" i="28" s="1"/>
  <c r="A719" i="28" s="1"/>
  <c r="A720" i="28" s="1"/>
  <c r="F713" i="28"/>
  <c r="F710" i="28"/>
  <c r="F709" i="28"/>
  <c r="F708" i="28"/>
  <c r="A708" i="28"/>
  <c r="A709" i="28" s="1"/>
  <c r="A710" i="28" s="1"/>
  <c r="F707" i="28"/>
  <c r="F704" i="28"/>
  <c r="F703" i="28"/>
  <c r="F702" i="28"/>
  <c r="F701" i="28"/>
  <c r="F700" i="28"/>
  <c r="F699" i="28"/>
  <c r="F698" i="28"/>
  <c r="F697" i="28"/>
  <c r="F696" i="28"/>
  <c r="F695" i="28"/>
  <c r="F694" i="28"/>
  <c r="F693" i="28"/>
  <c r="F692" i="28"/>
  <c r="A692" i="28"/>
  <c r="A693" i="28" s="1"/>
  <c r="A694" i="28" s="1"/>
  <c r="A695" i="28" s="1"/>
  <c r="A696" i="28" s="1"/>
  <c r="A697" i="28" s="1"/>
  <c r="A698" i="28" s="1"/>
  <c r="F691" i="28"/>
  <c r="F690" i="28"/>
  <c r="F689" i="28"/>
  <c r="F688" i="28"/>
  <c r="F687" i="28"/>
  <c r="F686" i="28"/>
  <c r="F685" i="28"/>
  <c r="F684" i="28"/>
  <c r="F683" i="28"/>
  <c r="F682" i="28"/>
  <c r="F681" i="28"/>
  <c r="F680" i="28"/>
  <c r="A680" i="28"/>
  <c r="A681" i="28" s="1"/>
  <c r="A682" i="28" s="1"/>
  <c r="A683" i="28" s="1"/>
  <c r="A684" i="28" s="1"/>
  <c r="A685" i="28" s="1"/>
  <c r="A686" i="28" s="1"/>
  <c r="A687" i="28" s="1"/>
  <c r="A688" i="28" s="1"/>
  <c r="A689" i="28" s="1"/>
  <c r="A699" i="28" s="1"/>
  <c r="A700" i="28" s="1"/>
  <c r="A701" i="28" s="1"/>
  <c r="A702" i="28" s="1"/>
  <c r="A703" i="28" s="1"/>
  <c r="A704" i="28" s="1"/>
  <c r="F677" i="28"/>
  <c r="F676" i="28"/>
  <c r="F675" i="28"/>
  <c r="F674" i="28"/>
  <c r="F673" i="28"/>
  <c r="F672" i="28"/>
  <c r="F671" i="28"/>
  <c r="F669" i="28"/>
  <c r="F668" i="28"/>
  <c r="F667" i="28"/>
  <c r="F666" i="28"/>
  <c r="F665" i="28"/>
  <c r="F664" i="28"/>
  <c r="F663" i="28"/>
  <c r="F662" i="28"/>
  <c r="A662" i="28"/>
  <c r="A663" i="28" s="1"/>
  <c r="A664" i="28" s="1"/>
  <c r="A665" i="28" s="1"/>
  <c r="A666" i="28" s="1"/>
  <c r="A667" i="28" s="1"/>
  <c r="A668" i="28" s="1"/>
  <c r="F661" i="28"/>
  <c r="F660" i="28"/>
  <c r="F657" i="28"/>
  <c r="F656" i="28"/>
  <c r="F655" i="28"/>
  <c r="F654" i="28"/>
  <c r="F651" i="28"/>
  <c r="F650" i="28"/>
  <c r="F649" i="28"/>
  <c r="F648" i="28"/>
  <c r="F647" i="28"/>
  <c r="F646" i="28"/>
  <c r="F645" i="28"/>
  <c r="F644" i="28"/>
  <c r="F642" i="28"/>
  <c r="F641" i="28"/>
  <c r="F639" i="28"/>
  <c r="F638" i="28"/>
  <c r="F636" i="28"/>
  <c r="F635" i="28"/>
  <c r="F634" i="28"/>
  <c r="F633" i="28"/>
  <c r="F632" i="28"/>
  <c r="F631" i="28"/>
  <c r="F630" i="28"/>
  <c r="F629" i="28"/>
  <c r="F628" i="28"/>
  <c r="F627" i="28"/>
  <c r="F625" i="28"/>
  <c r="F624" i="28"/>
  <c r="F623" i="28"/>
  <c r="F622" i="28"/>
  <c r="F621" i="28"/>
  <c r="F620" i="28"/>
  <c r="F619" i="28"/>
  <c r="F618" i="28"/>
  <c r="F617" i="28"/>
  <c r="F616" i="28"/>
  <c r="F615" i="28"/>
  <c r="F613" i="28"/>
  <c r="A613" i="28"/>
  <c r="A615" i="28" s="1"/>
  <c r="A616" i="28" s="1"/>
  <c r="A617" i="28" s="1"/>
  <c r="A618" i="28" s="1"/>
  <c r="A619" i="28" s="1"/>
  <c r="A620" i="28" s="1"/>
  <c r="A621" i="28" s="1"/>
  <c r="A622" i="28" s="1"/>
  <c r="A623" i="28" s="1"/>
  <c r="A624" i="28" s="1"/>
  <c r="A625" i="28" s="1"/>
  <c r="A627" i="28" s="1"/>
  <c r="A628" i="28" s="1"/>
  <c r="A629" i="28" s="1"/>
  <c r="A630" i="28" s="1"/>
  <c r="A631" i="28" s="1"/>
  <c r="A632" i="28" s="1"/>
  <c r="A633" i="28" s="1"/>
  <c r="A634" i="28" s="1"/>
  <c r="A635" i="28" s="1"/>
  <c r="A636" i="28" s="1"/>
  <c r="A638" i="28" s="1"/>
  <c r="A639" i="28" s="1"/>
  <c r="A641" i="28" s="1"/>
  <c r="A642" i="28" s="1"/>
  <c r="A644" i="28" s="1"/>
  <c r="A645" i="28" s="1"/>
  <c r="A646" i="28" s="1"/>
  <c r="A648" i="28" s="1"/>
  <c r="A649" i="28" s="1"/>
  <c r="A650" i="28" s="1"/>
  <c r="A651" i="28" s="1"/>
  <c r="A654" i="28" s="1"/>
  <c r="A655" i="28" s="1"/>
  <c r="A656" i="28" s="1"/>
  <c r="A657" i="28" s="1"/>
  <c r="F612" i="28"/>
  <c r="F611" i="28"/>
  <c r="F610" i="28"/>
  <c r="F609" i="28"/>
  <c r="F608" i="28"/>
  <c r="F607" i="28"/>
  <c r="F605" i="28"/>
  <c r="F604" i="28"/>
  <c r="F603" i="28"/>
  <c r="F602" i="28"/>
  <c r="F601" i="28"/>
  <c r="F600" i="28"/>
  <c r="F599" i="28"/>
  <c r="F598" i="28"/>
  <c r="F597" i="28"/>
  <c r="F593" i="28"/>
  <c r="F592" i="28"/>
  <c r="F591" i="28"/>
  <c r="F590" i="28"/>
  <c r="F588" i="28"/>
  <c r="F587" i="28"/>
  <c r="F586" i="28"/>
  <c r="F585" i="28"/>
  <c r="F584" i="28"/>
  <c r="F583" i="28"/>
  <c r="F582" i="28"/>
  <c r="F581" i="28"/>
  <c r="F580" i="28"/>
  <c r="F578" i="28"/>
  <c r="F577" i="28"/>
  <c r="F576" i="28"/>
  <c r="F575" i="28"/>
  <c r="F574" i="28"/>
  <c r="F573" i="28"/>
  <c r="F572" i="28"/>
  <c r="F571" i="28"/>
  <c r="F570" i="28"/>
  <c r="F569" i="28"/>
  <c r="F567" i="28"/>
  <c r="F566" i="28"/>
  <c r="F565" i="28"/>
  <c r="F564" i="28"/>
  <c r="F563" i="28"/>
  <c r="F562" i="28"/>
  <c r="F561" i="28"/>
  <c r="F560" i="28"/>
  <c r="F559" i="28"/>
  <c r="F558" i="28"/>
  <c r="F557" i="28"/>
  <c r="F555" i="28"/>
  <c r="F554" i="28"/>
  <c r="F553" i="28"/>
  <c r="F552" i="28"/>
  <c r="F551" i="28"/>
  <c r="F550" i="28"/>
  <c r="F549" i="28"/>
  <c r="F548" i="28"/>
  <c r="F547" i="28"/>
  <c r="F546" i="28"/>
  <c r="F545" i="28"/>
  <c r="F544" i="28"/>
  <c r="F543" i="28"/>
  <c r="F542" i="28"/>
  <c r="F541" i="28"/>
  <c r="F540" i="28"/>
  <c r="F539" i="28"/>
  <c r="F538" i="28"/>
  <c r="F534" i="28"/>
  <c r="F533" i="28"/>
  <c r="F532" i="28"/>
  <c r="F531" i="28"/>
  <c r="F530" i="28"/>
  <c r="F529" i="28"/>
  <c r="F528" i="28"/>
  <c r="F526" i="28"/>
  <c r="F525" i="28"/>
  <c r="F523" i="28"/>
  <c r="F522" i="28"/>
  <c r="F520" i="28"/>
  <c r="F519" i="28"/>
  <c r="F518" i="28"/>
  <c r="F517" i="28"/>
  <c r="F516" i="28"/>
  <c r="F515" i="28"/>
  <c r="F514" i="28"/>
  <c r="F513" i="28"/>
  <c r="F512" i="28"/>
  <c r="F511" i="28"/>
  <c r="F509" i="28"/>
  <c r="F508" i="28"/>
  <c r="F507" i="28"/>
  <c r="F506" i="28"/>
  <c r="F505" i="28"/>
  <c r="F504" i="28"/>
  <c r="F503" i="28"/>
  <c r="F502" i="28"/>
  <c r="F501" i="28"/>
  <c r="F500" i="28"/>
  <c r="F499" i="28"/>
  <c r="F497" i="28"/>
  <c r="F496" i="28"/>
  <c r="F495" i="28"/>
  <c r="F494" i="28"/>
  <c r="F493" i="28"/>
  <c r="F492" i="28"/>
  <c r="F491" i="28"/>
  <c r="F490" i="28"/>
  <c r="F488" i="28"/>
  <c r="F487" i="28"/>
  <c r="F486" i="28"/>
  <c r="F485" i="28"/>
  <c r="F484" i="28"/>
  <c r="F483" i="28"/>
  <c r="F482" i="28"/>
  <c r="F481" i="28"/>
  <c r="F480" i="28"/>
  <c r="F476" i="28"/>
  <c r="F475" i="28"/>
  <c r="F474" i="28"/>
  <c r="F473" i="28"/>
  <c r="F471" i="28"/>
  <c r="F470" i="28"/>
  <c r="F469" i="28"/>
  <c r="F467" i="28"/>
  <c r="F466" i="28"/>
  <c r="F464" i="28"/>
  <c r="F463" i="28"/>
  <c r="F461" i="28"/>
  <c r="F460" i="28"/>
  <c r="F459" i="28"/>
  <c r="F458" i="28"/>
  <c r="F457" i="28"/>
  <c r="F456" i="28"/>
  <c r="F455" i="28"/>
  <c r="F454" i="28"/>
  <c r="F453" i="28"/>
  <c r="F452" i="28"/>
  <c r="F450" i="28"/>
  <c r="F449" i="28"/>
  <c r="F448" i="28"/>
  <c r="F447" i="28"/>
  <c r="F446" i="28"/>
  <c r="F445" i="28"/>
  <c r="F444" i="28"/>
  <c r="F443" i="28"/>
  <c r="F442" i="28"/>
  <c r="F441" i="28"/>
  <c r="F440" i="28"/>
  <c r="F438" i="28"/>
  <c r="F437" i="28"/>
  <c r="F436" i="28"/>
  <c r="F435" i="28"/>
  <c r="F434" i="28"/>
  <c r="F433" i="28"/>
  <c r="F432" i="28"/>
  <c r="F431" i="28"/>
  <c r="F429" i="28"/>
  <c r="F428" i="28"/>
  <c r="F427" i="28"/>
  <c r="F426" i="28"/>
  <c r="F425" i="28"/>
  <c r="F424" i="28"/>
  <c r="F423" i="28"/>
  <c r="F422" i="28"/>
  <c r="F421" i="28"/>
  <c r="F417" i="28"/>
  <c r="F416" i="28"/>
  <c r="F415" i="28"/>
  <c r="F414" i="28"/>
  <c r="F413" i="28"/>
  <c r="F412" i="28"/>
  <c r="F411" i="28"/>
  <c r="F410" i="28"/>
  <c r="F408" i="28"/>
  <c r="F407" i="28"/>
  <c r="F405" i="28"/>
  <c r="F404" i="28"/>
  <c r="F402" i="28"/>
  <c r="F401" i="28"/>
  <c r="F400" i="28"/>
  <c r="F399" i="28"/>
  <c r="F398" i="28"/>
  <c r="F397" i="28"/>
  <c r="F396" i="28"/>
  <c r="F395" i="28"/>
  <c r="F394" i="28"/>
  <c r="F393" i="28"/>
  <c r="F391" i="28"/>
  <c r="F390" i="28"/>
  <c r="F389" i="28"/>
  <c r="F388" i="28"/>
  <c r="F387" i="28"/>
  <c r="F386" i="28"/>
  <c r="F385" i="28"/>
  <c r="F384" i="28"/>
  <c r="F383" i="28"/>
  <c r="F382" i="28"/>
  <c r="F381" i="28"/>
  <c r="F379" i="28"/>
  <c r="F378" i="28"/>
  <c r="F377" i="28"/>
  <c r="F376" i="28"/>
  <c r="F375" i="28"/>
  <c r="F374" i="28"/>
  <c r="F373" i="28"/>
  <c r="F372" i="28"/>
  <c r="F370" i="28"/>
  <c r="F369" i="28"/>
  <c r="F368" i="28"/>
  <c r="F367" i="28"/>
  <c r="F366" i="28"/>
  <c r="F365" i="28"/>
  <c r="F364" i="28"/>
  <c r="F363" i="28"/>
  <c r="A363" i="28"/>
  <c r="A364" i="28" s="1"/>
  <c r="A365" i="28" s="1"/>
  <c r="A366" i="28" s="1"/>
  <c r="A367" i="28" s="1"/>
  <c r="A368" i="28" s="1"/>
  <c r="A369" i="28" s="1"/>
  <c r="A370" i="28" s="1"/>
  <c r="A372" i="28" s="1"/>
  <c r="A373" i="28" s="1"/>
  <c r="A374" i="28" s="1"/>
  <c r="A375" i="28" s="1"/>
  <c r="A376" i="28" s="1"/>
  <c r="A377" i="28" s="1"/>
  <c r="A378" i="28" s="1"/>
  <c r="A379" i="28" s="1"/>
  <c r="A381" i="28" s="1"/>
  <c r="A382" i="28" s="1"/>
  <c r="A383" i="28" s="1"/>
  <c r="A384" i="28" s="1"/>
  <c r="A385" i="28" s="1"/>
  <c r="A386" i="28" s="1"/>
  <c r="A387" i="28" s="1"/>
  <c r="A388" i="28" s="1"/>
  <c r="A389" i="28" s="1"/>
  <c r="A390" i="28" s="1"/>
  <c r="A391" i="28" s="1"/>
  <c r="A393" i="28" s="1"/>
  <c r="A394" i="28" s="1"/>
  <c r="A395" i="28" s="1"/>
  <c r="A396" i="28" s="1"/>
  <c r="A397" i="28" s="1"/>
  <c r="A398" i="28" s="1"/>
  <c r="A399" i="28" s="1"/>
  <c r="A400" i="28" s="1"/>
  <c r="A401" i="28" s="1"/>
  <c r="A402" i="28" s="1"/>
  <c r="A404" i="28" s="1"/>
  <c r="A405" i="28" s="1"/>
  <c r="A407" i="28" s="1"/>
  <c r="A408" i="28" s="1"/>
  <c r="A410" i="28" s="1"/>
  <c r="A411" i="28" s="1"/>
  <c r="A412" i="28" s="1"/>
  <c r="A414" i="28" s="1"/>
  <c r="A415" i="28" s="1"/>
  <c r="A416" i="28" s="1"/>
  <c r="A417" i="28" s="1"/>
  <c r="A421" i="28" s="1"/>
  <c r="A422" i="28" s="1"/>
  <c r="A423" i="28" s="1"/>
  <c r="A424" i="28" s="1"/>
  <c r="A425" i="28" s="1"/>
  <c r="A426" i="28" s="1"/>
  <c r="A427" i="28" s="1"/>
  <c r="A428" i="28" s="1"/>
  <c r="A429" i="28" s="1"/>
  <c r="A431" i="28" s="1"/>
  <c r="A432" i="28" s="1"/>
  <c r="A433" i="28" s="1"/>
  <c r="A434" i="28" s="1"/>
  <c r="A435" i="28" s="1"/>
  <c r="A436" i="28" s="1"/>
  <c r="A437" i="28" s="1"/>
  <c r="A438" i="28" s="1"/>
  <c r="A440" i="28" s="1"/>
  <c r="A441" i="28" s="1"/>
  <c r="A442" i="28" s="1"/>
  <c r="A443" i="28" s="1"/>
  <c r="A444" i="28" s="1"/>
  <c r="A445" i="28" s="1"/>
  <c r="A446" i="28" s="1"/>
  <c r="A447" i="28" s="1"/>
  <c r="A448" i="28" s="1"/>
  <c r="A449" i="28" s="1"/>
  <c r="A450" i="28" s="1"/>
  <c r="A452" i="28" s="1"/>
  <c r="A453" i="28" s="1"/>
  <c r="A454" i="28" s="1"/>
  <c r="A455" i="28" s="1"/>
  <c r="A456" i="28" s="1"/>
  <c r="A457" i="28" s="1"/>
  <c r="A458" i="28" s="1"/>
  <c r="A459" i="28" s="1"/>
  <c r="A460" i="28" s="1"/>
  <c r="A461" i="28" s="1"/>
  <c r="A463" i="28" s="1"/>
  <c r="A464" i="28" s="1"/>
  <c r="A466" i="28" s="1"/>
  <c r="A467" i="28" s="1"/>
  <c r="A469" i="28" s="1"/>
  <c r="A470" i="28" s="1"/>
  <c r="A471" i="28" s="1"/>
  <c r="A473" i="28" s="1"/>
  <c r="A474" i="28" s="1"/>
  <c r="A475" i="28" s="1"/>
  <c r="A476" i="28" s="1"/>
  <c r="A480" i="28" s="1"/>
  <c r="A481" i="28" s="1"/>
  <c r="A482" i="28" s="1"/>
  <c r="A483" i="28" s="1"/>
  <c r="A484" i="28" s="1"/>
  <c r="A485" i="28" s="1"/>
  <c r="A486" i="28" s="1"/>
  <c r="A487" i="28" s="1"/>
  <c r="A488" i="28" s="1"/>
  <c r="A490" i="28" s="1"/>
  <c r="A491" i="28" s="1"/>
  <c r="A492" i="28" s="1"/>
  <c r="A493" i="28" s="1"/>
  <c r="A494" i="28" s="1"/>
  <c r="A495" i="28" s="1"/>
  <c r="A496" i="28" s="1"/>
  <c r="A497" i="28" s="1"/>
  <c r="A499" i="28" s="1"/>
  <c r="A500" i="28" s="1"/>
  <c r="A501" i="28" s="1"/>
  <c r="A502" i="28" s="1"/>
  <c r="A503" i="28" s="1"/>
  <c r="A504" i="28" s="1"/>
  <c r="A505" i="28" s="1"/>
  <c r="A506" i="28" s="1"/>
  <c r="A507" i="28" s="1"/>
  <c r="A508" i="28" s="1"/>
  <c r="A509" i="28" s="1"/>
  <c r="A511" i="28" s="1"/>
  <c r="A512" i="28" s="1"/>
  <c r="A513" i="28" s="1"/>
  <c r="A514" i="28" s="1"/>
  <c r="A515" i="28" s="1"/>
  <c r="A516" i="28" s="1"/>
  <c r="A517" i="28" s="1"/>
  <c r="A518" i="28" s="1"/>
  <c r="A519" i="28" s="1"/>
  <c r="A520" i="28" s="1"/>
  <c r="A522" i="28" s="1"/>
  <c r="A523" i="28" s="1"/>
  <c r="A525" i="28" s="1"/>
  <c r="A526" i="28" s="1"/>
  <c r="A528" i="28" s="1"/>
  <c r="A529" i="28" s="1"/>
  <c r="A531" i="28" s="1"/>
  <c r="A532" i="28" s="1"/>
  <c r="A533" i="28" s="1"/>
  <c r="A534" i="28" s="1"/>
  <c r="A538" i="28" s="1"/>
  <c r="A539" i="28" s="1"/>
  <c r="A540" i="28" s="1"/>
  <c r="A541" i="28" s="1"/>
  <c r="A542" i="28" s="1"/>
  <c r="A543" i="28" s="1"/>
  <c r="A544" i="28" s="1"/>
  <c r="A545" i="28" s="1"/>
  <c r="A546" i="28" s="1"/>
  <c r="A548" i="28" s="1"/>
  <c r="A549" i="28" s="1"/>
  <c r="A550" i="28" s="1"/>
  <c r="A551" i="28" s="1"/>
  <c r="A552" i="28" s="1"/>
  <c r="A553" i="28" s="1"/>
  <c r="A554" i="28" s="1"/>
  <c r="A555" i="28" s="1"/>
  <c r="A557" i="28" s="1"/>
  <c r="A558" i="28" s="1"/>
  <c r="A559" i="28" s="1"/>
  <c r="A560" i="28" s="1"/>
  <c r="A561" i="28" s="1"/>
  <c r="A562" i="28" s="1"/>
  <c r="A563" i="28" s="1"/>
  <c r="A564" i="28" s="1"/>
  <c r="A565" i="28" s="1"/>
  <c r="A566" i="28" s="1"/>
  <c r="A567" i="28" s="1"/>
  <c r="A569" i="28" s="1"/>
  <c r="A570" i="28" s="1"/>
  <c r="A571" i="28" s="1"/>
  <c r="A572" i="28" s="1"/>
  <c r="A573" i="28" s="1"/>
  <c r="A574" i="28" s="1"/>
  <c r="A575" i="28" s="1"/>
  <c r="A576" i="28" s="1"/>
  <c r="A577" i="28" s="1"/>
  <c r="A578" i="28" s="1"/>
  <c r="A580" i="28" s="1"/>
  <c r="A581" i="28" s="1"/>
  <c r="A583" i="28" s="1"/>
  <c r="A584" i="28" s="1"/>
  <c r="A586" i="28" s="1"/>
  <c r="A587" i="28" s="1"/>
  <c r="A588" i="28" s="1"/>
  <c r="A590" i="28" s="1"/>
  <c r="A591" i="28" s="1"/>
  <c r="A592" i="28" s="1"/>
  <c r="A593" i="28" s="1"/>
  <c r="A597" i="28" s="1"/>
  <c r="A598" i="28" s="1"/>
  <c r="A599" i="28" s="1"/>
  <c r="A600" i="28" s="1"/>
  <c r="A601" i="28" s="1"/>
  <c r="A602" i="28" s="1"/>
  <c r="A603" i="28" s="1"/>
  <c r="A604" i="28" s="1"/>
  <c r="A605" i="28" s="1"/>
  <c r="A607" i="28" s="1"/>
  <c r="A608" i="28" s="1"/>
  <c r="A609" i="28" s="1"/>
  <c r="A610" i="28" s="1"/>
  <c r="A611" i="28" s="1"/>
  <c r="F362" i="28"/>
  <c r="F358" i="28"/>
  <c r="F357" i="28"/>
  <c r="F356" i="28"/>
  <c r="F355" i="28"/>
  <c r="F353" i="28"/>
  <c r="F352" i="28"/>
  <c r="F350" i="28"/>
  <c r="F349" i="28"/>
  <c r="F347" i="28"/>
  <c r="F346" i="28"/>
  <c r="F345" i="28"/>
  <c r="F344" i="28"/>
  <c r="F343" i="28"/>
  <c r="F342" i="28"/>
  <c r="F341" i="28"/>
  <c r="F340" i="28"/>
  <c r="F339" i="28"/>
  <c r="F338" i="28"/>
  <c r="F336" i="28"/>
  <c r="F335" i="28"/>
  <c r="F334" i="28"/>
  <c r="F333" i="28"/>
  <c r="F332" i="28"/>
  <c r="F331" i="28"/>
  <c r="F330" i="28"/>
  <c r="F329" i="28"/>
  <c r="F328" i="28"/>
  <c r="F327" i="28"/>
  <c r="F326" i="28"/>
  <c r="F324" i="28"/>
  <c r="F323" i="28"/>
  <c r="F322" i="28"/>
  <c r="F321" i="28"/>
  <c r="F320" i="28"/>
  <c r="F319" i="28"/>
  <c r="F318" i="28"/>
  <c r="F317" i="28"/>
  <c r="F315" i="28"/>
  <c r="F314" i="28"/>
  <c r="F313" i="28"/>
  <c r="F312" i="28"/>
  <c r="F311" i="28"/>
  <c r="F310" i="28"/>
  <c r="F309" i="28"/>
  <c r="F308" i="28"/>
  <c r="A308" i="28"/>
  <c r="A309" i="28" s="1"/>
  <c r="A310" i="28" s="1"/>
  <c r="A311" i="28" s="1"/>
  <c r="A312" i="28" s="1"/>
  <c r="A313" i="28" s="1"/>
  <c r="A314" i="28" s="1"/>
  <c r="A315" i="28" s="1"/>
  <c r="A317" i="28" s="1"/>
  <c r="A318" i="28" s="1"/>
  <c r="A319" i="28" s="1"/>
  <c r="A320" i="28" s="1"/>
  <c r="A321" i="28" s="1"/>
  <c r="A322" i="28" s="1"/>
  <c r="A323" i="28" s="1"/>
  <c r="A324" i="28" s="1"/>
  <c r="A326" i="28" s="1"/>
  <c r="A327" i="28" s="1"/>
  <c r="A328" i="28" s="1"/>
  <c r="A329" i="28" s="1"/>
  <c r="A330" i="28" s="1"/>
  <c r="A331" i="28" s="1"/>
  <c r="A332" i="28" s="1"/>
  <c r="A333" i="28" s="1"/>
  <c r="A334" i="28" s="1"/>
  <c r="A335" i="28" s="1"/>
  <c r="A336" i="28" s="1"/>
  <c r="A338" i="28" s="1"/>
  <c r="A339" i="28" s="1"/>
  <c r="A340" i="28" s="1"/>
  <c r="A341" i="28" s="1"/>
  <c r="A342" i="28" s="1"/>
  <c r="A343" i="28" s="1"/>
  <c r="A344" i="28" s="1"/>
  <c r="A345" i="28" s="1"/>
  <c r="A346" i="28" s="1"/>
  <c r="A347" i="28" s="1"/>
  <c r="A349" i="28" s="1"/>
  <c r="A350" i="28" s="1"/>
  <c r="A352" i="28" s="1"/>
  <c r="A353" i="28" s="1"/>
  <c r="A355" i="28" s="1"/>
  <c r="A356" i="28" s="1"/>
  <c r="A357" i="28" s="1"/>
  <c r="A358" i="28" s="1"/>
  <c r="F307" i="28"/>
  <c r="F303" i="28"/>
  <c r="F302" i="28"/>
  <c r="F301" i="28"/>
  <c r="F300" i="28"/>
  <c r="F299" i="28"/>
  <c r="F298" i="28"/>
  <c r="F297" i="28"/>
  <c r="F296" i="28"/>
  <c r="F295" i="28"/>
  <c r="F294" i="28"/>
  <c r="F293" i="28"/>
  <c r="F292" i="28"/>
  <c r="F291" i="28"/>
  <c r="F290" i="28"/>
  <c r="F289" i="28"/>
  <c r="F288" i="28"/>
  <c r="F287" i="28"/>
  <c r="F286" i="28"/>
  <c r="A286" i="28"/>
  <c r="F285" i="28"/>
  <c r="F282" i="28"/>
  <c r="F281" i="28"/>
  <c r="F280" i="28"/>
  <c r="F278" i="28"/>
  <c r="F277" i="28"/>
  <c r="F276" i="28"/>
  <c r="F275" i="28"/>
  <c r="F274" i="28"/>
  <c r="F273" i="28"/>
  <c r="F272" i="28"/>
  <c r="F271" i="28"/>
  <c r="F269" i="28"/>
  <c r="F268" i="28"/>
  <c r="F267" i="28"/>
  <c r="F266" i="28"/>
  <c r="F265" i="28"/>
  <c r="F264" i="28"/>
  <c r="F262" i="28"/>
  <c r="F261" i="28"/>
  <c r="F260" i="28"/>
  <c r="F259" i="28"/>
  <c r="F258" i="28"/>
  <c r="F257" i="28"/>
  <c r="F255" i="28"/>
  <c r="F254" i="28"/>
  <c r="F253" i="28"/>
  <c r="F251" i="28"/>
  <c r="F250" i="28"/>
  <c r="F249" i="28"/>
  <c r="F248" i="28"/>
  <c r="F247" i="28"/>
  <c r="F246" i="28"/>
  <c r="A246" i="28"/>
  <c r="A247" i="28" s="1"/>
  <c r="A248" i="28" s="1"/>
  <c r="F245" i="28"/>
  <c r="F244" i="28"/>
  <c r="F243" i="28"/>
  <c r="A243" i="28"/>
  <c r="A244" i="28" s="1"/>
  <c r="F242" i="28"/>
  <c r="F241" i="28"/>
  <c r="F240" i="28"/>
  <c r="A240" i="28"/>
  <c r="A241" i="28" s="1"/>
  <c r="F239" i="28"/>
  <c r="F238" i="28"/>
  <c r="F237" i="28"/>
  <c r="F236" i="28"/>
  <c r="F235" i="28"/>
  <c r="A235" i="28"/>
  <c r="A236" i="28" s="1"/>
  <c r="A237" i="28" s="1"/>
  <c r="A238" i="28" s="1"/>
  <c r="F234" i="28"/>
  <c r="F233" i="28"/>
  <c r="F232" i="28"/>
  <c r="F231" i="28"/>
  <c r="F230" i="28"/>
  <c r="F229" i="28"/>
  <c r="F228" i="28"/>
  <c r="F227" i="28"/>
  <c r="F226" i="28"/>
  <c r="F225" i="28"/>
  <c r="D224" i="28"/>
  <c r="F224" i="28" s="1"/>
  <c r="F222" i="28"/>
  <c r="D221" i="28"/>
  <c r="F221" i="28" s="1"/>
  <c r="F220" i="28"/>
  <c r="F219" i="28"/>
  <c r="F218" i="28"/>
  <c r="F217" i="28"/>
  <c r="A217" i="28"/>
  <c r="A218" i="28" s="1"/>
  <c r="A219" i="28" s="1"/>
  <c r="A220" i="28" s="1"/>
  <c r="A221" i="28" s="1"/>
  <c r="A222" i="28" s="1"/>
  <c r="A224" i="28" s="1"/>
  <c r="A225" i="28" s="1"/>
  <c r="A226" i="28" s="1"/>
  <c r="A227" i="28" s="1"/>
  <c r="A228" i="28" s="1"/>
  <c r="A229" i="28" s="1"/>
  <c r="A230" i="28" s="1"/>
  <c r="A231" i="28" s="1"/>
  <c r="A232" i="28" s="1"/>
  <c r="F216" i="28"/>
  <c r="F212" i="28"/>
  <c r="F211" i="28"/>
  <c r="F210" i="28"/>
  <c r="F208" i="28"/>
  <c r="D207" i="28"/>
  <c r="F207" i="28" s="1"/>
  <c r="F206" i="28"/>
  <c r="F205" i="28"/>
  <c r="F203" i="28"/>
  <c r="F202" i="28"/>
  <c r="D201" i="28"/>
  <c r="F201" i="28" s="1"/>
  <c r="D199" i="28"/>
  <c r="F199" i="28" s="1"/>
  <c r="F198" i="28"/>
  <c r="F197" i="28"/>
  <c r="F196" i="28"/>
  <c r="F195" i="28"/>
  <c r="F194" i="28"/>
  <c r="F193" i="28"/>
  <c r="F192" i="28"/>
  <c r="F191" i="28"/>
  <c r="F190" i="28"/>
  <c r="F189" i="28"/>
  <c r="F188" i="28"/>
  <c r="F187" i="28"/>
  <c r="F186" i="28"/>
  <c r="F185" i="28"/>
  <c r="F184" i="28"/>
  <c r="F183" i="28"/>
  <c r="F182" i="28"/>
  <c r="F181" i="28"/>
  <c r="F179" i="28"/>
  <c r="F178" i="28"/>
  <c r="A178" i="28"/>
  <c r="A179" i="28" s="1"/>
  <c r="A181" i="28" s="1"/>
  <c r="A182" i="28" s="1"/>
  <c r="A183" i="28" s="1"/>
  <c r="A184" i="28" s="1"/>
  <c r="A185" i="28" s="1"/>
  <c r="A186" i="28" s="1"/>
  <c r="A187" i="28" s="1"/>
  <c r="F177" i="28"/>
  <c r="E176" i="28"/>
  <c r="F176" i="28" s="1"/>
  <c r="F175" i="28"/>
  <c r="A175" i="28"/>
  <c r="F174" i="28"/>
  <c r="F171" i="28"/>
  <c r="F170" i="28"/>
  <c r="F169" i="28"/>
  <c r="F167" i="28"/>
  <c r="F166" i="28"/>
  <c r="F164" i="28"/>
  <c r="F163" i="28"/>
  <c r="A163" i="28"/>
  <c r="A169" i="28" s="1"/>
  <c r="A170" i="28" s="1"/>
  <c r="F162" i="28"/>
  <c r="F161" i="28"/>
  <c r="F159" i="28"/>
  <c r="F158" i="28"/>
  <c r="F156" i="28"/>
  <c r="D155" i="28"/>
  <c r="F155" i="28" s="1"/>
  <c r="D153" i="28"/>
  <c r="F153" i="28" s="1"/>
  <c r="F152" i="28"/>
  <c r="F151" i="28"/>
  <c r="F150" i="28"/>
  <c r="F149" i="28"/>
  <c r="F148" i="28"/>
  <c r="F147" i="28"/>
  <c r="F146" i="28"/>
  <c r="F145" i="28"/>
  <c r="F144" i="28"/>
  <c r="F143" i="28"/>
  <c r="F142" i="28"/>
  <c r="F141" i="28"/>
  <c r="F140" i="28"/>
  <c r="F139" i="28"/>
  <c r="F138" i="28"/>
  <c r="F137" i="28"/>
  <c r="F136" i="28"/>
  <c r="F135" i="28"/>
  <c r="F134" i="28"/>
  <c r="F133" i="28"/>
  <c r="F132" i="28"/>
  <c r="F131" i="28"/>
  <c r="F130" i="28"/>
  <c r="F129" i="28"/>
  <c r="F128" i="28"/>
  <c r="F127" i="28"/>
  <c r="A127" i="28"/>
  <c r="A128" i="28" s="1"/>
  <c r="A129" i="28" s="1"/>
  <c r="A130" i="28" s="1"/>
  <c r="A131" i="28" s="1"/>
  <c r="A132" i="28" s="1"/>
  <c r="A133" i="28" s="1"/>
  <c r="A134" i="28" s="1"/>
  <c r="F126" i="28"/>
  <c r="F125" i="28"/>
  <c r="F124" i="28"/>
  <c r="F123" i="28"/>
  <c r="F121" i="28"/>
  <c r="F118" i="28"/>
  <c r="F117" i="28"/>
  <c r="F116" i="28"/>
  <c r="F115" i="28"/>
  <c r="F114" i="28"/>
  <c r="F113" i="28"/>
  <c r="F112" i="28"/>
  <c r="F111" i="28"/>
  <c r="A111" i="28"/>
  <c r="A113" i="28" s="1"/>
  <c r="A114" i="28" s="1"/>
  <c r="A115" i="28" s="1"/>
  <c r="A116" i="28" s="1"/>
  <c r="F110" i="28"/>
  <c r="F108" i="28"/>
  <c r="F107" i="28"/>
  <c r="F106" i="28"/>
  <c r="F105" i="28"/>
  <c r="F103" i="28"/>
  <c r="F102" i="28"/>
  <c r="F101" i="28"/>
  <c r="F100" i="28"/>
  <c r="F99" i="28"/>
  <c r="F97" i="28"/>
  <c r="F96" i="28"/>
  <c r="F95" i="28"/>
  <c r="F94" i="28"/>
  <c r="F93" i="28"/>
  <c r="F92" i="28"/>
  <c r="F91" i="28"/>
  <c r="F90" i="28"/>
  <c r="F89" i="28"/>
  <c r="F88" i="28"/>
  <c r="A88" i="28"/>
  <c r="A89" i="28" s="1"/>
  <c r="A90" i="28" s="1"/>
  <c r="A91" i="28" s="1"/>
  <c r="A99" i="28" s="1"/>
  <c r="A100" i="28" s="1"/>
  <c r="A101" i="28" s="1"/>
  <c r="A102" i="28" s="1"/>
  <c r="A105" i="28" s="1"/>
  <c r="A106" i="28" s="1"/>
  <c r="F87" i="28"/>
  <c r="A87" i="28"/>
  <c r="F86" i="28"/>
  <c r="F84" i="28"/>
  <c r="F83" i="28"/>
  <c r="F82" i="28"/>
  <c r="F81" i="28"/>
  <c r="F80" i="28"/>
  <c r="F79" i="28"/>
  <c r="F78" i="28"/>
  <c r="F77" i="28"/>
  <c r="F76" i="28"/>
  <c r="F75" i="28"/>
  <c r="F74" i="28"/>
  <c r="F73" i="28"/>
  <c r="F72" i="28"/>
  <c r="F71" i="28"/>
  <c r="F70" i="28"/>
  <c r="F69" i="28"/>
  <c r="F68" i="28"/>
  <c r="F67" i="28"/>
  <c r="F66" i="28"/>
  <c r="F65" i="28"/>
  <c r="F64" i="28"/>
  <c r="F63" i="28"/>
  <c r="F62" i="28"/>
  <c r="F61" i="28"/>
  <c r="F60" i="28"/>
  <c r="F59" i="28"/>
  <c r="F58" i="28"/>
  <c r="F57" i="28"/>
  <c r="F56" i="28"/>
  <c r="F55" i="28"/>
  <c r="F54" i="28"/>
  <c r="F53" i="28"/>
  <c r="F52" i="28"/>
  <c r="F51" i="28"/>
  <c r="F50" i="28"/>
  <c r="F49" i="28"/>
  <c r="F48" i="28"/>
  <c r="F47" i="28"/>
  <c r="F46" i="28"/>
  <c r="F45" i="28"/>
  <c r="F44" i="28"/>
  <c r="F43" i="28"/>
  <c r="F42" i="28"/>
  <c r="F41" i="28"/>
  <c r="F40" i="28"/>
  <c r="A40" i="28"/>
  <c r="A41" i="28" s="1"/>
  <c r="A42" i="28" s="1"/>
  <c r="A43" i="28" s="1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7" i="28"/>
  <c r="F16" i="28"/>
  <c r="F15" i="28"/>
  <c r="F14" i="28"/>
  <c r="F13" i="28"/>
  <c r="F12" i="28"/>
  <c r="F11" i="28"/>
  <c r="A11" i="28"/>
  <c r="A12" i="28" s="1"/>
  <c r="A13" i="28" s="1"/>
  <c r="A14" i="28" s="1"/>
  <c r="A15" i="28" s="1"/>
  <c r="A16" i="28" s="1"/>
  <c r="F10" i="28"/>
  <c r="F711" i="28" l="1"/>
  <c r="F1525" i="28"/>
  <c r="F1576" i="28" s="1"/>
  <c r="F658" i="28"/>
  <c r="F964" i="28"/>
  <c r="F119" i="28"/>
  <c r="F1153" i="28"/>
  <c r="F477" i="28"/>
  <c r="F1165" i="28"/>
  <c r="F1177" i="28"/>
  <c r="F418" i="28"/>
  <c r="F18" i="28"/>
  <c r="F652" i="28"/>
  <c r="F1038" i="28"/>
  <c r="F1065" i="28"/>
  <c r="F594" i="28"/>
  <c r="F359" i="28"/>
  <c r="D1575" i="28"/>
  <c r="F1575" i="28" s="1"/>
  <c r="F213" i="28"/>
  <c r="F172" i="28"/>
  <c r="A44" i="28"/>
  <c r="A45" i="28" s="1"/>
  <c r="A46" i="28"/>
  <c r="A47" i="28" s="1"/>
  <c r="A48" i="28" s="1"/>
  <c r="A135" i="28"/>
  <c r="A136" i="28"/>
  <c r="A137" i="28" s="1"/>
  <c r="A138" i="28" s="1"/>
  <c r="A139" i="28" s="1"/>
  <c r="A140" i="28" s="1"/>
  <c r="A141" i="28" s="1"/>
  <c r="A142" i="28" s="1"/>
  <c r="A149" i="28" s="1"/>
  <c r="A150" i="28" s="1"/>
  <c r="A151" i="28" s="1"/>
  <c r="A152" i="28" s="1"/>
  <c r="A153" i="28" s="1"/>
  <c r="A155" i="28" s="1"/>
  <c r="A156" i="28" s="1"/>
  <c r="A158" i="28" s="1"/>
  <c r="A159" i="28" s="1"/>
  <c r="A161" i="28" s="1"/>
  <c r="A783" i="28"/>
  <c r="A784" i="28"/>
  <c r="A785" i="28" s="1"/>
  <c r="A189" i="28"/>
  <c r="A190" i="28" s="1"/>
  <c r="A191" i="28" s="1"/>
  <c r="A196" i="28" s="1"/>
  <c r="A197" i="28" s="1"/>
  <c r="A198" i="28" s="1"/>
  <c r="A199" i="28" s="1"/>
  <c r="A201" i="28" s="1"/>
  <c r="A202" i="28" s="1"/>
  <c r="A205" i="28" s="1"/>
  <c r="A206" i="28" s="1"/>
  <c r="A207" i="28" s="1"/>
  <c r="A188" i="28"/>
  <c r="A20" i="28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17" i="28"/>
  <c r="F1142" i="28"/>
  <c r="F304" i="28"/>
  <c r="F535" i="28"/>
  <c r="F1017" i="28"/>
  <c r="F283" i="28"/>
  <c r="F678" i="28"/>
  <c r="A962" i="28"/>
  <c r="A963" i="28"/>
  <c r="F1031" i="28"/>
  <c r="A1057" i="28"/>
  <c r="A1058" i="28" s="1"/>
  <c r="A1059" i="28" s="1"/>
  <c r="A1060" i="28" s="1"/>
  <c r="A1061" i="28" s="1"/>
  <c r="A1062" i="28"/>
  <c r="A1063" i="28" s="1"/>
  <c r="A1064" i="28" s="1"/>
  <c r="F897" i="28"/>
  <c r="F721" i="28"/>
  <c r="A916" i="28"/>
  <c r="A917" i="28" s="1"/>
  <c r="A918" i="28" s="1"/>
  <c r="A919" i="28" s="1"/>
  <c r="A920" i="28" s="1"/>
  <c r="A921" i="28" s="1"/>
  <c r="A922" i="28" s="1"/>
  <c r="A923" i="28" s="1"/>
  <c r="A924" i="28" s="1"/>
  <c r="A925" i="28" s="1"/>
  <c r="A926" i="28" s="1"/>
  <c r="A927" i="28" s="1"/>
  <c r="A928" i="28" s="1"/>
  <c r="A929" i="28" s="1"/>
  <c r="A930" i="28" s="1"/>
  <c r="A931" i="28" s="1"/>
  <c r="A932" i="28" s="1"/>
  <c r="A933" i="28" s="1"/>
  <c r="A1260" i="28"/>
  <c r="A1261" i="28"/>
  <c r="A1262" i="28" s="1"/>
  <c r="A1263" i="28" s="1"/>
  <c r="A1264" i="28" s="1"/>
  <c r="A1265" i="28" s="1"/>
  <c r="A1266" i="28" s="1"/>
  <c r="F1090" i="28"/>
  <c r="F705" i="28"/>
  <c r="F1218" i="28"/>
  <c r="A1332" i="28"/>
  <c r="A1333" i="28"/>
  <c r="A1334" i="28" s="1"/>
  <c r="A1335" i="28" s="1"/>
  <c r="A1336" i="28" s="1"/>
  <c r="A1338" i="28" s="1"/>
  <c r="A1339" i="28" s="1"/>
  <c r="A1340" i="28" s="1"/>
  <c r="A1341" i="28" s="1"/>
  <c r="A1342" i="28" s="1"/>
  <c r="A1343" i="28" s="1"/>
  <c r="A1344" i="28" s="1"/>
  <c r="A1345" i="28" s="1"/>
  <c r="A1346" i="28" s="1"/>
  <c r="A1347" i="28" s="1"/>
  <c r="A1348" i="28" s="1"/>
  <c r="A1349" i="28" s="1"/>
  <c r="A1350" i="28" s="1"/>
  <c r="A1351" i="28" s="1"/>
  <c r="A1353" i="28" s="1"/>
  <c r="A1354" i="28" s="1"/>
  <c r="A1355" i="28" s="1"/>
  <c r="A1356" i="28" s="1"/>
  <c r="A1357" i="28" s="1"/>
  <c r="A1358" i="28" s="1"/>
  <c r="A1359" i="28" s="1"/>
  <c r="A1360" i="28" s="1"/>
  <c r="A1361" i="28" s="1"/>
  <c r="A1362" i="28" s="1"/>
  <c r="A1363" i="28" s="1"/>
  <c r="A1364" i="28" s="1"/>
  <c r="A1366" i="28" s="1"/>
  <c r="A1367" i="28" s="1"/>
  <c r="A1368" i="28" s="1"/>
  <c r="A1369" i="28" s="1"/>
  <c r="A1370" i="28" s="1"/>
  <c r="A1371" i="28" s="1"/>
  <c r="F1186" i="28"/>
  <c r="F1246" i="28"/>
  <c r="F1577" i="28" l="1"/>
  <c r="F1578" i="28" s="1"/>
  <c r="F1579" i="28" s="1"/>
  <c r="A1268" i="28"/>
  <c r="A1269" i="28" s="1"/>
  <c r="A1270" i="28" s="1"/>
  <c r="A1271" i="28" s="1"/>
  <c r="A1272" i="28" s="1"/>
  <c r="A1273" i="28" s="1"/>
  <c r="A1274" i="28" s="1"/>
  <c r="A1275" i="28" s="1"/>
  <c r="A1276" i="28" s="1"/>
  <c r="A1277" i="28" s="1"/>
  <c r="A1278" i="28" s="1"/>
  <c r="A1279" i="28" s="1"/>
  <c r="A1280" i="28" s="1"/>
  <c r="A1281" i="28" s="1"/>
  <c r="A1282" i="28" s="1"/>
  <c r="A1283" i="28" s="1"/>
  <c r="A1284" i="28" s="1"/>
  <c r="A1285" i="28" s="1"/>
  <c r="A1286" i="28" s="1"/>
  <c r="A1287" i="28" s="1"/>
  <c r="A1288" i="28" s="1"/>
  <c r="A1289" i="28" s="1"/>
  <c r="A1290" i="28" s="1"/>
  <c r="A1291" i="28" s="1"/>
  <c r="A1292" i="28" s="1"/>
  <c r="A1267" i="28"/>
  <c r="A50" i="28"/>
  <c r="A51" i="28" s="1"/>
  <c r="A52" i="28" s="1"/>
  <c r="A49" i="28"/>
  <c r="A1373" i="28"/>
  <c r="A1374" i="28" s="1"/>
  <c r="A1375" i="28" s="1"/>
  <c r="A1376" i="28" s="1"/>
  <c r="A1372" i="28"/>
  <c r="A55" i="28" l="1"/>
  <c r="A56" i="28" s="1"/>
  <c r="A57" i="28" s="1"/>
  <c r="A58" i="28" s="1"/>
  <c r="A53" i="28"/>
  <c r="A54" i="28" s="1"/>
  <c r="A1299" i="28"/>
  <c r="A1300" i="28" s="1"/>
  <c r="A1301" i="28" s="1"/>
  <c r="A1302" i="28" s="1"/>
  <c r="A1303" i="28" s="1"/>
  <c r="A1293" i="28"/>
  <c r="A1294" i="28" s="1"/>
  <c r="A1295" i="28" s="1"/>
  <c r="A1296" i="28" s="1"/>
  <c r="A1297" i="28" s="1"/>
  <c r="A1298" i="28" s="1"/>
  <c r="A1304" i="28" s="1"/>
  <c r="A1305" i="28" s="1"/>
  <c r="A1306" i="28" s="1"/>
  <c r="A1307" i="28" s="1"/>
  <c r="A1308" i="28" s="1"/>
  <c r="A1309" i="28" s="1"/>
  <c r="A1310" i="28" s="1"/>
  <c r="A1311" i="28" s="1"/>
  <c r="A1312" i="28" s="1"/>
  <c r="A1313" i="28" s="1"/>
  <c r="A1314" i="28" s="1"/>
  <c r="A1315" i="28" s="1"/>
  <c r="A1316" i="28" s="1"/>
  <c r="A1317" i="28" s="1"/>
  <c r="A60" i="28" l="1"/>
  <c r="A61" i="28" s="1"/>
  <c r="A62" i="28" s="1"/>
  <c r="A63" i="28" s="1"/>
  <c r="A64" i="28" s="1"/>
  <c r="A65" i="28" s="1"/>
  <c r="A59" i="28"/>
  <c r="E17" i="23" l="1"/>
  <c r="G17" i="23" s="1"/>
  <c r="G15" i="23" s="1"/>
  <c r="G24" i="23"/>
  <c r="G23" i="23"/>
  <c r="G22" i="23"/>
  <c r="G21" i="23"/>
  <c r="G20" i="23"/>
  <c r="G19" i="23"/>
  <c r="G18" i="23" s="1"/>
  <c r="G16" i="23"/>
  <c r="G12" i="23"/>
  <c r="G11" i="23" s="1"/>
  <c r="G14" i="23" l="1"/>
  <c r="G10" i="23" s="1"/>
  <c r="G9" i="23" s="1"/>
  <c r="D18" i="26"/>
  <c r="C75" i="7" l="1"/>
  <c r="E17" i="25" l="1"/>
  <c r="G26" i="5" l="1"/>
  <c r="G25" i="5" s="1"/>
  <c r="C32" i="7" l="1"/>
  <c r="F14" i="25" l="1"/>
  <c r="G14" i="25"/>
  <c r="H14" i="25"/>
  <c r="D14" i="26"/>
  <c r="E16" i="25"/>
  <c r="D16" i="25" s="1"/>
  <c r="D17" i="25"/>
  <c r="E15" i="25"/>
  <c r="E14" i="25" l="1"/>
  <c r="H12" i="25"/>
  <c r="F12" i="25"/>
  <c r="G12" i="25"/>
  <c r="G35" i="5" l="1"/>
  <c r="G34" i="5" s="1"/>
  <c r="G33" i="5" l="1"/>
  <c r="G32" i="5" s="1"/>
  <c r="G30" i="5" s="1"/>
  <c r="G28" i="5" s="1"/>
  <c r="C79" i="7" l="1"/>
  <c r="C36" i="7"/>
  <c r="D23" i="24"/>
  <c r="G10" i="25" l="1"/>
  <c r="F10" i="25"/>
  <c r="G24" i="5" l="1"/>
  <c r="G23" i="5" l="1"/>
  <c r="G21" i="5" s="1"/>
  <c r="G19" i="5" s="1"/>
  <c r="C23" i="7" l="1"/>
  <c r="C66" i="7"/>
  <c r="D17" i="24"/>
  <c r="H10" i="25"/>
  <c r="D15" i="25" l="1"/>
  <c r="D12" i="26"/>
  <c r="D10" i="26" s="1"/>
  <c r="D8" i="26" s="1"/>
  <c r="G45" i="5" l="1"/>
  <c r="D14" i="25"/>
  <c r="D12" i="25" s="1"/>
  <c r="D10" i="25" s="1"/>
  <c r="E12" i="25"/>
  <c r="E10" i="25" s="1"/>
  <c r="G44" i="5" l="1"/>
  <c r="G43" i="5" s="1"/>
  <c r="G42" i="5" s="1"/>
  <c r="G41" i="5" s="1"/>
  <c r="G39" i="5" s="1"/>
  <c r="G37" i="5" s="1"/>
  <c r="G17" i="5" s="1"/>
  <c r="C88" i="7" l="1"/>
  <c r="C45" i="7"/>
  <c r="D29" i="24"/>
  <c r="D10" i="24" s="1"/>
  <c r="G16" i="5"/>
  <c r="G14" i="5" s="1"/>
  <c r="G12" i="5" s="1"/>
  <c r="G10" i="5" s="1"/>
  <c r="G8" i="5" s="1"/>
  <c r="D9" i="24" l="1"/>
  <c r="D8" i="24" s="1"/>
</calcChain>
</file>

<file path=xl/sharedStrings.xml><?xml version="1.0" encoding="utf-8"?>
<sst xmlns="http://schemas.openxmlformats.org/spreadsheetml/2006/main" count="3490" uniqueCount="1342">
  <si>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</si>
  <si>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</si>
  <si>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</si>
  <si>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</si>
  <si>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</si>
  <si>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</si>
  <si>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</si>
  <si>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</si>
  <si>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</si>
  <si>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</si>
  <si>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</si>
  <si>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</si>
  <si>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</si>
  <si>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</si>
  <si>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</si>
  <si>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</si>
  <si>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</si>
  <si>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</si>
  <si>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</si>
  <si>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</si>
  <si>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</si>
  <si>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</si>
  <si>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</si>
  <si>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</si>
  <si>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</si>
  <si>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</si>
  <si>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</si>
  <si>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</si>
  <si>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</si>
  <si>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</si>
  <si>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</si>
  <si>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</si>
  <si>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</si>
  <si>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</si>
  <si>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</si>
  <si>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</si>
  <si>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</si>
  <si>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</si>
  <si>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</si>
  <si>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</si>
  <si>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</si>
  <si>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</si>
  <si>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</si>
  <si>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</si>
  <si>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</si>
  <si>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</si>
  <si>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</si>
  <si>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</si>
  <si>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</si>
  <si>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</si>
  <si>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</si>
  <si>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</si>
  <si>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</si>
  <si>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</si>
  <si>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</si>
  <si>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</si>
  <si>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</si>
  <si>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</si>
  <si>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</si>
  <si>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</si>
  <si>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</si>
  <si>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</si>
  <si>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</si>
  <si>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</si>
  <si>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</si>
  <si>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</si>
  <si>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</si>
  <si>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</si>
  <si>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</si>
  <si>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</si>
  <si>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</si>
  <si>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</si>
  <si>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</si>
  <si>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</si>
  <si>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</si>
  <si>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</si>
  <si>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</si>
  <si>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</si>
  <si>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</si>
  <si>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</si>
  <si>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</si>
  <si>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</si>
  <si>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ԸՆԹԱՑԻԿ ԾԱԽՍԵՐ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</si>
  <si>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</si>
  <si>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</si>
  <si>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</si>
  <si>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</si>
  <si>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</si>
  <si>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</si>
  <si>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</si>
  <si>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</si>
  <si>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</si>
  <si>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</si>
  <si>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</si>
  <si>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</si>
  <si>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 xml:space="preserve"> ՀՀ պետական եկամուտների կոմիտեի շենքային ապահովվածության բարելավում
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</si>
  <si>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</si>
  <si>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</si>
  <si>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</si>
  <si>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</si>
  <si>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Հավելված N 6</t>
  </si>
  <si>
    <t>ՀՀ ՊԵԿ Երևան քաղաքի արտաքին տնտեսական գործունեության կենտրոնի կառուցման աշխատանքներ</t>
  </si>
  <si>
    <t xml:space="preserve">ՀԱՅԱՍՏԱՆԻ ՀԱՆՐԱՊԵՏՈՒԹՅԱՆ ԿԱՌԱՎԱՐՈՒԹՅԱՆ 2022 ԹՎԱԿԱՆԻ ԴԵԿՏԵՄԲԵՐԻ 29-Ի N 2111-Ն ՈՐՈՇՄԱՆ N 5 ՀԱՎԵԼՎԱԾԻ N 2 ԱՂՅՈՒՍԱԿՈՒՄ ԿԱՏԱՐՎՈՂ ՓՈՓՈԽՈՒԹՅՈՒՆՆԵՐԸ 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</si>
  <si>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</t>
  </si>
  <si>
    <t xml:space="preserve"> ՇԵՆՔԵՐ ԵՎ ՇԻՆՈՒԹՅՈՒՆՆԵՐ</t>
  </si>
  <si>
    <t xml:space="preserve"> - Շենքերի և շինությունների շինարարություն</t>
  </si>
  <si>
    <t xml:space="preserve"> - Կառավարչական ծառայություններ</t>
  </si>
  <si>
    <t xml:space="preserve"> Փորձաքննությունների ծառայություններ</t>
  </si>
  <si>
    <t xml:space="preserve"> 11005</t>
  </si>
  <si>
    <t xml:space="preserve"> Փորձաքննությունների կատարում և եզրակացությունների տրամադրում, անվճարունակ քաղաքացիներին իրավական ծառայությունների տրամադրում</t>
  </si>
  <si>
    <t xml:space="preserve"> Ծառայությունը մատուցող կազմակերպության(ների) անվանում(ներ)ը՛ </t>
  </si>
  <si>
    <t xml:space="preserve"> 1023 </t>
  </si>
  <si>
    <t xml:space="preserve"> 11005 </t>
  </si>
  <si>
    <t xml:space="preserve"> Փորձաքննությունների ծառայություններ </t>
  </si>
  <si>
    <t xml:space="preserve"> Փորձաքննությունների կատարում և եզրակացությունների տրամադրում, անվճարունակ քաղաքացիներին իրավական ծառայությունների տրամադրում </t>
  </si>
  <si>
    <t xml:space="preserve">  Մրցույթի արդյունքում ընտրված կազմակերպություն </t>
  </si>
  <si>
    <t xml:space="preserve">«ՀԱՅԱՍՏԱՆԻ ՀԱՆՐԱՊԵՏՈՒԹՅԱՆ 2023 ԹՎԱԿԱՆԻ ՊԵՏԱԿԱՆ ԲՅՈՒՋԵԻ ՄԱՍԻՆ» ՀԱՅԱՍՏԱՆԻ ՀԱՆՐԱՊԵՏՈՒԹՅԱՆ ՕՐԵՆՔԻ N 1 ՀԱՎԵԼՎԱԾԻ N 3 ԱՂՅՈՒՍԱԿՈՒՄ ԿԱՏԱՐՎՈՂ ՓՈՓՈԽՈՒԹՅՈՒՆՆԵՐԸ </t>
  </si>
  <si>
    <t xml:space="preserve">Ընդամենը փորձաքննությունների քանակ, հատ </t>
  </si>
  <si>
    <t xml:space="preserve">Հետքաբանական փորձաքննությունների քանակ, հատ   </t>
  </si>
  <si>
    <t xml:space="preserve">Ապրանքագիտական փորձաքննությունների քանակ, հատ  </t>
  </si>
  <si>
    <t xml:space="preserve">«Մարգարա» մաքսային կետի
կառուցման աշխատանքներ </t>
  </si>
  <si>
    <t xml:space="preserve">ՀՀ կառավարության 2023 թվականի </t>
  </si>
  <si>
    <t>___________  ___-ի N _______     որոշման</t>
  </si>
  <si>
    <t xml:space="preserve">Արևելյան մաքսատան-վարչության Բագրատաշենի մաքսային կետ-բաժնի ենթակառուցվածքների վերակառուցում </t>
  </si>
  <si>
    <t>ՀԱՅԱՍՏԱՆԻ ՀԱՆՐԱՊԵՏՈՒԹՅԱՆ ԿԱՌԱՎԱՐՈՒԹՅԱՆ 2022 ԹՎԱԿԱՆԻ ԴԵԿՏԵՄԲԵՐԻ 29-Ի N 2111-Ն ՈՐՈՇՄԱՆ N 10  ՀԱՎԵԼՎԱԾՈՒՄ ԿԱՏԱՐՎՈՂ ՓՈՓՈԽՈՒԹՅՈՒՆՆԵՐԸ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</si>
  <si>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</si>
  <si>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>Ավտոտեխնիկական փորձաքննությունների քանակ, հատ</t>
  </si>
  <si>
    <t xml:space="preserve"> Շարունակական ծախսեր</t>
  </si>
  <si>
    <t xml:space="preserve"> - Արտագերատեսչական ծախսեր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</si>
  <si>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</si>
  <si>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</si>
  <si>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</si>
  <si>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</si>
  <si>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</si>
  <si>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</si>
  <si>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</si>
  <si>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</si>
  <si>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</si>
  <si>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</si>
  <si>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</si>
  <si>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</si>
  <si>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</si>
  <si>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</si>
  <si>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98341140-1</t>
  </si>
  <si>
    <t>շենքի պահպանման ծառայություններ</t>
  </si>
  <si>
    <t>ԲՄ</t>
  </si>
  <si>
    <t>դրամ</t>
  </si>
  <si>
    <t>1023 31003</t>
  </si>
  <si>
    <t>ՄԱՍ II. ԱՇԽԱՏԱՆՔՆԵՐ</t>
  </si>
  <si>
    <t>45451700-1</t>
  </si>
  <si>
    <t>վերակառուցման աշխատանքներ</t>
  </si>
  <si>
    <t>45451700-6</t>
  </si>
  <si>
    <t>ՀՄԱ</t>
  </si>
  <si>
    <t>71351540-1</t>
  </si>
  <si>
    <t>տեխնիկական հսկողության ծառայություններ</t>
  </si>
  <si>
    <t>ԳՀ</t>
  </si>
  <si>
    <t>71351540-8</t>
  </si>
  <si>
    <t>ՀԲՄ</t>
  </si>
  <si>
    <t>71351540-4</t>
  </si>
  <si>
    <t>98111140-1</t>
  </si>
  <si>
    <t>հեղինակային հսկողության ծառայություններ</t>
  </si>
  <si>
    <t>ՄԱ</t>
  </si>
  <si>
    <t>Հավելված N 1</t>
  </si>
  <si>
    <t>71351540-3</t>
  </si>
  <si>
    <t>98111140-6</t>
  </si>
  <si>
    <t>1000մ3</t>
  </si>
  <si>
    <t>տ</t>
  </si>
  <si>
    <t xml:space="preserve"> </t>
  </si>
  <si>
    <t xml:space="preserve">Ավազակոպճային հարթեցնող շերտի իրականացում  </t>
  </si>
  <si>
    <t xml:space="preserve">Խճե միաշերտ հիմնատակի իրականացում 16սմ հաստությամբ </t>
  </si>
  <si>
    <t>Բիտումի տարածում խճաշերտի վրա 4.12տ/1000մ2</t>
  </si>
  <si>
    <t>Խոշորահատիկ ասֆալտբետոն հ=6սմ</t>
  </si>
  <si>
    <t>Տաք մանրահատիկ ա/բետոն  „Բ” տիպ  h=4սմ</t>
  </si>
  <si>
    <t>Գրունտի մշակում 1,0 մ3 շերեփի տարողությամբ էքսկավատորով բարձելով ավտոինքնաթափեր</t>
  </si>
  <si>
    <t>Գրունտի տեղափոխում լցակույտ 1.0կմ</t>
  </si>
  <si>
    <t>Բետոնե նախապատրաստական շերտի իրականացում В7.5 դասի բետոնից</t>
  </si>
  <si>
    <t xml:space="preserve">Ամրան  ∅16  A500C դասի </t>
  </si>
  <si>
    <t xml:space="preserve">Ամրան  ∅10  Ac-I դասի </t>
  </si>
  <si>
    <t xml:space="preserve">Ամրան  ∅8  Ac-I դասի </t>
  </si>
  <si>
    <t xml:space="preserve">Միաձույլ ե/բ հիմքեր
իրականացում В25 դասի   բետոնից  </t>
  </si>
  <si>
    <t>Ընդամենը 3 բաժնով</t>
  </si>
  <si>
    <t>Ընդամենը 4 բաժնով</t>
  </si>
  <si>
    <t>Հավելված N 7</t>
  </si>
  <si>
    <t xml:space="preserve"> Բաժին 1  Հողային աշխատանքներ</t>
  </si>
  <si>
    <t xml:space="preserve">Գոյություն ունեցող հենապատի քանդում </t>
  </si>
  <si>
    <t>մ3</t>
  </si>
  <si>
    <t xml:space="preserve">Գոյություն ունեցող ասֆալտբետոնե հարթակի  քանդում </t>
  </si>
  <si>
    <t>Գոյություն ունեցող  փշալար ցանկապատի ապամոնտաժում ձեռքով և վեդադառց պատվիրատուին</t>
  </si>
  <si>
    <t>գմ</t>
  </si>
  <si>
    <t xml:space="preserve">Շին աղբի բարձում 1,0 մ3 շերեփի տարողությամբ էքսկավատորով ավտոինքնաթափեր  </t>
  </si>
  <si>
    <t>Շին աղբի տեղափոխում լցակույտ 1.0կմ</t>
  </si>
  <si>
    <t>Ընդամենը 1 բաժնով</t>
  </si>
  <si>
    <t>Բաժին 2 Հիմնական մասնաշենք (զննման մասնաշենք)</t>
  </si>
  <si>
    <t xml:space="preserve">Ներդիր դետալների տեղադրում </t>
  </si>
  <si>
    <t xml:space="preserve">Ե/բետոնե պատի իրականացում В25 դասի   </t>
  </si>
  <si>
    <t>Մետաղական կանգնակ Կ-1  10 հատ</t>
  </si>
  <si>
    <t>Խողովակ պողպատե 120x50x3</t>
  </si>
  <si>
    <t>մ</t>
  </si>
  <si>
    <t>Մետաղական թիթեղ - 12x200</t>
  </si>
  <si>
    <t>Մետաղական պահանգ  6 հատ</t>
  </si>
  <si>
    <t>Խողովակ պողպատե 100x50x4</t>
  </si>
  <si>
    <t>Մետաղական կավարամած</t>
  </si>
  <si>
    <t>Մետաղական կավարամածի կոնստրուկցիա 12</t>
  </si>
  <si>
    <t>Խողովակ պողպատե 180x100x4</t>
  </si>
  <si>
    <t>Մետաղական կապեր</t>
  </si>
  <si>
    <t>Ծածկերի մոնտաժում գործարանային արտադրության սենդվիչ պանելներից  (պոլուպենոուրիտանե 100մմ)</t>
  </si>
  <si>
    <t>100մ2</t>
  </si>
  <si>
    <t>Ֆերմա Ֆ-1 (7 հատ) մետաղական կոնստրուկցիաների մոնտաժում</t>
  </si>
  <si>
    <t>Մետաղական կանգնակ</t>
  </si>
  <si>
    <t>Խողովակ պողպատե 120x120x5</t>
  </si>
  <si>
    <t>Խողովակ պողպատե 180x140x5</t>
  </si>
  <si>
    <t>Խողովակ պողպատե 100x50x3</t>
  </si>
  <si>
    <t>Ջրհորդան</t>
  </si>
  <si>
    <t>ամրացման դետալներ</t>
  </si>
  <si>
    <t>հատ</t>
  </si>
  <si>
    <t>Կախիչների մետաղական կոնստրուկցիաների մոնտաժում</t>
  </si>
  <si>
    <t>Մետաղական Կախիչների կոնստրուկցիա 12</t>
  </si>
  <si>
    <t>Պատերի մոնտաժում գործարանային արտադրության սենդվիչ պանելներից  (պոլուպենոուրիտանե 100մմ)</t>
  </si>
  <si>
    <t>Մետաղական էլեմենտների մակերեսների նախաներկում  ГФ-021 նախաներկով</t>
  </si>
  <si>
    <t>մ2</t>
  </si>
  <si>
    <t xml:space="preserve">Մետաղական էլեմենտների մակերեսների ներկում ջերմակայուն էմալով </t>
  </si>
  <si>
    <t>Լ-1</t>
  </si>
  <si>
    <t>Դետալ1    տանիքի գագաթ</t>
  </si>
  <si>
    <t>Լ-2</t>
  </si>
  <si>
    <t>Դետալ2    լուսամուտի տակի դետալ</t>
  </si>
  <si>
    <t>Լ-3</t>
  </si>
  <si>
    <t>Դետալ3    լուսամուտի և դռան դետալ</t>
  </si>
  <si>
    <t>Լ-4</t>
  </si>
  <si>
    <t>Դետալ4    գլխավոր մուտք դռան դետալ</t>
  </si>
  <si>
    <t>Լ-5</t>
  </si>
  <si>
    <t>Դետալ5    գլխավոր մուտք դռան դետալ</t>
  </si>
  <si>
    <t>Լ-6</t>
  </si>
  <si>
    <t>Դետալ6    տանիքի միացման դետալ</t>
  </si>
  <si>
    <t>Լ-7</t>
  </si>
  <si>
    <t>Դետալ7    տանիքի և պատերի  անկյունակ</t>
  </si>
  <si>
    <t>Լ-8</t>
  </si>
  <si>
    <t>Դետալ8    տանիքի վերջավորության անկյունակ</t>
  </si>
  <si>
    <t>Լ-9</t>
  </si>
  <si>
    <t>Դետալ9    ջրահեռացման անկյունակ</t>
  </si>
  <si>
    <t>Լ-10</t>
  </si>
  <si>
    <t>Դետալ10   ջրահեռացման անկյունակ</t>
  </si>
  <si>
    <t>Լ-11</t>
  </si>
  <si>
    <t>Դետալ11   պատի մացման անկյունակ</t>
  </si>
  <si>
    <t>Լ-12</t>
  </si>
  <si>
    <t>Դետալ12   պատի մացման անկյունակ</t>
  </si>
  <si>
    <t>Լ-13</t>
  </si>
  <si>
    <t>Դետալ13   լոշտակով պեաձև լուսամուտի դետալ</t>
  </si>
  <si>
    <t>Լ-14</t>
  </si>
  <si>
    <t>Դետալ14  շենքի անկյունային ճակատային դետալ</t>
  </si>
  <si>
    <t>Լ-15</t>
  </si>
  <si>
    <t>Դետալ15  սենդվիչի տակի ջրահեռացման զեթ դետալ</t>
  </si>
  <si>
    <t>Լ-16</t>
  </si>
  <si>
    <t>Լ-17</t>
  </si>
  <si>
    <t>Լ-18</t>
  </si>
  <si>
    <t>Մետաղական հարթակի տեղադրում օդափոխության սարքավորումների համար</t>
  </si>
  <si>
    <t>Լ-19</t>
  </si>
  <si>
    <t>Պատեր Առաստաղ</t>
  </si>
  <si>
    <t>Պատերի իրականացում գիպստվարաթղթից 12մմ       /2 շերտ - Գիպսակարտոնե Սալ 12,5մմ+Գիպսակարտոնե Սալ 12,5մմ ջրակայուն/</t>
  </si>
  <si>
    <t xml:space="preserve"> Միջնորմերի իրականացում գիպստվարաթղթից 12մմ       /2 շերտ - Գիպսակարտոնե Սալ 12,5մմ+Գիպսակարտոնե Սալ 12,5մմ ջրակայուն/</t>
  </si>
  <si>
    <t>հանքաբամբակից  շերտի տեղադրում 100 մմ հաստությամբ</t>
  </si>
  <si>
    <t xml:space="preserve">Առաստաղի  իրականացում առմսռրոնգ        </t>
  </si>
  <si>
    <t>Պատերի  ներկում լատեքսային</t>
  </si>
  <si>
    <t>Պատերի Պրեսգրանիտե սալիկ</t>
  </si>
  <si>
    <t>Լ-20</t>
  </si>
  <si>
    <t>Արտաքին պատերի և սալվածքի երեսապատում 3 սմ հաստ․ բազալտե սալերով</t>
  </si>
  <si>
    <t>Լ-21</t>
  </si>
  <si>
    <t>Պատերի երեսապատում հախճասալերով</t>
  </si>
  <si>
    <t>Լ-22</t>
  </si>
  <si>
    <t>Միջնորմներհ մետաղական կոնստրուկցիաների մոնտաժում</t>
  </si>
  <si>
    <t>Լ-23</t>
  </si>
  <si>
    <t>Խողովակ 50*50*3մմ</t>
  </si>
  <si>
    <t>Լ-24</t>
  </si>
  <si>
    <t>Ներդիր դետալներ 100*80*8մմ</t>
  </si>
  <si>
    <t>Լ-25</t>
  </si>
  <si>
    <t>Տախտակամած ներկարարական աշխատանքների համար</t>
  </si>
  <si>
    <t>քմ</t>
  </si>
  <si>
    <t>ՊԱՏՈՒՀԱՆՆԵՐ</t>
  </si>
  <si>
    <t>Ալյումինե, բլոկով,60մմ հաստ., ջերմակամուրջով, ապակեփաթեթով 4+4մմ, պրոֆիլ, բացվող</t>
  </si>
  <si>
    <t>Ալյումինե, բլոկով,60մմ հաստ., ջերմակամուրջով, ապակեփաթեթով 4+4մմ, պրոֆի խուլ</t>
  </si>
  <si>
    <t xml:space="preserve">ներքին պատուհանագոք </t>
  </si>
  <si>
    <t>Արտաքին պատուհանագոք</t>
  </si>
  <si>
    <t>Լ-26</t>
  </si>
  <si>
    <t xml:space="preserve"> մետալոպաստիկ ՊՎԽ պրոֆիլից 6 մմ ապակիով պատուհանների տեղադրում </t>
  </si>
  <si>
    <t>ԴՌՆԵՐ</t>
  </si>
  <si>
    <t>Դուռ  Մետաղապլաստե բլոկով</t>
  </si>
  <si>
    <t>Ալյումինե, բլոկով, սպիտակ, 60մմ հաստ., ջերմակամուրջով, ապակեփաթեթով 4+4մմ, պրոֆիլ</t>
  </si>
  <si>
    <t>Լ-27</t>
  </si>
  <si>
    <t>Դռների պարակալների տեղադրում</t>
  </si>
  <si>
    <t>Լ-28</t>
  </si>
  <si>
    <t>Մետաղական դռների տեղադրում</t>
  </si>
  <si>
    <t xml:space="preserve">                   Հատակներ</t>
  </si>
  <si>
    <t>պենոպլեքս 3սմ</t>
  </si>
  <si>
    <t>Ցեմենտե հարթեցնող շերտի իրականացում 60մմ հաստությամբ Պողպատե, ամրանային, եռակցված, BP  d=4,0մմ, բջիջը 100x100մմ ցանցով</t>
  </si>
  <si>
    <t>Լ-29</t>
  </si>
  <si>
    <t xml:space="preserve">Ցեմենտե հարթեցնող շերտի իրականացում 60մմ հաստությամբ </t>
  </si>
  <si>
    <t>Լամինատե հատակ</t>
  </si>
  <si>
    <t>Լամինատե  շրիշակ</t>
  </si>
  <si>
    <t>Պրեսգրանիտե սալիկ</t>
  </si>
  <si>
    <t>Պրեսգրանիտե շրիշակ
 h=100 մմ</t>
  </si>
  <si>
    <t>Լ-30</t>
  </si>
  <si>
    <t xml:space="preserve">Ցեմենտե հարթեցնող շերտի իրականացում 40մմ հաստությամբ </t>
  </si>
  <si>
    <t>Լ-31</t>
  </si>
  <si>
    <t xml:space="preserve">Բետոնե հատակի և պատերի քանդում </t>
  </si>
  <si>
    <t>Ընդամենը 2 բաժնով</t>
  </si>
  <si>
    <t>Բաժին 3 Մեքենաների մանրամասն զննման մասնաշենք</t>
  </si>
  <si>
    <t>Մեքենաների զննման մասնաշենքի թեքահարթակներ</t>
  </si>
  <si>
    <t>Լ-32</t>
  </si>
  <si>
    <t xml:space="preserve">Բետոնե նախապատրաստական շերտի իրականացում B7.5 դասի բետոնից </t>
  </si>
  <si>
    <t>Լ-33</t>
  </si>
  <si>
    <t xml:space="preserve">Միաձույլ ե/բ հիմքի իրականացում  B25 դասի բետոնից </t>
  </si>
  <si>
    <t>Լ-34</t>
  </si>
  <si>
    <t>Ամրան 14 A500</t>
  </si>
  <si>
    <t>Լ-35</t>
  </si>
  <si>
    <t>Ամրան  AI</t>
  </si>
  <si>
    <t xml:space="preserve">ե/բետոնե պատի իրականացում В25 դասի   </t>
  </si>
  <si>
    <t>Մետաղական կանգնակ Կ-2  4 հատ</t>
  </si>
  <si>
    <t>Խողովակ պողպատե 120x120x3</t>
  </si>
  <si>
    <t>Մետաղական թիթեղ - 12x270</t>
  </si>
  <si>
    <t xml:space="preserve">Մետաղական կանգնակ </t>
  </si>
  <si>
    <t>Խողովակ պողպատե 180x180x5</t>
  </si>
  <si>
    <t>Ֆերմա Ֆ-2 (5 հատ) մետաղական կոնստրուկցիաների մոնտաժում</t>
  </si>
  <si>
    <t>Լ-36</t>
  </si>
  <si>
    <t>Մետաղական ֆերմաների վոնտաժում 2 հատ</t>
  </si>
  <si>
    <t>Լ-37</t>
  </si>
  <si>
    <t>Մետաղական անկյունակի մոնտաժում 2 հատ 125*125*8մմ</t>
  </si>
  <si>
    <t>Լ-38</t>
  </si>
  <si>
    <t>Լ-39</t>
  </si>
  <si>
    <t>Լ-40</t>
  </si>
  <si>
    <t>Լ-41</t>
  </si>
  <si>
    <t>Պատերի մոնտաժում գործարանային արտադրության սենդվիչ պանելներից   (պոլուպենոուրիտանե 100մմ)</t>
  </si>
  <si>
    <t>Երկփեղկանի մետալոպաստիկ ՊՎԽ պրոֆիլից երկխցիկային ապակիով պատուհանների տեղադրում բացվող</t>
  </si>
  <si>
    <t>Երկփեղկանի մետալոպաստիկ ՊՎԽ պրոֆիլից երկխցիկային ապակիով պատուհանների տեղադրում խուլ</t>
  </si>
  <si>
    <t>Դուռ մետաղապլաստե, բլոկով</t>
  </si>
  <si>
    <t>Դարպաս սերտավոր</t>
  </si>
  <si>
    <t xml:space="preserve">                  Հատակներ</t>
  </si>
  <si>
    <t>Հարթեցնող շերտի իրականացում թեթև բետոնից</t>
  </si>
  <si>
    <t>Լ-42</t>
  </si>
  <si>
    <t>Բետոնե մակերեսի մեքենայացված հղկում /տոպինգ/</t>
  </si>
  <si>
    <t>Լ-43</t>
  </si>
  <si>
    <t>Լ-44</t>
  </si>
  <si>
    <t>Պատերի  ներկում լատեքսային ներկով</t>
  </si>
  <si>
    <t>զնման հոր 2 հատ</t>
  </si>
  <si>
    <t xml:space="preserve">ե/բետոնե կոնստրոկցիաների իրականացում В25 դասի   </t>
  </si>
  <si>
    <t xml:space="preserve">Ամրան    Ac-I դասի </t>
  </si>
  <si>
    <t>Լ-45</t>
  </si>
  <si>
    <t>Մետաղական կարկասի պատրաստում</t>
  </si>
  <si>
    <t xml:space="preserve">Բետոնե հարթակի իրականացում В25 դասի   </t>
  </si>
  <si>
    <t>Մետաղական կանգնակ Կ-3  2 հատ</t>
  </si>
  <si>
    <t>Մետաղական շրջանակ</t>
  </si>
  <si>
    <t>Ծածկերի մոնտաժում գործարանային արտադրության սենդվիչ պանելներից   (պոլուպենոուրիտանե 100մմ)</t>
  </si>
  <si>
    <t>Ֆերմա Ֆ-3 (5 հատ) մետաղական կոնստրուկցիաների մոնտաժում</t>
  </si>
  <si>
    <t>Լ-46</t>
  </si>
  <si>
    <t>Լ-47</t>
  </si>
  <si>
    <t>Լ-48</t>
  </si>
  <si>
    <t>Լ-49</t>
  </si>
  <si>
    <t>Երկփեղկանի մետալոպաստիկ ՊՎԽ պրոֆիլից երկխցիկային ապակիով պատուհանների տեղադրում</t>
  </si>
  <si>
    <t>Լ-50</t>
  </si>
  <si>
    <t>Լ51</t>
  </si>
  <si>
    <t>Լ-52</t>
  </si>
  <si>
    <t xml:space="preserve">Պեմզոբլոկե շար 10սմ հաստությամբ </t>
  </si>
  <si>
    <t>Պատերի ց/ ավազե սվաղ</t>
  </si>
  <si>
    <t>132*</t>
  </si>
  <si>
    <t xml:space="preserve">Ե/բետոնե հենապատի իրականացում В25 դասի   </t>
  </si>
  <si>
    <t xml:space="preserve">Ներդիրների դետալներ              </t>
  </si>
  <si>
    <t>հիդրոմեկուսացում 2 շերտ բիտումի քսումով</t>
  </si>
  <si>
    <t xml:space="preserve">խամքարբետոնե հիքեր 
իրականացում В7,5 դասի   բետոնից  </t>
  </si>
  <si>
    <t>Երկաթբետոնե ժապավենային հիմքերի իրականացում В20 դասի   բետոնից</t>
  </si>
  <si>
    <t>Ներդիրների դետալներ (Նդ-1) (223 հատ)</t>
  </si>
  <si>
    <t xml:space="preserve">Կանգնակ Կ-1 (223 հատ) մետաղական կոնստրուկցիաների մոնտաժում </t>
  </si>
  <si>
    <t>Մետաղական խողովակ 60x60x3</t>
  </si>
  <si>
    <t>Մետաղական թիթեղ - 3x60</t>
  </si>
  <si>
    <t>2.0 x 2.5մ չափերի մոդուլային ցանկապատ</t>
  </si>
  <si>
    <t>Ներդիրների դետալներ              (Նդ-2) (270 հատ)</t>
  </si>
  <si>
    <t>Ներդիրների դետալներ              (Նդ-1) (30հատ)</t>
  </si>
  <si>
    <t xml:space="preserve">Շրջանակի մետաղական կոնստրուկցիաների մոնտաժում </t>
  </si>
  <si>
    <t>Մետաղական խողովակ 160x80x5</t>
  </si>
  <si>
    <t>Մետաղական խողովակ 30x30x3</t>
  </si>
  <si>
    <t>Պրոֆիլավորված թիթեղ</t>
  </si>
  <si>
    <t>Փշալար</t>
  </si>
  <si>
    <t>գ.մ.</t>
  </si>
  <si>
    <t>Լ-53</t>
  </si>
  <si>
    <t>Գոյություն ունոցող կամրջի մայթերի և ճաղավանդակի մաքրում</t>
  </si>
  <si>
    <t>Լ-54</t>
  </si>
  <si>
    <t>Գոյություն ունոցող կամրջի ե/բ հարթակի շինարարական կարերի մաքրում</t>
  </si>
  <si>
    <t>Ենթակայանի տակի հիմք</t>
  </si>
  <si>
    <t>Լ-55</t>
  </si>
  <si>
    <t>Լ-56</t>
  </si>
  <si>
    <t>Լ-57</t>
  </si>
  <si>
    <t>Ամրան 16 A500</t>
  </si>
  <si>
    <t>Կոյուղու մաքրման կայանի հիմք</t>
  </si>
  <si>
    <t>Լ-58</t>
  </si>
  <si>
    <t>III կարգի գրունտի մշակում էքսկավատորով կողալիցքով</t>
  </si>
  <si>
    <t>Լ-59</t>
  </si>
  <si>
    <t>Հետ լիցք գրունտով</t>
  </si>
  <si>
    <t>Լ-60</t>
  </si>
  <si>
    <t>Հետ լիցք բազալտե փոշով</t>
  </si>
  <si>
    <t>Լ-61</t>
  </si>
  <si>
    <t>Նախապատրաստական շերտ խճե</t>
  </si>
  <si>
    <t>Լ-62</t>
  </si>
  <si>
    <t>Լ-63</t>
  </si>
  <si>
    <t>Անձրևաջրերի մաքրման կայանի հիմք</t>
  </si>
  <si>
    <t>Լ-64</t>
  </si>
  <si>
    <t>Լ-65</t>
  </si>
  <si>
    <t>Լ-66</t>
  </si>
  <si>
    <t>Լ-67</t>
  </si>
  <si>
    <t>Լ-68</t>
  </si>
  <si>
    <t>Լ-69</t>
  </si>
  <si>
    <t>Հակահրդեհային պոմպակայանի հիմք</t>
  </si>
  <si>
    <t>Լ-70</t>
  </si>
  <si>
    <t>Լ-71</t>
  </si>
  <si>
    <t>Լ-72</t>
  </si>
  <si>
    <t>Լ-73</t>
  </si>
  <si>
    <t>Լ-74</t>
  </si>
  <si>
    <t>Լ-75</t>
  </si>
  <si>
    <t>Լ-76</t>
  </si>
  <si>
    <t>Լ-77</t>
  </si>
  <si>
    <t>Արգելափակոցի հիմքեր</t>
  </si>
  <si>
    <t>Լ-78</t>
  </si>
  <si>
    <t xml:space="preserve">Բետոնե չորսուների իրականացում B25 դասի բետոնից </t>
  </si>
  <si>
    <t>Լ-79</t>
  </si>
  <si>
    <t xml:space="preserve">Ե/բ  սալի իրականացում B25 դասի բետոնից </t>
  </si>
  <si>
    <t>Լ-80</t>
  </si>
  <si>
    <t xml:space="preserve">Ամրան </t>
  </si>
  <si>
    <t>Ընդամենը 5 բաժնով</t>
  </si>
  <si>
    <t xml:space="preserve">  Բաժին 6 Մուտքի ճանապարհ</t>
  </si>
  <si>
    <t>Լ-81</t>
  </si>
  <si>
    <t>Լ-82</t>
  </si>
  <si>
    <t>Լ-83</t>
  </si>
  <si>
    <t>Լ-84</t>
  </si>
  <si>
    <t xml:space="preserve">Միաձույլ ե/բ ժապավենային հիմքի իրականացում  B25 դասի բետոնից </t>
  </si>
  <si>
    <t>30.9551</t>
  </si>
  <si>
    <t>Լ-85</t>
  </si>
  <si>
    <t>Ամրան 12 A500</t>
  </si>
  <si>
    <t>Լ-86</t>
  </si>
  <si>
    <t>Լ-87</t>
  </si>
  <si>
    <t>Ներդիր դետալների տեղադրում</t>
  </si>
  <si>
    <t>0.152</t>
  </si>
  <si>
    <t>Լ-88</t>
  </si>
  <si>
    <t>7.6</t>
  </si>
  <si>
    <t>Լ-89</t>
  </si>
  <si>
    <t>Լ-90</t>
  </si>
  <si>
    <t>Լ-91</t>
  </si>
  <si>
    <t xml:space="preserve">Մմետաղական կոնստրուկցիաների մոնտաժում </t>
  </si>
  <si>
    <t>2.98</t>
  </si>
  <si>
    <t>Լ-92</t>
  </si>
  <si>
    <t>Մետաղական խողովակ80x80x4</t>
  </si>
  <si>
    <t>112</t>
  </si>
  <si>
    <t>4765.8</t>
  </si>
  <si>
    <t>Լ-93</t>
  </si>
  <si>
    <t>Մետաղական խողովակ80x60x4</t>
  </si>
  <si>
    <t>240</t>
  </si>
  <si>
    <t>4139.6</t>
  </si>
  <si>
    <t>Լ-94</t>
  </si>
  <si>
    <t>103</t>
  </si>
  <si>
    <t>Լ-95</t>
  </si>
  <si>
    <t>Մետաղական էլեմենտների մակերեսների ներկում ПФ-115 էմալով 2 շերտ</t>
  </si>
  <si>
    <t>Լ-96</t>
  </si>
  <si>
    <t>Արտաքին ցանակապատի պատրաստումը ցինկապատ թիթեղից  0,5 մմ հաստությամբ</t>
  </si>
  <si>
    <t>292</t>
  </si>
  <si>
    <t>Ընդամենը 6 բաժնով</t>
  </si>
  <si>
    <t>ԿՄԱՂՔ</t>
  </si>
  <si>
    <t>Վերևի մետաղական պրոֆիլի պատրաստում և տեղադրում,սև մետաղից,  հաստությունը 3մմ</t>
  </si>
  <si>
    <t>Ներքևի մետաղական պրոֆիլի պատրաստում և տեղադրում,սև մետաղից, հաստությունը 4մմ</t>
  </si>
  <si>
    <t>Մետաղական կանգնակների  պրոֆիլի պատրաստում և տեղադրում,սև մետաղից, հաստ. 3մմ</t>
  </si>
  <si>
    <t>Մետաղական անկյունակի տեղադրում 25*25*2 մմ</t>
  </si>
  <si>
    <t>Վերևի մետաղական ֆիտինգի պատրաստում և տեղադրում սև մետաղից, հաստությունը 8մմ</t>
  </si>
  <si>
    <t>Ներգևի մետաղական ֆիտինգի պատրաստում և տեղադրում,սև մետաղից,  հաստությունը 6մմ</t>
  </si>
  <si>
    <t>Ներդիր էլեմենտներ, թերթի հաստություը 2 մմ</t>
  </si>
  <si>
    <t>ՀԱՏԱԿՆԵՐ</t>
  </si>
  <si>
    <t>Ցինկապատ մետաղական սիգմա պրոֆիլի պատրաստում և տեղադրում պրոֆիլի բարձրությունը 120 մմ մետաղի հաստությունը1,2 մմ</t>
  </si>
  <si>
    <t>Ցինկապատ մետաղական պրոֆիլավորված թերթի տեղադրում պրոֆիլի բարձրությունը 10 մմ մետաղի հաստությունը 0,5 մմ</t>
  </si>
  <si>
    <t>Գորորշիամեկուսիչ շերտի տեղադրում ՊՎԽ թաղանթից, 200 մկր.</t>
  </si>
  <si>
    <t>Ջերմամեկուսիչ շերտի տեղադրում հանքաբամբակից 120 մմ հաստությամբ</t>
  </si>
  <si>
    <t>Հիդրոմեկուսիչ շերտի տեղադրոըն պոլուվինիլ քլորի մեմբրանից</t>
  </si>
  <si>
    <t>Նրբատախտակի տեղադրում 22մմ հաստությամբ (12+10)մմ</t>
  </si>
  <si>
    <t>Մաքուր հատակի պատրաստում լինոլեումից</t>
  </si>
  <si>
    <t>Պարակալների տտեղադրում ՊՎԽ պրոֆիլից</t>
  </si>
  <si>
    <t>ԱՌԱՍՏԱՂ և ՏԱՆԻՔ</t>
  </si>
  <si>
    <t>Ցինկապատ մետաղական սիգմա պրոֆիլի պատրաստում և տեղադրում պրոֆիլի բարձրությունը 120 մմ մետաղի հաստությունը 1,2 մմ</t>
  </si>
  <si>
    <t xml:space="preserve">Առաստաղի պատրաստումը գիպսային ստվարաթղթից, 2 շերտից, հաստությունը 19մմ (9,5+9,5)մմ     </t>
  </si>
  <si>
    <t>Առաստաղի հարթեցում</t>
  </si>
  <si>
    <t>Առաստաղի ներկում 2 շերտով</t>
  </si>
  <si>
    <t>Ցինկապատ մետաղական Մ պրոֆիլի պատրաստում և տեղադրում մետաղի հաստությունը0,7 մմ</t>
  </si>
  <si>
    <t>ՑՍՊ մանրատախտակի շերտի պատրաստում 10 մմ հաստությամբ</t>
  </si>
  <si>
    <t>Տանիքի պատրաստումը ցինկապատ թիթեղից  0,5 մմ հաստությամբ</t>
  </si>
  <si>
    <t>ԱՐՏԱՔԻՆ ՊԱՏԵՐ</t>
  </si>
  <si>
    <t>Սենդվիչ սալերի արտաքին ամրացումը 25*25*2 մմ սև մետաղական անկյունակով ինքնաձգող շուրուպով ներկելով սենդվիչի գույնով</t>
  </si>
  <si>
    <t>Սենդվիչ սալերի ներքին ամրացումը 25*25*2 մմ սև մետաղական անկյունակով ինքնաձգող շուրուպով ներկելով սենդվիչի գույնով</t>
  </si>
  <si>
    <t>Ցինկապատ մետաղական 0,5մմ հաստությամբ պրոֆիլավորված թիթեղի տեղադրումը ներկած</t>
  </si>
  <si>
    <t>Ջերմամեկուսիչ շերտի տեղադրում հանքաբամբակից 100 մմ հաստությամբ</t>
  </si>
  <si>
    <t xml:space="preserve">Պատերի պատրաստումը գիպսային ստվարաթղթից, 2 շերտից, հաստությունը 19մմ (9,5+9,5)մմ   </t>
  </si>
  <si>
    <t>Պատերի հարթեցում</t>
  </si>
  <si>
    <t>Պատերի  ներկում 2 շերտով</t>
  </si>
  <si>
    <t>Պատուհանների բացվացքների ուժեղացումը մետաղական պրոֆլից 100 մմ լայնությամբ ներկելով</t>
  </si>
  <si>
    <t>ԴՌՆԵՐՐ</t>
  </si>
  <si>
    <t>Դռների  բացվացքների ուժեղացումը մետաղական պրոֆլից 100մմ լայնությամբ ներկելով</t>
  </si>
  <si>
    <t>Արտաքին աստիճաններ</t>
  </si>
  <si>
    <t>Արտաքին աստիճանների(մետաղական կմաղք) ՊՎԼ թերթից մարկա 306</t>
  </si>
  <si>
    <t>ՊՎԼ թերթից մարկա 306</t>
  </si>
  <si>
    <t>Ընդամենը 7 բաժնով</t>
  </si>
  <si>
    <t xml:space="preserve">Առաստաղի պատրաստումը գիպսային ստվարաթղթից, 2 շերտից, հաստությունը 19մմ (9,5+9,5)մմ
       </t>
  </si>
  <si>
    <t>Պարակալների տեղադրում ՊՎԽ պրոֆիլից</t>
  </si>
  <si>
    <t xml:space="preserve">Պատերի պատրաստումը գիպսային ստվարաթղթից, 2 շերտից, հաստությունը 19մմ (9,5+9,5)մմ  </t>
  </si>
  <si>
    <t>ՄԻՋՆՈՐՄՆԵՐ</t>
  </si>
  <si>
    <t>Միջնորմների պատրաստումը ՍԵՆԴՎԻՉ սալերից (պոլուպենոուրիտանե 100մմ)</t>
  </si>
  <si>
    <t xml:space="preserve">Դուռ  Մետաղապլաստե բլոկով
</t>
  </si>
  <si>
    <t>Ներքին ՊՎՔ մետալոպլաստհկ դռների տեղադրում</t>
  </si>
  <si>
    <t>Ընդամենը 8 բաժնով</t>
  </si>
  <si>
    <t xml:space="preserve">Առաստաղի պատրաստումը գիպսային ստվարաթղթից, 2 շերտից, հաստությունը 19մմ (9,5+9,5)մմ </t>
  </si>
  <si>
    <t>Պատերի մոնտաժում գործարանային արտադրության սենդվիչ պանելներից  
(պոլուպենոուրիտանե 100մմ)</t>
  </si>
  <si>
    <t>Պատերի պատրաստումը գիպսային ստվարաթղթից, 2 շերտից, հաստությունը 19մմ (9,5+9,5)մմ</t>
  </si>
  <si>
    <t>Ընդամենը 9 բաժնով</t>
  </si>
  <si>
    <t xml:space="preserve">Առաստաղի պատրաստումը գիպսային ստվարաթղթից, 2 շերտից, հաստությունը 19մմ (9,5+9,5)մմ    </t>
  </si>
  <si>
    <t xml:space="preserve">Միջնորմների պատրաստումը ՍԵՆԴՎԻՉ սալերից </t>
  </si>
  <si>
    <t>Ընդամենը 10 բաժնով</t>
  </si>
  <si>
    <t>Արտաքին աստիճանների (մետաղական կմաղք) ՊՎԼ թերթից մարկա 306</t>
  </si>
  <si>
    <t>Ընդամենը 11 բաժնով</t>
  </si>
  <si>
    <t>Բաժին 12 ՄՈԴՈւԼՒ  ԾԱՎԱԼՆԵՐԸ 6*3,0*3 մ (ՁԵՎԱԿԵՐՊՄԱՆ ՏԱՂԱՎԱՐ) 1 հատ)</t>
  </si>
  <si>
    <t>Առաստաղի պատրաստումը գիպսային ստվարաթղթից, 2 շերտից, հաստությունը 19մմ (9,5+9,5)մմ</t>
  </si>
  <si>
    <t>Միջնորմների պատրաստումը ՍԵՆԴՎԻՉ սալերից 
(պոլուպենոուրիտանե 100մմ)</t>
  </si>
  <si>
    <t>Ընդամենը 12 բաժնով</t>
  </si>
  <si>
    <t>Բաժին 13 Հովհարներ</t>
  </si>
  <si>
    <t>Հովհարներների մետաղական կոնստրուկցիաներ</t>
  </si>
  <si>
    <t>Հովհարներների ծածկի մոնտարում պրոֆիլավոր թիթեղից КП-18-0,70մմ</t>
  </si>
  <si>
    <t>Ընդամենը 13 բաժնով</t>
  </si>
  <si>
    <t xml:space="preserve">  </t>
  </si>
  <si>
    <t xml:space="preserve">    Բաժին 14 10 կՎ օդամալուխային գիծ</t>
  </si>
  <si>
    <t>Ե/բ միջանկյալ հենասյուների տեղադրում П10-2</t>
  </si>
  <si>
    <t>Միջանկյալ (հենասյան) բաժանիչ սարքվածքի տեղադրում՝ գծային
բաժանիչ, ПРНЗ-10 տիպի շարժաբերով</t>
  </si>
  <si>
    <t>կոմպլեկտ</t>
  </si>
  <si>
    <t>Ե/բ ծայրային հենասյուների տեղադրում А(К)10-1</t>
  </si>
  <si>
    <t>Առևտրային հաշվառքի կետ 10 կՎ, 20/5 Ա, 0.5 ճշտության դասով ПКУ-10-2
0/5-0.5S</t>
  </si>
  <si>
    <t>Մալուխային ծայրային կցորդիչ 10 կՎ КМ-1</t>
  </si>
  <si>
    <t>Փականային լիցքապարպիչ, թեթևացված, 10 կՎ РВО-10</t>
  </si>
  <si>
    <t>Ալյումին-պողպատե հաղորդալար АС-25/4.2</t>
  </si>
  <si>
    <t>Ալյումինե մալուխ, գործված պոլիէթիլենի մեկուսացմամբ,
ցինկապատ պողպատե երիզից զրահով, պոլիէթիլենային
թաղանթով,  կտրվածքը՝ 3x70 քմմ, 10 կՎ АПвБП
3x50</t>
  </si>
  <si>
    <t>Էլեկտրական հոսանքի լարերի տեղափոխում</t>
  </si>
  <si>
    <t>Լ-97</t>
  </si>
  <si>
    <t>10կՎ ՕԳ ե/բետ. միջանկյալ հենասյան տեղադրում</t>
  </si>
  <si>
    <t>Լ-98</t>
  </si>
  <si>
    <t>10կՎ ՕԳ ե/բետ.անկյունային հենասյան տեղադրում</t>
  </si>
  <si>
    <t>Լ-99</t>
  </si>
  <si>
    <t>Հեծանի տեղադրում   ТМ-3</t>
  </si>
  <si>
    <t>Լ-100</t>
  </si>
  <si>
    <t xml:space="preserve">Հողանցման պողպատե անկյւնակ  l= 2,5մ   50x50x5 </t>
  </si>
  <si>
    <t>Լ-101</t>
  </si>
  <si>
    <t>փոսի փորում հենասյան համար (0,5x0,5x2,3)</t>
  </si>
  <si>
    <t>Լ-102</t>
  </si>
  <si>
    <t>Հաղորդալարի մոնտաժում  ԱՍ-35/6,2   (350մ x 3)</t>
  </si>
  <si>
    <t>Լ-103</t>
  </si>
  <si>
    <t>Մեկուսիչ   ШС-10</t>
  </si>
  <si>
    <t>Ընդամենը 14 բաժնով</t>
  </si>
  <si>
    <t xml:space="preserve">   Բաժին 15 Մետաղական դեկորատիվ ցանկապատ, L=2500 մմ, h=2000 մմ</t>
  </si>
  <si>
    <t>Հողի մշակում ձեռքով IV կարգի գրունտներում</t>
  </si>
  <si>
    <t>100մ3</t>
  </si>
  <si>
    <t>Ավելորդ բնահողի փռում տեղում</t>
  </si>
  <si>
    <t>Մետաղական կանգնակ 11 հատ</t>
  </si>
  <si>
    <t>պողպատե քառակուսի խողովակ □60x3.0</t>
  </si>
  <si>
    <t>Պողպատե թիթեղ, 70x70 մմ</t>
  </si>
  <si>
    <t>Մետաղական դեկորատիվ ցանկապատ, L=2500 մմ, h=2000 մմ</t>
  </si>
  <si>
    <t>Մետաղական կանգնակ 4 հատ</t>
  </si>
  <si>
    <t>պողպատե քառակուսի խողովակ □80x4.0</t>
  </si>
  <si>
    <t>Պողպատե թիթեղ</t>
  </si>
  <si>
    <t>Դռնակի մետաղական կոնստրոիկցիաների մոնտաժ</t>
  </si>
  <si>
    <t>պողպատե անկյունակ ∟40x2.5</t>
  </si>
  <si>
    <t>Մետաղական դեկորատիվ ցանց, h=1800 մմ</t>
  </si>
  <si>
    <t>Սռնի</t>
  </si>
  <si>
    <t>Կողպեք</t>
  </si>
  <si>
    <t>Նշան-ցուցանակ</t>
  </si>
  <si>
    <t>Ընդամենը 15 բաժնով</t>
  </si>
  <si>
    <t xml:space="preserve">    </t>
  </si>
  <si>
    <t>Բաժին 16 Հողանցման ցանց</t>
  </si>
  <si>
    <t>Բնահողի հետլիցք ձեռքով</t>
  </si>
  <si>
    <t>Պողպատե անկյունակ` l=2.5 մ, 50x50x5մմ անկյունային պողպատից</t>
  </si>
  <si>
    <t>10հատ</t>
  </si>
  <si>
    <t>Շերտապողպատ 40x4 մմ</t>
  </si>
  <si>
    <t>100մ</t>
  </si>
  <si>
    <t>Ընդամենը 16 բաժնով</t>
  </si>
  <si>
    <t xml:space="preserve">  Բարին 17 Մալուխի խրամուղի</t>
  </si>
  <si>
    <t>Բնահողի քանդում մեխանիզմով IV կարգի գրունտներում</t>
  </si>
  <si>
    <t xml:space="preserve">Մալուխի անկողնակի պատրաստում ավազից 1 մալուխ </t>
  </si>
  <si>
    <t>Հետլիցք մեխանիզմով՝ տեղի բնահողից</t>
  </si>
  <si>
    <t>Հետլիցք ձեռքով՝ տեղի բնահողից</t>
  </si>
  <si>
    <t>Ազդանշանային ժապավեն 1 մալուխի համար</t>
  </si>
  <si>
    <t>Ընդամենը 17 բաժնով</t>
  </si>
  <si>
    <t>Էլեկտրալուսավորություն և էլեկտրաուժային մաս</t>
  </si>
  <si>
    <t>Բաժին 18 ՄԱՐԳԱՐԱ ԱՆՑԱԿԵՏԻ 0,4ԿՎ ԷԼԵԿՏՐԱՄԱՏԱԿԱՐԱՐՈՒՄ</t>
  </si>
  <si>
    <t xml:space="preserve">Մետաղական արկղ (ԲxԼxԽ) 1200x800x300մմ
</t>
  </si>
  <si>
    <t>ՊԱՄ սարքավորում 400Ա</t>
  </si>
  <si>
    <t>Եռաբևեռ եռաֆազ ինքնավար անջատիչ՝ ջերմային և
էլ-մագնիսական խզիչներով, UԱՆՎ~380 Վ, IԱՆՋ=320 Ա</t>
  </si>
  <si>
    <t>Գլխավոր բաշխիչ վահան, մետաղական արկղ (ԲxԼxԽ)
1600x800x300մմ,</t>
  </si>
  <si>
    <t>Եռաբևեռ եռաֆազ ինքնավար անջատիչ՝ ջերմային և
էլ-մագնիսական խզիչներով, UԱՆՎ~380 Վ, IԱՆՋ=225 Ա</t>
  </si>
  <si>
    <t>Եռաբևեռ եռաֆազ ինքնավար անջատիչ՝ ջերմային և
էլ-մագնիսական խզիչներով, UԱՆՎ~380 Վ, IԱՆՋ=63 Ա</t>
  </si>
  <si>
    <t>Եռաբևեռ եռաֆազ ինքնավար անջատիչ՝ ջերմային և
էլ-մագնիսական խզիչներով, UԱՆՎ~380 Վ, IԱՆՋ=32 Ա</t>
  </si>
  <si>
    <t>Եռաբևեռ եռաֆազ ինքնավար անջատիչ՝ ջերմային և
էլ-մագնիսական խզիչներով, UԱՆՎ~380 Վ, IԱՆՋ=25 Ա</t>
  </si>
  <si>
    <t>Եռաբևեռ եռաֆազ ինքնավար անջատիչ՝ ջերմային և
էլ-մագնիսական խզիչներով, UԱՆՎ~380 Վ, IԱՆՋ=10 Ա</t>
  </si>
  <si>
    <t>Միաբևեռ միաֆազ ինքնավար անջատիչ՝ ջերմային և
էլ-մագնիսական խզիչներով, UԱՆՎ~220 Վ, IԱՆՋ=16 Ա</t>
  </si>
  <si>
    <t>DIN ձող</t>
  </si>
  <si>
    <t>Զրոի և հողանցման սեղմակաշար</t>
  </si>
  <si>
    <t>Պղնձե, բազմաջիղ մալուխ, կտրվածքը՝ 5x150 մմ2 ВВГ нг</t>
  </si>
  <si>
    <t>Պղնձե, բազմաջիղ մալուխ, կտրվածքը՝ 5x95 մմ2 ВВГ нг</t>
  </si>
  <si>
    <t>Պղնձե, բազմաջիղ մալուխ, կտրվածքը՝ 5x16 մմ2 ВВГ нг</t>
  </si>
  <si>
    <t>Պղնձե, բազմաջիղ մալուխ, կտրվածքը՝ 5x4 մմ2 ВВГ нг</t>
  </si>
  <si>
    <t>Պղնձե, բազմաջիղ մալուխ, կտրվածքը՝ 3x2.5 մմ2 ВВГ нг</t>
  </si>
  <si>
    <t>Մալուխի պղնձե ծայրակալ՝ անագապատված, ճնշասեղմվող
150 մմ2, M12 ТМЛ-150
-12-17</t>
  </si>
  <si>
    <t>Մալուխի պղնձե ծայրակալ՝ անագապատված, ճնշասեղմվող
95 մմ2, M12 ТМЛ-95
-12-15</t>
  </si>
  <si>
    <t>Մալուխի պղնձե հարթ բույթային (штифт) ծայրակալ՝
անագապատված, ճնշասեղմվող, 16 մմ2</t>
  </si>
  <si>
    <t>Մալուխի պղնձե հարթ բույթային (штифт) ծայրակալ՝
անագապատված, ճնշասեղմվող, 4 մմ2</t>
  </si>
  <si>
    <t>Դիտահոր կափարիչով՝ (ԵxԼxԽ) 400x400x800մմ</t>
  </si>
  <si>
    <t xml:space="preserve">  ԱՐՏԱՔԻՆ ԼՈՒՍԱՎՈՐՈՒԹՅԱՆ ՑԱՆՑԻ ՄԱԼՈՒԽԻ ԽՐԱՄՈՒՂԻ</t>
  </si>
  <si>
    <t>Գրունտի մշակում էքսկավատորով կողալիցքով</t>
  </si>
  <si>
    <t>փոսորակի մշակում ձեռքով IV կարգի գրունտներում</t>
  </si>
  <si>
    <t>Նախաշերտի և վերնաշերտի լիցք ավազից` տոփանումով</t>
  </si>
  <si>
    <t>ԱՐՏԱՔԻՆ ԼՈՒՍԱՎՈՐՈՒԹՅԱՆ ՑԱՆՑԻ ՀԵՆԱՍՅԱՆ ՀԻՄՔԵՐ</t>
  </si>
  <si>
    <t>Բնահողի քանդում ձեռքով` 3-րդ կարգ</t>
  </si>
  <si>
    <t xml:space="preserve">Բետոն Բ15  </t>
  </si>
  <si>
    <t>ԱՐՏԱՔԻՆ ԼՈՒՍԱՎՈՐՈՒԹՅԱՆ ՑԱՆՑԻ ՀԵՆԱՍՅՈՒՆԵՐ</t>
  </si>
  <si>
    <t>Պողպատե թիթեղ 3 մմ հաստությամբ, 105x105մմ, m=23,55կգ</t>
  </si>
  <si>
    <t>Մետաղական բաժանարար տուփ 172x172x101մմ, IP54</t>
  </si>
  <si>
    <t>ԱՐՏԱՔԻՆ ԼՈՒՍԱՎՈՐՈՒԹՅԱՆ ՑԱՆՑԻ ԷԼ. ՍԱՐՔԱՎՈՐՈՒՄՆԵՐ</t>
  </si>
  <si>
    <t>Կառավարման վահան, մետաղական արկղ (ԲxԼxԽ)
600x400x220</t>
  </si>
  <si>
    <t>կ-տ</t>
  </si>
  <si>
    <t>Եռաբևեռ եռաֆազ ինքնավար անջատիչ ՝ ջերմային և
էլ-մագնիսական խզիչներով, UԱՆՎ~380 Վ, IԱՆՋ=20 Ա</t>
  </si>
  <si>
    <t>Եռաբևեռ եռաֆազ ինքնավար անջատիչ ՝ ջերմային և
էլ-մագնիսական խզիչներով, UԱՆՎ~380 Վ, IԱՆՋ=16 Ա</t>
  </si>
  <si>
    <t>Միաբևեռ միաֆազ ինքնավար անջատիչ ՝ ջերմային և
էլ-մագնիսական խզիչներով, UԱՆՎ~220 Վ, IԱՆՋ=6 Ա</t>
  </si>
  <si>
    <t>Ծրագրավորվող Տրամաբանական Հսկիչ /Programmable
Logic Controller/ 15 ր / 365 օր կարգավորմամբ, UՍՆ-24 Վ, 2ՆԲ/ՆՓ + 2ՆԲ/ՆՓ (UԿԱՌ~220 Վ, IԿԱՌ=5 Ա)</t>
  </si>
  <si>
    <t>Մոդուլային մագնիսական թողարկիչ UՓԱԹ~220 Վ,
UԿԱՌ~380 Վ, IԿԱՌ=16 Ա, 3ՆԲ/ՆՓ + ՆԲ)</t>
  </si>
  <si>
    <t>Պտուտակային սեղմակ DIN ձողի, 16 քմմ</t>
  </si>
  <si>
    <t>Փոխանջատիչ՝ եռադիրք (Ի, 0, Ձ)</t>
  </si>
  <si>
    <t>Մոնտաժային DIN ձող</t>
  </si>
  <si>
    <t>Մալուխ պղնձե, բազմաջիղ, վինիլային թաղանթով և վինիլային մեկուսացումով, կտրվածքը 4x4 մմ2 ВВГнг</t>
  </si>
  <si>
    <t>Հաղորդալար պղնձե, բազմաջիղ, վինիլային մեկուսացումով և
վինիլային թաղանթով, կտրվածքը՝ 3x1.5 մմ2 ВВГнг</t>
  </si>
  <si>
    <t>ՀՈՂԱՆՑՄԱՆ ԿՈՆՏՈՒՐԻ ԿԱՌՈՒՑՈՒՄ</t>
  </si>
  <si>
    <t>Բնահողի քանդում ձեռքով`</t>
  </si>
  <si>
    <t>ԳԼԽԱՎՈՐ ՄԱՍՆԱՇԵՆՔ</t>
  </si>
  <si>
    <t>Մուտքային բաշխիչ վահան, մետաղական արկղ (ԲxԼxԽ)
1600x800x300մ</t>
  </si>
  <si>
    <t>Եռաբևեռ եռաֆազ ինքնավար անջատիչ՝ ջերմային և
էլ-մագնիսական խզիչներով, UԱՆՎ~380 Վ, IԱՆՋ=200 Ա</t>
  </si>
  <si>
    <t>Միաբևեռ միաֆազ ինքնավար անջատիչ՝ ջերմային և
էլ-մագնիսական խզիչներով, UԱՆՎ~220 Վ, IԱՆՋ=25 Ա</t>
  </si>
  <si>
    <t>Միաբևեռ միաֆազ ինքնավար անջատիչ՝ ջերմային և
էլ-մագնիսական խզիչներով, UԱՆՎ~220 Վ, IԱՆՋ=10 Ա</t>
  </si>
  <si>
    <t>Էլ. վահանակ՝ պլաստմասե արկղ, արտաքին տեղադրման 8 տեղանոց</t>
  </si>
  <si>
    <t xml:space="preserve">Երկբևեռ վարդակ, երրորդ հողանցման հպակով, արտաքին տեղադրման, IԱՆՎ=16 Ա, IP22
</t>
  </si>
  <si>
    <t>100հատ</t>
  </si>
  <si>
    <t>Երկբևեռ վարդակ, երրորդ հողանցման հպակով, արտաքին
տեղադրման, IԱՆՎ=16 Ա, IP44</t>
  </si>
  <si>
    <t>Միաստեղ միաբևեռ անջատիչ, արտաքին տեղադրման</t>
  </si>
  <si>
    <t>Երկստեղ միաբևեռ անջատիչ, արտաքին տեղադրման</t>
  </si>
  <si>
    <t>Լ-104</t>
  </si>
  <si>
    <t xml:space="preserve">Առաստաղային լուսատու 72 Վտ, LED,  4200K ,
600x600 մմ ~AC 170-240V, 50/60Hz, </t>
  </si>
  <si>
    <t>Առաստաղի լուսատու 10 Վտ, LED, 900 Լմ, 3600 Կ, UԱՆՎ~220 Վ,
cosφ=0.92</t>
  </si>
  <si>
    <t>Վթարային լուսատու, ներկառուցված կուտակիչ մարտկոցով,
LED, 8 Վտ, 240 Լմ</t>
  </si>
  <si>
    <t>Տարհանման լուսատու՝ գրառումով /նշանով/, LED,
ներկառուցված կուտակիչ մարտկոցով, 2Վտ 20 Լմ E-22. E-11</t>
  </si>
  <si>
    <t>Հաղորդալար պղնձե, բազմաջիղ, վինիլային մեկուսացումով և
վինիլային թաղանթով, կտրվածքը՝ 5x4 մմ2 ВВГ нг</t>
  </si>
  <si>
    <t>Հաղորդալար պղնձե, բազմաջիղ, վինիլային մեկուսացումով և
վինիլային թաղանթով, կտրվածքը՝ 3x2.5 մմ2 ВВГ нг</t>
  </si>
  <si>
    <t>Հաղորդալար պղնձե, բազմաջիղ, վինիլային մեկուսացումով և
վինիլային թաղանթով, կտրվածքը՝ 3x1.5 մմ ВВГ нг</t>
  </si>
  <si>
    <t>Առաստաղից կախովի մալուխատար ցինկապատ ծակոտած պողպատից 50x200 մմ, 1.0 մմ հաստությամբ, ներառյալ կցորդիչ և կախիչ դետալները, անկյունակները, անցումները</t>
  </si>
  <si>
    <t>Առաստաղից կախովի մալուխատար ցինկապատ ծակոտած
պողպատից 50x100 մմ, 1.0 մմ հաստությամբ, ներառյալ
կցորդիչ և կախիչ դետալները, անկյունակները, անցումները</t>
  </si>
  <si>
    <t>Առաստաղից կախովի մալուխատար ցինկապատ ծակոտած
պողպատից 50x50 մմ, 1.0 մմ հաստությամբ, ներառյալ կցորդիչ
և կախիչ դետալները, անկյունակները, անցումները</t>
  </si>
  <si>
    <t>Լ-105</t>
  </si>
  <si>
    <t>Էլ. վահանակ՝ պլաստմասե արկղ, արտաքին տեղադրման 4 տեղանոց</t>
  </si>
  <si>
    <t>ՁԵՎԱԿԵՐՊՄԱՆ ՍԵՆՅԱԿ</t>
  </si>
  <si>
    <t>Եռաբևեռ եռաֆազ ինքնավար անջատիչ՝ ջերմային և
էլ-մագնիսական խզիչներով, UԱՆՎ~380 Վ, IԱՆՋ=20 Ա</t>
  </si>
  <si>
    <t>Միաբևեռ միաֆազ ինքնավար անջատիչ՝ ջերմային և
էլ-մագնիսական խզիչներով, UԱՆՎ~220 Վ, IԱՆՋ=20 Ա</t>
  </si>
  <si>
    <t>Առաստաղի լուսատու՝ 18 Վտ հզորության LED լամպով,
UԱՆՎ~220 Վ, cosφ=0.92, IP20</t>
  </si>
  <si>
    <t>Երկբևեռ վարդակ, երրորդ հողանցման հպակով, արտաքին տեղադրման, IԱՆՎ=16 Ա, IP22</t>
  </si>
  <si>
    <t>Տուփախողովակ 20x20մմ</t>
  </si>
  <si>
    <t xml:space="preserve">  ՁԵՎԱԿԵՐՊՄԱՆ ՍԵՆՅԱԿ</t>
  </si>
  <si>
    <t xml:space="preserve">  ՄԱՐԴԱՏԱՐ ՄԵՔԵՆԱՆԵՐԻ ԶՆՆՄԱՆ ՍԵՆՅԱԿ</t>
  </si>
  <si>
    <t>ԱՊԱՍՏԱՆ ՀԱՅՑՈՂՆԵՐԻ ՏԱՂԱՎԱՐ</t>
  </si>
  <si>
    <t>ՀՀ ՍԱՀՄԱՆԱՊԱՀՆԵՐԻ ՀԱՆԳՍՏԻ ՏԱՂԱՎԱՐ</t>
  </si>
  <si>
    <t>ՀԵՐԹԱՓՈԽԻ ՀԱՆԳՍՏԻ ՏԱՂԱՎԱՐ</t>
  </si>
  <si>
    <t>ԱՎՏՈՄԵՔԵՆԱՆԵՐԻ ՁԵՎԱԿԵՐՊՄԱՆ ՏԱՂԱՎԱՐ</t>
  </si>
  <si>
    <t>Ընդամենը 18 բաժնով</t>
  </si>
  <si>
    <t>Բաժին 19 Ջեռուցմում Օդափոխոթյուն</t>
  </si>
  <si>
    <t>Օդորակիչի արտաքին բլոկ  Qհ=61.5Կվտ Carrier 38VF022H119016 (կամ համարժեք)</t>
  </si>
  <si>
    <t>Օդորակիչի արտաքին բլոկ  Qհ=40.0Կվտ Carrier 38VF014H119016  (կամ համարժեք)</t>
  </si>
  <si>
    <t>Օդորակիչի ներսի  բլոկով  կանալային  Qջ=12.5Կվտ Carrier 40VK036H11500016  (կամ համարժեք)</t>
  </si>
  <si>
    <t>Օդորակիչի ներսի  բլոկ կասետային Qջ=4.0Կվտ Carrier 40VK012H11500016  (կամ համարժեք)</t>
  </si>
  <si>
    <t>Օդորակիչի ներսի  բլոկ կասետային Qջ=6.3Կվտ Carrier 40VK020H11500016  (կամ համարժեք)</t>
  </si>
  <si>
    <t>Օդորակիչ ներսի  բլոկով  կասետային Qջ=3.2Կվտ Carrier 40VK009H11500016  (կամ համարժեք)</t>
  </si>
  <si>
    <t>Օդորակիչ սպլիտ պատի ներսի  բլոկով  Qհ=5.3Կվտ Carrier 42QHA018N / 38QHA018N6  (կամ համարժեք)</t>
  </si>
  <si>
    <t>Ռոտացիոն բլոկ</t>
  </si>
  <si>
    <t>Օդորակիչ սպլիտ պատի ներսի  բլոկով  Qջ=2.9Կվտ Carrier 42QHG009D8S / 38QHG009D8S  (կամ համարժեք)</t>
  </si>
  <si>
    <t>Օդորակիչ սպլիտ պատի ներսի  բլոկով  Qջ=2.9Կվտ  Carrier 42QHG009D8S / 38QHG009D8S  (կամ համարժեք)</t>
  </si>
  <si>
    <t>Օդային վարագույր L=1.0    Q=8.0Կվտ Frico PAF2510E08/FCSA  (կամ համարժեք)</t>
  </si>
  <si>
    <t>Կենտրոնական ղեկավարման վահանակ Mitsubishi Electric  AE-200-E PAC-SJ95MA  (կամ համարժեք)</t>
  </si>
  <si>
    <t>Էլեկտրական տաքացուցիչ 3.5կՎտ</t>
  </si>
  <si>
    <t>Էլեկտրական տաքացուցիչ 2.0կՎտ</t>
  </si>
  <si>
    <t>Էլեկտրական տաքացուցիչ 1.2կՎտ</t>
  </si>
  <si>
    <t>Էլեկտրական տաքացուցիչ 0,8կՎտ</t>
  </si>
  <si>
    <t>Օդորակիչ (Կոնդիցիոներ) տիպ 1 Qջ=2.9Կվտ Carrier 42QHG009D8S / 38QHG009D8S   (կամ համարժեք)</t>
  </si>
  <si>
    <t>Օդորակիչ (Կոնդիցիոներ) տիպ 2 Qջ=2.9Կվտ Carrier 42QHG009D8S / 38QHG009D8S    (կամ համարժեք)</t>
  </si>
  <si>
    <t xml:space="preserve">Օդորակիչ մուլտի սպլիտ   դրսի բլոկ </t>
  </si>
  <si>
    <t>Պղնձե եռաբաշխիչների կոմպլեկտ միջին</t>
  </si>
  <si>
    <t>Պղնձե եռաբաշխիչների կոմպլեկտ փոքր</t>
  </si>
  <si>
    <t>Պղնձե ձևավոր մասեր</t>
  </si>
  <si>
    <t>ՈՒղանկյուն օդատար խողովակ ցինկապատ թիթեղից d=0.7 մմ</t>
  </si>
  <si>
    <t>Մալուխ պղնձե 4x1,5</t>
  </si>
  <si>
    <t>Մալուխ պղնձե 2x0.25</t>
  </si>
  <si>
    <t>Մալուխ պղնձե 2x1,5 էկրանացված</t>
  </si>
  <si>
    <t>PVC խողոավակ de50</t>
  </si>
  <si>
    <t>PVC խողոավակ de32</t>
  </si>
  <si>
    <t>Մետաղական կոնստրուկցիա օդատարների միացումների և ամրացումների համար</t>
  </si>
  <si>
    <t>100կգ</t>
  </si>
  <si>
    <t>Օդափոխոթյուն</t>
  </si>
  <si>
    <t>Ներածման Արտածման ռեկուռպեռացիոն համակարգ  2500 մ3/ժ  P=170 Պա Mitsubishi Electric LG250RVTXT-E  (կամ համարժեք)</t>
  </si>
  <si>
    <t>Ներածման Արտածման ռեկուռպեռացիոն համակարգ  1500 մ3/ժ  Mitsubishi Electric LG150RVTXT-E  (կամ համարժեք)</t>
  </si>
  <si>
    <t>Էլեկտրական տաքացուցիչ 9.0կՎտ կառավարման ռելեյով</t>
  </si>
  <si>
    <t>Էլեկտրական տաքացուցիչ 6.0կՎտ կառավարման ռելեյով</t>
  </si>
  <si>
    <t xml:space="preserve"> կանալային օդամուղ L400 մ3/ժ, 120Պա</t>
  </si>
  <si>
    <t>Կենտրոնախույզ օդամուղ պատի 100. L60 մ3/ժ, P30Պա</t>
  </si>
  <si>
    <t>Կենտրոնախույզ օդամուղ պատի 200. L300 մ3/ժ, P25Պա</t>
  </si>
  <si>
    <t>Արտաքին Ճաղաշար 600x200</t>
  </si>
  <si>
    <t>Արտաքին Ճաղաշար 450x200</t>
  </si>
  <si>
    <t>Արտաքին Ճաղաշար 150x150</t>
  </si>
  <si>
    <t>Ճաղաշար գծային 500x150</t>
  </si>
  <si>
    <t>Դիֆուզոր 450х450</t>
  </si>
  <si>
    <t>Դիֆուզոր 300х300</t>
  </si>
  <si>
    <t>Դիֆուզոր D100</t>
  </si>
  <si>
    <t>Օդի հասքի կարգավորիչ 200x150</t>
  </si>
  <si>
    <t>Օդի հասքի կարգավորիչ 200x100</t>
  </si>
  <si>
    <t>Օդի հասքի կարգավորիչ 150x100</t>
  </si>
  <si>
    <t>Օդի հասքի կարգավորիչ 100x100</t>
  </si>
  <si>
    <t>ՈՒղանկյուն օդատար խողովակ ցինկապատ թիթեղից d=0.5 մմ</t>
  </si>
  <si>
    <t>Ջերմամեկուսիչ ինքնակպչուն պենոֆոլ ֆոլգապատ 5 մմ</t>
  </si>
  <si>
    <t>Ընդամենը 19 բաժնով</t>
  </si>
  <si>
    <t xml:space="preserve">           Բաժին 20 ՏԵՍԱՀՍԿՄԱՆ ՀԱՄԱԿԱՐԳ</t>
  </si>
  <si>
    <t>Մեքենաների հաշվառման համարանիշներն
ավտոմատ կարդացող տեսախցիկ</t>
  </si>
  <si>
    <t>Ցանցային ջերմաչափ</t>
  </si>
  <si>
    <t>Սերվերային պահարան (ServerRack)  (կամ համարժեք)</t>
  </si>
  <si>
    <t>Անցակետի տեսադիտարկման համակարգի
տեսախցիկ (4Mp)</t>
  </si>
  <si>
    <t>Անցակետի ներսի տեսադիտարկման համակարգի
տեսախցիկ (8Mp)</t>
  </si>
  <si>
    <t>Ջերմոտեսիլ տեսախցիկ</t>
  </si>
  <si>
    <t>Անցակետի տեսադիտարկման շարժական
տեսախցիկ 45x</t>
  </si>
  <si>
    <t>Մեդիա փոխակերպիչ</t>
  </si>
  <si>
    <t>Պլաստմասե սպասարկման արկղ</t>
  </si>
  <si>
    <t>Օպտիկամանրաթելային մալուխ, արտաքին
անցկացման</t>
  </si>
  <si>
    <t>3x2.5 ввг պղնձե մալուխ, սնուցման բլոկների համար</t>
  </si>
  <si>
    <t>Մալուխ տեղեկատվական, ոլորված զույգերով պղնձե
4x2x0.52 քմմ /ներքին անցկացման/</t>
  </si>
  <si>
    <t>Մալուխ տեղեկատվական, ոլորված զույգերով պղնձե
4x2x0.52 քմմ /արտաքին անցկացման</t>
  </si>
  <si>
    <t>Պլաստմասե ծալքախողովակ    d=9.8մմ</t>
  </si>
  <si>
    <t>Տեսախցիկ  արտաքին DH-IPC-HFW2541T-AS</t>
  </si>
  <si>
    <t>Տեսախցիկ ներքին DH-IPC-HDW2549T-S-IL</t>
  </si>
  <si>
    <t>Տեսախցիկ PTZ  4-5 MP 32x optical zoom</t>
  </si>
  <si>
    <t>Տեսաձայնագրիչ (NVR) NVR608-64-4KS2  (կամ համարժեք)</t>
  </si>
  <si>
    <t>Տեսաձայնագրիչ (NVR) NVR5464-4KS2  (կամ համարժեք)</t>
  </si>
  <si>
    <t>Կոշտ սկավառակ 8TB /128MB(6GB/s
NCQ)/7200RPM/SATA  (կամ համարժեք)</t>
  </si>
  <si>
    <t>Ցանցային համակցման սարք PFS4226-24GT-370  (կամ համարժեք)</t>
  </si>
  <si>
    <t>Ցանցային պահարան 42U</t>
  </si>
  <si>
    <t>Տուփ մետաղական Նախատեսված
տեսախցիկների համար</t>
  </si>
  <si>
    <t>Տուփ Նախատեսված
տեսախցիկների համար</t>
  </si>
  <si>
    <t>Մալուխ (FTP) cat 6e Նախատեսված արտաքին
լարանցման համար</t>
  </si>
  <si>
    <t>POWER DISTRIBUTION UNIT L19/8  (կամ համարժեք)</t>
  </si>
  <si>
    <t>Patch panel 24 port cat 6  (կամ համարժեք)</t>
  </si>
  <si>
    <t>Հակահրդեհային ազդահարման համակարգ</t>
  </si>
  <si>
    <t>Լ-110</t>
  </si>
  <si>
    <t>Ընդունիչ-հսկիչ սարքավորում</t>
  </si>
  <si>
    <t>Լ-111</t>
  </si>
  <si>
    <t>Անընդհատ սնուցման բլոկ(կուտակիչ մարտկոց) 12 Վ, 7 Ա*Ժ</t>
  </si>
  <si>
    <t>Լ-112</t>
  </si>
  <si>
    <t>Ծխաջերմային (համակցված) ինքնավար ազդասարք</t>
  </si>
  <si>
    <t>Լ-113</t>
  </si>
  <si>
    <t>Ձեռքով գործարկման ազդասարք</t>
  </si>
  <si>
    <t>Լ-114</t>
  </si>
  <si>
    <t>Արտաքին լուսաձայնային ազդարարման սարք</t>
  </si>
  <si>
    <t>Լ-115</t>
  </si>
  <si>
    <t>Ներքին ձայնային ազդարարման սարք (շչակ)</t>
  </si>
  <si>
    <t>Լ-116</t>
  </si>
  <si>
    <t>GPS մոդուլ</t>
  </si>
  <si>
    <t>Լ-117</t>
  </si>
  <si>
    <t>Ռելեային մոդուլ</t>
  </si>
  <si>
    <t>Լ-118</t>
  </si>
  <si>
    <t>Մարտկոց 12 Վ, 7 Ա*Ժ</t>
  </si>
  <si>
    <t>Լ-119</t>
  </si>
  <si>
    <t>Պլաստմասսե ծալքախողովակ 20 մմ տրամագծով</t>
  </si>
  <si>
    <t>Լ-120</t>
  </si>
  <si>
    <t>Պլաստմասսե ծալքախողովակ 25 մմ տրամագծով</t>
  </si>
  <si>
    <t>Լ-121</t>
  </si>
  <si>
    <t>Պլաստմասե մալուխատար (սակառ) 16x16մմ</t>
  </si>
  <si>
    <t>Լ-122</t>
  </si>
  <si>
    <t>Մալուխ КСРЭВнг(А)-FRLS 1х2х0,97 մմ</t>
  </si>
  <si>
    <t>Լ-123</t>
  </si>
  <si>
    <t>Պլաստմասսե ծալքախողովակ 16 մմ տրամագծով</t>
  </si>
  <si>
    <t>Լ-124</t>
  </si>
  <si>
    <t>Պլաստմասե մալուխատար (սակառ) 12x12մմ</t>
  </si>
  <si>
    <t>Լ-125</t>
  </si>
  <si>
    <t>Պլաստմասե ուղետար 16*16մմ</t>
  </si>
  <si>
    <t>Լ-126</t>
  </si>
  <si>
    <t>Պլաստմասե ուղետարի արտաքին անկյուն 16*16մմ</t>
  </si>
  <si>
    <t>Լ-127</t>
  </si>
  <si>
    <t>Պլաստմասե ուղետարի ներքին անկյուն16*16</t>
  </si>
  <si>
    <t>Լ-128</t>
  </si>
  <si>
    <t>Պլաստմասե ուղետարի հարթ անկյուն 16*16</t>
  </si>
  <si>
    <t>Լ-129</t>
  </si>
  <si>
    <t>Պլաստմասե ուղետարի կցորդիչ16*16</t>
  </si>
  <si>
    <t>Լ-130</t>
  </si>
  <si>
    <t>Պլաստմասե ուղետարի վերջափական 16*16</t>
  </si>
  <si>
    <t>Ընդամենը 20 բաժնով</t>
  </si>
  <si>
    <t xml:space="preserve">Բաժին 21 Համակարգչային ցանց </t>
  </si>
  <si>
    <t>ՀԱՅԿԱԿԱՆ ՄԱՍ</t>
  </si>
  <si>
    <t>Ցանցային կոմուտատոր (Switch) 48 մուտք</t>
  </si>
  <si>
    <t>Ինտերնետային մալուխ, ՊՎՔ մեկուսացումով
/ներքին անցկացման/ cat 5e</t>
  </si>
  <si>
    <t>Տեղեկատվական վարդակ (ներքին) RJ45</t>
  </si>
  <si>
    <t>RJ45 վարդակների համար տուփեր (ներքին)</t>
  </si>
  <si>
    <t>Պլաստմասսե ծալքախողովակ 13 մմ տրամագծով</t>
  </si>
  <si>
    <t>ՌՈւՍԱԿԱՆ ՄԱՍ</t>
  </si>
  <si>
    <t>Ընդամենը 21 բաժնով</t>
  </si>
  <si>
    <t>III կարգի գրունտի մշակում ձեռքով</t>
  </si>
  <si>
    <t xml:space="preserve">Նախաշերտի իրականացում մանրահատիկ ավազից՝ </t>
  </si>
  <si>
    <t>Պաշտպանիչ շերտի իրականացում մանրահատիկ ավազից՝</t>
  </si>
  <si>
    <t>Խրամուղու ետլիցք</t>
  </si>
  <si>
    <t>Ընդամենը 22 բաժնով</t>
  </si>
  <si>
    <t>Բաժին 23 Խմելու ջրի բաքեր և պոմպակայան</t>
  </si>
  <si>
    <t>Պոլիէթիլենե խողովակ de 50, Pn10</t>
  </si>
  <si>
    <t>Պոլիէթիլենե խողովակ de 40, Pn10</t>
  </si>
  <si>
    <t>Պոլիէթիլենե խողովակ de 63, Pn6</t>
  </si>
  <si>
    <t>Պոլիէթիլենե խողովակ de 32, Pn6</t>
  </si>
  <si>
    <t>Պոլիէթիլենե անցում de 50x40, Pn10</t>
  </si>
  <si>
    <t>Պոլիէթիլենե եռաբաշխիչ de 50x40, Pn10</t>
  </si>
  <si>
    <t>Պոլիէթիլենե եռաբաշխիչ de 50x50, Pn10</t>
  </si>
  <si>
    <t>Պոլիէթիլենե եռաբաշխիչ de 40x40, Pn10</t>
  </si>
  <si>
    <t>Պոլիէթիլենե եռաբաշխիչ de 40x32, Pn10</t>
  </si>
  <si>
    <t>Պոլիէթիլենե անցում de 40x32, Pn10</t>
  </si>
  <si>
    <t>Պոլիէթիլենե եռաբաշխիչ de 63x63, Pn10</t>
  </si>
  <si>
    <t>Կցորդիչ de40/dn32, Pn10</t>
  </si>
  <si>
    <t>Ֆիլտր DN 32, Pn10</t>
  </si>
  <si>
    <t>Գնդիկավոր փական DN 32, Pn10</t>
  </si>
  <si>
    <t>Նիպել DN 32, Pn10</t>
  </si>
  <si>
    <t>Գնդիկավոր փական DN 25, Pn10</t>
  </si>
  <si>
    <t>Նիպել DN 25, Pn10</t>
  </si>
  <si>
    <t>Կցորդիչ de32/dn25, Pn10</t>
  </si>
  <si>
    <t xml:space="preserve">Պողպատե  ձևավոր մասերի </t>
  </si>
  <si>
    <t>Գնդիկավոր փական DN 40, Pn10</t>
  </si>
  <si>
    <t>Ջրամատակարարման պոմպ Grundfos CMBE 3-62  (կամ համարժեք)</t>
  </si>
  <si>
    <t>Ընդամենը 23 բաժնով</t>
  </si>
  <si>
    <t>Բաժին 24 Հակահրդեհային պոմպակայան</t>
  </si>
  <si>
    <t>Պոլիէթիլենե խողովակ de 63, Pn10</t>
  </si>
  <si>
    <t xml:space="preserve">Պոլիէթիլենե խողովակ de 75, Pn10 </t>
  </si>
  <si>
    <t>Պողպատե խողովակ dn 89x3.5</t>
  </si>
  <si>
    <t>Պողպատե խողովակ dn 57x3.5</t>
  </si>
  <si>
    <t>Պողպատե խողովակ dn 76x3.5</t>
  </si>
  <si>
    <t>Պողպատե խողովակ dn 48x3.5</t>
  </si>
  <si>
    <t>Կցաշուրթի պոլիէթիլենե ներդիր de40, Pn10</t>
  </si>
  <si>
    <t>Կցորդիչ de50/dn40, Pn10</t>
  </si>
  <si>
    <t>Պոլիէթիլենե անցում de50/de75, Pn10</t>
  </si>
  <si>
    <t>Պոլիէթիլենե եռաբաշխիչ  de50/de75, Pn10</t>
  </si>
  <si>
    <t>Կցաշուրթի պոլիէթիլենե ներդիր de75, Pn10</t>
  </si>
  <si>
    <t>Հակադարձ փական dn 40</t>
  </si>
  <si>
    <t>Հակադարձ փական` կցաշուրթավոր dn 40</t>
  </si>
  <si>
    <t>Սողնակավոր փական dn 40</t>
  </si>
  <si>
    <t>Սողնակավոր փական dn 50</t>
  </si>
  <si>
    <t>Սողնակավոր փական dn 80</t>
  </si>
  <si>
    <t>Հակահրդեհային պոմպ Grundfos NB 40-315/334  (կամ համարժեք)</t>
  </si>
  <si>
    <t>Սուզապոմպ Grundfos Unilift AP12.40.08.A1  (կամ համարժեք)</t>
  </si>
  <si>
    <t>Ընդամենը 24 բաժնով</t>
  </si>
  <si>
    <t>Բաժին 25 Մագիստրալ խողովակ՝ 143մ</t>
  </si>
  <si>
    <t>de90 , Pn 10 պոլիէթիլենե խողովակի տեղադրում</t>
  </si>
  <si>
    <t>de50 , Pn 10 պոլիէթիլենե խողովակի տեղադրում</t>
  </si>
  <si>
    <t>Պոլիէթիլենե անկյունակ de 90, Pn10, α=20-45</t>
  </si>
  <si>
    <t>Պոլիէթիլենե անցում de 90 / de 50</t>
  </si>
  <si>
    <t>Պոլիէթիլենե անկյունակ de 50, Pn10, α=20-45</t>
  </si>
  <si>
    <t>Պոլիէթիլենե անկյունակ de 50, Pn10, α=90</t>
  </si>
  <si>
    <t>Պոլիէթիլենե եռաբաշխիչ de 50 / de 40</t>
  </si>
  <si>
    <t>de 110 պլաստմասե ճկվող խողովակ՝ հիմքերի տակ, որպես պատյան</t>
  </si>
  <si>
    <t>Լ-131</t>
  </si>
  <si>
    <t>Վինտիլ D1 1/2</t>
  </si>
  <si>
    <t xml:space="preserve">հատ   </t>
  </si>
  <si>
    <t>Լ-132</t>
  </si>
  <si>
    <t>Ամերիկանկա բռոնզե 40</t>
  </si>
  <si>
    <t>Լ-133</t>
  </si>
  <si>
    <t xml:space="preserve">Ֆիլտր բրոնզե ցանցով ДУ40 РУ16 </t>
  </si>
  <si>
    <t>Լ-134</t>
  </si>
  <si>
    <t>Ջրաչափ ներքին պարուրակով СВDM ДУ40</t>
  </si>
  <si>
    <t>Լ-135</t>
  </si>
  <si>
    <t>Էլեկտրոֆյուժն  եռաբաշխիչ D90</t>
  </si>
  <si>
    <t>Լ-136</t>
  </si>
  <si>
    <t>Բաչոկ մետ. D1 1/1/2</t>
  </si>
  <si>
    <t>Լ-137</t>
  </si>
  <si>
    <t>անկյուն 40 90*</t>
  </si>
  <si>
    <t>Լ-138</t>
  </si>
  <si>
    <t>Կարճախողովակ պ/էթ. ДУ90 կարճ</t>
  </si>
  <si>
    <t>Լ-139</t>
  </si>
  <si>
    <t>Կցաշուրթ D80</t>
  </si>
  <si>
    <t>Լ-140</t>
  </si>
  <si>
    <t>Բոլտ, գայկա, ներդիր</t>
  </si>
  <si>
    <t xml:space="preserve">կոմպլ </t>
  </si>
  <si>
    <t>Լ-141</t>
  </si>
  <si>
    <t>Էլեկտրոֆյուժն կցամաս D90</t>
  </si>
  <si>
    <t>Լ-142</t>
  </si>
  <si>
    <t>Էլեկտրոֆյուժն խամուտ անցում D90/63</t>
  </si>
  <si>
    <t>Լ-143</t>
  </si>
  <si>
    <t>Էլեկտրոֆյուժն անցում D90/63</t>
  </si>
  <si>
    <t>Լ-144</t>
  </si>
  <si>
    <t>Էլեկտրոֆյուժն 90⁰ կցամաս D50</t>
  </si>
  <si>
    <t>Լ-145</t>
  </si>
  <si>
    <t>Էլեկտրոֆյուժն կցամաս D50</t>
  </si>
  <si>
    <t>Լ-146</t>
  </si>
  <si>
    <t>Լ-147</t>
  </si>
  <si>
    <t>Էլեկտրոֆյուժն եռաբաշխիչ D75</t>
  </si>
  <si>
    <t>Լ-148</t>
  </si>
  <si>
    <t>Էլեկտրոֆյուժն կցամաս D75</t>
  </si>
  <si>
    <t>Լ-149</t>
  </si>
  <si>
    <t>Էլեկտրոֆյուժն կցամաս D40</t>
  </si>
  <si>
    <t>Լ-150</t>
  </si>
  <si>
    <t xml:space="preserve">Էլեկտրոֆյուժն կցամաս D32 </t>
  </si>
  <si>
    <t>Լ-151</t>
  </si>
  <si>
    <t>Չկազմատվող միացություն Н/С D40/20</t>
  </si>
  <si>
    <t>Լ-152</t>
  </si>
  <si>
    <t>Էլեկտրոֆյուժն եռաբաշխիչ D32</t>
  </si>
  <si>
    <t>Լ-153</t>
  </si>
  <si>
    <t>Չկազմատվող միացություն Н/С D32/20</t>
  </si>
  <si>
    <t>Լ-154</t>
  </si>
  <si>
    <t>ամերիկանկա 20*1/2</t>
  </si>
  <si>
    <t>Լ-155</t>
  </si>
  <si>
    <t>անկյուն 20</t>
  </si>
  <si>
    <t>Լ-156</t>
  </si>
  <si>
    <t>PP Կցամաս  40x 32</t>
  </si>
  <si>
    <t>Լ-157</t>
  </si>
  <si>
    <t>SF անցում M 32x1" F</t>
  </si>
  <si>
    <t>Լ-158</t>
  </si>
  <si>
    <t>SF անցում M 32x1" M</t>
  </si>
  <si>
    <t>Լ-159</t>
  </si>
  <si>
    <t>SF փական 32 ՊԷ</t>
  </si>
  <si>
    <t>Լ-160</t>
  </si>
  <si>
    <t>ամերիկանկա 32</t>
  </si>
  <si>
    <t>Լ-161</t>
  </si>
  <si>
    <t>Չկազմատվող միացություն D50</t>
  </si>
  <si>
    <t>Լ-162</t>
  </si>
  <si>
    <t>Լ-163</t>
  </si>
  <si>
    <t>ՊԷ Զոդվող եռաբաշխիչ  90x90x90</t>
  </si>
  <si>
    <t>Լ-164</t>
  </si>
  <si>
    <t>Փական թուջե ռեզինե փակող ДУ80</t>
  </si>
  <si>
    <t>Միացման փականի հոր</t>
  </si>
  <si>
    <t>Լ-165</t>
  </si>
  <si>
    <t>Լ-166</t>
  </si>
  <si>
    <t>Ե/բ հատակի սալ КЦД -10</t>
  </si>
  <si>
    <t>Լ-167</t>
  </si>
  <si>
    <t>Ե/բ հորի պատի օղակ КЦ -10-9</t>
  </si>
  <si>
    <t>Լ-168</t>
  </si>
  <si>
    <t>Ե/բ հորի ծածկի սալ КЦП-1-10-1   թուջե մտոցով</t>
  </si>
  <si>
    <t>Լ-169</t>
  </si>
  <si>
    <t>Բետոն B15 դասի հորի բարձրության կարգավորման և հենարանների համար</t>
  </si>
  <si>
    <t>Լ-170</t>
  </si>
  <si>
    <t>Մետաղական աստիճաններ</t>
  </si>
  <si>
    <t>Լ-171</t>
  </si>
  <si>
    <t>Ընդամենը 25 բաժնով</t>
  </si>
  <si>
    <t>Բաժին 26 Հակահրդեհային հիդրանտի հոր</t>
  </si>
  <si>
    <t>Ե/բ հատակի սալ КЦД -15</t>
  </si>
  <si>
    <t>Ե/բ հորի պատի օղակ КЦ -15-9</t>
  </si>
  <si>
    <t>Ե/բ հորի պատի օղակ КЦ -15-6</t>
  </si>
  <si>
    <t>Ե/բ հորի ծածկի սալ КЦП-1-15-1  (Т տիպի թուջե մտոցով)</t>
  </si>
  <si>
    <t>Հակահրդեհային հիդրանտ dn 125, h=1500մմ</t>
  </si>
  <si>
    <t>Ընդամենը 26 բաժնով</t>
  </si>
  <si>
    <t>Բաժին 27 Հակահրդեհային ջրամբարների լցման ջրագիծ՝ 32մ</t>
  </si>
  <si>
    <t>Ընդամենը 27 բաժնով</t>
  </si>
  <si>
    <t>Բաժին 28 Փականային հոր</t>
  </si>
  <si>
    <t>Ե/բ հորի ծածկի սալ КЦП-1-10-1  (Т տիպի թուջե մտոցով)</t>
  </si>
  <si>
    <t>Ընդամենը 28 բաժնով</t>
  </si>
  <si>
    <t>Բաժին 29 Խմելու ջրի պոմպակայանի մղման ջրատար՝ 130մ</t>
  </si>
  <si>
    <t>de32 , Pn 10 պոլիպրոպիլենե  խողովակի տեղադրում</t>
  </si>
  <si>
    <t>Ջրաչափական հոր</t>
  </si>
  <si>
    <t>Լ-172</t>
  </si>
  <si>
    <t>Լ-173</t>
  </si>
  <si>
    <t>Լ-174</t>
  </si>
  <si>
    <t>Լ-175</t>
  </si>
  <si>
    <t>Լ-176</t>
  </si>
  <si>
    <t>Լ-177</t>
  </si>
  <si>
    <t>Լ-178</t>
  </si>
  <si>
    <t>Ընդամենը 29 բաժնով</t>
  </si>
  <si>
    <t>Բաժին 30 Փականային հոր</t>
  </si>
  <si>
    <t>Ընդամենը 30 բաժնով</t>
  </si>
  <si>
    <t>Բաժին 32 Հրդեհային ջրատար՝ 106մ</t>
  </si>
  <si>
    <t>de75 , Pn 10 պոլիէթիլենե խողովակի տեղադրում</t>
  </si>
  <si>
    <t>Ընդամենը 32 բաժնով</t>
  </si>
  <si>
    <t>Բաժին 33Հակահրդեհային ջրամբարների դատարկման ջրագիծ՝ 45մ</t>
  </si>
  <si>
    <t>Ընդամենը 33 բաժնով</t>
  </si>
  <si>
    <t xml:space="preserve">                     </t>
  </si>
  <si>
    <t xml:space="preserve">        Բաժին 34 Անձրևատար կոյուղու ցանց</t>
  </si>
  <si>
    <t>Անձրևատար կոյուղի</t>
  </si>
  <si>
    <t>III կարգի գրունտի մշակում 0,65մ3 շերեփի տարողությամբ էքսկավատորով կողալիցքով</t>
  </si>
  <si>
    <t xml:space="preserve">Ավազի նախապատրաստական շերտ </t>
  </si>
  <si>
    <t>Ավազի պաշտպանիչ շերտ</t>
  </si>
  <si>
    <t xml:space="preserve"> Կոյուղու ծալքավոր պոլիէթիլենե DN160 SN8 խողովակների մոնտաժում  </t>
  </si>
  <si>
    <t>Ավելնորդ գրունտի մշակում 0,65մ3 շերեփի տարողությամբ էքսկավատորով բարձելով ավտոինքնաթափեր</t>
  </si>
  <si>
    <t>Կոյուղու հատակի սալ</t>
  </si>
  <si>
    <t>Կոյուղու պատի օղակ  КЦ-10-3</t>
  </si>
  <si>
    <t>Կոյուղու պատի օղակ  КЦ-10-6</t>
  </si>
  <si>
    <t>Կոյուղու պատի օղակ  КЦ-10-6а</t>
  </si>
  <si>
    <t>Կոյուղու պատի օղակ  КЦ-10-9а</t>
  </si>
  <si>
    <t>Կոյուղու հորի ծածկի սալ թուջե մտոցով</t>
  </si>
  <si>
    <t>Կոյուղու հորի առվակի  բետոնացում</t>
  </si>
  <si>
    <t>B15,M200,W6 դասի բետոն հորի բանվորական բարձրության կարգավորման համար</t>
  </si>
  <si>
    <t>Լ-179</t>
  </si>
  <si>
    <t>Լ-180</t>
  </si>
  <si>
    <t xml:space="preserve">Կոյուղու պոլիէթիլենե D100 խողովակների մոնտաժում  </t>
  </si>
  <si>
    <t>1500</t>
  </si>
  <si>
    <t>Լ-181</t>
  </si>
  <si>
    <t xml:space="preserve">Կոյուղու պոլիէթիլենե D100 անկյունակների մոնտաժում  </t>
  </si>
  <si>
    <t>1200</t>
  </si>
  <si>
    <t>Ընդամենը 34 բաժնով</t>
  </si>
  <si>
    <t xml:space="preserve">                  </t>
  </si>
  <si>
    <t>Բաժին  35 Անձրևատար կոյուղու ցանց</t>
  </si>
  <si>
    <t xml:space="preserve"> Կոյուղու ծալքավոր պոլիէթիլենե DN230 SN8 խողովակների մոնտաժում  </t>
  </si>
  <si>
    <t>Լ-182</t>
  </si>
  <si>
    <t>Լ-183</t>
  </si>
  <si>
    <t>Կոյուղու հորի ծածկի սալ ճացավանդակե մտոցով</t>
  </si>
  <si>
    <t>Լ-184</t>
  </si>
  <si>
    <t>Նախապատրաստական շերտ  ավազե տոփանումով</t>
  </si>
  <si>
    <t>Լ-185</t>
  </si>
  <si>
    <t>Բետոնե վաքերի տեղադրում 1000*500*250</t>
  </si>
  <si>
    <t>Լ-186</t>
  </si>
  <si>
    <t>Բետոնե առվակի իրականացում В20 դասի   բետոնից</t>
  </si>
  <si>
    <t>Լ-187</t>
  </si>
  <si>
    <t>Լ-188</t>
  </si>
  <si>
    <t xml:space="preserve">Ճաղավանդակների տեղադրում </t>
  </si>
  <si>
    <t>Ընդամենը 35 բաժնով</t>
  </si>
  <si>
    <t>Բաժին լրացուցիչ աշխատանքներ</t>
  </si>
  <si>
    <t xml:space="preserve">Մետաղական դարպասներ լայն, 5,7մետր         </t>
  </si>
  <si>
    <t xml:space="preserve">Մետաղական դարպասներ լայն, 4,0մետր    </t>
  </si>
  <si>
    <t xml:space="preserve">Մետաղական դարպասներ լայն,, 3,0մետր     </t>
  </si>
  <si>
    <t>Մետաղական դռնԿՆԵՐ ԼԱՅՆ. 1,4 մետր</t>
  </si>
  <si>
    <t>Լրացուցիչ ցանկապատ</t>
  </si>
  <si>
    <t>III-ՐԴ ԿԱՐԳԻ գրունտի մշակումը ձեռքով</t>
  </si>
  <si>
    <t>Ներքին ցանկապատի փշալարի տեղադրում</t>
  </si>
  <si>
    <t>Դրոշի մետաղական կանգնակի պատրաստում և մոնտաժում 10 մ բարձրությամբ</t>
  </si>
  <si>
    <t>Անվադողային արգելափակոց խողովակ 76մմ</t>
  </si>
  <si>
    <t>Դռների սահմանափակիչ</t>
  </si>
  <si>
    <t>Դռների փակող մեխանիզմ</t>
  </si>
  <si>
    <t>Մոդուլների տակի բետոնյա հարթակների մակերեսների հարթեցնող շերտի իրականացում չոր ոչ նստվածքային խառնուրդով (EMAKO)</t>
  </si>
  <si>
    <t>Աթոռներ Բիստրո CHZ11</t>
  </si>
  <si>
    <t>Աթոռներ ZM-A911 սև</t>
  </si>
  <si>
    <t xml:space="preserve">Գրասեղաններ 750x600x1200 </t>
  </si>
  <si>
    <t xml:space="preserve">Պահարան 350x700x1900 </t>
  </si>
  <si>
    <t>Պահարան 350x900x1900 10</t>
  </si>
  <si>
    <t>Գրասեղանների կողադիրներ 600x300x800</t>
  </si>
  <si>
    <t xml:space="preserve">Գրասեղանների շարժական տումբա 600x400x400 </t>
  </si>
  <si>
    <t>Հանդերձարանների նստարան450x400x1500</t>
  </si>
  <si>
    <t xml:space="preserve">Գրասեղան 750x500x2200 </t>
  </si>
  <si>
    <t xml:space="preserve">Պահարան 320x600x2000 </t>
  </si>
  <si>
    <t xml:space="preserve">Գրասեղաններ 750x500x2830 </t>
  </si>
  <si>
    <t xml:space="preserve">Գրասեղաններ 750x500x1330  </t>
  </si>
  <si>
    <t xml:space="preserve">Գրասեղաններ 750x500x1800 </t>
  </si>
  <si>
    <t xml:space="preserve">Գրասեղան 750x500x360 </t>
  </si>
  <si>
    <t xml:space="preserve">Սեղան(մետաղազննման համար) 750x500x800  </t>
  </si>
  <si>
    <t>Պահարան 550x1000x2000</t>
  </si>
  <si>
    <t>Սեղան 750x800x1200 2</t>
  </si>
  <si>
    <t>Պահարան 500x1000x2000</t>
  </si>
  <si>
    <t>Գրասեղան 750x600x1200</t>
  </si>
  <si>
    <t xml:space="preserve">Գրասեղան 750x500x1200 </t>
  </si>
  <si>
    <t>Պահարան 500x2980x2300</t>
  </si>
  <si>
    <t>Պահարան 500x2400x2300</t>
  </si>
  <si>
    <t>Խոհանոցի կահույք</t>
  </si>
  <si>
    <t>կոմպ</t>
  </si>
  <si>
    <t>Հանդերցապահարան 50x210x260 սմ</t>
  </si>
  <si>
    <t>Խոհանոցի սեղան 79x90x90 սմ</t>
  </si>
  <si>
    <t xml:space="preserve">Համակարգիչ Acer Aspire C24-1800 </t>
  </si>
  <si>
    <t xml:space="preserve">Բազմաֆունկցիոնալ սարք Canon i-sen sys MF-463dw </t>
  </si>
  <si>
    <t>Հեռախոս լարով Grandstream GRP2603 P</t>
  </si>
  <si>
    <t>Սառնարան</t>
  </si>
  <si>
    <t>Թեյնիկ</t>
  </si>
  <si>
    <t>Միկրոալհքային վառարան</t>
  </si>
  <si>
    <t>Ճանապարհային նշան (շրջանաձև, քառակուսի, ուղղանկյուն)</t>
  </si>
  <si>
    <t>Ցուցանակ</t>
  </si>
  <si>
    <t>Ճանապարհային գծանշում</t>
  </si>
  <si>
    <t>Հենասյան և նշանի տեղադրում</t>
  </si>
  <si>
    <t>Ճանապարհային նշան (անցում)</t>
  </si>
  <si>
    <t>Հաշմանդամների զուգարանների կողաբռնակ տեղադրում</t>
  </si>
  <si>
    <t>Հաշմանդամների լվացարանների կողաբռնակ տեղադրում</t>
  </si>
  <si>
    <t>Հայելիների տեղադրում լվացարաններում և հանդերձարաններում</t>
  </si>
  <si>
    <t>Զուգարանի թղթի կախիչի տեղադրում</t>
  </si>
  <si>
    <t xml:space="preserve">Լվացարանի անձեռոցիկի տուփի տեղադրում </t>
  </si>
  <si>
    <t xml:space="preserve">Հեղուկ օճառի տարայի տեղադրում </t>
  </si>
  <si>
    <t>Դույլ զուգարանի թղթի համար (փոքր)</t>
  </si>
  <si>
    <t>Դույլ լվացարանի և ճաշարանի թղթի համար (մեծ)</t>
  </si>
  <si>
    <t xml:space="preserve">Գլխավոր մասնաշենքի օդափոխության սակառների լատեքսային ներկում </t>
  </si>
  <si>
    <t>Սրահի երկու բացվացվածքների  շրջանակների շեպերի իրականացում 30*30 անկյունների տեղադրումով</t>
  </si>
  <si>
    <t>գ մ</t>
  </si>
  <si>
    <t>Կամուրջի մուտքի մոտ  &lt;&lt;Հայաստանի Հանրապետություն&gt;&gt; ցուցանակի տեղադրում 3.8x2 մ</t>
  </si>
  <si>
    <t>ՊԵԿ լոգոյի տեղադրում</t>
  </si>
  <si>
    <t>Վթարային շենքի ճակատային մասի ներկում լատեքսային ներկով</t>
  </si>
  <si>
    <t>Վթարային շենքի ճակատային մասի քողարկում ցանցով</t>
  </si>
  <si>
    <t>Մուտքի արտաքին լուսավորվածություն</t>
  </si>
  <si>
    <t xml:space="preserve">Հենասյան կանգնակ` պողպատե խողովակ </t>
  </si>
  <si>
    <t>Պողպատե թիթեղ 105x105 3մմ հաստությամբ</t>
  </si>
  <si>
    <t>Հենասյան կանգնակների ներկում երկշերտ</t>
  </si>
  <si>
    <t xml:space="preserve">Արտաքին լուսավորության լուսադիոդային լուսատու,
 100 Վտ  </t>
  </si>
  <si>
    <t>Հաղորդալար պղնձե, բազմաջիղ, վինիլային մեկուսացումով և
վինիլային թաղանթով, կտրվածքը՝ 3x2.5 մմ2 ВВГнг</t>
  </si>
  <si>
    <t xml:space="preserve">Արտաքին լուսավորվածություն </t>
  </si>
  <si>
    <t>Արտաքին լուսավորվածության համար ՊՎՔ խողովակ 25մմ2</t>
  </si>
  <si>
    <t>0,4 կվ ցանցի մալուխ 5*6մմ2</t>
  </si>
  <si>
    <t>0,4 կվ ցանցի մալուխ 5*2,5մմ2</t>
  </si>
  <si>
    <t>1. ԿԼՏԵ - 250/10</t>
  </si>
  <si>
    <t>ԿԼՏԵ - 250կՎԱ  10/0.4կՎ  տեղադրում</t>
  </si>
  <si>
    <t xml:space="preserve"> Տեխնիկական մասնաշենք</t>
  </si>
  <si>
    <t>Էլ․ վահանակ պլաստմասե 12 տեղ</t>
  </si>
  <si>
    <t>Ավտոմատ անջատիչ եռաֆազ  40Ա</t>
  </si>
  <si>
    <t>Ավտոմատ անջատիչ միաֆազ  20Ա</t>
  </si>
  <si>
    <t>Ավտոմատ անջատիչ միաֆազ  10Ա</t>
  </si>
  <si>
    <t>Առաստաղային լուսատու 40 Վտ, LED, 3100 Լմ, 4000 Կ,
1195x295 մմ UԱՆՎ~220 Վ, cosφ=0.92, IP20</t>
  </si>
  <si>
    <t>Վարդակ հողանցման հպակով արտաքին տեղադրման  16Ա  IP44</t>
  </si>
  <si>
    <t xml:space="preserve">  Մեքենաների մանրամասն զննման մասնաշենք</t>
  </si>
  <si>
    <t xml:space="preserve"> Կամուրջի լուսավորվածություն</t>
  </si>
  <si>
    <t>Հենասյան կանգնակների տեղադրում d76x3 խողովակից  L= 2500մմ</t>
  </si>
  <si>
    <t>Մետաղական թիթեղ 4x40  L= 76մմ</t>
  </si>
  <si>
    <t xml:space="preserve">Մետաղական խամուտների տեղադրում   </t>
  </si>
  <si>
    <t xml:space="preserve">Բաժանարար տուփերի տեղադրում </t>
  </si>
  <si>
    <t xml:space="preserve">Արտաքին լուսավորություն LED լուսատու 15 Վտ </t>
  </si>
  <si>
    <t>Հաղորդալար պղնձե, բազմաջիղ, վինիլային մեկուսացումով և
վինիլային թաղանթով, կտրվածքը՝ 4x4 մմ2 ВВГнг</t>
  </si>
  <si>
    <t xml:space="preserve"> Հիմնական մասնաշենք (զննման մասնաշենք)</t>
  </si>
  <si>
    <t>Մաքսային հսկողության և սահմանային վերահսկողության տաղավարներ2*3*2,5 մ</t>
  </si>
  <si>
    <t>Մաքսային հսկողության և սահմանային վերահսկողության տաղավարներ1,5*2*2,5 մ</t>
  </si>
  <si>
    <t>Պոլիեթիլենային խողովակների մոնտաժում հակահրդեհային ջրամատակարարման 75մմ 10մթն ճնշման համար</t>
  </si>
  <si>
    <t>Անկյունակ պոլուեթիլենային 75մմ</t>
  </si>
  <si>
    <t xml:space="preserve">Կցաշուրթի կցամաս </t>
  </si>
  <si>
    <t>Մոդուլների հովհարներ 3*1</t>
  </si>
  <si>
    <t>Մոդուլների հովհարներ 6*1</t>
  </si>
  <si>
    <t>Տախտակամած տեղադրում քողարկվող էկրանի, էլեկտրական, օդափոխության և տեսհսկման աշխատանքների համար</t>
  </si>
  <si>
    <t xml:space="preserve">  100մ2 </t>
  </si>
  <si>
    <t>ՏԵՍԱՀՍԿՄԱՆ ՀԱՄԱԿԱՐԳ</t>
  </si>
  <si>
    <t>Տեսախցիկի տեղադրման հենասյուն, 6 մ</t>
  </si>
  <si>
    <t>Տեսախցիկի տեղադրման հենասյուն, 8 մ</t>
  </si>
  <si>
    <t>ՕՊՄԹ մոնտաժային հանգույց</t>
  </si>
  <si>
    <t>Մետաղական մոնտաժային արկղ</t>
  </si>
  <si>
    <t>Անխափան սնուցման սարք 6000 ՎԱ</t>
  </si>
  <si>
    <t>POE կոմուտատոր (switch), 4 մուտք</t>
  </si>
  <si>
    <t>SFP տեսակի մոդուլ ցանցային կոմուտատորների համար</t>
  </si>
  <si>
    <t>Տեսաձայնագրիչ (NVR) NVR608-64-4KS2</t>
  </si>
  <si>
    <t>Համակարգչային ցանց</t>
  </si>
  <si>
    <t>Մալուխի ուղետար ցինկապատ 200х50մմ</t>
  </si>
  <si>
    <t>90⁰ Հորիզոնական անկյուն 200x50մմ</t>
  </si>
  <si>
    <t>Հորիզոնական T-ձև անկյուն</t>
  </si>
  <si>
    <t>Ուղղահայաց անկյուն 200*50մմ</t>
  </si>
  <si>
    <t>U-ձև խողովակ L= 3000մմ</t>
  </si>
  <si>
    <t>Ցինկ պարուրավոր ձող 8մմ L=2մ</t>
  </si>
  <si>
    <t>Մալուխի ուղետար ցինկապատ 50*40մմ</t>
  </si>
  <si>
    <t>Հորիզոնական T-ձև անկյուն 50*40մմ</t>
  </si>
  <si>
    <t>Հորիզոնական անկյուն 50* 40մմ</t>
  </si>
  <si>
    <t>Ուղղահայաց անկյուն 50*40մմ</t>
  </si>
  <si>
    <t>Ուղղահայաց ճկուն մալուխատար</t>
  </si>
  <si>
    <t>Պլաստմասե ուղետար 25*16մմ</t>
  </si>
  <si>
    <t>Պլաստմասե ուղետարի արտաքին անկյուն 25*16մմ</t>
  </si>
  <si>
    <t>Պլաստմասե ուղետարի ներքին անկյուն 25*16</t>
  </si>
  <si>
    <t>Պլաստմասե ուղետարի հարթ անկյուն 25*16</t>
  </si>
  <si>
    <t>Պլաստմասե ուղետարի կցորդիչ 25*16</t>
  </si>
  <si>
    <t>Պլաստմասե ուղետարի վերջափական 25*16</t>
  </si>
  <si>
    <t>Պլաստմասե ուղետար 38(40)*25մմ</t>
  </si>
  <si>
    <t>Պլաստմասե ուղետարի արտաքին անկյուն 38*25մմ</t>
  </si>
  <si>
    <t>Պլաստմասե ուղետարի ներքին անկյուն 38*25մմ</t>
  </si>
  <si>
    <t>Պլաստմասե ուղետարի հարթ անկյուն 38*25մմ</t>
  </si>
  <si>
    <t>Պլաստմասե ուղետարի կցորդիչ 38*25մմ</t>
  </si>
  <si>
    <t>Պլաստմասե ուղետարի վերջափական 38*25մմ</t>
  </si>
  <si>
    <t>Պլաստմասե մոնտաժային արկղ</t>
  </si>
  <si>
    <t>Պլաստմասսե ծալքախողովակ 20 մմ տրամագծո</t>
  </si>
  <si>
    <t>Ցանցային լար, RJ45 միակցիչներով, 0,5մ</t>
  </si>
  <si>
    <t>Ցանցային լար, RJ45 միակցիչներով, 1մ</t>
  </si>
  <si>
    <t>Միացուցիչ RJ45 Cat6A 10 Gig, Էկրանով</t>
  </si>
  <si>
    <t>Տեղեկատվական վարդակ (արտաքին) RJ45</t>
  </si>
  <si>
    <t>Մալուխի հորիզոնական ուղղորդիչ</t>
  </si>
  <si>
    <t>ККС-1 տեսակի դիատհոր, ներառյալ մտոց</t>
  </si>
  <si>
    <t>PVC խողովակ 3մմ պատի հաստությամբ, 110մմ</t>
  </si>
  <si>
    <t>Մետաղալար 3 մմ</t>
  </si>
  <si>
    <t>կգ</t>
  </si>
  <si>
    <t>Քարտ կարդացող սարքերի ղեկավարման վահանակ /1 ռելե/</t>
  </si>
  <si>
    <t>Քարտ կարդացող սարքերի ղեկավարման վահանակ /2 ռելե/</t>
  </si>
  <si>
    <t>Քարտ կարդացող մոդուլ</t>
  </si>
  <si>
    <t>Էլեկտրամագնիսական կողպեք 280կգ</t>
  </si>
  <si>
    <t>Էլեկտրամագնիսական կողպեքի մասնիկ</t>
  </si>
  <si>
    <t>Հոսանքի բլոկ (12Վ, 5Ա) – մարտկոցի հնարավորությամբ արկղով</t>
  </si>
  <si>
    <t>Մարտկոց 9Ա</t>
  </si>
  <si>
    <t>Քարտ</t>
  </si>
  <si>
    <t>Մալուխ UTP cat 5e</t>
  </si>
  <si>
    <t>Մալուխ 2x1.5</t>
  </si>
  <si>
    <t>Ջեռուցման և հովացման համակարգ</t>
  </si>
  <si>
    <t>Տակդիրի տաքացուցիչ L</t>
  </si>
  <si>
    <t>Տակդիրի տաքացուցիչ M</t>
  </si>
  <si>
    <t>Պղնձե խողովակների կցվանքների զոդում</t>
  </si>
  <si>
    <t>Համակարգի լիցքավորում գազ ֆրեոնով R410A</t>
  </si>
  <si>
    <t>Ջրահեռացման պոմպ TP-1</t>
  </si>
  <si>
    <t>ՏԱՐԱՑՔԻ ՇԱՆԹԱՊԱՇՏՊԱՆՈԻԹՅՈՒՆ</t>
  </si>
  <si>
    <t>Միացման միջանկյալ դետալ բիմետալով</t>
  </si>
  <si>
    <t>Հոսանքատար գլոցվածք պղնձյա 8մմ</t>
  </si>
  <si>
    <t>Ակտիվ շանթընդունիչ SCHIRTEC-AE.S.E Ավատրիա</t>
  </si>
  <si>
    <t>Կայծակի հարվածների հաշվիչ մեխանիկական SLSC-10</t>
  </si>
  <si>
    <t xml:space="preserve">Ժապավենի ձգման դետալ չժանգոտվող </t>
  </si>
  <si>
    <t>Հոսանքատարի ձգման ժապավեն չժանգոտվող</t>
  </si>
  <si>
    <t>Հողանցման ցինկապատ էլեկտրոդ 16 մմ2 Л=1500</t>
  </si>
  <si>
    <t>Էլեկտրոդի ծայրակալ</t>
  </si>
  <si>
    <t>Էլեկտրոդի միացման կցորդկչ</t>
  </si>
  <si>
    <t>Հարվածային պտուտակ</t>
  </si>
  <si>
    <t>Անցողիկ մանեկ ցինկապատ</t>
  </si>
  <si>
    <t>Ցինկապատ շերտապողպատ 40մմ*4մմ</t>
  </si>
  <si>
    <t>Սղմակ շերտապողպատ+շերտապողպատ ցինկապատ</t>
  </si>
  <si>
    <t>Սղմակ հողանցիչ+շերտապողատ ցինկապատ</t>
  </si>
  <si>
    <t xml:space="preserve">Հակակոռոզիոն ժապավեն </t>
  </si>
  <si>
    <t>Հենասյուն միացման դետալներով</t>
  </si>
  <si>
    <t>Համակարգի մոնտաժային աշխատանքներ</t>
  </si>
  <si>
    <t>Քողարկիչ ցինկապատ թիթեղյա էկրան</t>
  </si>
  <si>
    <t>Մետաղական կապեր խողովակ 100*50*3մմ</t>
  </si>
  <si>
    <t>Ներդիր էլեմենտներ 50 հատ 200*300*12մմ</t>
  </si>
  <si>
    <t>Անկեռ հեղյուս</t>
  </si>
  <si>
    <t>Թիթեղյա հավաքվող էրանի տեղադրում</t>
  </si>
  <si>
    <t>Բետոնի քանդում հին ռիգելների վրայից</t>
  </si>
  <si>
    <t>խմ</t>
  </si>
  <si>
    <t>ՋՐԻ ԲԱՔԵՐ</t>
  </si>
  <si>
    <t>32000 լիտր տարողության  ջրի բակ</t>
  </si>
  <si>
    <t xml:space="preserve">Տարողություն  4մ3 պոլիպրոպիլենային ջրի բակ </t>
  </si>
  <si>
    <t>ՊՈՄՊԱԿԱՅԱՆ</t>
  </si>
  <si>
    <t>Տեխնիկական սենյակ պոլիպրոպիլենային</t>
  </si>
  <si>
    <t>ՄԱՔՐՄԱՆ ԿԱՅԱՆ</t>
  </si>
  <si>
    <t xml:space="preserve">Կոյուղաջրեր մաքրման "FBR-10" կայան </t>
  </si>
  <si>
    <t>Անձրևաջրերի մաքրման "GT-5"  կայան</t>
  </si>
  <si>
    <t>ԱՎՏՈՄԱՏ ԿԱՅԱՆՄԱՆ ՀԱՄԱԿԱՐԳ</t>
  </si>
  <si>
    <t>Արգելափակոց В614 FAAC</t>
  </si>
  <si>
    <t>Ավտոմեքնաների անվադողերի դակիչ /ղեկավարման սարք/ 1մ</t>
  </si>
  <si>
    <t>Ավտոմեքնաների անվադողերի դակիչ 1մ</t>
  </si>
  <si>
    <t>Սարքավորումների մոնտաժման աշխատանքներ</t>
  </si>
  <si>
    <t>Աշտարակի վերանորոգում</t>
  </si>
  <si>
    <t>Գոյություն ունեցող աշտարակի ջրի բաքի և մետաղական բազրիքի և կոնստրուկցիաների ապամոնտաժում</t>
  </si>
  <si>
    <t xml:space="preserve">Թիթեղյա տանիքի ծածկույթի քանդում </t>
  </si>
  <si>
    <t xml:space="preserve">Տանիքի փայտյա  կոնստրուկցիաների քանդում </t>
  </si>
  <si>
    <t>Փայտյա հատակների քանդում 2 հարթություններում</t>
  </si>
  <si>
    <t>Դիտակետի տանիքի պատրաստում  մետաղական նյութերով</t>
  </si>
  <si>
    <t>Խողովակ Փ152*5</t>
  </si>
  <si>
    <t>Խողովակ Փ102*5</t>
  </si>
  <si>
    <t>Շվելեռ [18</t>
  </si>
  <si>
    <t>ՈՒղանկյուն խողովակ 80*40*3</t>
  </si>
  <si>
    <t>ՈՒղանկյուն խողովակ 40*40*2</t>
  </si>
  <si>
    <t>Մետաղական թիթեղ -4*70*70</t>
  </si>
  <si>
    <t>Մետաղական տանիքի պատրաստում գունավոր պրոֆիլավոր թիթեղից 0.5մմ հաստությամբ</t>
  </si>
  <si>
    <t>Ռոլիկների տեղադրում դրոշի համար</t>
  </si>
  <si>
    <t xml:space="preserve">Ճոպանի տեղադրում Փ6 ,ամրանների հետ միասին </t>
  </si>
  <si>
    <t>Մետաղական խողովակների տեղադրում 40*80*3 մետաղական հարթակների պատրաստման համար</t>
  </si>
  <si>
    <t>Մետաղական աստիճանների պատրաստում և տեղադրում e=2.5</t>
  </si>
  <si>
    <t>Հարթակի պատրաստում +18 նիշի վրա մետաղական ռելիեֆային նախշերով լիստից 4մմ հաստությամբ</t>
  </si>
  <si>
    <t>Մետաղական աշտարակի,աստիճանների,բազրիքների,մետաղական հարթակների ծածկերի,մետաղական կավարամածի բոլոր մետաղական կոնստրուկցիաները մաքրում ժանգից և պատրաստել ներկման համար</t>
  </si>
  <si>
    <t>ь2</t>
  </si>
  <si>
    <t xml:space="preserve">Բոլոր մետաղական կոնստրուկցիաների և աշտարակի ,աստիճանների, բազրիքների ներկում 3x1 էմալային&lt;&lt;ПРЕСТИЖ&gt;&gt;  ներկով </t>
  </si>
  <si>
    <t>Կռանի և վիշկայի աշխատանքը CHUП lV-3-82 հաշվարկ</t>
  </si>
  <si>
    <t>Կամուրջի վերանորոգում</t>
  </si>
  <si>
    <t>Կամուրջի մուտքի աջ և ձախ մասերի պատերի մաքրում ներկից</t>
  </si>
  <si>
    <t xml:space="preserve">Ե/բ բազրիքների մաքրում ամբողջ մակերեսով հ=1.10 </t>
  </si>
  <si>
    <t xml:space="preserve">Բազրիքի Ե/բ գլխիկների ապամոնտաժում կտրման եղանակով </t>
  </si>
  <si>
    <t>Ե/բ բազրիքների վնասված և քանդված մասերի վերանորոգում ոչ նստվածքային խառնուրդով  (EMAKO</t>
  </si>
  <si>
    <t xml:space="preserve">Ե/բ բազրիքների , ե/բ եզրաքարերի և կամարաձև ջրատարների վերանորոգում տեղադրելով պլաստմասե անկյունակներ, ամրացնելով հատուկ սոսնձվող նյութերով </t>
  </si>
  <si>
    <t xml:space="preserve">Բազրիքների ներկում ֆասադային ներկով    </t>
  </si>
  <si>
    <t xml:space="preserve">Եզրաքարերի ներկում ֆասադային ներկով    </t>
  </si>
  <si>
    <t>Կամուրջի մուտքի աջ և ձախ մասերի պատերի  ներկում</t>
  </si>
  <si>
    <t>Բազրիքների հենասյուների գլխամասում 20x20x3, 24x24x3 սմ բազալտե սալիկների տեղադրում և ամրացում հատուկ սոսինձով</t>
  </si>
  <si>
    <t>Գոյություն ունեցող ասֆալտբետոնե ծածկույթի մաքրում, լվացում և ջրաէմուլսիաբիտումային մածիկով շերտի իրականացում</t>
  </si>
  <si>
    <t>Տաք մանրահատիկ ա/բետոն  „Բ” տիպ  h=2,5սմ</t>
  </si>
  <si>
    <t xml:space="preserve">   Մաքսատան հարակից ուղղեկալի տարածքի բարեկարգում</t>
  </si>
  <si>
    <t xml:space="preserve">Խոշորահատիկ ասֆալտբետոն հ=6սմ  </t>
  </si>
  <si>
    <t>Կեղտաջրերի և անձրևաջրերի մաքրման կայան ջրահեռացում մինչև գետը</t>
  </si>
  <si>
    <t xml:space="preserve">Կոյուղու դիտահորի մոնտաժում Փ1200 </t>
  </si>
  <si>
    <t>Կոյուղու դիտահորի հատակի սալի մոնտաժում Փ1700 մ=20սմ</t>
  </si>
  <si>
    <t>Կոյուղու Դիտահոր Փ 1200</t>
  </si>
  <si>
    <t xml:space="preserve">Պլաստմասե խողովակների տեղադրում Փ 110, </t>
  </si>
  <si>
    <t>Պլաստմասե խողովակի Փ110 ձևավոր մասեր</t>
  </si>
  <si>
    <t xml:space="preserve">Հենապատի տակի բետոնի հատակի քանդում հետհարվածմուրճով  - 3.0 նիշում </t>
  </si>
  <si>
    <t>Գետի պաշտպանիչ գաբիոնի քանդում ,վերականգնումով</t>
  </si>
  <si>
    <t>Ավազի նախապատրաստական շերտի խողովակի տակի և վերևի համար Փ 200 ,35*0.8*0.5=14</t>
  </si>
  <si>
    <t>Կոյուղու ծալքավոր պոլիեթիլենե DN230 խողովակներից, մաքրման  կայանից մինչև գետը</t>
  </si>
  <si>
    <t>Խրամուղու հետլիցք հողով,մեխանիզմով</t>
  </si>
  <si>
    <t>Մաքրման կայանների ցանկապատի և ծածկի իրականացում</t>
  </si>
  <si>
    <t>Երկաթբետոնե ժապավենային հիմքերի իրականացում В25 դասի   բետոնից</t>
  </si>
  <si>
    <t>Ներդիր դետալներ 11 հատ</t>
  </si>
  <si>
    <t xml:space="preserve">Մետաղական կոնստրուկցիաների մոնտաժում </t>
  </si>
  <si>
    <t>Մետաղական կանգնակներ, կավարամած 40*40*2</t>
  </si>
  <si>
    <t>Մետաղական էլեմենտների ներկում ,ներառյալ մետաղական ցանցերը</t>
  </si>
  <si>
    <t>Տանիքի ծածկի իրականացում 0.7 մմ հաստությամբ ցինկապատ թիթեղից</t>
  </si>
  <si>
    <t>Մետաղական դռնակների պատրաստում և տեղադրում ,1.2x0.8 մ 2 հատ</t>
  </si>
  <si>
    <t>Աստիճանների պատրաստում և տեղադրում , երկարությունը 1.6մ 2 հատ</t>
  </si>
  <si>
    <t>Մետաղական ցանկապատ</t>
  </si>
  <si>
    <t xml:space="preserve">Պեմզաբլոկի շար 400*200*200 չափսի </t>
  </si>
  <si>
    <t>Շարվածքի ամրանավորում  8 Ա 1</t>
  </si>
  <si>
    <t>Անցքերի բետոնացում</t>
  </si>
  <si>
    <t>Չեզոք գոտու գրունտային ճանապարհի հողաշերտի հարթեցում գրեյդերով</t>
  </si>
  <si>
    <t>3-րդ կարգի գռունտի մշակում էքսկավատորով բարձելով ինքնաթափի վրա</t>
  </si>
  <si>
    <t>Ընդամենը լրացուցիչ աշխատանքներ</t>
  </si>
  <si>
    <t>Ընդամենը նախահաշվով</t>
  </si>
  <si>
    <t>ԱԱՀ 20%</t>
  </si>
  <si>
    <t>Արտաքին լուսավորության լուսադիոդային լուսատու,
UԱՆՎ~176-276 Վ, 100 Վտ, cosφ=0.97, 5000 Կ, 6800 Լմ, IP67, -45՛ - +50՛ C, 50000 ժամ</t>
  </si>
  <si>
    <t>Պոլիէթիլենե անկյունակ de50, Pn10, 90՛</t>
  </si>
  <si>
    <t>Պոլիէթիլենե անկյունակ de40, Pn10, 90՛</t>
  </si>
  <si>
    <t>Պոլիէթիլենե անկյունակ de63, Pn10, 90՛</t>
  </si>
  <si>
    <t>Պոլիէթիլենե անկյունակ de32, Pn10, 90՛</t>
  </si>
  <si>
    <t>Պոլիէթիլենե անկյունակ  de50, Pn10, 90՛</t>
  </si>
  <si>
    <t>Պոլիէթիլենե անկյունակ  de63, Pn10, 90՛</t>
  </si>
  <si>
    <t>ՊԷ Զոդվող անկյուն 90՛   -75</t>
  </si>
  <si>
    <t>ՊԷ Զոդվող անկյուն 90՛   -90</t>
  </si>
  <si>
    <t>մԱ</t>
  </si>
  <si>
    <t>մա</t>
  </si>
  <si>
    <t>Կոճակային սեղմակ՝ ներկառուցված լուսային ցուցիչով,
«Մեկնարկե մակնշմամբ</t>
  </si>
  <si>
    <t>Կոճակային սեղմակ՝ ներկառուցված լուսային ցուցիչով,
«Կանգե մակնշմամբ</t>
  </si>
  <si>
    <t>Հ/Հ</t>
  </si>
  <si>
    <t>Ջրահեռացման խողովակ Մ100մմ</t>
  </si>
  <si>
    <t xml:space="preserve"> Հողանցման էլեկտրոդ, մետաղագլանվածք Մ12 մմ, 3200 մմ</t>
  </si>
  <si>
    <t>Հողանցիչ՝ մետաղագլանվածք Մ10 մմ</t>
  </si>
  <si>
    <t>Բազալտե խճի նախապատրաստական շերտի իրականացում`
տոփանումով, Մ 320 մմ, l=50 մմ</t>
  </si>
  <si>
    <t>Բետոնի հիմքի իրականցում, Մ 320 մմ, l=600 մմ</t>
  </si>
  <si>
    <t>Պոլիէթիլենային ծալքախողովակ երկակի պատով  ПНД
Մ110/94.2</t>
  </si>
  <si>
    <t xml:space="preserve">Ծալքախողովակ երկշերտ՝ ցածր ճնշման պոլիէթիլենից (ПНД) Մ200մմ </t>
  </si>
  <si>
    <t xml:space="preserve">Ծալքախողովակ երկշերտ՝ ցածր ճնշման պոլիէթիլենից (ПНД)
Մ63մմ  </t>
  </si>
  <si>
    <t>Հենասյան կանգնակ` պողպատե խողովակ L=7մ, Մ102x4մմ,
m=9,67 կգ</t>
  </si>
  <si>
    <t>Լուսատուի բարձակ` պողպատե խողովակ L=1.8մ, Մ40x3մմ</t>
  </si>
  <si>
    <t>Պղնձե խողովակ կարծր Մ28.58х1 ռետինե ջերմամեկուսիչով</t>
  </si>
  <si>
    <t>Պղնձե խողովակ կարծր Մ22.2х1 ռետինե ջերմամեկուսիչով</t>
  </si>
  <si>
    <t>Պղնձե խողովակ կարծր Մ19.05х1 ռետինե ջերմամեկուսիչով</t>
  </si>
  <si>
    <t>Պղնձե խողովակ կարծր Մ15.88х1 ռետինե ջերմամեկուսիչով</t>
  </si>
  <si>
    <t>Պղնձե խողովակ կարծր Մ12.7х0.8 ռետինե ջերմամեկուսիչով</t>
  </si>
  <si>
    <t>Պղնձե խողովակ կարծր Մ9.52х0.8 ռետինե ջերմամեկուսիչով</t>
  </si>
  <si>
    <t>Պղնձե խողովակ կարծր Մ6.35х0.8 ռետինե ջերմամեկուսիչով</t>
  </si>
  <si>
    <t>Ճկուն ալյունմինե օդատար մեկուսիչով Մ200</t>
  </si>
  <si>
    <t>Արտաքին  Ճաղաշար Մ100</t>
  </si>
  <si>
    <t xml:space="preserve"> դիտահոր Մ1000        </t>
  </si>
  <si>
    <t xml:space="preserve"> դիտահոր Մ1500        </t>
  </si>
  <si>
    <t>Ծալքախողովակ PE Մ25</t>
  </si>
  <si>
    <t>Ծալքախողովակ PE Մ16</t>
  </si>
  <si>
    <t>Ընդամենը                   (ՀՀ դրամ)</t>
  </si>
  <si>
    <t xml:space="preserve">ՑԱՆԿԱՊԱՏ      </t>
  </si>
  <si>
    <t>Բաժին 5 ՄԻԱՁՈՒՅԼ ՀԵՆԱՊԱՏ</t>
  </si>
  <si>
    <t>ՄԻԱՁՈՒՅԼ ՀԵՆԱՊԱՏ</t>
  </si>
  <si>
    <t>Հողանցման էլեկտրոդներ պողպատե անկյունակից 50x50x5, L-2.50մ</t>
  </si>
  <si>
    <t xml:space="preserve">Հողանցման էլեկտրոդներ պողպատե անկյունակից 50x50x5, L-2.50մ </t>
  </si>
  <si>
    <t xml:space="preserve">Չափ. միավորը </t>
  </si>
  <si>
    <t xml:space="preserve">Քանակը </t>
  </si>
  <si>
    <t>Բաժին 4 ՏԵԽՆԻԿԱԿԱՆ ՄԱՍՆԱՇԵՆՔ</t>
  </si>
  <si>
    <t xml:space="preserve">Աշխատանքների անվանումը </t>
  </si>
  <si>
    <t>Միավորի արժեքը           (ՀՀ դրամ)</t>
  </si>
  <si>
    <r>
      <t>Բաժին 22</t>
    </r>
    <r>
      <rPr>
        <sz val="12"/>
        <rFont val="GHEA Grapalat"/>
        <family val="3"/>
      </rPr>
      <t xml:space="preserve"> </t>
    </r>
    <r>
      <rPr>
        <b/>
        <sz val="12"/>
        <rFont val="GHEA Grapalat"/>
        <family val="3"/>
      </rPr>
      <t>Հողային աշխատանքներ</t>
    </r>
  </si>
  <si>
    <t xml:space="preserve">Ամրան  ∅12 A500C դասի </t>
  </si>
  <si>
    <t xml:space="preserve">  Բաժին 7 ՄՈԴՈւԼՒ  ԾԱՎԱԼՆԵՐԸ 2,5*2,5*3,0м (ՀՍԿՒՉ ԱՆՑԱԳՐԱՅԻՆ ԿԵՏ) 2 հատ</t>
  </si>
  <si>
    <t>Բաժին 8 ՄՈԴՈւԼՒ  ԾԱՎԱԼՆԵՐԸ 6*3,0*3 մ                (ՀՀ ՍԱՀՄԱՆԱՊԱՀՆՐԻ ՀԱՆԳՍՏԻ ՏԱՂԱՎԱՐ) 1 հատ</t>
  </si>
  <si>
    <t>Բաժին 9 ՄՈԴՈւԼՒ  ԾԱՎԱԼՆԵՐԸ 6*3,0*3 մ (ԱՊԱՍՏԱՐԱՆ ՀԱՅՑՈՂՆԵՐԻ ՏԱՂԱՎԱՐ) 1 հատ)</t>
  </si>
  <si>
    <t>Բաժին 10 ՄՈԴՈւԼՒ  ԾԱՎԱԼՆԵՐԸ 6*2,5*3 մ (ԱՎՏՈՄԵՔԵՆԱՆԵՐԻ ՁԵՎԱԿԵՐՊՄԱՆ ՏԱՂԱՎԱՐ) 2 հատ</t>
  </si>
  <si>
    <t>Բաժին 11 ՄՈԴՈւԼՒ  ԾԱՎԱԼՆԵՐԸ 6*3,0*3 մ (ՀԵՐԹԱՓՈԽԻ ՀԱՆԳՍՏԻ ՏԱՂԱՎԱՐ) 1 հատ</t>
  </si>
  <si>
    <t xml:space="preserve">Ամրան  ∅14  A500C դասի </t>
  </si>
  <si>
    <t xml:space="preserve">Գրունտի տեղափոխում   լցակույտ  5 կմ                                                                          </t>
  </si>
  <si>
    <t xml:space="preserve">Գրունտի տեղափոխում   լցակույտ  1 կմ                                                                          </t>
  </si>
  <si>
    <t xml:space="preserve">             Դարպասների տակի  հիմքեր</t>
  </si>
  <si>
    <t>ԾԱՎԱԼԱԹԵՐԹ-ՆԱԽԱՀԱՇԻՎ</t>
  </si>
  <si>
    <t>«ՄԱՐԳԱՐԱ» ՄԱՔՍԱՅԻՆ ԿԵՏԻ ԿԱՌՈՒՑՄԱՆ (2-ՐԴ ՓՈՒԼ) ԱՇԽԱՏԱՆՔՆԵՐԻ ԿԱՏԱՐՄԱՆ</t>
  </si>
  <si>
    <t>ՀԱՅԱՍՏԱՆԻ ՀԱՆՐԱՊԵՏՈՒԹՅԱՆ ԿԱՌԱՎԱՐՈՒԹՅԱՆ 2022 ԹՎԱԿԱՆԻ ԴԵԿՏԵՄԲԵՐԻ 29-Ի N 2111-Ն ՈՐՈՇՄԱՆ N 9 
ՀԱՎԵԼՎԱԾԻ  N 9.25 ԱՂՅՈՒՍԱԿՈՒՄ ԿԱՏԱՐՎՈՂ ՓՈՓՈԽՈՒԹՅՈՒՆՆԵՐԸ ԵՎ ԼՐԱՑՈՒՄՆԵՐԸ</t>
  </si>
  <si>
    <t>ՀԱՅԱՍՏԱՆԻ ՀԱՆՐԱՊԵՏՈՒԹՅԱՆ ԿԱՌԱՎԱՐՈՒԹՅԱՆ 2022 ԹՎԱԿԱՆԻ ԴԵԿՏԵՄԲԵՐԻ 29-Ի N 2111-Ն ՈՐՈՇՄԱՆ  N 9.1 ՀԱՎԵԼՎԱԾԻ  N 9.1.27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</si>
</sst>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  <numFmt numFmtId="171" formatCode="_(* #,##0.000_);_(* \(#,##0.000\);_(* &quot;-&quot;??_);_(@_)"/>
    <numFmt numFmtId="172" formatCode="0.000"/>
    <numFmt numFmtId="173" formatCode="0.0000"/>
    <numFmt numFmtId="174" formatCode="0.0"/>
    <numFmt numFmtId="175" formatCode="0.00000"/>
    <numFmt numFmtId="176" formatCode="#,##0.000"/>
  </numFmts>
  <fonts count="4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0"/>
      <name val="GHEA Grapalat"/>
      <family val="3"/>
    </font>
    <font>
      <sz val="8"/>
      <color theme="1"/>
      <name val="GHEA Grapalat"/>
      <family val="3"/>
    </font>
    <font>
      <sz val="8"/>
      <color rgb="FF000000"/>
      <name val="Arial Armenian"/>
      <family val="2"/>
    </font>
    <font>
      <sz val="11"/>
      <color rgb="FF000000"/>
      <name val="GHEA Grapalat"/>
      <family val="3"/>
    </font>
    <font>
      <sz val="12"/>
      <color rgb="FF333333"/>
      <name val="GHEA Grapalat"/>
      <family val="3"/>
    </font>
    <font>
      <b/>
      <sz val="11"/>
      <color theme="0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A5A5A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auto="1"/>
      </top>
      <bottom/>
      <diagonal/>
    </border>
  </borders>
  <cellStyleXfs count="10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7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0" fillId="0" borderId="0">
      <alignment horizontal="left" vertical="top" wrapText="1"/>
    </xf>
    <xf numFmtId="43" fontId="4" fillId="0" borderId="0" applyFont="0" applyFill="0" applyBorder="0" applyAlignment="0" applyProtection="0"/>
    <xf numFmtId="0" fontId="46" fillId="26" borderId="27" applyNumberFormat="0" applyAlignment="0" applyProtection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90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166" fontId="7" fillId="0" borderId="0" xfId="0" applyNumberFormat="1" applyFont="1"/>
    <xf numFmtId="168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7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left" vertical="top" wrapText="1"/>
    </xf>
    <xf numFmtId="166" fontId="33" fillId="2" borderId="17" xfId="0" applyNumberFormat="1" applyFont="1" applyFill="1" applyBorder="1" applyAlignment="1">
      <alignment horizontal="center" vertical="center" wrapText="1"/>
    </xf>
    <xf numFmtId="166" fontId="8" fillId="2" borderId="0" xfId="3" applyNumberFormat="1" applyFont="1" applyFill="1" applyAlignment="1">
      <alignment horizontal="right" vertical="center"/>
    </xf>
    <xf numFmtId="0" fontId="33" fillId="2" borderId="2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wrapText="1"/>
    </xf>
    <xf numFmtId="169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169" fontId="8" fillId="0" borderId="0" xfId="0" applyNumberFormat="1" applyFont="1" applyFill="1" applyAlignment="1">
      <alignment vertical="center" wrapText="1"/>
    </xf>
    <xf numFmtId="166" fontId="8" fillId="0" borderId="0" xfId="3" applyNumberFormat="1" applyFont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69" fontId="8" fillId="0" borderId="0" xfId="0" applyNumberFormat="1" applyFont="1" applyFill="1" applyAlignment="1">
      <alignment horizontal="center" vertical="center" wrapText="1"/>
    </xf>
    <xf numFmtId="169" fontId="33" fillId="0" borderId="0" xfId="0" applyNumberFormat="1" applyFont="1" applyFill="1" applyBorder="1" applyAlignment="1">
      <alignment horizontal="right" vertical="center" wrapText="1"/>
    </xf>
    <xf numFmtId="165" fontId="33" fillId="0" borderId="0" xfId="92" applyNumberFormat="1" applyFont="1" applyFill="1" applyBorder="1" applyAlignment="1">
      <alignment horizontal="right" vertical="center"/>
    </xf>
    <xf numFmtId="49" fontId="34" fillId="0" borderId="17" xfId="0" applyNumberFormat="1" applyFont="1" applyFill="1" applyBorder="1" applyAlignment="1">
      <alignment horizontal="center" vertical="center" textRotation="90" wrapText="1"/>
    </xf>
    <xf numFmtId="49" fontId="35" fillId="0" borderId="17" xfId="0" applyNumberFormat="1" applyFont="1" applyFill="1" applyBorder="1" applyAlignment="1">
      <alignment horizontal="center" vertical="center" textRotation="90" wrapText="1"/>
    </xf>
    <xf numFmtId="0" fontId="35" fillId="0" borderId="4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34" fillId="0" borderId="4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9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166" fontId="33" fillId="0" borderId="17" xfId="0" applyNumberFormat="1" applyFont="1" applyFill="1" applyBorder="1" applyAlignment="1">
      <alignment horizontal="center" vertical="center" wrapText="1"/>
    </xf>
    <xf numFmtId="169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center" vertical="center" wrapText="1"/>
    </xf>
    <xf numFmtId="43" fontId="7" fillId="0" borderId="0" xfId="0" applyNumberFormat="1" applyFont="1"/>
    <xf numFmtId="0" fontId="7" fillId="0" borderId="0" xfId="0" applyFont="1" applyFill="1" applyAlignment="1"/>
    <xf numFmtId="0" fontId="7" fillId="0" borderId="0" xfId="0" applyFont="1" applyBorder="1"/>
    <xf numFmtId="166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 wrapText="1"/>
    </xf>
    <xf numFmtId="1" fontId="37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166" fontId="35" fillId="0" borderId="17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top" wrapText="1"/>
    </xf>
    <xf numFmtId="166" fontId="34" fillId="2" borderId="17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vertical="center" wrapText="1"/>
    </xf>
    <xf numFmtId="1" fontId="38" fillId="0" borderId="17" xfId="0" applyNumberFormat="1" applyFont="1" applyFill="1" applyBorder="1" applyAlignment="1">
      <alignment horizontal="left" vertical="top" shrinkToFit="1"/>
    </xf>
    <xf numFmtId="0" fontId="38" fillId="0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wrapText="1"/>
    </xf>
    <xf numFmtId="0" fontId="38" fillId="0" borderId="17" xfId="0" applyFont="1" applyBorder="1" applyAlignment="1">
      <alignment horizontal="left" wrapText="1"/>
    </xf>
    <xf numFmtId="0" fontId="33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166" fontId="8" fillId="2" borderId="17" xfId="0" applyNumberFormat="1" applyFont="1" applyFill="1" applyBorder="1" applyAlignment="1">
      <alignment horizontal="center" vertical="center" wrapText="1"/>
    </xf>
    <xf numFmtId="168" fontId="6" fillId="0" borderId="0" xfId="0" applyNumberFormat="1" applyFont="1"/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left" vertical="center" wrapText="1"/>
    </xf>
    <xf numFmtId="0" fontId="33" fillId="2" borderId="17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left" vertical="top" wrapText="1"/>
    </xf>
    <xf numFmtId="0" fontId="33" fillId="2" borderId="17" xfId="0" applyFont="1" applyFill="1" applyBorder="1" applyAlignment="1">
      <alignment horizontal="right" vertical="top" wrapText="1"/>
    </xf>
    <xf numFmtId="166" fontId="33" fillId="2" borderId="0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  <xf numFmtId="0" fontId="33" fillId="2" borderId="0" xfId="0" applyFont="1" applyFill="1"/>
    <xf numFmtId="0" fontId="8" fillId="2" borderId="1" xfId="0" applyFont="1" applyFill="1" applyBorder="1" applyAlignment="1">
      <alignment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justify"/>
    </xf>
    <xf numFmtId="168" fontId="33" fillId="2" borderId="0" xfId="0" applyNumberFormat="1" applyFont="1" applyFill="1"/>
    <xf numFmtId="0" fontId="33" fillId="2" borderId="17" xfId="0" applyFont="1" applyFill="1" applyBorder="1" applyAlignment="1">
      <alignment vertical="top" wrapText="1"/>
    </xf>
    <xf numFmtId="0" fontId="33" fillId="2" borderId="17" xfId="0" applyFont="1" applyFill="1" applyBorder="1" applyAlignment="1">
      <alignment horizontal="left" vertical="center"/>
    </xf>
    <xf numFmtId="0" fontId="33" fillId="2" borderId="17" xfId="0" applyFont="1" applyFill="1" applyBorder="1" applyAlignment="1">
      <alignment horizontal="left" vertical="top"/>
    </xf>
    <xf numFmtId="0" fontId="33" fillId="2" borderId="0" xfId="0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top" wrapText="1"/>
    </xf>
    <xf numFmtId="0" fontId="8" fillId="2" borderId="22" xfId="0" applyFont="1" applyFill="1" applyBorder="1" applyAlignment="1">
      <alignment horizontal="left"/>
    </xf>
    <xf numFmtId="0" fontId="7" fillId="0" borderId="17" xfId="0" applyFont="1" applyBorder="1" applyAlignment="1">
      <alignment horizontal="center" vertical="center" wrapText="1"/>
    </xf>
    <xf numFmtId="166" fontId="34" fillId="2" borderId="17" xfId="0" applyNumberFormat="1" applyFont="1" applyFill="1" applyBorder="1" applyAlignment="1">
      <alignment horizontal="center" vertical="center"/>
    </xf>
    <xf numFmtId="49" fontId="33" fillId="0" borderId="17" xfId="0" applyNumberFormat="1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left" vertical="top" wrapText="1"/>
    </xf>
    <xf numFmtId="166" fontId="38" fillId="0" borderId="17" xfId="0" applyNumberFormat="1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left" vertical="top"/>
    </xf>
    <xf numFmtId="0" fontId="37" fillId="0" borderId="17" xfId="0" applyFont="1" applyFill="1" applyBorder="1" applyAlignment="1">
      <alignment horizontal="left" vertical="top" wrapText="1"/>
    </xf>
    <xf numFmtId="166" fontId="34" fillId="0" borderId="17" xfId="0" applyNumberFormat="1" applyFont="1" applyFill="1" applyBorder="1" applyAlignment="1">
      <alignment horizontal="center" vertical="center"/>
    </xf>
    <xf numFmtId="168" fontId="38" fillId="0" borderId="0" xfId="0" applyNumberFormat="1" applyFont="1" applyFill="1" applyBorder="1" applyAlignment="1">
      <alignment horizontal="left" vertical="top"/>
    </xf>
    <xf numFmtId="0" fontId="38" fillId="0" borderId="17" xfId="0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 wrapText="1"/>
    </xf>
    <xf numFmtId="0" fontId="33" fillId="0" borderId="17" xfId="0" applyFont="1" applyFill="1" applyBorder="1" applyAlignment="1">
      <alignment horizontal="center" vertical="center" textRotation="90" wrapText="1"/>
    </xf>
    <xf numFmtId="0" fontId="38" fillId="0" borderId="17" xfId="0" applyFont="1" applyBorder="1" applyAlignment="1">
      <alignment horizontal="left" vertical="top" wrapText="1"/>
    </xf>
    <xf numFmtId="165" fontId="40" fillId="2" borderId="17" xfId="0" applyNumberFormat="1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wrapText="1"/>
    </xf>
    <xf numFmtId="43" fontId="38" fillId="0" borderId="0" xfId="0" applyNumberFormat="1" applyFont="1" applyFill="1" applyBorder="1" applyAlignment="1">
      <alignment horizontal="left" vertical="top"/>
    </xf>
    <xf numFmtId="0" fontId="41" fillId="0" borderId="0" xfId="0" applyFont="1" applyFill="1" applyBorder="1" applyAlignment="1">
      <alignment horizontal="left" vertical="top"/>
    </xf>
    <xf numFmtId="166" fontId="41" fillId="0" borderId="0" xfId="0" applyNumberFormat="1" applyFont="1" applyFill="1" applyBorder="1" applyAlignment="1">
      <alignment horizontal="left" vertical="top"/>
    </xf>
    <xf numFmtId="0" fontId="42" fillId="0" borderId="0" xfId="0" applyFont="1" applyFill="1" applyAlignment="1">
      <alignment horizontal="right"/>
    </xf>
    <xf numFmtId="0" fontId="43" fillId="0" borderId="0" xfId="0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left" vertical="top" wrapText="1"/>
    </xf>
    <xf numFmtId="166" fontId="33" fillId="0" borderId="17" xfId="0" applyNumberFormat="1" applyFont="1" applyFill="1" applyBorder="1" applyAlignment="1">
      <alignment horizontal="right" wrapText="1"/>
    </xf>
    <xf numFmtId="0" fontId="45" fillId="0" borderId="17" xfId="0" applyFont="1" applyFill="1" applyBorder="1" applyAlignment="1">
      <alignment horizontal="center" vertical="center"/>
    </xf>
    <xf numFmtId="0" fontId="45" fillId="0" borderId="17" xfId="0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center" vertical="center"/>
    </xf>
    <xf numFmtId="170" fontId="33" fillId="0" borderId="17" xfId="0" applyNumberFormat="1" applyFont="1" applyFill="1" applyBorder="1" applyAlignment="1">
      <alignment horizontal="center" vertical="center" wrapText="1"/>
    </xf>
    <xf numFmtId="43" fontId="41" fillId="0" borderId="0" xfId="0" applyNumberFormat="1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171" fontId="41" fillId="0" borderId="0" xfId="0" applyNumberFormat="1" applyFont="1" applyFill="1" applyBorder="1" applyAlignment="1">
      <alignment horizontal="left" vertical="top"/>
    </xf>
    <xf numFmtId="168" fontId="41" fillId="0" borderId="0" xfId="0" applyNumberFormat="1" applyFont="1" applyFill="1" applyBorder="1" applyAlignment="1">
      <alignment horizontal="left" vertical="top"/>
    </xf>
    <xf numFmtId="166" fontId="33" fillId="2" borderId="0" xfId="0" applyNumberFormat="1" applyFont="1" applyFill="1" applyBorder="1" applyAlignment="1">
      <alignment horizontal="right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47" fillId="2" borderId="17" xfId="98" applyFont="1" applyFill="1" applyBorder="1" applyAlignment="1">
      <alignment horizontal="center"/>
    </xf>
    <xf numFmtId="0" fontId="47" fillId="2" borderId="17" xfId="98" applyFont="1" applyFill="1" applyBorder="1" applyAlignment="1">
      <alignment horizontal="center" vertical="center"/>
    </xf>
    <xf numFmtId="0" fontId="8" fillId="2" borderId="17" xfId="98" applyNumberFormat="1" applyFont="1" applyFill="1" applyBorder="1" applyAlignment="1">
      <alignment horizontal="center" vertical="top"/>
    </xf>
    <xf numFmtId="0" fontId="8" fillId="2" borderId="17" xfId="98" applyNumberFormat="1" applyFont="1" applyFill="1" applyBorder="1" applyAlignment="1">
      <alignment horizontal="center" vertical="center"/>
    </xf>
    <xf numFmtId="0" fontId="33" fillId="2" borderId="17" xfId="102" applyNumberFormat="1" applyFont="1" applyFill="1" applyBorder="1" applyAlignment="1">
      <alignment horizontal="center" vertical="top" shrinkToFit="1"/>
    </xf>
    <xf numFmtId="2" fontId="33" fillId="2" borderId="17" xfId="102" applyNumberFormat="1" applyFont="1" applyFill="1" applyBorder="1" applyAlignment="1">
      <alignment horizontal="right" vertical="center" shrinkToFit="1"/>
    </xf>
    <xf numFmtId="49" fontId="33" fillId="2" borderId="17" xfId="83" applyNumberFormat="1" applyFont="1" applyFill="1" applyBorder="1" applyAlignment="1">
      <alignment horizontal="left" vertical="top" wrapText="1"/>
    </xf>
    <xf numFmtId="0" fontId="33" fillId="2" borderId="17" xfId="83" applyNumberFormat="1" applyFont="1" applyFill="1" applyBorder="1" applyAlignment="1">
      <alignment horizontal="center" vertical="center"/>
    </xf>
    <xf numFmtId="0" fontId="8" fillId="2" borderId="17" xfId="102" applyFont="1" applyFill="1" applyBorder="1" applyAlignment="1">
      <alignment horizontal="center"/>
    </xf>
    <xf numFmtId="0" fontId="8" fillId="2" borderId="17" xfId="102" applyFont="1" applyFill="1" applyBorder="1" applyAlignment="1">
      <alignment horizontal="center" vertical="center"/>
    </xf>
    <xf numFmtId="0" fontId="33" fillId="2" borderId="17" xfId="83" applyFont="1" applyFill="1" applyBorder="1" applyAlignment="1">
      <alignment horizontal="center" vertical="center" wrapText="1"/>
    </xf>
    <xf numFmtId="0" fontId="8" fillId="2" borderId="17" xfId="83" applyFont="1" applyFill="1" applyBorder="1" applyAlignment="1">
      <alignment horizontal="center" vertical="center" wrapText="1"/>
    </xf>
    <xf numFmtId="49" fontId="33" fillId="2" borderId="17" xfId="102" applyNumberFormat="1" applyFont="1" applyFill="1" applyBorder="1" applyAlignment="1">
      <alignment horizontal="left" vertical="top" wrapText="1"/>
    </xf>
    <xf numFmtId="0" fontId="33" fillId="2" borderId="17" xfId="102" applyNumberFormat="1" applyFont="1" applyFill="1" applyBorder="1" applyAlignment="1">
      <alignment horizontal="center" vertical="center"/>
    </xf>
    <xf numFmtId="0" fontId="33" fillId="2" borderId="17" xfId="83" applyNumberFormat="1" applyFont="1" applyFill="1" applyBorder="1" applyAlignment="1">
      <alignment horizontal="center" vertical="top" shrinkToFit="1"/>
    </xf>
    <xf numFmtId="0" fontId="8" fillId="2" borderId="17" xfId="83" applyFont="1" applyFill="1" applyBorder="1" applyAlignment="1">
      <alignment horizontal="left" vertical="center" wrapText="1"/>
    </xf>
    <xf numFmtId="1" fontId="33" fillId="2" borderId="17" xfId="83" applyNumberFormat="1" applyFont="1" applyFill="1" applyBorder="1" applyAlignment="1">
      <alignment horizontal="right" vertical="center" wrapText="1"/>
    </xf>
    <xf numFmtId="0" fontId="8" fillId="2" borderId="17" xfId="102" applyNumberFormat="1" applyFont="1" applyFill="1" applyBorder="1" applyAlignment="1">
      <alignment horizontal="center" vertical="top"/>
    </xf>
    <xf numFmtId="0" fontId="8" fillId="2" borderId="17" xfId="102" applyNumberFormat="1" applyFont="1" applyFill="1" applyBorder="1" applyAlignment="1">
      <alignment horizontal="center" vertical="center"/>
    </xf>
    <xf numFmtId="0" fontId="8" fillId="2" borderId="17" xfId="14" applyNumberFormat="1" applyFont="1" applyFill="1" applyBorder="1" applyAlignment="1">
      <alignment horizontal="center" vertical="top"/>
    </xf>
    <xf numFmtId="49" fontId="33" fillId="2" borderId="17" xfId="102" applyNumberFormat="1" applyFont="1" applyFill="1" applyBorder="1" applyAlignment="1">
      <alignment vertical="top" wrapText="1"/>
    </xf>
    <xf numFmtId="2" fontId="33" fillId="2" borderId="17" xfId="102" applyNumberFormat="1" applyFont="1" applyFill="1" applyBorder="1" applyAlignment="1">
      <alignment horizontal="center" vertical="center" shrinkToFit="1"/>
    </xf>
    <xf numFmtId="49" fontId="33" fillId="2" borderId="17" xfId="83" applyNumberFormat="1" applyFont="1" applyFill="1" applyBorder="1" applyAlignment="1">
      <alignment vertical="top" wrapText="1"/>
    </xf>
    <xf numFmtId="2" fontId="33" fillId="2" borderId="17" xfId="83" applyNumberFormat="1" applyFont="1" applyFill="1" applyBorder="1" applyAlignment="1">
      <alignment horizontal="center" vertical="center" shrinkToFit="1"/>
    </xf>
    <xf numFmtId="0" fontId="8" fillId="2" borderId="17" xfId="83" applyNumberFormat="1" applyFont="1" applyFill="1" applyBorder="1" applyAlignment="1">
      <alignment vertical="top"/>
    </xf>
    <xf numFmtId="0" fontId="38" fillId="2" borderId="0" xfId="0" applyFont="1" applyFill="1" applyAlignment="1">
      <alignment horizontal="center"/>
    </xf>
    <xf numFmtId="0" fontId="38" fillId="2" borderId="0" xfId="0" applyFont="1" applyFill="1" applyAlignment="1">
      <alignment horizontal="left"/>
    </xf>
    <xf numFmtId="0" fontId="38" fillId="2" borderId="0" xfId="0" applyFont="1" applyFill="1" applyAlignment="1">
      <alignment horizontal="right"/>
    </xf>
    <xf numFmtId="0" fontId="38" fillId="0" borderId="0" xfId="0" applyFont="1"/>
    <xf numFmtId="0" fontId="7" fillId="2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right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8" fillId="2" borderId="17" xfId="14" applyNumberFormat="1" applyFont="1" applyFill="1" applyBorder="1" applyAlignment="1">
      <alignment horizontal="center" vertical="center" wrapText="1"/>
    </xf>
    <xf numFmtId="2" fontId="7" fillId="2" borderId="17" xfId="0" applyNumberFormat="1" applyFont="1" applyFill="1" applyBorder="1" applyAlignment="1">
      <alignment horizontal="right" vertical="center" wrapText="1"/>
    </xf>
    <xf numFmtId="0" fontId="33" fillId="2" borderId="17" xfId="14" applyNumberFormat="1" applyFont="1" applyFill="1" applyBorder="1" applyAlignment="1">
      <alignment horizontal="center" vertical="top" shrinkToFit="1"/>
    </xf>
    <xf numFmtId="49" fontId="33" fillId="2" borderId="17" xfId="14" applyNumberFormat="1" applyFont="1" applyFill="1" applyBorder="1" applyAlignment="1">
      <alignment horizontal="left" vertical="top" wrapText="1"/>
    </xf>
    <xf numFmtId="0" fontId="33" fillId="2" borderId="17" xfId="14" applyNumberFormat="1" applyFont="1" applyFill="1" applyBorder="1" applyAlignment="1">
      <alignment horizontal="center" vertical="center"/>
    </xf>
    <xf numFmtId="2" fontId="33" fillId="2" borderId="17" xfId="14" applyNumberFormat="1" applyFont="1" applyFill="1" applyBorder="1" applyAlignment="1">
      <alignment horizontal="right" vertical="center" shrinkToFit="1"/>
    </xf>
    <xf numFmtId="1" fontId="33" fillId="2" borderId="17" xfId="14" applyNumberFormat="1" applyFont="1" applyFill="1" applyBorder="1" applyAlignment="1">
      <alignment horizontal="right" vertical="center" shrinkToFit="1"/>
    </xf>
    <xf numFmtId="1" fontId="7" fillId="2" borderId="17" xfId="0" applyNumberFormat="1" applyFont="1" applyFill="1" applyBorder="1" applyAlignment="1">
      <alignment horizontal="right" vertical="center" wrapText="1"/>
    </xf>
    <xf numFmtId="2" fontId="38" fillId="0" borderId="0" xfId="0" applyNumberFormat="1" applyFont="1"/>
    <xf numFmtId="172" fontId="33" fillId="2" borderId="17" xfId="14" applyNumberFormat="1" applyFont="1" applyFill="1" applyBorder="1" applyAlignment="1">
      <alignment horizontal="right" vertical="center" shrinkToFit="1"/>
    </xf>
    <xf numFmtId="0" fontId="33" fillId="2" borderId="17" xfId="14" applyFont="1" applyFill="1" applyBorder="1" applyAlignment="1">
      <alignment horizontal="center" vertical="top" shrinkToFit="1"/>
    </xf>
    <xf numFmtId="0" fontId="33" fillId="2" borderId="17" xfId="14" applyFont="1" applyFill="1" applyBorder="1" applyAlignment="1">
      <alignment horizontal="center" vertical="center"/>
    </xf>
    <xf numFmtId="0" fontId="8" fillId="2" borderId="17" xfId="14" applyNumberFormat="1" applyFont="1" applyFill="1" applyBorder="1" applyAlignment="1">
      <alignment horizontal="center" vertical="center"/>
    </xf>
    <xf numFmtId="3" fontId="8" fillId="2" borderId="17" xfId="14" applyNumberFormat="1" applyFont="1" applyFill="1" applyBorder="1" applyAlignment="1">
      <alignment horizontal="right" shrinkToFit="1"/>
    </xf>
    <xf numFmtId="173" fontId="7" fillId="2" borderId="17" xfId="0" applyNumberFormat="1" applyFont="1" applyFill="1" applyBorder="1" applyAlignment="1">
      <alignment horizontal="right" vertical="center"/>
    </xf>
    <xf numFmtId="0" fontId="33" fillId="2" borderId="17" xfId="14" applyNumberFormat="1" applyFont="1" applyFill="1" applyBorder="1" applyAlignment="1">
      <alignment horizontal="center" vertical="center" wrapText="1"/>
    </xf>
    <xf numFmtId="2" fontId="38" fillId="2" borderId="17" xfId="0" applyNumberFormat="1" applyFont="1" applyFill="1" applyBorder="1" applyAlignment="1">
      <alignment horizontal="right" vertical="center"/>
    </xf>
    <xf numFmtId="3" fontId="38" fillId="0" borderId="0" xfId="0" applyNumberFormat="1" applyFont="1"/>
    <xf numFmtId="0" fontId="38" fillId="2" borderId="17" xfId="0" applyFont="1" applyFill="1" applyBorder="1" applyAlignment="1">
      <alignment horizontal="left" vertical="center"/>
    </xf>
    <xf numFmtId="1" fontId="38" fillId="2" borderId="17" xfId="0" applyNumberFormat="1" applyFont="1" applyFill="1" applyBorder="1" applyAlignment="1">
      <alignment horizontal="right" vertical="center"/>
    </xf>
    <xf numFmtId="0" fontId="38" fillId="2" borderId="17" xfId="0" applyFont="1" applyFill="1" applyBorder="1" applyAlignment="1">
      <alignment horizontal="left" vertical="center" wrapText="1"/>
    </xf>
    <xf numFmtId="0" fontId="33" fillId="2" borderId="17" xfId="14" applyNumberFormat="1" applyFont="1" applyFill="1" applyBorder="1" applyAlignment="1">
      <alignment horizontal="center" vertical="top"/>
    </xf>
    <xf numFmtId="2" fontId="7" fillId="2" borderId="17" xfId="0" applyNumberFormat="1" applyFont="1" applyFill="1" applyBorder="1" applyAlignment="1">
      <alignment horizontal="right" vertical="center"/>
    </xf>
    <xf numFmtId="0" fontId="33" fillId="2" borderId="17" xfId="98" applyNumberFormat="1" applyFont="1" applyFill="1" applyBorder="1" applyAlignment="1">
      <alignment horizontal="center" vertical="top" shrinkToFit="1"/>
    </xf>
    <xf numFmtId="49" fontId="33" fillId="2" borderId="17" xfId="98" applyNumberFormat="1" applyFont="1" applyFill="1" applyBorder="1" applyAlignment="1">
      <alignment horizontal="left" vertical="top" wrapText="1"/>
    </xf>
    <xf numFmtId="0" fontId="33" fillId="2" borderId="17" xfId="98" applyNumberFormat="1" applyFont="1" applyFill="1" applyBorder="1" applyAlignment="1">
      <alignment horizontal="center" vertical="center"/>
    </xf>
    <xf numFmtId="2" fontId="33" fillId="2" borderId="17" xfId="98" applyNumberFormat="1" applyFont="1" applyFill="1" applyBorder="1" applyAlignment="1">
      <alignment horizontal="right" vertical="center" shrinkToFit="1"/>
    </xf>
    <xf numFmtId="0" fontId="8" fillId="2" borderId="17" xfId="14" applyFont="1" applyFill="1" applyBorder="1" applyAlignment="1">
      <alignment horizontal="center" vertical="center"/>
    </xf>
    <xf numFmtId="0" fontId="8" fillId="2" borderId="17" xfId="14" applyFont="1" applyFill="1" applyBorder="1" applyAlignment="1">
      <alignment horizontal="center" vertical="center" wrapText="1"/>
    </xf>
    <xf numFmtId="0" fontId="8" fillId="2" borderId="17" xfId="98" applyFont="1" applyFill="1" applyBorder="1" applyAlignment="1">
      <alignment horizontal="center" vertical="center"/>
    </xf>
    <xf numFmtId="172" fontId="33" fillId="2" borderId="17" xfId="14" applyNumberFormat="1" applyFont="1" applyFill="1" applyBorder="1" applyAlignment="1">
      <alignment horizontal="center" vertical="center" shrinkToFit="1"/>
    </xf>
    <xf numFmtId="4" fontId="38" fillId="0" borderId="0" xfId="0" applyNumberFormat="1" applyFont="1"/>
    <xf numFmtId="49" fontId="33" fillId="2" borderId="17" xfId="14" applyNumberFormat="1" applyFont="1" applyFill="1" applyBorder="1" applyAlignment="1">
      <alignment horizontal="center" vertical="top" wrapText="1"/>
    </xf>
    <xf numFmtId="49" fontId="8" fillId="2" borderId="17" xfId="14" applyNumberFormat="1" applyFont="1" applyFill="1" applyBorder="1" applyAlignment="1">
      <alignment horizontal="center" vertical="top" wrapText="1"/>
    </xf>
    <xf numFmtId="175" fontId="33" fillId="2" borderId="17" xfId="14" applyNumberFormat="1" applyFont="1" applyFill="1" applyBorder="1" applyAlignment="1">
      <alignment horizontal="right" vertical="center" shrinkToFit="1"/>
    </xf>
    <xf numFmtId="0" fontId="38" fillId="0" borderId="0" xfId="0" applyFont="1" applyBorder="1"/>
    <xf numFmtId="173" fontId="33" fillId="2" borderId="17" xfId="14" applyNumberFormat="1" applyFont="1" applyFill="1" applyBorder="1" applyAlignment="1">
      <alignment horizontal="right" vertical="center" shrinkToFit="1"/>
    </xf>
    <xf numFmtId="2" fontId="33" fillId="2" borderId="17" xfId="95" applyNumberFormat="1" applyFont="1" applyFill="1" applyBorder="1" applyAlignment="1">
      <alignment horizontal="right" vertical="center"/>
    </xf>
    <xf numFmtId="0" fontId="38" fillId="2" borderId="17" xfId="0" applyFont="1" applyFill="1" applyBorder="1" applyAlignment="1">
      <alignment horizontal="right" vertical="center"/>
    </xf>
    <xf numFmtId="174" fontId="7" fillId="2" borderId="17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right" vertical="center" wrapText="1"/>
    </xf>
    <xf numFmtId="0" fontId="38" fillId="2" borderId="17" xfId="0" applyFont="1" applyFill="1" applyBorder="1" applyAlignment="1">
      <alignment horizontal="right"/>
    </xf>
    <xf numFmtId="0" fontId="33" fillId="2" borderId="17" xfId="98" applyNumberFormat="1" applyFont="1" applyFill="1" applyBorder="1" applyAlignment="1">
      <alignment horizontal="center" vertical="top"/>
    </xf>
    <xf numFmtId="49" fontId="8" fillId="2" borderId="17" xfId="98" applyNumberFormat="1" applyFont="1" applyFill="1" applyBorder="1" applyAlignment="1">
      <alignment horizontal="center" vertical="top" wrapText="1"/>
    </xf>
    <xf numFmtId="2" fontId="8" fillId="2" borderId="17" xfId="14" applyNumberFormat="1" applyFont="1" applyFill="1" applyBorder="1" applyAlignment="1">
      <alignment horizontal="right" vertical="center" shrinkToFit="1"/>
    </xf>
    <xf numFmtId="1" fontId="8" fillId="2" borderId="17" xfId="14" applyNumberFormat="1" applyFont="1" applyFill="1" applyBorder="1" applyAlignment="1">
      <alignment horizontal="right" vertical="center" shrinkToFit="1"/>
    </xf>
    <xf numFmtId="4" fontId="38" fillId="0" borderId="0" xfId="0" applyNumberFormat="1" applyFont="1" applyBorder="1"/>
    <xf numFmtId="0" fontId="8" fillId="2" borderId="17" xfId="14" applyFont="1" applyFill="1" applyBorder="1" applyAlignment="1">
      <alignment horizontal="right" vertical="center"/>
    </xf>
    <xf numFmtId="1" fontId="8" fillId="2" borderId="17" xfId="14" applyNumberFormat="1" applyFont="1" applyFill="1" applyBorder="1" applyAlignment="1">
      <alignment horizontal="right" vertical="center"/>
    </xf>
    <xf numFmtId="0" fontId="48" fillId="2" borderId="17" xfId="0" applyFont="1" applyFill="1" applyBorder="1" applyAlignment="1">
      <alignment horizontal="right" vertical="center" wrapText="1"/>
    </xf>
    <xf numFmtId="1" fontId="48" fillId="2" borderId="17" xfId="0" applyNumberFormat="1" applyFont="1" applyFill="1" applyBorder="1" applyAlignment="1">
      <alignment horizontal="right" vertical="center" wrapText="1"/>
    </xf>
    <xf numFmtId="0" fontId="38" fillId="0" borderId="0" xfId="0" applyFont="1" applyFill="1" applyBorder="1"/>
    <xf numFmtId="0" fontId="38" fillId="0" borderId="0" xfId="0" applyFont="1" applyFill="1"/>
    <xf numFmtId="2" fontId="7" fillId="2" borderId="17" xfId="14" applyNumberFormat="1" applyFont="1" applyFill="1" applyBorder="1" applyAlignment="1">
      <alignment horizontal="right" vertical="center" shrinkToFit="1"/>
    </xf>
    <xf numFmtId="2" fontId="33" fillId="2" borderId="17" xfId="14" applyNumberFormat="1" applyFont="1" applyFill="1" applyBorder="1" applyAlignment="1">
      <alignment horizontal="right" vertical="center"/>
    </xf>
    <xf numFmtId="172" fontId="33" fillId="2" borderId="17" xfId="14" applyNumberFormat="1" applyFont="1" applyFill="1" applyBorder="1" applyAlignment="1">
      <alignment horizontal="right" vertical="center"/>
    </xf>
    <xf numFmtId="3" fontId="38" fillId="0" borderId="0" xfId="0" applyNumberFormat="1" applyFont="1" applyBorder="1"/>
    <xf numFmtId="0" fontId="7" fillId="2" borderId="17" xfId="0" applyFont="1" applyFill="1" applyBorder="1" applyAlignment="1">
      <alignment horizontal="right" vertical="center"/>
    </xf>
    <xf numFmtId="1" fontId="7" fillId="2" borderId="17" xfId="0" applyNumberFormat="1" applyFont="1" applyFill="1" applyBorder="1" applyAlignment="1">
      <alignment horizontal="right" vertical="center"/>
    </xf>
    <xf numFmtId="0" fontId="33" fillId="2" borderId="17" xfId="98" applyFont="1" applyFill="1" applyBorder="1" applyAlignment="1">
      <alignment horizontal="center" vertical="center"/>
    </xf>
    <xf numFmtId="49" fontId="33" fillId="2" borderId="17" xfId="98" applyNumberFormat="1" applyFont="1" applyFill="1" applyBorder="1" applyAlignment="1">
      <alignment horizontal="center" vertical="center" wrapText="1"/>
    </xf>
    <xf numFmtId="49" fontId="33" fillId="2" borderId="17" xfId="98" applyNumberFormat="1" applyFont="1" applyFill="1" applyBorder="1" applyAlignment="1">
      <alignment horizontal="center" vertical="top" wrapText="1"/>
    </xf>
    <xf numFmtId="4" fontId="38" fillId="0" borderId="0" xfId="0" applyNumberFormat="1" applyFont="1" applyFill="1" applyBorder="1"/>
    <xf numFmtId="0" fontId="6" fillId="2" borderId="17" xfId="14" applyFont="1" applyFill="1" applyBorder="1" applyAlignment="1">
      <alignment horizontal="center" vertical="center"/>
    </xf>
    <xf numFmtId="49" fontId="33" fillId="2" borderId="17" xfId="14" applyNumberFormat="1" applyFont="1" applyFill="1" applyBorder="1" applyAlignment="1">
      <alignment horizontal="center" vertical="center" wrapText="1"/>
    </xf>
    <xf numFmtId="49" fontId="33" fillId="2" borderId="17" xfId="14" applyNumberFormat="1" applyFont="1" applyFill="1" applyBorder="1" applyAlignment="1">
      <alignment horizontal="right" vertical="center" wrapText="1"/>
    </xf>
    <xf numFmtId="1" fontId="33" fillId="2" borderId="17" xfId="14" applyNumberFormat="1" applyFont="1" applyFill="1" applyBorder="1" applyAlignment="1">
      <alignment horizontal="right" vertical="center" wrapText="1"/>
    </xf>
    <xf numFmtId="0" fontId="33" fillId="2" borderId="17" xfId="14" applyNumberFormat="1" applyFont="1" applyFill="1" applyBorder="1" applyAlignment="1">
      <alignment horizontal="center" vertical="center" shrinkToFit="1"/>
    </xf>
    <xf numFmtId="49" fontId="33" fillId="2" borderId="17" xfId="14" applyNumberFormat="1" applyFont="1" applyFill="1" applyBorder="1" applyAlignment="1">
      <alignment wrapText="1"/>
    </xf>
    <xf numFmtId="1" fontId="6" fillId="2" borderId="17" xfId="0" applyNumberFormat="1" applyFont="1" applyFill="1" applyBorder="1" applyAlignment="1">
      <alignment horizontal="right" vertical="center"/>
    </xf>
    <xf numFmtId="0" fontId="38" fillId="0" borderId="0" xfId="0" applyFont="1" applyBorder="1" applyAlignment="1">
      <alignment horizontal="center" vertical="center"/>
    </xf>
    <xf numFmtId="0" fontId="8" fillId="2" borderId="17" xfId="14" applyFont="1" applyFill="1" applyBorder="1" applyAlignment="1">
      <alignment horizontal="right" vertical="center" wrapText="1"/>
    </xf>
    <xf numFmtId="49" fontId="33" fillId="2" borderId="17" xfId="99" applyNumberFormat="1" applyFont="1" applyFill="1" applyBorder="1" applyAlignment="1">
      <alignment horizontal="left" vertical="top" wrapText="1"/>
    </xf>
    <xf numFmtId="0" fontId="33" fillId="2" borderId="17" xfId="99" applyNumberFormat="1" applyFont="1" applyFill="1" applyBorder="1" applyAlignment="1">
      <alignment horizontal="center" vertical="center"/>
    </xf>
    <xf numFmtId="0" fontId="8" fillId="2" borderId="17" xfId="98" applyNumberFormat="1" applyFont="1" applyFill="1" applyBorder="1" applyAlignment="1">
      <alignment horizontal="center" vertical="center" wrapText="1"/>
    </xf>
    <xf numFmtId="172" fontId="33" fillId="2" borderId="17" xfId="98" applyNumberFormat="1" applyFont="1" applyFill="1" applyBorder="1" applyAlignment="1">
      <alignment horizontal="right" vertical="center" shrinkToFit="1"/>
    </xf>
    <xf numFmtId="173" fontId="33" fillId="2" borderId="17" xfId="98" applyNumberFormat="1" applyFont="1" applyFill="1" applyBorder="1" applyAlignment="1">
      <alignment horizontal="right" vertical="center" shrinkToFit="1"/>
    </xf>
    <xf numFmtId="0" fontId="33" fillId="2" borderId="17" xfId="99" applyNumberFormat="1" applyFont="1" applyFill="1" applyBorder="1" applyAlignment="1">
      <alignment horizontal="center" vertical="top" shrinkToFit="1"/>
    </xf>
    <xf numFmtId="0" fontId="8" fillId="2" borderId="17" xfId="100" applyFont="1" applyFill="1" applyBorder="1" applyAlignment="1">
      <alignment horizontal="center" vertical="center"/>
    </xf>
    <xf numFmtId="0" fontId="33" fillId="2" borderId="17" xfId="100" applyFont="1" applyFill="1" applyBorder="1" applyAlignment="1">
      <alignment horizontal="center" vertical="center" wrapText="1"/>
    </xf>
    <xf numFmtId="0" fontId="8" fillId="2" borderId="17" xfId="100" applyFont="1" applyFill="1" applyBorder="1" applyAlignment="1">
      <alignment horizontal="center" vertical="center" wrapText="1"/>
    </xf>
    <xf numFmtId="0" fontId="33" fillId="2" borderId="17" xfId="100" applyNumberFormat="1" applyFont="1" applyFill="1" applyBorder="1" applyAlignment="1">
      <alignment horizontal="center" vertical="top" shrinkToFit="1"/>
    </xf>
    <xf numFmtId="49" fontId="33" fillId="2" borderId="17" xfId="100" applyNumberFormat="1" applyFont="1" applyFill="1" applyBorder="1" applyAlignment="1">
      <alignment horizontal="left" vertical="top" wrapText="1"/>
    </xf>
    <xf numFmtId="0" fontId="33" fillId="2" borderId="17" xfId="100" applyNumberFormat="1" applyFont="1" applyFill="1" applyBorder="1" applyAlignment="1">
      <alignment horizontal="center" vertical="center"/>
    </xf>
    <xf numFmtId="2" fontId="33" fillId="2" borderId="17" xfId="100" applyNumberFormat="1" applyFont="1" applyFill="1" applyBorder="1" applyAlignment="1">
      <alignment horizontal="right" vertical="center" shrinkToFit="1"/>
    </xf>
    <xf numFmtId="2" fontId="33" fillId="2" borderId="17" xfId="99" applyNumberFormat="1" applyFont="1" applyFill="1" applyBorder="1" applyAlignment="1">
      <alignment horizontal="right" vertical="center" shrinkToFit="1"/>
    </xf>
    <xf numFmtId="0" fontId="33" fillId="2" borderId="17" xfId="99" applyNumberFormat="1" applyFont="1" applyFill="1" applyBorder="1" applyAlignment="1">
      <alignment horizontal="center" vertical="top"/>
    </xf>
    <xf numFmtId="1" fontId="33" fillId="2" borderId="17" xfId="99" applyNumberFormat="1" applyFont="1" applyFill="1" applyBorder="1" applyAlignment="1">
      <alignment horizontal="right" vertical="center" shrinkToFit="1"/>
    </xf>
    <xf numFmtId="172" fontId="33" fillId="2" borderId="17" xfId="100" applyNumberFormat="1" applyFont="1" applyFill="1" applyBorder="1" applyAlignment="1">
      <alignment horizontal="right" vertical="center" shrinkToFit="1"/>
    </xf>
    <xf numFmtId="0" fontId="8" fillId="2" borderId="17" xfId="99" applyNumberFormat="1" applyFont="1" applyFill="1" applyBorder="1" applyAlignment="1">
      <alignment horizontal="center" vertical="top"/>
    </xf>
    <xf numFmtId="0" fontId="8" fillId="2" borderId="17" xfId="99" applyNumberFormat="1" applyFont="1" applyFill="1" applyBorder="1" applyAlignment="1">
      <alignment horizontal="center" vertical="center"/>
    </xf>
    <xf numFmtId="175" fontId="33" fillId="2" borderId="17" xfId="100" applyNumberFormat="1" applyFont="1" applyFill="1" applyBorder="1" applyAlignment="1">
      <alignment horizontal="right" vertical="center" shrinkToFit="1"/>
    </xf>
    <xf numFmtId="2" fontId="8" fillId="2" borderId="17" xfId="99" applyNumberFormat="1" applyFont="1" applyFill="1" applyBorder="1" applyAlignment="1">
      <alignment horizontal="right" vertical="center" shrinkToFit="1"/>
    </xf>
    <xf numFmtId="0" fontId="8" fillId="2" borderId="17" xfId="99" applyNumberFormat="1" applyFont="1" applyFill="1" applyBorder="1" applyAlignment="1">
      <alignment horizontal="center" vertical="top" wrapText="1"/>
    </xf>
    <xf numFmtId="0" fontId="8" fillId="2" borderId="17" xfId="100" applyNumberFormat="1" applyFont="1" applyFill="1" applyBorder="1" applyAlignment="1">
      <alignment horizontal="center" vertical="top"/>
    </xf>
    <xf numFmtId="0" fontId="8" fillId="2" borderId="17" xfId="100" applyNumberFormat="1" applyFont="1" applyFill="1" applyBorder="1" applyAlignment="1">
      <alignment horizontal="center" vertical="center"/>
    </xf>
    <xf numFmtId="0" fontId="33" fillId="2" borderId="17" xfId="101" applyNumberFormat="1" applyFont="1" applyFill="1" applyBorder="1" applyAlignment="1">
      <alignment horizontal="center" vertical="top" shrinkToFit="1"/>
    </xf>
    <xf numFmtId="0" fontId="33" fillId="2" borderId="17" xfId="98" applyFont="1" applyFill="1" applyBorder="1" applyAlignment="1">
      <alignment horizontal="center" vertical="center" wrapText="1"/>
    </xf>
    <xf numFmtId="0" fontId="8" fillId="2" borderId="17" xfId="98" applyFont="1" applyFill="1" applyBorder="1" applyAlignment="1">
      <alignment horizontal="center" vertical="center" wrapText="1"/>
    </xf>
    <xf numFmtId="0" fontId="33" fillId="2" borderId="17" xfId="98" applyFont="1" applyFill="1" applyBorder="1" applyAlignment="1">
      <alignment horizontal="right" vertical="center" wrapText="1"/>
    </xf>
    <xf numFmtId="1" fontId="33" fillId="2" borderId="17" xfId="98" applyNumberFormat="1" applyFont="1" applyFill="1" applyBorder="1" applyAlignment="1">
      <alignment horizontal="right" vertical="center" wrapText="1"/>
    </xf>
    <xf numFmtId="0" fontId="33" fillId="2" borderId="17" xfId="83" applyFont="1" applyFill="1" applyBorder="1" applyAlignment="1">
      <alignment horizontal="center"/>
    </xf>
    <xf numFmtId="0" fontId="8" fillId="2" borderId="17" xfId="83" applyFont="1" applyFill="1" applyBorder="1" applyAlignment="1">
      <alignment horizontal="center"/>
    </xf>
    <xf numFmtId="0" fontId="8" fillId="2" borderId="17" xfId="83" applyFont="1" applyFill="1" applyBorder="1" applyAlignment="1">
      <alignment horizontal="center" vertical="center"/>
    </xf>
    <xf numFmtId="2" fontId="33" fillId="2" borderId="17" xfId="83" applyNumberFormat="1" applyFont="1" applyFill="1" applyBorder="1" applyAlignment="1">
      <alignment horizontal="right" vertical="center" shrinkToFit="1"/>
    </xf>
    <xf numFmtId="0" fontId="8" fillId="2" borderId="17" xfId="83" applyNumberFormat="1" applyFont="1" applyFill="1" applyBorder="1" applyAlignment="1">
      <alignment horizontal="center" vertical="top"/>
    </xf>
    <xf numFmtId="0" fontId="8" fillId="2" borderId="17" xfId="83" applyNumberFormat="1" applyFont="1" applyFill="1" applyBorder="1" applyAlignment="1">
      <alignment horizontal="center" vertical="center"/>
    </xf>
    <xf numFmtId="0" fontId="33" fillId="2" borderId="17" xfId="83" applyFont="1" applyFill="1" applyBorder="1" applyAlignment="1">
      <alignment horizontal="right" vertical="center" wrapText="1"/>
    </xf>
    <xf numFmtId="0" fontId="33" fillId="2" borderId="17" xfId="83" applyNumberFormat="1" applyFont="1" applyFill="1" applyBorder="1" applyAlignment="1">
      <alignment horizontal="center" vertical="top"/>
    </xf>
    <xf numFmtId="0" fontId="8" fillId="2" borderId="17" xfId="83" applyNumberFormat="1" applyFont="1" applyFill="1" applyBorder="1" applyAlignment="1">
      <alignment horizontal="center" vertical="top" wrapText="1"/>
    </xf>
    <xf numFmtId="0" fontId="8" fillId="2" borderId="17" xfId="83" applyNumberFormat="1" applyFont="1" applyFill="1" applyBorder="1" applyAlignment="1">
      <alignment horizontal="center" vertical="center" wrapText="1"/>
    </xf>
    <xf numFmtId="174" fontId="33" fillId="2" borderId="17" xfId="14" applyNumberFormat="1" applyFont="1" applyFill="1" applyBorder="1" applyAlignment="1">
      <alignment horizontal="right" vertical="center" shrinkToFit="1"/>
    </xf>
    <xf numFmtId="2" fontId="33" fillId="2" borderId="17" xfId="100" applyNumberFormat="1" applyFont="1" applyFill="1" applyBorder="1" applyAlignment="1">
      <alignment horizontal="right" vertical="center"/>
    </xf>
    <xf numFmtId="1" fontId="38" fillId="2" borderId="17" xfId="0" applyNumberFormat="1" applyFont="1" applyFill="1" applyBorder="1" applyAlignment="1">
      <alignment horizontal="right"/>
    </xf>
    <xf numFmtId="176" fontId="38" fillId="0" borderId="0" xfId="0" applyNumberFormat="1" applyFont="1" applyBorder="1"/>
    <xf numFmtId="0" fontId="8" fillId="2" borderId="17" xfId="98" applyFont="1" applyFill="1" applyBorder="1" applyAlignment="1">
      <alignment horizontal="center"/>
    </xf>
    <xf numFmtId="172" fontId="33" fillId="2" borderId="17" xfId="99" applyNumberFormat="1" applyFont="1" applyFill="1" applyBorder="1" applyAlignment="1">
      <alignment horizontal="right" vertical="center"/>
    </xf>
    <xf numFmtId="2" fontId="33" fillId="2" borderId="17" xfId="98" applyNumberFormat="1" applyFont="1" applyFill="1" applyBorder="1" applyAlignment="1">
      <alignment horizontal="right" vertical="center"/>
    </xf>
    <xf numFmtId="2" fontId="33" fillId="2" borderId="17" xfId="99" applyNumberFormat="1" applyFont="1" applyFill="1" applyBorder="1" applyAlignment="1">
      <alignment horizontal="right" vertical="center"/>
    </xf>
    <xf numFmtId="49" fontId="33" fillId="2" borderId="17" xfId="98" applyNumberFormat="1" applyFont="1" applyFill="1" applyBorder="1" applyAlignment="1">
      <alignment horizontal="left" vertical="center" wrapText="1"/>
    </xf>
    <xf numFmtId="176" fontId="38" fillId="0" borderId="0" xfId="0" applyNumberFormat="1" applyFont="1"/>
    <xf numFmtId="49" fontId="33" fillId="2" borderId="17" xfId="98" applyNumberFormat="1" applyFont="1" applyFill="1" applyBorder="1" applyAlignment="1">
      <alignment vertical="top" wrapText="1"/>
    </xf>
    <xf numFmtId="2" fontId="33" fillId="2" borderId="17" xfId="98" applyNumberFormat="1" applyFont="1" applyFill="1" applyBorder="1" applyAlignment="1">
      <alignment horizontal="center" vertical="center" shrinkToFit="1"/>
    </xf>
    <xf numFmtId="172" fontId="33" fillId="2" borderId="17" xfId="98" applyNumberFormat="1" applyFont="1" applyFill="1" applyBorder="1" applyAlignment="1">
      <alignment horizontal="center" vertical="center" shrinkToFit="1"/>
    </xf>
    <xf numFmtId="0" fontId="33" fillId="2" borderId="17" xfId="0" applyNumberFormat="1" applyFont="1" applyFill="1" applyBorder="1" applyAlignment="1">
      <alignment horizontal="center" vertical="top" shrinkToFit="1"/>
    </xf>
    <xf numFmtId="49" fontId="33" fillId="2" borderId="17" xfId="0" applyNumberFormat="1" applyFont="1" applyFill="1" applyBorder="1" applyAlignment="1">
      <alignment vertical="top" wrapText="1"/>
    </xf>
    <xf numFmtId="0" fontId="33" fillId="2" borderId="17" xfId="0" applyNumberFormat="1" applyFont="1" applyFill="1" applyBorder="1" applyAlignment="1">
      <alignment horizontal="center" vertical="center"/>
    </xf>
    <xf numFmtId="2" fontId="33" fillId="2" borderId="17" xfId="0" applyNumberFormat="1" applyFont="1" applyFill="1" applyBorder="1" applyAlignment="1">
      <alignment horizontal="center" vertical="center" shrinkToFit="1"/>
    </xf>
    <xf numFmtId="0" fontId="8" fillId="2" borderId="17" xfId="0" applyNumberFormat="1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33" fillId="2" borderId="17" xfId="0" applyFont="1" applyFill="1" applyBorder="1" applyAlignment="1">
      <alignment horizontal="center" vertical="top" shrinkToFit="1"/>
    </xf>
    <xf numFmtId="49" fontId="33" fillId="2" borderId="17" xfId="99" applyNumberFormat="1" applyFont="1" applyFill="1" applyBorder="1" applyAlignment="1">
      <alignment vertical="top" wrapText="1"/>
    </xf>
    <xf numFmtId="172" fontId="33" fillId="2" borderId="17" xfId="0" applyNumberFormat="1" applyFont="1" applyFill="1" applyBorder="1" applyAlignment="1">
      <alignment horizontal="center" vertical="center" shrinkToFit="1"/>
    </xf>
    <xf numFmtId="0" fontId="8" fillId="2" borderId="17" xfId="99" applyNumberFormat="1" applyFont="1" applyFill="1" applyBorder="1" applyAlignment="1">
      <alignment vertical="top"/>
    </xf>
    <xf numFmtId="2" fontId="8" fillId="2" borderId="17" xfId="99" applyNumberFormat="1" applyFont="1" applyFill="1" applyBorder="1" applyAlignment="1">
      <alignment horizontal="center" vertical="center" shrinkToFit="1"/>
    </xf>
    <xf numFmtId="2" fontId="33" fillId="2" borderId="17" xfId="99" applyNumberFormat="1" applyFont="1" applyFill="1" applyBorder="1" applyAlignment="1">
      <alignment horizontal="center" vertical="center" shrinkToFit="1"/>
    </xf>
    <xf numFmtId="49" fontId="33" fillId="2" borderId="17" xfId="100" applyNumberFormat="1" applyFont="1" applyFill="1" applyBorder="1" applyAlignment="1">
      <alignment vertical="top" wrapText="1"/>
    </xf>
    <xf numFmtId="2" fontId="33" fillId="2" borderId="17" xfId="100" applyNumberFormat="1" applyFont="1" applyFill="1" applyBorder="1" applyAlignment="1">
      <alignment horizontal="center" vertical="center" shrinkToFit="1"/>
    </xf>
    <xf numFmtId="49" fontId="33" fillId="2" borderId="17" xfId="14" applyNumberFormat="1" applyFont="1" applyFill="1" applyBorder="1" applyAlignment="1">
      <alignment vertical="top" wrapText="1"/>
    </xf>
    <xf numFmtId="2" fontId="33" fillId="2" borderId="17" xfId="14" applyNumberFormat="1" applyFont="1" applyFill="1" applyBorder="1" applyAlignment="1">
      <alignment horizontal="center" vertical="center" shrinkToFit="1"/>
    </xf>
    <xf numFmtId="0" fontId="33" fillId="2" borderId="17" xfId="14" applyNumberFormat="1" applyFont="1" applyFill="1" applyBorder="1" applyAlignment="1">
      <alignment vertical="top" wrapText="1"/>
    </xf>
    <xf numFmtId="0" fontId="33" fillId="2" borderId="17" xfId="0" applyNumberFormat="1" applyFont="1" applyFill="1" applyBorder="1" applyAlignment="1">
      <alignment vertical="center" wrapText="1"/>
    </xf>
    <xf numFmtId="0" fontId="33" fillId="2" borderId="17" xfId="0" applyNumberFormat="1" applyFont="1" applyFill="1" applyBorder="1" applyAlignment="1">
      <alignment horizontal="center" vertical="top"/>
    </xf>
    <xf numFmtId="49" fontId="33" fillId="2" borderId="17" xfId="0" applyNumberFormat="1" applyFont="1" applyFill="1" applyBorder="1" applyAlignment="1">
      <alignment horizontal="left" vertical="top" wrapText="1"/>
    </xf>
    <xf numFmtId="0" fontId="8" fillId="2" borderId="17" xfId="14" applyNumberFormat="1" applyFont="1" applyFill="1" applyBorder="1" applyAlignment="1">
      <alignment vertical="top"/>
    </xf>
    <xf numFmtId="0" fontId="8" fillId="2" borderId="17" xfId="0" applyNumberFormat="1" applyFont="1" applyFill="1" applyBorder="1" applyAlignment="1">
      <alignment horizontal="center" vertical="top"/>
    </xf>
    <xf numFmtId="0" fontId="8" fillId="2" borderId="17" xfId="0" applyNumberFormat="1" applyFont="1" applyFill="1" applyBorder="1" applyAlignment="1">
      <alignment vertical="top"/>
    </xf>
    <xf numFmtId="0" fontId="8" fillId="2" borderId="17" xfId="0" applyNumberFormat="1" applyFont="1" applyFill="1" applyBorder="1" applyAlignment="1">
      <alignment horizontal="center" vertical="center"/>
    </xf>
    <xf numFmtId="2" fontId="8" fillId="2" borderId="17" xfId="0" applyNumberFormat="1" applyFont="1" applyFill="1" applyBorder="1" applyAlignment="1">
      <alignment horizontal="center" vertical="center" shrinkToFit="1"/>
    </xf>
    <xf numFmtId="3" fontId="8" fillId="2" borderId="17" xfId="83" applyNumberFormat="1" applyFont="1" applyFill="1" applyBorder="1" applyAlignment="1">
      <alignment horizontal="right" vertical="center" shrinkToFit="1"/>
    </xf>
    <xf numFmtId="10" fontId="33" fillId="2" borderId="17" xfId="83" applyNumberFormat="1" applyFont="1" applyFill="1" applyBorder="1" applyAlignment="1">
      <alignment horizontal="center" vertical="center"/>
    </xf>
    <xf numFmtId="3" fontId="33" fillId="2" borderId="17" xfId="83" applyNumberFormat="1" applyFont="1" applyFill="1" applyBorder="1" applyAlignment="1">
      <alignment horizontal="right" vertical="center" shrinkToFit="1"/>
    </xf>
    <xf numFmtId="1" fontId="38" fillId="0" borderId="0" xfId="0" applyNumberFormat="1" applyFont="1"/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14" applyFont="1" applyFill="1" applyAlignment="1">
      <alignment horizontal="left" vertical="center" wrapText="1"/>
    </xf>
    <xf numFmtId="0" fontId="8" fillId="2" borderId="0" xfId="14" applyFont="1" applyFill="1" applyAlignment="1">
      <alignment horizontal="left" vertical="top"/>
    </xf>
    <xf numFmtId="3" fontId="8" fillId="2" borderId="17" xfId="14" applyNumberFormat="1" applyFont="1" applyFill="1" applyBorder="1" applyAlignment="1">
      <alignment horizontal="right" vertical="center" shrinkToFit="1"/>
    </xf>
    <xf numFmtId="4" fontId="38" fillId="0" borderId="0" xfId="0" applyNumberFormat="1" applyFont="1" applyBorder="1" applyAlignment="1">
      <alignment vertical="center"/>
    </xf>
    <xf numFmtId="0" fontId="38" fillId="0" borderId="0" xfId="0" applyFont="1" applyAlignment="1">
      <alignment vertical="center"/>
    </xf>
    <xf numFmtId="0" fontId="33" fillId="2" borderId="17" xfId="83" applyNumberFormat="1" applyFont="1" applyFill="1" applyBorder="1" applyAlignment="1">
      <alignment horizontal="center" vertical="center" shrinkToFit="1"/>
    </xf>
    <xf numFmtId="49" fontId="8" fillId="2" borderId="17" xfId="83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vertical="center"/>
    </xf>
    <xf numFmtId="166" fontId="34" fillId="2" borderId="19" xfId="0" applyNumberFormat="1" applyFont="1" applyFill="1" applyBorder="1" applyAlignment="1">
      <alignment horizontal="center" vertical="center"/>
    </xf>
    <xf numFmtId="166" fontId="34" fillId="2" borderId="3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top" wrapText="1"/>
    </xf>
    <xf numFmtId="0" fontId="33" fillId="0" borderId="17" xfId="0" applyFont="1" applyFill="1" applyBorder="1" applyAlignment="1">
      <alignment horizontal="center" vertical="top" wrapText="1"/>
    </xf>
    <xf numFmtId="0" fontId="33" fillId="2" borderId="19" xfId="0" applyFont="1" applyFill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166" fontId="34" fillId="2" borderId="17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9" fontId="34" fillId="0" borderId="20" xfId="0" applyNumberFormat="1" applyFont="1" applyFill="1" applyBorder="1" applyAlignment="1">
      <alignment horizontal="center" vertical="center" wrapText="1"/>
    </xf>
    <xf numFmtId="49" fontId="34" fillId="0" borderId="21" xfId="0" applyNumberFormat="1" applyFont="1" applyFill="1" applyBorder="1" applyAlignment="1">
      <alignment horizontal="center" vertical="center" wrapText="1"/>
    </xf>
    <xf numFmtId="49" fontId="34" fillId="0" borderId="22" xfId="0" applyNumberFormat="1" applyFont="1" applyFill="1" applyBorder="1" applyAlignment="1">
      <alignment horizontal="center" vertical="center" wrapText="1"/>
    </xf>
    <xf numFmtId="49" fontId="34" fillId="0" borderId="23" xfId="0" applyNumberFormat="1" applyFont="1" applyFill="1" applyBorder="1" applyAlignment="1">
      <alignment horizontal="center" vertical="center" wrapText="1"/>
    </xf>
    <xf numFmtId="49" fontId="34" fillId="0" borderId="25" xfId="0" applyNumberFormat="1" applyFont="1" applyFill="1" applyBorder="1" applyAlignment="1">
      <alignment horizontal="center" vertical="center" wrapText="1"/>
    </xf>
    <xf numFmtId="49" fontId="34" fillId="0" borderId="26" xfId="0" applyNumberFormat="1" applyFont="1" applyFill="1" applyBorder="1" applyAlignment="1">
      <alignment horizontal="center" vertical="center" wrapText="1"/>
    </xf>
    <xf numFmtId="0" fontId="34" fillId="0" borderId="19" xfId="0" applyNumberFormat="1" applyFont="1" applyFill="1" applyBorder="1" applyAlignment="1">
      <alignment horizontal="center" vertical="center" wrapText="1"/>
    </xf>
    <xf numFmtId="0" fontId="34" fillId="0" borderId="3" xfId="0" applyNumberFormat="1" applyFont="1" applyFill="1" applyBorder="1" applyAlignment="1">
      <alignment horizontal="center" vertical="center" wrapText="1"/>
    </xf>
    <xf numFmtId="0" fontId="34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69" fontId="34" fillId="0" borderId="19" xfId="0" applyNumberFormat="1" applyFont="1" applyFill="1" applyBorder="1" applyAlignment="1">
      <alignment horizontal="center" vertical="center" wrapText="1"/>
    </xf>
    <xf numFmtId="169" fontId="34" fillId="0" borderId="3" xfId="0" applyNumberFormat="1" applyFont="1" applyFill="1" applyBorder="1" applyAlignment="1">
      <alignment horizontal="center" vertical="center" wrapText="1"/>
    </xf>
    <xf numFmtId="169" fontId="34" fillId="0" borderId="4" xfId="0" applyNumberFormat="1" applyFont="1" applyFill="1" applyBorder="1" applyAlignment="1">
      <alignment horizontal="center" vertical="center" wrapText="1"/>
    </xf>
    <xf numFmtId="169" fontId="33" fillId="0" borderId="20" xfId="0" applyNumberFormat="1" applyFont="1" applyFill="1" applyBorder="1" applyAlignment="1">
      <alignment horizontal="center" vertical="center" wrapText="1"/>
    </xf>
    <xf numFmtId="169" fontId="33" fillId="0" borderId="24" xfId="0" applyNumberFormat="1" applyFont="1" applyFill="1" applyBorder="1" applyAlignment="1">
      <alignment horizontal="center" vertical="center" wrapText="1"/>
    </xf>
    <xf numFmtId="169" fontId="33" fillId="0" borderId="21" xfId="0" applyNumberFormat="1" applyFont="1" applyFill="1" applyBorder="1" applyAlignment="1">
      <alignment horizontal="center" vertical="center" wrapText="1"/>
    </xf>
    <xf numFmtId="169" fontId="34" fillId="0" borderId="17" xfId="0" applyNumberFormat="1" applyFont="1" applyFill="1" applyBorder="1" applyAlignment="1">
      <alignment horizontal="center" vertical="center" wrapText="1"/>
    </xf>
    <xf numFmtId="169" fontId="34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0" borderId="17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33" fillId="2" borderId="15" xfId="0" applyFont="1" applyFill="1" applyBorder="1" applyAlignment="1">
      <alignment horizontal="center" vertical="top" wrapText="1"/>
    </xf>
    <xf numFmtId="0" fontId="33" fillId="2" borderId="16" xfId="0" applyFont="1" applyFill="1" applyBorder="1" applyAlignment="1">
      <alignment horizontal="center" vertical="top" wrapText="1"/>
    </xf>
    <xf numFmtId="0" fontId="33" fillId="2" borderId="15" xfId="0" applyFont="1" applyFill="1" applyBorder="1" applyAlignment="1">
      <alignment horizontal="left" vertical="top" wrapText="1"/>
    </xf>
    <xf numFmtId="0" fontId="33" fillId="2" borderId="16" xfId="0" applyFont="1" applyFill="1" applyBorder="1" applyAlignment="1">
      <alignment horizontal="left" vertical="top" wrapText="1"/>
    </xf>
    <xf numFmtId="0" fontId="8" fillId="2" borderId="17" xfId="0" applyFont="1" applyFill="1" applyBorder="1" applyAlignment="1">
      <alignment horizontal="left"/>
    </xf>
    <xf numFmtId="0" fontId="33" fillId="0" borderId="15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/>
    </xf>
    <xf numFmtId="0" fontId="33" fillId="2" borderId="16" xfId="0" applyFont="1" applyFill="1" applyBorder="1" applyAlignment="1">
      <alignment horizontal="center"/>
    </xf>
    <xf numFmtId="0" fontId="33" fillId="0" borderId="17" xfId="0" applyFont="1" applyFill="1" applyBorder="1" applyAlignment="1">
      <alignment horizontal="center" vertical="center"/>
    </xf>
    <xf numFmtId="0" fontId="8" fillId="2" borderId="28" xfId="14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0" fontId="33" fillId="2" borderId="0" xfId="14" applyFont="1" applyFill="1" applyAlignment="1">
      <alignment horizontal="center" vertical="top"/>
    </xf>
    <xf numFmtId="0" fontId="8" fillId="2" borderId="0" xfId="0" applyFont="1" applyFill="1" applyAlignment="1">
      <alignment horizontal="center" vertical="center" wrapText="1"/>
    </xf>
    <xf numFmtId="0" fontId="8" fillId="2" borderId="17" xfId="14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8" fillId="2" borderId="17" xfId="0" applyFont="1" applyFill="1" applyBorder="1" applyAlignment="1">
      <alignment horizontal="center" vertical="center" wrapText="1"/>
    </xf>
  </cellXfs>
  <cellStyles count="10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" xfId="95" builtinId="23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0 2" xfId="97"/>
    <cellStyle name="Normal 11" xfId="88"/>
    <cellStyle name="Normal 12" xfId="15"/>
    <cellStyle name="Normal 2" xfId="1"/>
    <cellStyle name="Normal 2 2" xfId="14"/>
    <cellStyle name="Normal 2 2 2" xfId="69"/>
    <cellStyle name="Normal 2 2 2 2" xfId="99"/>
    <cellStyle name="Normal 2 2 3 2" xfId="102"/>
    <cellStyle name="Normal 2 2 3 3" xfId="101"/>
    <cellStyle name="Normal 2 2_ALL 2011 tiv" xfId="100"/>
    <cellStyle name="Normal 2 3" xfId="70"/>
    <cellStyle name="Normal 2 4" xfId="16"/>
    <cellStyle name="Normal 2_getap jur" xfId="9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  <cellStyle name="Обычный 3 2 2" xfId="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28575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192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4</xdr:row>
      <xdr:rowOff>0</xdr:rowOff>
    </xdr:from>
    <xdr:ext cx="28575" cy="9525"/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4</xdr:row>
      <xdr:rowOff>0</xdr:rowOff>
    </xdr:from>
    <xdr:to>
      <xdr:col>0</xdr:col>
      <xdr:colOff>28575</xdr:colOff>
      <xdr:row>4</xdr:row>
      <xdr:rowOff>9525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4</xdr:row>
      <xdr:rowOff>0</xdr:rowOff>
    </xdr:from>
    <xdr:ext cx="28575" cy="9525"/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12</xdr:row>
      <xdr:rowOff>0</xdr:rowOff>
    </xdr:from>
    <xdr:to>
      <xdr:col>0</xdr:col>
      <xdr:colOff>28575</xdr:colOff>
      <xdr:row>12</xdr:row>
      <xdr:rowOff>9525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12</xdr:row>
      <xdr:rowOff>0</xdr:rowOff>
    </xdr:from>
    <xdr:ext cx="28575" cy="9525"/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4</xdr:row>
      <xdr:rowOff>0</xdr:rowOff>
    </xdr:from>
    <xdr:to>
      <xdr:col>0</xdr:col>
      <xdr:colOff>28575</xdr:colOff>
      <xdr:row>4</xdr:row>
      <xdr:rowOff>9525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7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4</xdr:row>
      <xdr:rowOff>0</xdr:rowOff>
    </xdr:from>
    <xdr:ext cx="28575" cy="9525"/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7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9525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13</xdr:row>
      <xdr:rowOff>0</xdr:rowOff>
    </xdr:from>
    <xdr:ext cx="28575" cy="9525"/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4</xdr:row>
      <xdr:rowOff>0</xdr:rowOff>
    </xdr:from>
    <xdr:to>
      <xdr:col>0</xdr:col>
      <xdr:colOff>28575</xdr:colOff>
      <xdr:row>4</xdr:row>
      <xdr:rowOff>9525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7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4</xdr:row>
      <xdr:rowOff>0</xdr:rowOff>
    </xdr:from>
    <xdr:ext cx="28575" cy="9525"/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77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9525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13</xdr:row>
      <xdr:rowOff>0</xdr:rowOff>
    </xdr:from>
    <xdr:ext cx="28575" cy="9525"/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THUR\Desktop\&#1344;&#1377;&#1396;&#1377;&#1380;&#1408;&#1400;&#1410;&#1396;%202-&#1408;&#1380;%20&#1411;&#1400;&#1410;&#1388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apet_Bayburtyan\AppData\Local\Microsoft\Windows\INetCache\Content.Outlook\YZ8IMO9O\hamadrum%20margara14.11.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apet_Bayburtyan\Desktop\hamadrum%20margara14.11.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d"/>
      <sheetName val="Лист1"/>
    </sheetNames>
    <sheetDataSet>
      <sheetData sheetId="0" refreshError="1">
        <row r="112">
          <cell r="X112">
            <v>16.329999999999998</v>
          </cell>
        </row>
        <row r="115">
          <cell r="X115">
            <v>2.21</v>
          </cell>
        </row>
        <row r="153">
          <cell r="X153">
            <v>27.6</v>
          </cell>
        </row>
        <row r="155">
          <cell r="X155">
            <v>1.98</v>
          </cell>
        </row>
        <row r="160">
          <cell r="X160">
            <v>22</v>
          </cell>
        </row>
        <row r="172">
          <cell r="X172">
            <v>0.29599999999999999</v>
          </cell>
        </row>
        <row r="901">
          <cell r="X901">
            <v>8.1999999999999993</v>
          </cell>
        </row>
        <row r="902">
          <cell r="X902">
            <v>6</v>
          </cell>
        </row>
        <row r="919">
          <cell r="X919">
            <v>4880</v>
          </cell>
        </row>
        <row r="927">
          <cell r="X927">
            <v>27.2</v>
          </cell>
        </row>
        <row r="928">
          <cell r="X928">
            <v>14</v>
          </cell>
        </row>
        <row r="935">
          <cell r="X935">
            <v>10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l1"/>
      <sheetName val="pul 2"/>
    </sheetNames>
    <sheetDataSet>
      <sheetData sheetId="0" refreshError="1"/>
      <sheetData sheetId="1" refreshError="1">
        <row r="43">
          <cell r="E43">
            <v>61817.673485472071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l1"/>
      <sheetName val="pul 2"/>
    </sheetNames>
    <sheetDataSet>
      <sheetData sheetId="0" refreshError="1"/>
      <sheetData sheetId="1" refreshError="1">
        <row r="54">
          <cell r="G54">
            <v>0.22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topLeftCell="A4" zoomScaleNormal="100" workbookViewId="0">
      <selection activeCell="D9" sqref="D9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44.1640625" style="4" customWidth="1"/>
    <col min="5" max="6" width="9.33203125" style="1"/>
    <col min="7" max="7" width="15.5" style="1" bestFit="1" customWidth="1"/>
    <col min="8" max="8" width="13.1640625" style="1" bestFit="1" customWidth="1"/>
    <col min="9" max="16384" width="9.33203125" style="1"/>
  </cols>
  <sheetData>
    <row r="1" spans="1:41" x14ac:dyDescent="0.3">
      <c r="D1" s="18" t="s">
        <v>162</v>
      </c>
      <c r="E1" s="39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</row>
    <row r="2" spans="1:41" x14ac:dyDescent="0.3">
      <c r="D2" s="105" t="s">
        <v>121</v>
      </c>
      <c r="E2" s="39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D3" s="105" t="s">
        <v>122</v>
      </c>
      <c r="E3" s="39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95.25" customHeight="1" x14ac:dyDescent="0.3">
      <c r="A4" s="332" t="s">
        <v>125</v>
      </c>
      <c r="B4" s="332"/>
      <c r="C4" s="332"/>
      <c r="D4" s="332"/>
      <c r="E4" s="2"/>
      <c r="F4" s="14"/>
    </row>
    <row r="5" spans="1:41" x14ac:dyDescent="0.3">
      <c r="B5" s="14"/>
      <c r="C5" s="14"/>
      <c r="D5" s="41" t="s">
        <v>79</v>
      </c>
      <c r="E5" s="14"/>
      <c r="F5" s="14"/>
    </row>
    <row r="6" spans="1:41" ht="88.5" customHeight="1" x14ac:dyDescent="0.3">
      <c r="A6" s="333" t="s">
        <v>0</v>
      </c>
      <c r="B6" s="333"/>
      <c r="C6" s="334" t="s">
        <v>28</v>
      </c>
      <c r="D6" s="34" t="s">
        <v>33</v>
      </c>
    </row>
    <row r="7" spans="1:41" ht="48.75" customHeight="1" x14ac:dyDescent="0.3">
      <c r="A7" s="42" t="s">
        <v>36</v>
      </c>
      <c r="B7" s="42" t="s">
        <v>37</v>
      </c>
      <c r="C7" s="334"/>
      <c r="D7" s="43" t="s">
        <v>35</v>
      </c>
    </row>
    <row r="8" spans="1:41" s="3" customFormat="1" ht="31.5" customHeight="1" x14ac:dyDescent="0.3">
      <c r="A8" s="44"/>
      <c r="B8" s="45"/>
      <c r="C8" s="46" t="s">
        <v>29</v>
      </c>
      <c r="D8" s="47">
        <f>D9</f>
        <v>0</v>
      </c>
    </row>
    <row r="9" spans="1:41" s="3" customFormat="1" ht="22.5" customHeight="1" x14ac:dyDescent="0.3">
      <c r="A9" s="336"/>
      <c r="B9" s="336"/>
      <c r="C9" s="48" t="s">
        <v>1</v>
      </c>
      <c r="D9" s="49">
        <f t="shared" ref="D9" si="0">D10</f>
        <v>0</v>
      </c>
    </row>
    <row r="10" spans="1:41" x14ac:dyDescent="0.3">
      <c r="A10" s="335">
        <v>1023</v>
      </c>
      <c r="B10" s="335"/>
      <c r="C10" s="50" t="s">
        <v>38</v>
      </c>
      <c r="D10" s="337">
        <f>D17+D23+D29</f>
        <v>0</v>
      </c>
    </row>
    <row r="11" spans="1:41" x14ac:dyDescent="0.3">
      <c r="A11" s="335"/>
      <c r="B11" s="335"/>
      <c r="C11" s="50" t="s">
        <v>2</v>
      </c>
      <c r="D11" s="337"/>
    </row>
    <row r="12" spans="1:41" ht="21.75" customHeight="1" x14ac:dyDescent="0.3">
      <c r="A12" s="335"/>
      <c r="B12" s="335"/>
      <c r="C12" s="50" t="s">
        <v>39</v>
      </c>
      <c r="D12" s="337"/>
    </row>
    <row r="13" spans="1:41" ht="78" customHeight="1" x14ac:dyDescent="0.3">
      <c r="A13" s="335"/>
      <c r="B13" s="335"/>
      <c r="C13" s="51" t="s">
        <v>30</v>
      </c>
      <c r="D13" s="337"/>
    </row>
    <row r="14" spans="1:41" ht="22.5" customHeight="1" x14ac:dyDescent="0.3">
      <c r="A14" s="335"/>
      <c r="B14" s="335"/>
      <c r="C14" s="50" t="s">
        <v>40</v>
      </c>
      <c r="D14" s="337"/>
    </row>
    <row r="15" spans="1:41" ht="54.75" customHeight="1" x14ac:dyDescent="0.3">
      <c r="A15" s="335"/>
      <c r="B15" s="335"/>
      <c r="C15" s="51" t="s">
        <v>31</v>
      </c>
      <c r="D15" s="337"/>
      <c r="G15" s="52"/>
    </row>
    <row r="16" spans="1:41" x14ac:dyDescent="0.3">
      <c r="A16" s="327" t="s">
        <v>32</v>
      </c>
      <c r="B16" s="327"/>
      <c r="C16" s="327"/>
      <c r="D16" s="327"/>
    </row>
    <row r="17" spans="1:7" x14ac:dyDescent="0.3">
      <c r="A17" s="66"/>
      <c r="B17" s="67" t="s">
        <v>62</v>
      </c>
      <c r="C17" s="7" t="s">
        <v>60</v>
      </c>
      <c r="D17" s="323">
        <f>'Հավելված 3'!G19</f>
        <v>-57462.400000000001</v>
      </c>
    </row>
    <row r="18" spans="1:7" x14ac:dyDescent="0.3">
      <c r="A18" s="328"/>
      <c r="B18" s="331"/>
      <c r="C18" s="68" t="s">
        <v>80</v>
      </c>
      <c r="D18" s="324"/>
    </row>
    <row r="19" spans="1:7" x14ac:dyDescent="0.3">
      <c r="A19" s="329"/>
      <c r="B19" s="331"/>
      <c r="C19" s="68" t="s">
        <v>41</v>
      </c>
      <c r="D19" s="324"/>
    </row>
    <row r="20" spans="1:7" ht="69" customHeight="1" x14ac:dyDescent="0.3">
      <c r="A20" s="329"/>
      <c r="B20" s="331"/>
      <c r="C20" s="68" t="s">
        <v>81</v>
      </c>
      <c r="D20" s="324"/>
    </row>
    <row r="21" spans="1:7" x14ac:dyDescent="0.3">
      <c r="A21" s="329"/>
      <c r="B21" s="331"/>
      <c r="C21" s="68" t="s">
        <v>49</v>
      </c>
      <c r="D21" s="324"/>
      <c r="G21" s="5"/>
    </row>
    <row r="22" spans="1:7" ht="19.5" customHeight="1" x14ac:dyDescent="0.3">
      <c r="A22" s="330"/>
      <c r="B22" s="331"/>
      <c r="C22" s="68" t="s">
        <v>63</v>
      </c>
      <c r="D22" s="325"/>
    </row>
    <row r="23" spans="1:7" x14ac:dyDescent="0.3">
      <c r="A23" s="66"/>
      <c r="B23" s="67" t="s">
        <v>108</v>
      </c>
      <c r="C23" s="7" t="s">
        <v>60</v>
      </c>
      <c r="D23" s="323">
        <f>'Հավելված 3'!G28</f>
        <v>10000</v>
      </c>
    </row>
    <row r="24" spans="1:7" x14ac:dyDescent="0.3">
      <c r="A24" s="328"/>
      <c r="B24" s="331"/>
      <c r="C24" s="68" t="s">
        <v>107</v>
      </c>
      <c r="D24" s="324"/>
    </row>
    <row r="25" spans="1:7" x14ac:dyDescent="0.3">
      <c r="A25" s="329"/>
      <c r="B25" s="331"/>
      <c r="C25" s="68" t="s">
        <v>41</v>
      </c>
      <c r="D25" s="324"/>
    </row>
    <row r="26" spans="1:7" ht="69" customHeight="1" x14ac:dyDescent="0.3">
      <c r="A26" s="329"/>
      <c r="B26" s="331"/>
      <c r="C26" s="68" t="s">
        <v>109</v>
      </c>
      <c r="D26" s="324"/>
    </row>
    <row r="27" spans="1:7" x14ac:dyDescent="0.3">
      <c r="A27" s="329"/>
      <c r="B27" s="331"/>
      <c r="C27" s="68" t="s">
        <v>49</v>
      </c>
      <c r="D27" s="324"/>
      <c r="G27" s="5"/>
    </row>
    <row r="28" spans="1:7" ht="19.5" customHeight="1" x14ac:dyDescent="0.3">
      <c r="A28" s="330"/>
      <c r="B28" s="331"/>
      <c r="C28" s="68" t="s">
        <v>63</v>
      </c>
      <c r="D28" s="325"/>
    </row>
    <row r="29" spans="1:7" x14ac:dyDescent="0.3">
      <c r="A29" s="53"/>
      <c r="B29" s="54">
        <v>31003</v>
      </c>
      <c r="C29" s="55" t="s">
        <v>60</v>
      </c>
      <c r="D29" s="323">
        <f>'Հավելված 3'!G37</f>
        <v>47462.400000000023</v>
      </c>
    </row>
    <row r="30" spans="1:7" ht="34.5" x14ac:dyDescent="0.3">
      <c r="A30" s="326"/>
      <c r="B30" s="326"/>
      <c r="C30" s="56" t="s">
        <v>92</v>
      </c>
      <c r="D30" s="324"/>
    </row>
    <row r="31" spans="1:7" x14ac:dyDescent="0.3">
      <c r="A31" s="326"/>
      <c r="B31" s="326"/>
      <c r="C31" s="56" t="s">
        <v>41</v>
      </c>
      <c r="D31" s="324"/>
    </row>
    <row r="32" spans="1:7" ht="51.75" x14ac:dyDescent="0.3">
      <c r="A32" s="326"/>
      <c r="B32" s="326"/>
      <c r="C32" s="56" t="s">
        <v>93</v>
      </c>
      <c r="D32" s="324"/>
    </row>
    <row r="33" spans="1:4" x14ac:dyDescent="0.3">
      <c r="A33" s="326"/>
      <c r="B33" s="326"/>
      <c r="C33" s="56" t="s">
        <v>49</v>
      </c>
      <c r="D33" s="324"/>
    </row>
    <row r="34" spans="1:4" ht="40.5" customHeight="1" x14ac:dyDescent="0.3">
      <c r="A34" s="326"/>
      <c r="B34" s="326"/>
      <c r="C34" s="56" t="s">
        <v>50</v>
      </c>
      <c r="D34" s="325"/>
    </row>
  </sheetData>
  <mergeCells count="17">
    <mergeCell ref="A4:D4"/>
    <mergeCell ref="A6:B6"/>
    <mergeCell ref="C6:C7"/>
    <mergeCell ref="A10:A15"/>
    <mergeCell ref="B10:B15"/>
    <mergeCell ref="A9:B9"/>
    <mergeCell ref="D10:D15"/>
    <mergeCell ref="D29:D34"/>
    <mergeCell ref="A30:A34"/>
    <mergeCell ref="B30:B34"/>
    <mergeCell ref="A16:D16"/>
    <mergeCell ref="D23:D28"/>
    <mergeCell ref="D17:D22"/>
    <mergeCell ref="A18:A22"/>
    <mergeCell ref="B18:B22"/>
    <mergeCell ref="A24:A28"/>
    <mergeCell ref="B24:B28"/>
  </mergeCells>
  <pageMargins left="0.59055118110236204" right="0.27559055118110198" top="0.43307086614173201" bottom="0.43307086614173201" header="0.15748031496063" footer="0.15748031496063"/>
  <pageSetup scale="75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"/>
  <sheetViews>
    <sheetView zoomScaleNormal="100" workbookViewId="0">
      <selection activeCell="C27" sqref="C27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41" ht="25.5" customHeight="1" x14ac:dyDescent="0.3">
      <c r="A1" s="17"/>
      <c r="B1" s="17"/>
      <c r="C1" s="17"/>
      <c r="D1" s="17"/>
      <c r="E1" s="17"/>
      <c r="F1" s="17"/>
      <c r="G1" s="15"/>
      <c r="H1" s="18" t="s">
        <v>25</v>
      </c>
    </row>
    <row r="2" spans="1:41" x14ac:dyDescent="0.3">
      <c r="E2" s="39"/>
      <c r="H2" s="105" t="s">
        <v>121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E3" s="39"/>
      <c r="H3" s="105" t="s">
        <v>122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40.5" customHeight="1" x14ac:dyDescent="0.3">
      <c r="A4" s="338" t="s">
        <v>116</v>
      </c>
      <c r="B4" s="338"/>
      <c r="C4" s="338"/>
      <c r="D4" s="338"/>
      <c r="E4" s="338"/>
      <c r="F4" s="338"/>
      <c r="G4" s="338"/>
      <c r="H4" s="338"/>
    </row>
    <row r="5" spans="1:41" x14ac:dyDescent="0.3">
      <c r="A5" s="19"/>
      <c r="B5" s="19"/>
      <c r="C5" s="20"/>
      <c r="D5" s="21"/>
      <c r="E5" s="21"/>
      <c r="F5" s="21"/>
      <c r="G5" s="22"/>
      <c r="H5" s="23" t="s">
        <v>79</v>
      </c>
    </row>
    <row r="6" spans="1:41" ht="44.25" customHeight="1" x14ac:dyDescent="0.3">
      <c r="A6" s="339" t="s">
        <v>64</v>
      </c>
      <c r="B6" s="340"/>
      <c r="C6" s="345" t="s">
        <v>65</v>
      </c>
      <c r="D6" s="348" t="s">
        <v>33</v>
      </c>
      <c r="E6" s="349"/>
      <c r="F6" s="349"/>
      <c r="G6" s="349"/>
      <c r="H6" s="350"/>
    </row>
    <row r="7" spans="1:41" x14ac:dyDescent="0.3">
      <c r="A7" s="341"/>
      <c r="B7" s="342"/>
      <c r="C7" s="346"/>
      <c r="D7" s="351" t="s">
        <v>66</v>
      </c>
      <c r="E7" s="354" t="s">
        <v>3</v>
      </c>
      <c r="F7" s="355"/>
      <c r="G7" s="355"/>
      <c r="H7" s="356"/>
    </row>
    <row r="8" spans="1:41" x14ac:dyDescent="0.3">
      <c r="A8" s="343"/>
      <c r="B8" s="344"/>
      <c r="C8" s="346"/>
      <c r="D8" s="352"/>
      <c r="E8" s="357" t="s">
        <v>67</v>
      </c>
      <c r="F8" s="357" t="s">
        <v>68</v>
      </c>
      <c r="G8" s="357" t="s">
        <v>69</v>
      </c>
      <c r="H8" s="358" t="s">
        <v>70</v>
      </c>
    </row>
    <row r="9" spans="1:41" ht="96" customHeight="1" x14ac:dyDescent="0.3">
      <c r="A9" s="24" t="s">
        <v>36</v>
      </c>
      <c r="B9" s="24" t="s">
        <v>37</v>
      </c>
      <c r="C9" s="347"/>
      <c r="D9" s="353"/>
      <c r="E9" s="357"/>
      <c r="F9" s="357"/>
      <c r="G9" s="357"/>
      <c r="H9" s="358"/>
    </row>
    <row r="10" spans="1:41" s="3" customFormat="1" x14ac:dyDescent="0.3">
      <c r="A10" s="25"/>
      <c r="B10" s="25"/>
      <c r="C10" s="26" t="s">
        <v>29</v>
      </c>
      <c r="D10" s="27">
        <f>D12</f>
        <v>47462.400000000023</v>
      </c>
      <c r="E10" s="27">
        <f t="shared" ref="E10:H10" si="0">E12</f>
        <v>47462.400000000023</v>
      </c>
      <c r="F10" s="27">
        <f t="shared" si="0"/>
        <v>0</v>
      </c>
      <c r="G10" s="27">
        <f t="shared" si="0"/>
        <v>0</v>
      </c>
      <c r="H10" s="27">
        <f t="shared" si="0"/>
        <v>0</v>
      </c>
    </row>
    <row r="11" spans="1:41" x14ac:dyDescent="0.3">
      <c r="A11" s="24"/>
      <c r="B11" s="24"/>
      <c r="C11" s="28" t="s">
        <v>3</v>
      </c>
      <c r="D11" s="29"/>
      <c r="E11" s="29"/>
      <c r="F11" s="30"/>
      <c r="G11" s="30"/>
      <c r="H11" s="7"/>
    </row>
    <row r="12" spans="1:41" s="3" customFormat="1" ht="34.5" x14ac:dyDescent="0.3">
      <c r="A12" s="31"/>
      <c r="B12" s="32"/>
      <c r="C12" s="32" t="s">
        <v>71</v>
      </c>
      <c r="D12" s="27">
        <f>D14</f>
        <v>47462.400000000023</v>
      </c>
      <c r="E12" s="27">
        <f t="shared" ref="E12:H12" si="1">E14</f>
        <v>47462.400000000023</v>
      </c>
      <c r="F12" s="27">
        <f t="shared" si="1"/>
        <v>0</v>
      </c>
      <c r="G12" s="27">
        <f t="shared" si="1"/>
        <v>0</v>
      </c>
      <c r="H12" s="27">
        <f t="shared" si="1"/>
        <v>0</v>
      </c>
    </row>
    <row r="13" spans="1:41" x14ac:dyDescent="0.3">
      <c r="A13" s="33"/>
      <c r="B13" s="33"/>
      <c r="C13" s="33" t="s">
        <v>72</v>
      </c>
      <c r="D13" s="34"/>
      <c r="E13" s="34"/>
      <c r="F13" s="35"/>
      <c r="G13" s="35"/>
      <c r="H13" s="36"/>
    </row>
    <row r="14" spans="1:41" ht="58.5" customHeight="1" x14ac:dyDescent="0.3">
      <c r="A14" s="37">
        <v>1023</v>
      </c>
      <c r="B14" s="37">
        <v>31003</v>
      </c>
      <c r="C14" s="16" t="s">
        <v>94</v>
      </c>
      <c r="D14" s="9">
        <f>SUM(D15:D17)</f>
        <v>47462.400000000023</v>
      </c>
      <c r="E14" s="9">
        <f t="shared" ref="E14:H14" si="2">SUM(E15:E17)</f>
        <v>47462.400000000023</v>
      </c>
      <c r="F14" s="9">
        <f t="shared" si="2"/>
        <v>0</v>
      </c>
      <c r="G14" s="9">
        <f t="shared" si="2"/>
        <v>0</v>
      </c>
      <c r="H14" s="9">
        <f t="shared" si="2"/>
        <v>0</v>
      </c>
      <c r="K14" s="38"/>
    </row>
    <row r="15" spans="1:41" ht="87" customHeight="1" x14ac:dyDescent="0.3">
      <c r="A15" s="37"/>
      <c r="B15" s="37"/>
      <c r="C15" s="16" t="s">
        <v>101</v>
      </c>
      <c r="D15" s="9">
        <f>E15+F15+G15+H15</f>
        <v>-126044.1</v>
      </c>
      <c r="E15" s="9">
        <f>'Հավելված 4'!D16</f>
        <v>-126044.1</v>
      </c>
      <c r="F15" s="9"/>
      <c r="G15" s="9"/>
      <c r="H15" s="9"/>
    </row>
    <row r="16" spans="1:41" ht="84" customHeight="1" x14ac:dyDescent="0.3">
      <c r="A16" s="37"/>
      <c r="B16" s="37"/>
      <c r="C16" s="16" t="s">
        <v>123</v>
      </c>
      <c r="D16" s="9">
        <f t="shared" ref="D16:D17" si="3">E16+F16+G16+H16</f>
        <v>-8601.9</v>
      </c>
      <c r="E16" s="9">
        <f>+'Հավելված 4'!D17</f>
        <v>-8601.9</v>
      </c>
      <c r="F16" s="9"/>
      <c r="G16" s="9"/>
      <c r="H16" s="9"/>
      <c r="K16" s="38"/>
    </row>
    <row r="17" spans="1:11" ht="48" customHeight="1" x14ac:dyDescent="0.3">
      <c r="A17" s="37"/>
      <c r="B17" s="37"/>
      <c r="C17" s="16" t="s">
        <v>120</v>
      </c>
      <c r="D17" s="9">
        <f t="shared" si="3"/>
        <v>182108.40000000002</v>
      </c>
      <c r="E17" s="9">
        <f>'Հավելված 4'!D18</f>
        <v>182108.40000000002</v>
      </c>
      <c r="F17" s="9"/>
      <c r="G17" s="9"/>
      <c r="H17" s="9"/>
      <c r="K17" s="38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70866141732283505" right="0.70866141732283505" top="0.42" bottom="0.52" header="0.24" footer="0.31496062992126"/>
  <pageSetup scale="77" firstPageNumber="4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6"/>
  <sheetViews>
    <sheetView topLeftCell="A4" zoomScaleNormal="100" zoomScaleSheetLayoutView="100" workbookViewId="0">
      <selection activeCell="G27" sqref="G27"/>
    </sheetView>
  </sheetViews>
  <sheetFormatPr defaultRowHeight="17.25" x14ac:dyDescent="0.2"/>
  <cols>
    <col min="1" max="1" width="9" style="91" customWidth="1"/>
    <col min="2" max="2" width="9.5" style="91" customWidth="1"/>
    <col min="3" max="3" width="6.83203125" style="91" customWidth="1"/>
    <col min="4" max="4" width="11" style="91" customWidth="1"/>
    <col min="5" max="5" width="10.83203125" style="91" customWidth="1"/>
    <col min="6" max="6" width="71.5" style="91" customWidth="1"/>
    <col min="7" max="7" width="35.6640625" style="91" customWidth="1"/>
    <col min="8" max="8" width="19.83203125" style="91" customWidth="1"/>
    <col min="9" max="9" width="18.6640625" style="91" bestFit="1" customWidth="1"/>
    <col min="10" max="16384" width="9.33203125" style="91"/>
  </cols>
  <sheetData>
    <row r="1" spans="1:41" ht="16.5" customHeight="1" x14ac:dyDescent="0.2">
      <c r="G1" s="18" t="s">
        <v>27</v>
      </c>
    </row>
    <row r="2" spans="1:41" s="1" customFormat="1" x14ac:dyDescent="0.3">
      <c r="E2" s="39"/>
      <c r="G2" s="105" t="s">
        <v>121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s="1" customFormat="1" x14ac:dyDescent="0.3">
      <c r="E3" s="39"/>
      <c r="G3" s="105" t="s">
        <v>122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41.25" customHeight="1" x14ac:dyDescent="0.3">
      <c r="A4" s="359" t="s">
        <v>103</v>
      </c>
      <c r="B4" s="359"/>
      <c r="C4" s="359"/>
      <c r="D4" s="359"/>
      <c r="E4" s="359"/>
      <c r="F4" s="359"/>
      <c r="G4" s="359"/>
    </row>
    <row r="5" spans="1:41" ht="22.5" customHeight="1" x14ac:dyDescent="0.2">
      <c r="G5" s="23" t="s">
        <v>79</v>
      </c>
    </row>
    <row r="6" spans="1:41" ht="110.25" customHeight="1" x14ac:dyDescent="0.2">
      <c r="A6" s="360" t="s">
        <v>14</v>
      </c>
      <c r="B6" s="360"/>
      <c r="C6" s="360"/>
      <c r="D6" s="360" t="s">
        <v>0</v>
      </c>
      <c r="E6" s="360"/>
      <c r="F6" s="360" t="s">
        <v>12</v>
      </c>
      <c r="G6" s="83" t="s">
        <v>33</v>
      </c>
    </row>
    <row r="7" spans="1:41" ht="74.25" customHeight="1" x14ac:dyDescent="0.2">
      <c r="A7" s="98" t="s">
        <v>44</v>
      </c>
      <c r="B7" s="98" t="s">
        <v>45</v>
      </c>
      <c r="C7" s="98" t="s">
        <v>46</v>
      </c>
      <c r="D7" s="98" t="s">
        <v>42</v>
      </c>
      <c r="E7" s="98" t="s">
        <v>43</v>
      </c>
      <c r="F7" s="360"/>
      <c r="G7" s="86" t="s">
        <v>35</v>
      </c>
    </row>
    <row r="8" spans="1:41" ht="21.75" customHeight="1" x14ac:dyDescent="0.2">
      <c r="A8" s="83"/>
      <c r="B8" s="83"/>
      <c r="C8" s="83"/>
      <c r="D8" s="83"/>
      <c r="E8" s="83"/>
      <c r="F8" s="89" t="s">
        <v>15</v>
      </c>
      <c r="G8" s="90">
        <f>G10</f>
        <v>0</v>
      </c>
    </row>
    <row r="9" spans="1:41" x14ac:dyDescent="0.2">
      <c r="A9" s="83"/>
      <c r="B9" s="83"/>
      <c r="C9" s="83"/>
      <c r="D9" s="83"/>
      <c r="E9" s="83"/>
      <c r="F9" s="89" t="s">
        <v>3</v>
      </c>
      <c r="G9" s="89"/>
    </row>
    <row r="10" spans="1:41" ht="34.5" x14ac:dyDescent="0.2">
      <c r="A10" s="88" t="s">
        <v>4</v>
      </c>
      <c r="B10" s="83"/>
      <c r="C10" s="83"/>
      <c r="D10" s="83"/>
      <c r="E10" s="83"/>
      <c r="F10" s="89" t="s">
        <v>16</v>
      </c>
      <c r="G10" s="90">
        <f t="shared" ref="G10" si="0">G12</f>
        <v>0</v>
      </c>
    </row>
    <row r="11" spans="1:41" x14ac:dyDescent="0.2">
      <c r="A11" s="88"/>
      <c r="B11" s="83"/>
      <c r="C11" s="83"/>
      <c r="D11" s="83"/>
      <c r="E11" s="83"/>
      <c r="F11" s="89" t="s">
        <v>3</v>
      </c>
      <c r="G11" s="89"/>
    </row>
    <row r="12" spans="1:41" ht="51.75" x14ac:dyDescent="0.2">
      <c r="A12" s="83"/>
      <c r="B12" s="88" t="s">
        <v>4</v>
      </c>
      <c r="C12" s="83"/>
      <c r="D12" s="83"/>
      <c r="E12" s="83"/>
      <c r="F12" s="89" t="s">
        <v>17</v>
      </c>
      <c r="G12" s="90">
        <f t="shared" ref="G12" si="1">G14</f>
        <v>0</v>
      </c>
    </row>
    <row r="13" spans="1:41" x14ac:dyDescent="0.2">
      <c r="A13" s="83"/>
      <c r="B13" s="88"/>
      <c r="C13" s="83"/>
      <c r="D13" s="83"/>
      <c r="E13" s="83"/>
      <c r="F13" s="89" t="s">
        <v>3</v>
      </c>
      <c r="G13" s="89"/>
    </row>
    <row r="14" spans="1:41" ht="34.5" x14ac:dyDescent="0.2">
      <c r="A14" s="83"/>
      <c r="B14" s="83"/>
      <c r="C14" s="88" t="s">
        <v>5</v>
      </c>
      <c r="D14" s="83"/>
      <c r="E14" s="54"/>
      <c r="F14" s="89" t="s">
        <v>18</v>
      </c>
      <c r="G14" s="90">
        <f t="shared" ref="G14" si="2">G16</f>
        <v>0</v>
      </c>
    </row>
    <row r="15" spans="1:41" x14ac:dyDescent="0.2">
      <c r="A15" s="83"/>
      <c r="B15" s="83"/>
      <c r="C15" s="88"/>
      <c r="D15" s="83"/>
      <c r="E15" s="54"/>
      <c r="F15" s="89" t="s">
        <v>3</v>
      </c>
      <c r="G15" s="89"/>
    </row>
    <row r="16" spans="1:41" x14ac:dyDescent="0.2">
      <c r="A16" s="83"/>
      <c r="B16" s="83"/>
      <c r="C16" s="88"/>
      <c r="D16" s="83"/>
      <c r="E16" s="54"/>
      <c r="F16" s="92" t="s">
        <v>20</v>
      </c>
      <c r="G16" s="90">
        <f t="shared" ref="G16" si="3">G17</f>
        <v>0</v>
      </c>
    </row>
    <row r="17" spans="1:9" x14ac:dyDescent="0.2">
      <c r="A17" s="83"/>
      <c r="B17" s="83"/>
      <c r="C17" s="88"/>
      <c r="D17" s="54">
        <v>1023</v>
      </c>
      <c r="E17" s="54"/>
      <c r="F17" s="89" t="s">
        <v>19</v>
      </c>
      <c r="G17" s="90">
        <f>G19+G28+G37</f>
        <v>0</v>
      </c>
    </row>
    <row r="18" spans="1:9" x14ac:dyDescent="0.2">
      <c r="A18" s="83"/>
      <c r="B18" s="83"/>
      <c r="C18" s="88"/>
      <c r="D18" s="54"/>
      <c r="E18" s="54"/>
      <c r="F18" s="89" t="s">
        <v>3</v>
      </c>
      <c r="G18" s="93"/>
    </row>
    <row r="19" spans="1:9" x14ac:dyDescent="0.2">
      <c r="A19" s="83"/>
      <c r="B19" s="83"/>
      <c r="C19" s="88"/>
      <c r="D19" s="54"/>
      <c r="E19" s="54" t="s">
        <v>62</v>
      </c>
      <c r="F19" s="89" t="s">
        <v>80</v>
      </c>
      <c r="G19" s="93">
        <f t="shared" ref="G19" si="4">G21</f>
        <v>-57462.400000000001</v>
      </c>
      <c r="H19" s="94"/>
    </row>
    <row r="20" spans="1:9" x14ac:dyDescent="0.2">
      <c r="A20" s="83"/>
      <c r="B20" s="83"/>
      <c r="C20" s="88"/>
      <c r="D20" s="54"/>
      <c r="E20" s="54"/>
      <c r="F20" s="89" t="s">
        <v>21</v>
      </c>
      <c r="G20" s="93"/>
      <c r="H20" s="94"/>
    </row>
    <row r="21" spans="1:9" x14ac:dyDescent="0.2">
      <c r="A21" s="83"/>
      <c r="B21" s="83"/>
      <c r="C21" s="88"/>
      <c r="D21" s="54"/>
      <c r="E21" s="54"/>
      <c r="F21" s="89" t="s">
        <v>20</v>
      </c>
      <c r="G21" s="93">
        <f t="shared" ref="G21" si="5">G23</f>
        <v>-57462.400000000001</v>
      </c>
      <c r="H21" s="94"/>
    </row>
    <row r="22" spans="1:9" ht="34.5" x14ac:dyDescent="0.2">
      <c r="A22" s="83"/>
      <c r="B22" s="83"/>
      <c r="C22" s="88"/>
      <c r="D22" s="54"/>
      <c r="E22" s="54"/>
      <c r="F22" s="89" t="s">
        <v>22</v>
      </c>
      <c r="G22" s="93"/>
      <c r="H22" s="94"/>
    </row>
    <row r="23" spans="1:9" x14ac:dyDescent="0.2">
      <c r="A23" s="83"/>
      <c r="B23" s="83"/>
      <c r="C23" s="88"/>
      <c r="D23" s="54"/>
      <c r="E23" s="54"/>
      <c r="F23" s="89" t="s">
        <v>23</v>
      </c>
      <c r="G23" s="93">
        <f>G24</f>
        <v>-57462.400000000001</v>
      </c>
      <c r="H23" s="94"/>
    </row>
    <row r="24" spans="1:9" x14ac:dyDescent="0.2">
      <c r="A24" s="83"/>
      <c r="B24" s="83"/>
      <c r="C24" s="88"/>
      <c r="D24" s="54"/>
      <c r="E24" s="54"/>
      <c r="F24" s="89" t="s">
        <v>82</v>
      </c>
      <c r="G24" s="93">
        <f t="shared" ref="G24" si="6">G25</f>
        <v>-57462.400000000001</v>
      </c>
      <c r="H24" s="94"/>
    </row>
    <row r="25" spans="1:9" ht="34.5" x14ac:dyDescent="0.2">
      <c r="A25" s="83"/>
      <c r="B25" s="83"/>
      <c r="C25" s="88"/>
      <c r="D25" s="54"/>
      <c r="E25" s="54"/>
      <c r="F25" s="89" t="s">
        <v>83</v>
      </c>
      <c r="G25" s="93">
        <f>G26</f>
        <v>-57462.400000000001</v>
      </c>
      <c r="H25" s="94"/>
    </row>
    <row r="26" spans="1:9" ht="17.25" customHeight="1" x14ac:dyDescent="0.2">
      <c r="A26" s="107"/>
      <c r="B26" s="107"/>
      <c r="C26" s="88"/>
      <c r="D26" s="54"/>
      <c r="E26" s="54"/>
      <c r="F26" s="108" t="s">
        <v>127</v>
      </c>
      <c r="G26" s="93">
        <f>G27</f>
        <v>-57462.400000000001</v>
      </c>
      <c r="H26" s="102"/>
    </row>
    <row r="27" spans="1:9" ht="17.25" customHeight="1" x14ac:dyDescent="0.2">
      <c r="A27" s="107"/>
      <c r="B27" s="107"/>
      <c r="C27" s="88"/>
      <c r="D27" s="54"/>
      <c r="E27" s="54"/>
      <c r="F27" s="108" t="s">
        <v>128</v>
      </c>
      <c r="G27" s="93">
        <v>-57462.400000000001</v>
      </c>
      <c r="H27" s="102"/>
      <c r="I27" s="102"/>
    </row>
    <row r="28" spans="1:9" ht="24" customHeight="1" x14ac:dyDescent="0.2">
      <c r="A28" s="88"/>
      <c r="B28" s="88"/>
      <c r="C28" s="88"/>
      <c r="D28" s="88"/>
      <c r="E28" s="67">
        <v>11005</v>
      </c>
      <c r="F28" s="89" t="s">
        <v>107</v>
      </c>
      <c r="G28" s="87">
        <f>G30</f>
        <v>10000</v>
      </c>
      <c r="H28" s="102"/>
      <c r="I28" s="102"/>
    </row>
    <row r="29" spans="1:9" ht="22.5" customHeight="1" x14ac:dyDescent="0.2">
      <c r="A29" s="95"/>
      <c r="B29" s="96"/>
      <c r="C29" s="96"/>
      <c r="D29" s="67"/>
      <c r="E29" s="67"/>
      <c r="F29" s="89" t="s">
        <v>21</v>
      </c>
      <c r="G29" s="99"/>
      <c r="H29" s="102"/>
    </row>
    <row r="30" spans="1:9" ht="19.5" customHeight="1" x14ac:dyDescent="0.2">
      <c r="A30" s="95"/>
      <c r="B30" s="96"/>
      <c r="C30" s="96"/>
      <c r="D30" s="67"/>
      <c r="E30" s="67"/>
      <c r="F30" s="89" t="s">
        <v>20</v>
      </c>
      <c r="G30" s="87">
        <f>G32</f>
        <v>10000</v>
      </c>
      <c r="H30" s="94"/>
      <c r="I30" s="102"/>
    </row>
    <row r="31" spans="1:9" ht="40.5" customHeight="1" x14ac:dyDescent="0.2">
      <c r="A31" s="95"/>
      <c r="B31" s="96"/>
      <c r="C31" s="96"/>
      <c r="D31" s="67"/>
      <c r="E31" s="67"/>
      <c r="F31" s="89" t="s">
        <v>22</v>
      </c>
      <c r="G31" s="100"/>
      <c r="H31" s="94"/>
      <c r="I31" s="102"/>
    </row>
    <row r="32" spans="1:9" x14ac:dyDescent="0.2">
      <c r="A32" s="95"/>
      <c r="B32" s="96"/>
      <c r="C32" s="96"/>
      <c r="D32" s="67"/>
      <c r="E32" s="67"/>
      <c r="F32" s="89" t="s">
        <v>23</v>
      </c>
      <c r="G32" s="9">
        <f>G33</f>
        <v>10000</v>
      </c>
      <c r="H32" s="94"/>
    </row>
    <row r="33" spans="1:9" x14ac:dyDescent="0.2">
      <c r="A33" s="95"/>
      <c r="B33" s="96"/>
      <c r="C33" s="96"/>
      <c r="D33" s="67"/>
      <c r="E33" s="67"/>
      <c r="F33" s="89" t="s">
        <v>82</v>
      </c>
      <c r="G33" s="9">
        <f t="shared" ref="G33:G35" si="7">G34</f>
        <v>10000</v>
      </c>
      <c r="H33" s="94"/>
    </row>
    <row r="34" spans="1:9" ht="34.5" x14ac:dyDescent="0.2">
      <c r="A34" s="95"/>
      <c r="B34" s="96"/>
      <c r="C34" s="96"/>
      <c r="D34" s="67"/>
      <c r="E34" s="67"/>
      <c r="F34" s="89" t="s">
        <v>83</v>
      </c>
      <c r="G34" s="9">
        <f>G35</f>
        <v>10000</v>
      </c>
      <c r="H34" s="94"/>
    </row>
    <row r="35" spans="1:9" ht="18" customHeight="1" x14ac:dyDescent="0.2">
      <c r="A35" s="95"/>
      <c r="B35" s="96"/>
      <c r="C35" s="96"/>
      <c r="D35" s="67"/>
      <c r="E35" s="67"/>
      <c r="F35" s="89" t="s">
        <v>91</v>
      </c>
      <c r="G35" s="9">
        <f t="shared" si="7"/>
        <v>10000</v>
      </c>
      <c r="H35" s="94"/>
    </row>
    <row r="36" spans="1:9" x14ac:dyDescent="0.2">
      <c r="A36" s="95"/>
      <c r="B36" s="96"/>
      <c r="C36" s="96"/>
      <c r="D36" s="67"/>
      <c r="E36" s="67"/>
      <c r="F36" s="89" t="s">
        <v>106</v>
      </c>
      <c r="G36" s="9">
        <v>10000</v>
      </c>
      <c r="H36" s="94"/>
    </row>
    <row r="37" spans="1:9" ht="37.5" customHeight="1" x14ac:dyDescent="0.2">
      <c r="A37" s="88"/>
      <c r="B37" s="88"/>
      <c r="C37" s="88"/>
      <c r="D37" s="88"/>
      <c r="E37" s="67">
        <v>31003</v>
      </c>
      <c r="F37" s="89" t="s">
        <v>95</v>
      </c>
      <c r="G37" s="87">
        <f>G39</f>
        <v>47462.400000000023</v>
      </c>
      <c r="H37" s="94"/>
    </row>
    <row r="38" spans="1:9" x14ac:dyDescent="0.2">
      <c r="A38" s="95"/>
      <c r="B38" s="96"/>
      <c r="C38" s="96"/>
      <c r="D38" s="67"/>
      <c r="E38" s="67"/>
      <c r="F38" s="97" t="s">
        <v>21</v>
      </c>
      <c r="G38" s="99"/>
      <c r="H38" s="94"/>
    </row>
    <row r="39" spans="1:9" ht="21.75" customHeight="1" x14ac:dyDescent="0.2">
      <c r="A39" s="95"/>
      <c r="B39" s="96"/>
      <c r="C39" s="96"/>
      <c r="D39" s="67"/>
      <c r="E39" s="67"/>
      <c r="F39" s="8" t="s">
        <v>20</v>
      </c>
      <c r="G39" s="87">
        <f t="shared" ref="G39" si="8">G41</f>
        <v>47462.400000000023</v>
      </c>
      <c r="H39" s="94"/>
      <c r="I39" s="102"/>
    </row>
    <row r="40" spans="1:9" ht="34.5" x14ac:dyDescent="0.2">
      <c r="A40" s="95"/>
      <c r="B40" s="96"/>
      <c r="C40" s="96"/>
      <c r="D40" s="67"/>
      <c r="E40" s="67"/>
      <c r="F40" s="8" t="s">
        <v>22</v>
      </c>
      <c r="G40" s="100"/>
      <c r="H40" s="94"/>
    </row>
    <row r="41" spans="1:9" x14ac:dyDescent="0.2">
      <c r="A41" s="95"/>
      <c r="B41" s="96"/>
      <c r="C41" s="96"/>
      <c r="D41" s="67"/>
      <c r="E41" s="67"/>
      <c r="F41" s="8" t="s">
        <v>23</v>
      </c>
      <c r="G41" s="9">
        <f t="shared" ref="G41:G43" si="9">G42</f>
        <v>47462.400000000023</v>
      </c>
      <c r="H41" s="94"/>
    </row>
    <row r="42" spans="1:9" ht="18" customHeight="1" x14ac:dyDescent="0.2">
      <c r="A42" s="95"/>
      <c r="B42" s="96"/>
      <c r="C42" s="96"/>
      <c r="D42" s="67"/>
      <c r="E42" s="67"/>
      <c r="F42" s="8" t="s">
        <v>51</v>
      </c>
      <c r="G42" s="9">
        <f t="shared" si="9"/>
        <v>47462.400000000023</v>
      </c>
      <c r="H42" s="94"/>
    </row>
    <row r="43" spans="1:9" ht="21" customHeight="1" x14ac:dyDescent="0.2">
      <c r="A43" s="95"/>
      <c r="B43" s="96"/>
      <c r="C43" s="96"/>
      <c r="D43" s="67"/>
      <c r="E43" s="67"/>
      <c r="F43" s="8" t="s">
        <v>52</v>
      </c>
      <c r="G43" s="9">
        <f t="shared" si="9"/>
        <v>47462.400000000023</v>
      </c>
      <c r="H43" s="94"/>
    </row>
    <row r="44" spans="1:9" x14ac:dyDescent="0.2">
      <c r="A44" s="95"/>
      <c r="B44" s="96"/>
      <c r="C44" s="96"/>
      <c r="D44" s="67"/>
      <c r="E44" s="67"/>
      <c r="F44" s="8" t="s">
        <v>104</v>
      </c>
      <c r="G44" s="9">
        <f>G45</f>
        <v>47462.400000000023</v>
      </c>
      <c r="H44" s="94"/>
    </row>
    <row r="45" spans="1:9" ht="18.75" customHeight="1" x14ac:dyDescent="0.2">
      <c r="A45" s="95"/>
      <c r="B45" s="96"/>
      <c r="C45" s="96"/>
      <c r="D45" s="67"/>
      <c r="E45" s="67"/>
      <c r="F45" s="8" t="s">
        <v>105</v>
      </c>
      <c r="G45" s="9">
        <f>'Հավելված 2'!D15+'Հավելված 2'!D16+'Հավելված 2'!D17</f>
        <v>47462.400000000023</v>
      </c>
      <c r="H45" s="94"/>
    </row>
    <row r="46" spans="1:9" x14ac:dyDescent="0.2">
      <c r="E46" s="71"/>
      <c r="F46" s="71"/>
      <c r="G46" s="71"/>
    </row>
  </sheetData>
  <mergeCells count="4">
    <mergeCell ref="A4:G4"/>
    <mergeCell ref="A6:C6"/>
    <mergeCell ref="D6:E6"/>
    <mergeCell ref="F6:F7"/>
  </mergeCells>
  <pageMargins left="0.59" right="0.23622047244094499" top="0.47244094488188998" bottom="0.511811023622047" header="0.31496062992126" footer="0.31496062992126"/>
  <pageSetup paperSize="9" scale="90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"/>
  <sheetViews>
    <sheetView zoomScaleNormal="100" workbookViewId="0">
      <selection activeCell="D6" sqref="D6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36" style="1" customWidth="1"/>
    <col min="5" max="5" width="28.83203125" style="1" customWidth="1"/>
    <col min="6" max="6" width="14" style="1" bestFit="1" customWidth="1"/>
    <col min="7" max="16384" width="10.6640625" style="1"/>
  </cols>
  <sheetData>
    <row r="1" spans="1:41" ht="27.75" customHeight="1" x14ac:dyDescent="0.3">
      <c r="D1" s="18" t="s">
        <v>73</v>
      </c>
    </row>
    <row r="2" spans="1:41" x14ac:dyDescent="0.3">
      <c r="D2" s="105" t="s">
        <v>121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D3" s="105" t="s">
        <v>122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66" customHeight="1" x14ac:dyDescent="0.3">
      <c r="A4" s="338" t="s">
        <v>102</v>
      </c>
      <c r="B4" s="338"/>
      <c r="C4" s="338"/>
      <c r="D4" s="338"/>
    </row>
    <row r="5" spans="1:41" x14ac:dyDescent="0.3">
      <c r="B5" s="14"/>
      <c r="C5" s="14"/>
      <c r="D5" s="23" t="s">
        <v>79</v>
      </c>
    </row>
    <row r="6" spans="1:41" ht="119.25" customHeight="1" x14ac:dyDescent="0.3">
      <c r="A6" s="361" t="s">
        <v>0</v>
      </c>
      <c r="B6" s="362"/>
      <c r="C6" s="363" t="s">
        <v>74</v>
      </c>
      <c r="D6" s="83" t="s">
        <v>33</v>
      </c>
    </row>
    <row r="7" spans="1:41" ht="57" customHeight="1" x14ac:dyDescent="0.3">
      <c r="A7" s="59" t="s">
        <v>75</v>
      </c>
      <c r="B7" s="59" t="s">
        <v>76</v>
      </c>
      <c r="C7" s="364"/>
      <c r="D7" s="64" t="s">
        <v>35</v>
      </c>
    </row>
    <row r="8" spans="1:41" s="3" customFormat="1" x14ac:dyDescent="0.3">
      <c r="A8" s="45"/>
      <c r="B8" s="45"/>
      <c r="C8" s="60" t="s">
        <v>29</v>
      </c>
      <c r="D8" s="61">
        <f t="shared" ref="D8" si="0">D10</f>
        <v>47462.400000000023</v>
      </c>
      <c r="E8" s="62"/>
      <c r="F8" s="62"/>
      <c r="G8" s="62"/>
      <c r="H8" s="62"/>
    </row>
    <row r="9" spans="1:41" x14ac:dyDescent="0.3">
      <c r="A9" s="59"/>
      <c r="B9" s="59"/>
      <c r="C9" s="63" t="s">
        <v>3</v>
      </c>
      <c r="D9" s="64"/>
    </row>
    <row r="10" spans="1:41" ht="28.5" customHeight="1" x14ac:dyDescent="0.3">
      <c r="A10" s="57"/>
      <c r="B10" s="58"/>
      <c r="C10" s="58" t="s">
        <v>71</v>
      </c>
      <c r="D10" s="9">
        <f>D12</f>
        <v>47462.400000000023</v>
      </c>
    </row>
    <row r="11" spans="1:41" x14ac:dyDescent="0.3">
      <c r="A11" s="57"/>
      <c r="B11" s="57"/>
      <c r="C11" s="57" t="s">
        <v>72</v>
      </c>
      <c r="D11" s="57"/>
    </row>
    <row r="12" spans="1:41" ht="42" customHeight="1" x14ac:dyDescent="0.3">
      <c r="A12" s="57">
        <v>1023</v>
      </c>
      <c r="B12" s="57">
        <v>31003</v>
      </c>
      <c r="C12" s="16" t="s">
        <v>94</v>
      </c>
      <c r="D12" s="9">
        <f>D14</f>
        <v>47462.400000000023</v>
      </c>
    </row>
    <row r="13" spans="1:41" ht="22.5" customHeight="1" x14ac:dyDescent="0.3">
      <c r="A13" s="57"/>
      <c r="B13" s="57"/>
      <c r="C13" s="57" t="s">
        <v>77</v>
      </c>
      <c r="D13" s="57"/>
    </row>
    <row r="14" spans="1:41" ht="24.75" customHeight="1" x14ac:dyDescent="0.3">
      <c r="A14" s="57"/>
      <c r="B14" s="57"/>
      <c r="C14" s="16" t="s">
        <v>1</v>
      </c>
      <c r="D14" s="9">
        <f>SUM(D16:D18)</f>
        <v>47462.400000000023</v>
      </c>
    </row>
    <row r="15" spans="1:41" ht="28.5" customHeight="1" x14ac:dyDescent="0.3">
      <c r="A15" s="57"/>
      <c r="B15" s="57"/>
      <c r="C15" s="16" t="s">
        <v>96</v>
      </c>
      <c r="D15" s="9"/>
    </row>
    <row r="16" spans="1:41" ht="63" customHeight="1" x14ac:dyDescent="0.3">
      <c r="A16" s="57"/>
      <c r="B16" s="57"/>
      <c r="C16" s="65" t="s">
        <v>101</v>
      </c>
      <c r="D16" s="9">
        <v>-126044.1</v>
      </c>
      <c r="E16" s="5"/>
    </row>
    <row r="17" spans="1:5" ht="63" customHeight="1" x14ac:dyDescent="0.3">
      <c r="A17" s="57"/>
      <c r="B17" s="57"/>
      <c r="C17" s="65" t="s">
        <v>123</v>
      </c>
      <c r="D17" s="9">
        <v>-8601.9</v>
      </c>
      <c r="E17" s="5"/>
    </row>
    <row r="18" spans="1:5" ht="36.75" customHeight="1" x14ac:dyDescent="0.3">
      <c r="A18" s="57"/>
      <c r="B18" s="57"/>
      <c r="C18" s="65" t="s">
        <v>120</v>
      </c>
      <c r="D18" s="9">
        <f>184950-4631.3+2549-759.3</f>
        <v>182108.40000000002</v>
      </c>
      <c r="E18" s="5"/>
    </row>
  </sheetData>
  <mergeCells count="3">
    <mergeCell ref="A4:D4"/>
    <mergeCell ref="A6:B6"/>
    <mergeCell ref="C6:C7"/>
  </mergeCells>
  <pageMargins left="0.5" right="0.25" top="0.44" bottom="0.6" header="0.24" footer="0.31496062992126"/>
  <pageSetup scale="80" firstPageNumber="9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8"/>
  <sheetViews>
    <sheetView topLeftCell="A10" zoomScaleNormal="100" zoomScaleSheetLayoutView="100" workbookViewId="0">
      <selection activeCell="I57" sqref="I57"/>
    </sheetView>
  </sheetViews>
  <sheetFormatPr defaultColWidth="10.6640625" defaultRowHeight="17.25" x14ac:dyDescent="0.3"/>
  <cols>
    <col min="1" max="1" width="48.83203125" style="73" customWidth="1"/>
    <col min="2" max="2" width="72.5" style="73" customWidth="1"/>
    <col min="3" max="3" width="33.5" style="73" customWidth="1"/>
    <col min="4" max="4" width="14.83203125" style="73" bestFit="1" customWidth="1"/>
    <col min="5" max="5" width="15.33203125" style="73" bestFit="1" customWidth="1"/>
    <col min="6" max="16384" width="10.6640625" style="73"/>
  </cols>
  <sheetData>
    <row r="1" spans="1:41" x14ac:dyDescent="0.3">
      <c r="C1" s="10" t="s">
        <v>78</v>
      </c>
    </row>
    <row r="2" spans="1:41" x14ac:dyDescent="0.3">
      <c r="C2" s="10" t="s">
        <v>47</v>
      </c>
    </row>
    <row r="3" spans="1:41" s="1" customFormat="1" x14ac:dyDescent="0.3">
      <c r="C3" s="105" t="s">
        <v>121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s="1" customFormat="1" x14ac:dyDescent="0.3">
      <c r="C4" s="105" t="s">
        <v>122</v>
      </c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</row>
    <row r="5" spans="1:41" ht="53.25" customHeight="1" x14ac:dyDescent="0.3">
      <c r="A5" s="365" t="s">
        <v>1340</v>
      </c>
      <c r="B5" s="365"/>
      <c r="C5" s="365"/>
    </row>
    <row r="6" spans="1:41" ht="18.75" customHeight="1" x14ac:dyDescent="0.3"/>
    <row r="7" spans="1:41" x14ac:dyDescent="0.3">
      <c r="A7" s="366" t="s">
        <v>1</v>
      </c>
      <c r="B7" s="366"/>
      <c r="C7" s="366"/>
    </row>
    <row r="8" spans="1:41" ht="11.25" customHeight="1" x14ac:dyDescent="0.3"/>
    <row r="9" spans="1:41" x14ac:dyDescent="0.3">
      <c r="A9" s="367" t="s">
        <v>6</v>
      </c>
      <c r="B9" s="367"/>
      <c r="C9" s="367"/>
    </row>
    <row r="11" spans="1:41" x14ac:dyDescent="0.3">
      <c r="A11" s="74" t="s">
        <v>7</v>
      </c>
      <c r="B11" s="74" t="s">
        <v>8</v>
      </c>
    </row>
    <row r="12" spans="1:41" x14ac:dyDescent="0.3">
      <c r="A12" s="75">
        <v>1023</v>
      </c>
      <c r="B12" s="11" t="s">
        <v>2</v>
      </c>
    </row>
    <row r="13" spans="1:41" x14ac:dyDescent="0.3">
      <c r="A13" s="76"/>
    </row>
    <row r="14" spans="1:41" x14ac:dyDescent="0.3">
      <c r="A14" s="12" t="s">
        <v>9</v>
      </c>
      <c r="G14" s="77"/>
      <c r="H14" s="77"/>
      <c r="I14" s="77"/>
      <c r="J14" s="77"/>
      <c r="K14" s="77"/>
      <c r="L14" s="77"/>
    </row>
    <row r="15" spans="1:41" x14ac:dyDescent="0.3">
      <c r="A15" s="12"/>
      <c r="G15" s="77"/>
      <c r="H15" s="77"/>
      <c r="I15" s="77"/>
      <c r="J15" s="77"/>
      <c r="K15" s="77"/>
      <c r="L15" s="77"/>
    </row>
    <row r="16" spans="1:41" ht="78" customHeight="1" x14ac:dyDescent="0.3">
      <c r="A16" s="78" t="s">
        <v>84</v>
      </c>
      <c r="B16" s="8">
        <v>1023</v>
      </c>
      <c r="C16" s="66" t="s">
        <v>34</v>
      </c>
    </row>
    <row r="17" spans="1:9" ht="41.25" customHeight="1" x14ac:dyDescent="0.3">
      <c r="A17" s="36" t="s">
        <v>85</v>
      </c>
      <c r="B17" s="65">
        <v>11001</v>
      </c>
      <c r="C17" s="37" t="s">
        <v>35</v>
      </c>
    </row>
    <row r="18" spans="1:9" x14ac:dyDescent="0.3">
      <c r="A18" s="36" t="s">
        <v>10</v>
      </c>
      <c r="B18" s="8" t="s">
        <v>86</v>
      </c>
      <c r="C18" s="78"/>
      <c r="F18" s="77"/>
      <c r="G18" s="77"/>
      <c r="H18" s="77"/>
      <c r="I18" s="77"/>
    </row>
    <row r="19" spans="1:9" ht="80.25" customHeight="1" x14ac:dyDescent="0.3">
      <c r="A19" s="36" t="s">
        <v>87</v>
      </c>
      <c r="B19" s="36" t="s">
        <v>88</v>
      </c>
      <c r="C19" s="78"/>
      <c r="E19" s="77"/>
      <c r="F19" s="77"/>
      <c r="G19" s="77"/>
      <c r="H19" s="77"/>
    </row>
    <row r="20" spans="1:9" x14ac:dyDescent="0.3">
      <c r="A20" s="36" t="s">
        <v>89</v>
      </c>
      <c r="B20" s="36" t="s">
        <v>26</v>
      </c>
      <c r="C20" s="78"/>
    </row>
    <row r="21" spans="1:9" ht="34.5" x14ac:dyDescent="0.3">
      <c r="A21" s="36" t="s">
        <v>90</v>
      </c>
      <c r="B21" s="36" t="s">
        <v>1</v>
      </c>
      <c r="C21" s="78"/>
    </row>
    <row r="22" spans="1:9" ht="24" customHeight="1" x14ac:dyDescent="0.3">
      <c r="A22" s="368" t="s">
        <v>11</v>
      </c>
      <c r="B22" s="369"/>
      <c r="C22" s="66"/>
    </row>
    <row r="23" spans="1:9" ht="23.25" customHeight="1" x14ac:dyDescent="0.3">
      <c r="A23" s="79" t="s">
        <v>13</v>
      </c>
      <c r="B23" s="80"/>
      <c r="C23" s="9">
        <f>'Հավելված 3'!G19</f>
        <v>-57462.400000000001</v>
      </c>
    </row>
    <row r="24" spans="1:9" x14ac:dyDescent="0.3">
      <c r="A24" s="12"/>
    </row>
    <row r="25" spans="1:9" ht="69" x14ac:dyDescent="0.3">
      <c r="A25" s="78" t="s">
        <v>55</v>
      </c>
      <c r="B25" s="8" t="s">
        <v>111</v>
      </c>
      <c r="C25" s="66" t="s">
        <v>24</v>
      </c>
    </row>
    <row r="26" spans="1:9" ht="41.25" customHeight="1" x14ac:dyDescent="0.3">
      <c r="A26" s="36" t="s">
        <v>56</v>
      </c>
      <c r="B26" s="65" t="s">
        <v>112</v>
      </c>
      <c r="C26" s="37" t="s">
        <v>35</v>
      </c>
    </row>
    <row r="27" spans="1:9" x14ac:dyDescent="0.3">
      <c r="A27" s="36" t="s">
        <v>57</v>
      </c>
      <c r="B27" s="8" t="s">
        <v>113</v>
      </c>
      <c r="C27" s="78"/>
      <c r="F27" s="77"/>
      <c r="G27" s="77"/>
      <c r="H27" s="77"/>
      <c r="I27" s="77"/>
    </row>
    <row r="28" spans="1:9" ht="69" x14ac:dyDescent="0.3">
      <c r="A28" s="36" t="s">
        <v>58</v>
      </c>
      <c r="B28" s="36" t="s">
        <v>114</v>
      </c>
      <c r="C28" s="78"/>
      <c r="E28" s="77"/>
      <c r="F28" s="77"/>
      <c r="G28" s="77"/>
      <c r="H28" s="77"/>
    </row>
    <row r="29" spans="1:9" x14ac:dyDescent="0.3">
      <c r="A29" s="36" t="s">
        <v>59</v>
      </c>
      <c r="B29" s="36" t="s">
        <v>26</v>
      </c>
      <c r="C29" s="78"/>
    </row>
    <row r="30" spans="1:9" ht="51.75" x14ac:dyDescent="0.3">
      <c r="A30" s="36" t="s">
        <v>110</v>
      </c>
      <c r="B30" s="36" t="s">
        <v>115</v>
      </c>
      <c r="C30" s="78"/>
    </row>
    <row r="31" spans="1:9" ht="24" customHeight="1" x14ac:dyDescent="0.3">
      <c r="A31" s="368" t="s">
        <v>11</v>
      </c>
      <c r="B31" s="369"/>
      <c r="C31" s="66"/>
    </row>
    <row r="32" spans="1:9" ht="24" customHeight="1" x14ac:dyDescent="0.3">
      <c r="A32" s="370" t="s">
        <v>117</v>
      </c>
      <c r="B32" s="371"/>
      <c r="C32" s="69">
        <f>SUM(C33:C35)</f>
        <v>231</v>
      </c>
    </row>
    <row r="33" spans="1:8" ht="24" customHeight="1" x14ac:dyDescent="0.3">
      <c r="A33" s="370" t="s">
        <v>118</v>
      </c>
      <c r="B33" s="371"/>
      <c r="C33" s="69">
        <v>10</v>
      </c>
    </row>
    <row r="34" spans="1:8" ht="24" customHeight="1" x14ac:dyDescent="0.3">
      <c r="A34" s="370" t="s">
        <v>119</v>
      </c>
      <c r="B34" s="371"/>
      <c r="C34" s="69">
        <v>211</v>
      </c>
    </row>
    <row r="35" spans="1:8" x14ac:dyDescent="0.3">
      <c r="A35" s="370" t="s">
        <v>126</v>
      </c>
      <c r="B35" s="371"/>
      <c r="C35" s="69">
        <v>10</v>
      </c>
    </row>
    <row r="36" spans="1:8" ht="23.25" customHeight="1" x14ac:dyDescent="0.3">
      <c r="A36" s="79" t="s">
        <v>13</v>
      </c>
      <c r="B36" s="80"/>
      <c r="C36" s="9">
        <f>'Հավելված 3'!G28</f>
        <v>10000</v>
      </c>
    </row>
    <row r="37" spans="1:8" x14ac:dyDescent="0.3">
      <c r="A37" s="76"/>
      <c r="C37" s="13"/>
    </row>
    <row r="38" spans="1:8" ht="78.75" customHeight="1" x14ac:dyDescent="0.3">
      <c r="A38" s="78" t="s">
        <v>55</v>
      </c>
      <c r="B38" s="8">
        <v>1023</v>
      </c>
      <c r="C38" s="66" t="s">
        <v>24</v>
      </c>
    </row>
    <row r="39" spans="1:8" ht="41.25" customHeight="1" x14ac:dyDescent="0.3">
      <c r="A39" s="36" t="s">
        <v>56</v>
      </c>
      <c r="B39" s="65">
        <v>31003</v>
      </c>
      <c r="C39" s="37" t="s">
        <v>35</v>
      </c>
    </row>
    <row r="40" spans="1:8" ht="41.25" customHeight="1" x14ac:dyDescent="0.3">
      <c r="A40" s="36" t="s">
        <v>57</v>
      </c>
      <c r="B40" s="8" t="s">
        <v>97</v>
      </c>
      <c r="C40" s="78"/>
    </row>
    <row r="41" spans="1:8" ht="53.25" customHeight="1" x14ac:dyDescent="0.3">
      <c r="A41" s="36" t="s">
        <v>58</v>
      </c>
      <c r="B41" s="36" t="s">
        <v>98</v>
      </c>
      <c r="C41" s="78"/>
      <c r="E41" s="77"/>
      <c r="F41" s="77"/>
      <c r="G41" s="77"/>
      <c r="H41" s="77"/>
    </row>
    <row r="42" spans="1:8" ht="42" customHeight="1" x14ac:dyDescent="0.3">
      <c r="A42" s="36" t="s">
        <v>59</v>
      </c>
      <c r="B42" s="36" t="s">
        <v>53</v>
      </c>
      <c r="C42" s="78"/>
    </row>
    <row r="43" spans="1:8" ht="34.5" x14ac:dyDescent="0.3">
      <c r="A43" s="36" t="s">
        <v>99</v>
      </c>
      <c r="B43" s="36" t="s">
        <v>54</v>
      </c>
      <c r="C43" s="78"/>
    </row>
    <row r="44" spans="1:8" x14ac:dyDescent="0.3">
      <c r="A44" s="368" t="s">
        <v>11</v>
      </c>
      <c r="B44" s="369"/>
      <c r="C44" s="66"/>
    </row>
    <row r="45" spans="1:8" x14ac:dyDescent="0.3">
      <c r="A45" s="79" t="s">
        <v>13</v>
      </c>
      <c r="B45" s="80"/>
      <c r="C45" s="9">
        <f>'Հավելված 3'!G37</f>
        <v>47462.400000000023</v>
      </c>
    </row>
    <row r="46" spans="1:8" x14ac:dyDescent="0.3">
      <c r="A46" s="81"/>
      <c r="B46" s="82"/>
      <c r="C46" s="70"/>
    </row>
    <row r="47" spans="1:8" x14ac:dyDescent="0.3">
      <c r="C47" s="10" t="s">
        <v>48</v>
      </c>
    </row>
    <row r="48" spans="1:8" ht="53.25" customHeight="1" x14ac:dyDescent="0.3">
      <c r="A48" s="365" t="s">
        <v>1341</v>
      </c>
      <c r="B48" s="365"/>
      <c r="C48" s="365"/>
    </row>
    <row r="49" spans="1:12" ht="10.5" customHeight="1" x14ac:dyDescent="0.3"/>
    <row r="50" spans="1:12" x14ac:dyDescent="0.3">
      <c r="A50" s="366" t="s">
        <v>1</v>
      </c>
      <c r="B50" s="366"/>
      <c r="C50" s="366"/>
    </row>
    <row r="51" spans="1:12" ht="11.25" customHeight="1" x14ac:dyDescent="0.3"/>
    <row r="52" spans="1:12" x14ac:dyDescent="0.3">
      <c r="A52" s="372" t="s">
        <v>61</v>
      </c>
      <c r="B52" s="372"/>
      <c r="C52" s="372"/>
    </row>
    <row r="53" spans="1:12" x14ac:dyDescent="0.3">
      <c r="A53" s="85"/>
      <c r="B53" s="6"/>
      <c r="C53" s="6"/>
    </row>
    <row r="54" spans="1:12" x14ac:dyDescent="0.3">
      <c r="A54" s="84" t="s">
        <v>7</v>
      </c>
      <c r="B54" s="84" t="s">
        <v>8</v>
      </c>
    </row>
    <row r="55" spans="1:12" x14ac:dyDescent="0.3">
      <c r="A55" s="8">
        <v>1023</v>
      </c>
      <c r="B55" s="8" t="s">
        <v>2</v>
      </c>
    </row>
    <row r="56" spans="1:12" x14ac:dyDescent="0.3">
      <c r="A56" s="76"/>
    </row>
    <row r="57" spans="1:12" x14ac:dyDescent="0.3">
      <c r="A57" s="12" t="s">
        <v>9</v>
      </c>
      <c r="G57" s="77"/>
      <c r="H57" s="77"/>
      <c r="I57" s="77"/>
      <c r="J57" s="77"/>
      <c r="K57" s="77"/>
      <c r="L57" s="77"/>
    </row>
    <row r="58" spans="1:12" x14ac:dyDescent="0.3">
      <c r="A58" s="12"/>
    </row>
    <row r="59" spans="1:12" ht="78" customHeight="1" x14ac:dyDescent="0.3">
      <c r="A59" s="78" t="s">
        <v>84</v>
      </c>
      <c r="B59" s="8">
        <v>1023</v>
      </c>
      <c r="C59" s="66" t="s">
        <v>34</v>
      </c>
    </row>
    <row r="60" spans="1:12" ht="41.25" customHeight="1" x14ac:dyDescent="0.3">
      <c r="A60" s="36" t="s">
        <v>85</v>
      </c>
      <c r="B60" s="65">
        <v>11001</v>
      </c>
      <c r="C60" s="37" t="s">
        <v>35</v>
      </c>
    </row>
    <row r="61" spans="1:12" x14ac:dyDescent="0.3">
      <c r="A61" s="36" t="s">
        <v>10</v>
      </c>
      <c r="B61" s="8" t="s">
        <v>86</v>
      </c>
      <c r="C61" s="78"/>
      <c r="F61" s="77"/>
      <c r="G61" s="77"/>
      <c r="H61" s="77"/>
      <c r="I61" s="77"/>
    </row>
    <row r="62" spans="1:12" ht="80.25" customHeight="1" x14ac:dyDescent="0.3">
      <c r="A62" s="36" t="s">
        <v>87</v>
      </c>
      <c r="B62" s="36" t="s">
        <v>88</v>
      </c>
      <c r="C62" s="78"/>
      <c r="E62" s="77"/>
      <c r="F62" s="77"/>
      <c r="G62" s="77"/>
      <c r="H62" s="77"/>
    </row>
    <row r="63" spans="1:12" x14ac:dyDescent="0.3">
      <c r="A63" s="36" t="s">
        <v>89</v>
      </c>
      <c r="B63" s="36" t="s">
        <v>26</v>
      </c>
      <c r="C63" s="78"/>
    </row>
    <row r="64" spans="1:12" ht="34.5" x14ac:dyDescent="0.3">
      <c r="A64" s="36" t="s">
        <v>90</v>
      </c>
      <c r="B64" s="36" t="s">
        <v>1</v>
      </c>
      <c r="C64" s="78"/>
    </row>
    <row r="65" spans="1:9" ht="24" customHeight="1" x14ac:dyDescent="0.3">
      <c r="A65" s="368" t="s">
        <v>11</v>
      </c>
      <c r="B65" s="369"/>
      <c r="C65" s="66"/>
      <c r="F65" s="77"/>
    </row>
    <row r="66" spans="1:9" ht="23.25" customHeight="1" x14ac:dyDescent="0.3">
      <c r="A66" s="79" t="s">
        <v>13</v>
      </c>
      <c r="B66" s="80"/>
      <c r="C66" s="9">
        <f>'Հավելված 3'!G19</f>
        <v>-57462.400000000001</v>
      </c>
    </row>
    <row r="67" spans="1:9" x14ac:dyDescent="0.3">
      <c r="A67" s="76"/>
      <c r="C67" s="13"/>
    </row>
    <row r="68" spans="1:9" ht="123.75" customHeight="1" x14ac:dyDescent="0.3">
      <c r="A68" s="78" t="s">
        <v>55</v>
      </c>
      <c r="B68" s="8" t="s">
        <v>111</v>
      </c>
      <c r="C68" s="66" t="s">
        <v>24</v>
      </c>
    </row>
    <row r="69" spans="1:9" ht="41.25" customHeight="1" x14ac:dyDescent="0.3">
      <c r="A69" s="36" t="s">
        <v>56</v>
      </c>
      <c r="B69" s="65" t="s">
        <v>112</v>
      </c>
      <c r="C69" s="37" t="s">
        <v>35</v>
      </c>
    </row>
    <row r="70" spans="1:9" x14ac:dyDescent="0.3">
      <c r="A70" s="36" t="s">
        <v>57</v>
      </c>
      <c r="B70" s="8" t="s">
        <v>113</v>
      </c>
      <c r="C70" s="78"/>
      <c r="F70" s="77"/>
      <c r="G70" s="77"/>
      <c r="H70" s="77"/>
      <c r="I70" s="77"/>
    </row>
    <row r="71" spans="1:9" ht="69" x14ac:dyDescent="0.3">
      <c r="A71" s="36" t="s">
        <v>58</v>
      </c>
      <c r="B71" s="36" t="s">
        <v>114</v>
      </c>
      <c r="C71" s="78"/>
      <c r="E71" s="77"/>
      <c r="F71" s="77"/>
      <c r="G71" s="77"/>
      <c r="H71" s="77"/>
    </row>
    <row r="72" spans="1:9" x14ac:dyDescent="0.3">
      <c r="A72" s="36" t="s">
        <v>59</v>
      </c>
      <c r="B72" s="36" t="s">
        <v>26</v>
      </c>
      <c r="C72" s="78"/>
    </row>
    <row r="73" spans="1:9" ht="51.75" x14ac:dyDescent="0.3">
      <c r="A73" s="36" t="s">
        <v>110</v>
      </c>
      <c r="B73" s="36" t="s">
        <v>115</v>
      </c>
      <c r="C73" s="78"/>
    </row>
    <row r="74" spans="1:9" ht="24" customHeight="1" x14ac:dyDescent="0.3">
      <c r="A74" s="368" t="s">
        <v>11</v>
      </c>
      <c r="B74" s="369"/>
      <c r="C74" s="66"/>
    </row>
    <row r="75" spans="1:9" ht="24" customHeight="1" x14ac:dyDescent="0.3">
      <c r="A75" s="370" t="s">
        <v>117</v>
      </c>
      <c r="B75" s="371"/>
      <c r="C75" s="69">
        <f>SUM(C76:C78)</f>
        <v>231</v>
      </c>
    </row>
    <row r="76" spans="1:9" ht="24" customHeight="1" x14ac:dyDescent="0.3">
      <c r="A76" s="370" t="s">
        <v>118</v>
      </c>
      <c r="B76" s="371"/>
      <c r="C76" s="69">
        <v>10</v>
      </c>
    </row>
    <row r="77" spans="1:9" ht="24" customHeight="1" x14ac:dyDescent="0.3">
      <c r="A77" s="370" t="s">
        <v>119</v>
      </c>
      <c r="B77" s="371"/>
      <c r="C77" s="69">
        <v>211</v>
      </c>
    </row>
    <row r="78" spans="1:9" x14ac:dyDescent="0.3">
      <c r="A78" s="370" t="s">
        <v>126</v>
      </c>
      <c r="B78" s="371"/>
      <c r="C78" s="69">
        <v>10</v>
      </c>
    </row>
    <row r="79" spans="1:9" ht="23.25" customHeight="1" x14ac:dyDescent="0.3">
      <c r="A79" s="79" t="s">
        <v>13</v>
      </c>
      <c r="B79" s="80"/>
      <c r="C79" s="9">
        <f>'Հավելված 3'!G28</f>
        <v>10000</v>
      </c>
    </row>
    <row r="80" spans="1:9" x14ac:dyDescent="0.3">
      <c r="A80" s="76"/>
      <c r="C80" s="13"/>
    </row>
    <row r="81" spans="1:8" ht="78.75" customHeight="1" x14ac:dyDescent="0.3">
      <c r="A81" s="78" t="s">
        <v>55</v>
      </c>
      <c r="B81" s="8">
        <v>1023</v>
      </c>
      <c r="C81" s="66" t="s">
        <v>24</v>
      </c>
    </row>
    <row r="82" spans="1:8" ht="41.25" customHeight="1" x14ac:dyDescent="0.3">
      <c r="A82" s="36" t="s">
        <v>56</v>
      </c>
      <c r="B82" s="65">
        <v>31003</v>
      </c>
      <c r="C82" s="37" t="s">
        <v>35</v>
      </c>
    </row>
    <row r="83" spans="1:8" ht="41.25" customHeight="1" x14ac:dyDescent="0.3">
      <c r="A83" s="36" t="s">
        <v>57</v>
      </c>
      <c r="B83" s="8" t="s">
        <v>97</v>
      </c>
      <c r="C83" s="78"/>
    </row>
    <row r="84" spans="1:8" ht="53.25" customHeight="1" x14ac:dyDescent="0.3">
      <c r="A84" s="36" t="s">
        <v>58</v>
      </c>
      <c r="B84" s="36" t="s">
        <v>98</v>
      </c>
      <c r="C84" s="78"/>
      <c r="E84" s="77"/>
      <c r="F84" s="77"/>
      <c r="G84" s="77"/>
      <c r="H84" s="77"/>
    </row>
    <row r="85" spans="1:8" ht="42" customHeight="1" x14ac:dyDescent="0.3">
      <c r="A85" s="36" t="s">
        <v>59</v>
      </c>
      <c r="B85" s="36" t="s">
        <v>53</v>
      </c>
      <c r="C85" s="78"/>
    </row>
    <row r="86" spans="1:8" ht="34.5" x14ac:dyDescent="0.3">
      <c r="A86" s="36" t="s">
        <v>99</v>
      </c>
      <c r="B86" s="36" t="s">
        <v>54</v>
      </c>
      <c r="C86" s="78"/>
    </row>
    <row r="87" spans="1:8" x14ac:dyDescent="0.3">
      <c r="A87" s="368" t="s">
        <v>11</v>
      </c>
      <c r="B87" s="369"/>
      <c r="C87" s="66"/>
    </row>
    <row r="88" spans="1:8" ht="21.75" customHeight="1" x14ac:dyDescent="0.3">
      <c r="A88" s="79" t="s">
        <v>13</v>
      </c>
      <c r="B88" s="80"/>
      <c r="C88" s="9">
        <f>'Հավելված 3'!G37</f>
        <v>47462.400000000023</v>
      </c>
    </row>
  </sheetData>
  <mergeCells count="20">
    <mergeCell ref="A52:C52"/>
    <mergeCell ref="A65:B65"/>
    <mergeCell ref="A74:B74"/>
    <mergeCell ref="A87:B87"/>
    <mergeCell ref="A75:B75"/>
    <mergeCell ref="A76:B76"/>
    <mergeCell ref="A77:B77"/>
    <mergeCell ref="A78:B78"/>
    <mergeCell ref="A5:C5"/>
    <mergeCell ref="A7:C7"/>
    <mergeCell ref="A9:C9"/>
    <mergeCell ref="A48:C48"/>
    <mergeCell ref="A50:C50"/>
    <mergeCell ref="A31:B31"/>
    <mergeCell ref="A32:B32"/>
    <mergeCell ref="A34:B34"/>
    <mergeCell ref="A33:B33"/>
    <mergeCell ref="A22:B22"/>
    <mergeCell ref="A35:B35"/>
    <mergeCell ref="A44:B44"/>
  </mergeCells>
  <pageMargins left="0.39370078740157499" right="0.23622047244094499" top="0.47244094488188998" bottom="0.511811023622047" header="0.31496062992126" footer="0.31496062992126"/>
  <pageSetup paperSize="9" scale="90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4"/>
  <sheetViews>
    <sheetView tabSelected="1" zoomScaleNormal="100" workbookViewId="0">
      <selection activeCell="K16" sqref="K16"/>
    </sheetView>
  </sheetViews>
  <sheetFormatPr defaultRowHeight="13.5" x14ac:dyDescent="0.2"/>
  <cols>
    <col min="1" max="1" width="19.33203125" style="103" bestFit="1" customWidth="1"/>
    <col min="2" max="2" width="36.6640625" style="103" customWidth="1"/>
    <col min="3" max="3" width="31" style="103" customWidth="1"/>
    <col min="4" max="4" width="22.5" style="103" customWidth="1"/>
    <col min="5" max="5" width="19.83203125" style="103" bestFit="1" customWidth="1"/>
    <col min="6" max="6" width="17.33203125" style="103" bestFit="1" customWidth="1"/>
    <col min="7" max="7" width="20.33203125" style="103" bestFit="1" customWidth="1"/>
    <col min="8" max="8" width="9.33203125" style="103"/>
    <col min="9" max="9" width="13.5" style="103" bestFit="1" customWidth="1"/>
    <col min="10" max="10" width="18" style="103" bestFit="1" customWidth="1"/>
    <col min="11" max="11" width="11.83203125" style="103" bestFit="1" customWidth="1"/>
    <col min="12" max="12" width="15.33203125" style="103" bestFit="1" customWidth="1"/>
    <col min="13" max="13" width="9.33203125" style="103"/>
    <col min="14" max="14" width="14.1640625" style="103" bestFit="1" customWidth="1"/>
    <col min="15" max="15" width="9.33203125" style="103"/>
    <col min="16" max="16" width="13.83203125" style="103" customWidth="1"/>
    <col min="17" max="16384" width="9.33203125" style="103"/>
  </cols>
  <sheetData>
    <row r="1" spans="1:41" ht="17.25" x14ac:dyDescent="0.2">
      <c r="A1" s="71"/>
      <c r="B1" s="71"/>
      <c r="C1" s="71"/>
      <c r="D1" s="71"/>
      <c r="E1" s="71"/>
      <c r="F1" s="71"/>
      <c r="G1" s="72" t="s">
        <v>100</v>
      </c>
    </row>
    <row r="2" spans="1:41" s="1" customFormat="1" ht="17.25" x14ac:dyDescent="0.3">
      <c r="C2" s="106"/>
      <c r="E2" s="39"/>
      <c r="G2" s="105" t="s">
        <v>121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s="1" customFormat="1" ht="17.25" x14ac:dyDescent="0.3">
      <c r="C3" s="106"/>
      <c r="E3" s="39"/>
      <c r="G3" s="105" t="s">
        <v>122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46.5" customHeight="1" x14ac:dyDescent="0.2">
      <c r="A4" s="376" t="s">
        <v>124</v>
      </c>
      <c r="B4" s="376"/>
      <c r="C4" s="376"/>
      <c r="D4" s="376"/>
      <c r="E4" s="376"/>
      <c r="F4" s="376"/>
      <c r="G4" s="376"/>
    </row>
    <row r="6" spans="1:41" ht="62.25" customHeight="1" x14ac:dyDescent="0.2">
      <c r="A6" s="373" t="s">
        <v>129</v>
      </c>
      <c r="B6" s="374"/>
      <c r="C6" s="374"/>
      <c r="D6" s="374"/>
      <c r="E6" s="360" t="s">
        <v>33</v>
      </c>
      <c r="F6" s="360"/>
      <c r="G6" s="360"/>
    </row>
    <row r="7" spans="1:41" x14ac:dyDescent="0.2">
      <c r="A7" s="360" t="s">
        <v>130</v>
      </c>
      <c r="B7" s="360" t="s">
        <v>131</v>
      </c>
      <c r="C7" s="360" t="s">
        <v>132</v>
      </c>
      <c r="D7" s="360" t="s">
        <v>133</v>
      </c>
      <c r="E7" s="360" t="s">
        <v>134</v>
      </c>
      <c r="F7" s="360" t="s">
        <v>135</v>
      </c>
      <c r="G7" s="360" t="s">
        <v>136</v>
      </c>
    </row>
    <row r="8" spans="1:41" ht="24.75" customHeight="1" x14ac:dyDescent="0.2">
      <c r="A8" s="360"/>
      <c r="B8" s="360"/>
      <c r="C8" s="360"/>
      <c r="D8" s="360"/>
      <c r="E8" s="360"/>
      <c r="F8" s="360"/>
      <c r="G8" s="360"/>
    </row>
    <row r="9" spans="1:41" ht="30.75" customHeight="1" x14ac:dyDescent="0.2">
      <c r="A9" s="373" t="s">
        <v>20</v>
      </c>
      <c r="B9" s="374"/>
      <c r="C9" s="374"/>
      <c r="D9" s="374"/>
      <c r="E9" s="374"/>
      <c r="F9" s="375"/>
      <c r="G9" s="34">
        <f>G10</f>
        <v>-10000.00299999999</v>
      </c>
      <c r="I9" s="114"/>
    </row>
    <row r="10" spans="1:41" ht="40.5" customHeight="1" x14ac:dyDescent="0.2">
      <c r="A10" s="116" t="s">
        <v>137</v>
      </c>
      <c r="B10" s="116" t="s">
        <v>138</v>
      </c>
      <c r="C10" s="115" t="s">
        <v>139</v>
      </c>
      <c r="D10" s="360" t="s">
        <v>140</v>
      </c>
      <c r="E10" s="360"/>
      <c r="F10" s="360"/>
      <c r="G10" s="34">
        <f>+G11+G14</f>
        <v>-10000.00299999999</v>
      </c>
    </row>
    <row r="11" spans="1:41" ht="38.25" customHeight="1" x14ac:dyDescent="0.2">
      <c r="A11" s="116" t="s">
        <v>141</v>
      </c>
      <c r="B11" s="377" t="s">
        <v>2</v>
      </c>
      <c r="C11" s="374"/>
      <c r="D11" s="374"/>
      <c r="E11" s="374"/>
      <c r="F11" s="375"/>
      <c r="G11" s="34">
        <f>G12</f>
        <v>-57462.400000000001</v>
      </c>
      <c r="J11" s="118"/>
    </row>
    <row r="12" spans="1:41" ht="17.25" x14ac:dyDescent="0.3">
      <c r="A12" s="116"/>
      <c r="B12" s="378" t="s">
        <v>142</v>
      </c>
      <c r="C12" s="379"/>
      <c r="D12" s="116"/>
      <c r="E12" s="116"/>
      <c r="F12" s="116"/>
      <c r="G12" s="109">
        <f>+G13</f>
        <v>-57462.400000000001</v>
      </c>
    </row>
    <row r="13" spans="1:41" ht="34.5" x14ac:dyDescent="0.2">
      <c r="A13" s="110" t="s">
        <v>143</v>
      </c>
      <c r="B13" s="111" t="s">
        <v>144</v>
      </c>
      <c r="C13" s="111" t="s">
        <v>145</v>
      </c>
      <c r="D13" s="112" t="s">
        <v>146</v>
      </c>
      <c r="E13" s="93"/>
      <c r="F13" s="113"/>
      <c r="G13" s="34">
        <v>-57462.400000000001</v>
      </c>
    </row>
    <row r="14" spans="1:41" ht="24.75" customHeight="1" x14ac:dyDescent="0.2">
      <c r="A14" s="116" t="s">
        <v>147</v>
      </c>
      <c r="B14" s="377" t="s">
        <v>94</v>
      </c>
      <c r="C14" s="374"/>
      <c r="D14" s="374"/>
      <c r="E14" s="374"/>
      <c r="F14" s="375"/>
      <c r="G14" s="34">
        <f>+G15+G18</f>
        <v>47462.397000000012</v>
      </c>
      <c r="I14" s="104"/>
      <c r="J14" s="114"/>
    </row>
    <row r="15" spans="1:41" ht="17.25" x14ac:dyDescent="0.2">
      <c r="A15" s="116"/>
      <c r="B15" s="380" t="s">
        <v>148</v>
      </c>
      <c r="C15" s="380"/>
      <c r="D15" s="116"/>
      <c r="E15" s="116"/>
      <c r="F15" s="116"/>
      <c r="G15" s="34">
        <f>+G16+G17</f>
        <v>71471.597000000009</v>
      </c>
    </row>
    <row r="16" spans="1:41" ht="34.5" x14ac:dyDescent="0.2">
      <c r="A16" s="110" t="s">
        <v>149</v>
      </c>
      <c r="B16" s="111" t="s">
        <v>150</v>
      </c>
      <c r="C16" s="110" t="s">
        <v>145</v>
      </c>
      <c r="D16" s="116" t="s">
        <v>146</v>
      </c>
      <c r="E16" s="113">
        <v>108847055</v>
      </c>
      <c r="F16" s="113">
        <v>-1</v>
      </c>
      <c r="G16" s="34">
        <f>E16*F16/1000</f>
        <v>-108847.05499999999</v>
      </c>
      <c r="J16" s="119"/>
    </row>
    <row r="17" spans="1:14" ht="40.5" customHeight="1" x14ac:dyDescent="0.2">
      <c r="A17" s="110" t="s">
        <v>151</v>
      </c>
      <c r="B17" s="111" t="s">
        <v>150</v>
      </c>
      <c r="C17" s="110" t="s">
        <v>152</v>
      </c>
      <c r="D17" s="116" t="s">
        <v>146</v>
      </c>
      <c r="E17" s="113">
        <f>184949952-4631300</f>
        <v>180318652</v>
      </c>
      <c r="F17" s="113">
        <v>1</v>
      </c>
      <c r="G17" s="34">
        <f>E17*F17/1000</f>
        <v>180318.652</v>
      </c>
      <c r="J17" s="114"/>
      <c r="L17" s="117"/>
      <c r="N17" s="114"/>
    </row>
    <row r="18" spans="1:14" ht="17.25" x14ac:dyDescent="0.2">
      <c r="A18" s="116"/>
      <c r="B18" s="380" t="s">
        <v>142</v>
      </c>
      <c r="C18" s="380"/>
      <c r="D18" s="116"/>
      <c r="E18" s="116"/>
      <c r="F18" s="116"/>
      <c r="G18" s="34">
        <f>G19+G20+G21+G22+G23+G24</f>
        <v>-24009.199999999997</v>
      </c>
    </row>
    <row r="19" spans="1:14" ht="51.75" x14ac:dyDescent="0.2">
      <c r="A19" s="110" t="s">
        <v>153</v>
      </c>
      <c r="B19" s="111" t="s">
        <v>154</v>
      </c>
      <c r="C19" s="110" t="s">
        <v>155</v>
      </c>
      <c r="D19" s="116" t="s">
        <v>146</v>
      </c>
      <c r="E19" s="113">
        <v>10281000</v>
      </c>
      <c r="F19" s="113">
        <v>-1</v>
      </c>
      <c r="G19" s="34">
        <f t="shared" ref="G19:G24" si="0">E19*F19/1000</f>
        <v>-10281</v>
      </c>
    </row>
    <row r="20" spans="1:14" ht="51.75" x14ac:dyDescent="0.2">
      <c r="A20" s="110" t="s">
        <v>156</v>
      </c>
      <c r="B20" s="111" t="s">
        <v>154</v>
      </c>
      <c r="C20" s="110" t="s">
        <v>157</v>
      </c>
      <c r="D20" s="116" t="s">
        <v>146</v>
      </c>
      <c r="E20" s="113">
        <v>5734922</v>
      </c>
      <c r="F20" s="113">
        <v>-1</v>
      </c>
      <c r="G20" s="34">
        <f t="shared" si="0"/>
        <v>-5734.9219999999996</v>
      </c>
      <c r="K20" s="114"/>
    </row>
    <row r="21" spans="1:14" ht="51.75" x14ac:dyDescent="0.2">
      <c r="A21" s="110" t="s">
        <v>163</v>
      </c>
      <c r="B21" s="111" t="s">
        <v>154</v>
      </c>
      <c r="C21" s="110" t="s">
        <v>152</v>
      </c>
      <c r="D21" s="116" t="s">
        <v>146</v>
      </c>
      <c r="E21" s="113">
        <v>759317</v>
      </c>
      <c r="F21" s="113">
        <v>-1</v>
      </c>
      <c r="G21" s="34">
        <f t="shared" si="0"/>
        <v>-759.31700000000001</v>
      </c>
    </row>
    <row r="22" spans="1:14" ht="51.75" x14ac:dyDescent="0.2">
      <c r="A22" s="110" t="s">
        <v>158</v>
      </c>
      <c r="B22" s="111" t="s">
        <v>154</v>
      </c>
      <c r="C22" s="110" t="s">
        <v>152</v>
      </c>
      <c r="D22" s="116" t="s">
        <v>146</v>
      </c>
      <c r="E22" s="113">
        <v>2549000</v>
      </c>
      <c r="F22" s="113">
        <v>1</v>
      </c>
      <c r="G22" s="34">
        <f t="shared" si="0"/>
        <v>2549</v>
      </c>
    </row>
    <row r="23" spans="1:14" ht="34.5" x14ac:dyDescent="0.2">
      <c r="A23" s="110" t="s">
        <v>159</v>
      </c>
      <c r="B23" s="111" t="s">
        <v>160</v>
      </c>
      <c r="C23" s="110" t="s">
        <v>161</v>
      </c>
      <c r="D23" s="116" t="s">
        <v>146</v>
      </c>
      <c r="E23" s="113">
        <v>6916000</v>
      </c>
      <c r="F23" s="113">
        <v>-1</v>
      </c>
      <c r="G23" s="34">
        <f t="shared" si="0"/>
        <v>-6916</v>
      </c>
    </row>
    <row r="24" spans="1:14" ht="38.25" customHeight="1" x14ac:dyDescent="0.2">
      <c r="A24" s="110" t="s">
        <v>164</v>
      </c>
      <c r="B24" s="111" t="s">
        <v>160</v>
      </c>
      <c r="C24" s="110" t="s">
        <v>161</v>
      </c>
      <c r="D24" s="116" t="s">
        <v>146</v>
      </c>
      <c r="E24" s="113">
        <v>2866961</v>
      </c>
      <c r="F24" s="113">
        <v>-1</v>
      </c>
      <c r="G24" s="34">
        <f t="shared" si="0"/>
        <v>-2866.9609999999998</v>
      </c>
    </row>
  </sheetData>
  <mergeCells count="17">
    <mergeCell ref="B11:F11"/>
    <mergeCell ref="B12:C12"/>
    <mergeCell ref="B14:F14"/>
    <mergeCell ref="B15:C15"/>
    <mergeCell ref="B18:C18"/>
    <mergeCell ref="A9:F9"/>
    <mergeCell ref="D10:F10"/>
    <mergeCell ref="A4:G4"/>
    <mergeCell ref="A6:D6"/>
    <mergeCell ref="E6:G6"/>
    <mergeCell ref="A7:A8"/>
    <mergeCell ref="B7:B8"/>
    <mergeCell ref="C7:C8"/>
    <mergeCell ref="D7:D8"/>
    <mergeCell ref="E7:E8"/>
    <mergeCell ref="F7:F8"/>
    <mergeCell ref="G7:G8"/>
  </mergeCells>
  <pageMargins left="0.2" right="0.17" top="0.41" bottom="0.44" header="0.17" footer="0.17"/>
  <pageSetup scale="85" firstPageNumber="17" orientation="landscape" useFirstPageNumber="1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0"/>
  <sheetViews>
    <sheetView topLeftCell="A980" zoomScaleNormal="100" workbookViewId="0">
      <selection activeCell="A991" sqref="A991"/>
    </sheetView>
  </sheetViews>
  <sheetFormatPr defaultRowHeight="17.25" x14ac:dyDescent="0.3"/>
  <cols>
    <col min="1" max="1" width="12.33203125" style="147" customWidth="1"/>
    <col min="2" max="2" width="76.83203125" style="148" customWidth="1"/>
    <col min="3" max="3" width="13.33203125" style="147" customWidth="1"/>
    <col min="4" max="4" width="15.6640625" style="149" customWidth="1"/>
    <col min="5" max="5" width="18.1640625" style="149" customWidth="1"/>
    <col min="6" max="6" width="23.83203125" style="149" customWidth="1"/>
    <col min="7" max="13" width="38.1640625" style="150" customWidth="1"/>
    <col min="14" max="16384" width="9.33203125" style="150"/>
  </cols>
  <sheetData>
    <row r="1" spans="1:8" x14ac:dyDescent="0.3">
      <c r="E1" s="71"/>
      <c r="F1" s="72" t="s">
        <v>182</v>
      </c>
    </row>
    <row r="2" spans="1:8" x14ac:dyDescent="0.3">
      <c r="E2" s="1"/>
      <c r="F2" s="105" t="s">
        <v>121</v>
      </c>
    </row>
    <row r="3" spans="1:8" x14ac:dyDescent="0.3">
      <c r="E3" s="1"/>
      <c r="F3" s="105" t="s">
        <v>122</v>
      </c>
    </row>
    <row r="4" spans="1:8" s="73" customFormat="1" ht="24" customHeight="1" x14ac:dyDescent="0.3">
      <c r="A4" s="366" t="s">
        <v>1338</v>
      </c>
      <c r="B4" s="366"/>
      <c r="C4" s="366"/>
      <c r="D4" s="366"/>
      <c r="E4" s="366"/>
      <c r="F4" s="366"/>
    </row>
    <row r="5" spans="1:8" s="73" customFormat="1" ht="23.25" customHeight="1" x14ac:dyDescent="0.3">
      <c r="A5" s="384" t="s">
        <v>1339</v>
      </c>
      <c r="B5" s="384"/>
      <c r="C5" s="384"/>
      <c r="D5" s="384"/>
      <c r="E5" s="384"/>
      <c r="F5" s="384"/>
    </row>
    <row r="7" spans="1:8" ht="65.25" customHeight="1" x14ac:dyDescent="0.3">
      <c r="A7" s="151" t="s">
        <v>1292</v>
      </c>
      <c r="B7" s="152" t="s">
        <v>1325</v>
      </c>
      <c r="C7" s="153" t="s">
        <v>1322</v>
      </c>
      <c r="D7" s="154" t="s">
        <v>1323</v>
      </c>
      <c r="E7" s="154" t="s">
        <v>1326</v>
      </c>
      <c r="F7" s="154" t="s">
        <v>1316</v>
      </c>
    </row>
    <row r="8" spans="1:8" x14ac:dyDescent="0.3">
      <c r="A8" s="155">
        <v>1</v>
      </c>
      <c r="B8" s="156">
        <v>2</v>
      </c>
      <c r="C8" s="156">
        <v>3</v>
      </c>
      <c r="D8" s="156">
        <v>4</v>
      </c>
      <c r="E8" s="156">
        <v>5</v>
      </c>
      <c r="F8" s="156">
        <v>6</v>
      </c>
    </row>
    <row r="9" spans="1:8" ht="25.5" customHeight="1" x14ac:dyDescent="0.3">
      <c r="A9" s="155"/>
      <c r="B9" s="157" t="s">
        <v>183</v>
      </c>
      <c r="C9" s="155"/>
      <c r="D9" s="158"/>
      <c r="E9" s="158"/>
      <c r="F9" s="158"/>
    </row>
    <row r="10" spans="1:8" ht="25.5" customHeight="1" x14ac:dyDescent="0.3">
      <c r="A10" s="159">
        <v>1</v>
      </c>
      <c r="B10" s="160" t="s">
        <v>184</v>
      </c>
      <c r="C10" s="161" t="s">
        <v>185</v>
      </c>
      <c r="D10" s="162">
        <v>144.80000000000001</v>
      </c>
      <c r="E10" s="163">
        <v>16750.095665928959</v>
      </c>
      <c r="F10" s="164">
        <f t="shared" ref="F10:F17" si="0">D10*E10</f>
        <v>2425413.8524265136</v>
      </c>
      <c r="H10" s="165"/>
    </row>
    <row r="11" spans="1:8" ht="23.25" customHeight="1" x14ac:dyDescent="0.3">
      <c r="A11" s="159">
        <f>+A10+1</f>
        <v>2</v>
      </c>
      <c r="B11" s="160" t="s">
        <v>186</v>
      </c>
      <c r="C11" s="161" t="s">
        <v>185</v>
      </c>
      <c r="D11" s="162">
        <v>70</v>
      </c>
      <c r="E11" s="163">
        <v>5655.1330523549568</v>
      </c>
      <c r="F11" s="164">
        <f>D11*E11</f>
        <v>395859.313664847</v>
      </c>
      <c r="H11" s="165"/>
    </row>
    <row r="12" spans="1:8" ht="39.75" customHeight="1" x14ac:dyDescent="0.3">
      <c r="A12" s="159">
        <f>+A11+1</f>
        <v>3</v>
      </c>
      <c r="B12" s="160" t="s">
        <v>187</v>
      </c>
      <c r="C12" s="161" t="s">
        <v>188</v>
      </c>
      <c r="D12" s="162">
        <v>200</v>
      </c>
      <c r="E12" s="163">
        <v>2757.222540220992</v>
      </c>
      <c r="F12" s="164">
        <f t="shared" si="0"/>
        <v>551444.50804419839</v>
      </c>
      <c r="H12" s="165"/>
    </row>
    <row r="13" spans="1:8" ht="38.25" customHeight="1" x14ac:dyDescent="0.3">
      <c r="A13" s="159">
        <f>+A12+1</f>
        <v>4</v>
      </c>
      <c r="B13" s="160" t="s">
        <v>189</v>
      </c>
      <c r="C13" s="161" t="s">
        <v>165</v>
      </c>
      <c r="D13" s="166">
        <v>0.21480000000000002</v>
      </c>
      <c r="E13" s="163">
        <v>799524.35939898819</v>
      </c>
      <c r="F13" s="164">
        <f t="shared" si="0"/>
        <v>171737.83239890268</v>
      </c>
      <c r="H13" s="165"/>
    </row>
    <row r="14" spans="1:8" ht="24" customHeight="1" x14ac:dyDescent="0.3">
      <c r="A14" s="159">
        <f>A13+1</f>
        <v>5</v>
      </c>
      <c r="B14" s="160" t="s">
        <v>190</v>
      </c>
      <c r="C14" s="161" t="s">
        <v>166</v>
      </c>
      <c r="D14" s="162">
        <v>451.56000000000006</v>
      </c>
      <c r="E14" s="163">
        <v>262.98739200000006</v>
      </c>
      <c r="F14" s="164">
        <f t="shared" si="0"/>
        <v>118754.58673152004</v>
      </c>
      <c r="H14" s="165"/>
    </row>
    <row r="15" spans="1:8" ht="42" customHeight="1" x14ac:dyDescent="0.3">
      <c r="A15" s="159">
        <f>+A14+1</f>
        <v>6</v>
      </c>
      <c r="B15" s="160" t="s">
        <v>173</v>
      </c>
      <c r="C15" s="161" t="s">
        <v>165</v>
      </c>
      <c r="D15" s="166">
        <v>1.2270000000000001</v>
      </c>
      <c r="E15" s="163">
        <v>663975.64305009146</v>
      </c>
      <c r="F15" s="164">
        <f t="shared" si="0"/>
        <v>814698.11402246228</v>
      </c>
      <c r="H15" s="165"/>
    </row>
    <row r="16" spans="1:8" ht="26.25" customHeight="1" x14ac:dyDescent="0.3">
      <c r="A16" s="159">
        <f>A15+1</f>
        <v>7</v>
      </c>
      <c r="B16" s="160" t="s">
        <v>174</v>
      </c>
      <c r="C16" s="161" t="s">
        <v>166</v>
      </c>
      <c r="D16" s="162">
        <v>637.65</v>
      </c>
      <c r="E16" s="163">
        <v>262.98739200000006</v>
      </c>
      <c r="F16" s="164">
        <f t="shared" si="0"/>
        <v>167693.91050880004</v>
      </c>
      <c r="H16" s="165"/>
    </row>
    <row r="17" spans="1:8" ht="24.75" customHeight="1" x14ac:dyDescent="0.3">
      <c r="A17" s="167">
        <f>A16+1</f>
        <v>8</v>
      </c>
      <c r="B17" s="160" t="s">
        <v>168</v>
      </c>
      <c r="C17" s="168" t="s">
        <v>185</v>
      </c>
      <c r="D17" s="162">
        <v>2800</v>
      </c>
      <c r="E17" s="163">
        <v>7896.8645496341305</v>
      </c>
      <c r="F17" s="164">
        <f t="shared" si="0"/>
        <v>22111220.738975566</v>
      </c>
      <c r="H17" s="165"/>
    </row>
    <row r="18" spans="1:8" ht="22.5" customHeight="1" x14ac:dyDescent="0.3">
      <c r="A18" s="141"/>
      <c r="B18" s="157" t="s">
        <v>191</v>
      </c>
      <c r="C18" s="169"/>
      <c r="D18" s="158"/>
      <c r="E18" s="164"/>
      <c r="F18" s="170">
        <f>SUM(F10:F17)</f>
        <v>26756822.85677281</v>
      </c>
      <c r="H18" s="165"/>
    </row>
    <row r="19" spans="1:8" ht="23.25" customHeight="1" x14ac:dyDescent="0.3">
      <c r="A19" s="101"/>
      <c r="B19" s="157" t="s">
        <v>192</v>
      </c>
      <c r="C19" s="141"/>
      <c r="D19" s="158"/>
      <c r="E19" s="164"/>
      <c r="F19" s="164"/>
      <c r="H19" s="165"/>
    </row>
    <row r="20" spans="1:8" ht="34.5" x14ac:dyDescent="0.3">
      <c r="A20" s="159">
        <f>A16+1</f>
        <v>8</v>
      </c>
      <c r="B20" s="160" t="s">
        <v>175</v>
      </c>
      <c r="C20" s="161" t="s">
        <v>185</v>
      </c>
      <c r="D20" s="162">
        <v>3.0999999999999943</v>
      </c>
      <c r="E20" s="163">
        <v>40617.858895425263</v>
      </c>
      <c r="F20" s="164">
        <f t="shared" ref="F20:F83" si="1">D20*E20</f>
        <v>125915.36257581809</v>
      </c>
      <c r="H20" s="165"/>
    </row>
    <row r="21" spans="1:8" ht="34.5" x14ac:dyDescent="0.3">
      <c r="A21" s="159">
        <f t="shared" ref="A21:A45" si="2">A20+1</f>
        <v>9</v>
      </c>
      <c r="B21" s="160" t="s">
        <v>179</v>
      </c>
      <c r="C21" s="161" t="s">
        <v>185</v>
      </c>
      <c r="D21" s="162">
        <v>7.6000000000000227</v>
      </c>
      <c r="E21" s="163">
        <v>61817.673485472071</v>
      </c>
      <c r="F21" s="164">
        <f t="shared" si="1"/>
        <v>469814.31848958915</v>
      </c>
      <c r="H21" s="165"/>
    </row>
    <row r="22" spans="1:8" x14ac:dyDescent="0.3">
      <c r="A22" s="159">
        <f t="shared" si="2"/>
        <v>10</v>
      </c>
      <c r="B22" s="160" t="s">
        <v>176</v>
      </c>
      <c r="C22" s="161" t="s">
        <v>166</v>
      </c>
      <c r="D22" s="166">
        <v>1.0257562</v>
      </c>
      <c r="E22" s="163">
        <v>485845.02831664815</v>
      </c>
      <c r="F22" s="164">
        <f t="shared" si="1"/>
        <v>498358.55003497744</v>
      </c>
      <c r="H22" s="165"/>
    </row>
    <row r="23" spans="1:8" x14ac:dyDescent="0.3">
      <c r="A23" s="159">
        <f t="shared" si="2"/>
        <v>11</v>
      </c>
      <c r="B23" s="160" t="s">
        <v>177</v>
      </c>
      <c r="C23" s="161" t="s">
        <v>166</v>
      </c>
      <c r="D23" s="166">
        <v>8.3084899999999795E-2</v>
      </c>
      <c r="E23" s="163">
        <v>513874.54918107018</v>
      </c>
      <c r="F23" s="164">
        <f t="shared" si="1"/>
        <v>42695.215531254195</v>
      </c>
      <c r="H23" s="165"/>
    </row>
    <row r="24" spans="1:8" x14ac:dyDescent="0.3">
      <c r="A24" s="159">
        <f t="shared" si="2"/>
        <v>12</v>
      </c>
      <c r="B24" s="160" t="s">
        <v>178</v>
      </c>
      <c r="C24" s="161" t="s">
        <v>166</v>
      </c>
      <c r="D24" s="166">
        <v>4.36504000000002E-2</v>
      </c>
      <c r="E24" s="163">
        <v>485845.02831664815</v>
      </c>
      <c r="F24" s="164">
        <f t="shared" si="1"/>
        <v>21207.329824033117</v>
      </c>
      <c r="H24" s="165"/>
    </row>
    <row r="25" spans="1:8" x14ac:dyDescent="0.3">
      <c r="A25" s="159">
        <f t="shared" si="2"/>
        <v>13</v>
      </c>
      <c r="B25" s="160" t="s">
        <v>193</v>
      </c>
      <c r="C25" s="161" t="s">
        <v>166</v>
      </c>
      <c r="D25" s="162">
        <v>1.6044800000000001</v>
      </c>
      <c r="E25" s="163">
        <v>1473087.7449906524</v>
      </c>
      <c r="F25" s="164">
        <f t="shared" si="1"/>
        <v>2363539.825082602</v>
      </c>
      <c r="H25" s="165"/>
    </row>
    <row r="26" spans="1:8" x14ac:dyDescent="0.3">
      <c r="A26" s="159">
        <f t="shared" si="2"/>
        <v>14</v>
      </c>
      <c r="B26" s="160" t="s">
        <v>194</v>
      </c>
      <c r="C26" s="161" t="s">
        <v>185</v>
      </c>
      <c r="D26" s="162">
        <v>12.6</v>
      </c>
      <c r="E26" s="163">
        <v>87429.83317101236</v>
      </c>
      <c r="F26" s="164">
        <f t="shared" si="1"/>
        <v>1101615.8979547557</v>
      </c>
      <c r="H26" s="165"/>
    </row>
    <row r="27" spans="1:8" x14ac:dyDescent="0.3">
      <c r="A27" s="159">
        <f t="shared" si="2"/>
        <v>15</v>
      </c>
      <c r="B27" s="160" t="s">
        <v>177</v>
      </c>
      <c r="C27" s="161" t="s">
        <v>166</v>
      </c>
      <c r="D27" s="166">
        <v>1.1646652999999998</v>
      </c>
      <c r="E27" s="163">
        <v>510760.65627650527</v>
      </c>
      <c r="F27" s="164">
        <f t="shared" si="1"/>
        <v>594865.21297047276</v>
      </c>
      <c r="H27" s="165"/>
    </row>
    <row r="28" spans="1:8" x14ac:dyDescent="0.3">
      <c r="A28" s="159">
        <f t="shared" si="2"/>
        <v>16</v>
      </c>
      <c r="B28" s="160" t="s">
        <v>178</v>
      </c>
      <c r="C28" s="161" t="s">
        <v>166</v>
      </c>
      <c r="D28" s="166">
        <v>9.7412800000000008E-2</v>
      </c>
      <c r="E28" s="163">
        <v>473387.96179060923</v>
      </c>
      <c r="F28" s="164">
        <f t="shared" si="1"/>
        <v>46114.046844316261</v>
      </c>
      <c r="H28" s="165"/>
    </row>
    <row r="29" spans="1:8" x14ac:dyDescent="0.3">
      <c r="A29" s="159">
        <f t="shared" si="2"/>
        <v>17</v>
      </c>
      <c r="B29" s="160" t="s">
        <v>195</v>
      </c>
      <c r="C29" s="161" t="s">
        <v>166</v>
      </c>
      <c r="D29" s="162">
        <v>0.43099999999999999</v>
      </c>
      <c r="E29" s="163">
        <v>63837.426867460235</v>
      </c>
      <c r="F29" s="164">
        <f t="shared" si="1"/>
        <v>27513.93097987536</v>
      </c>
      <c r="H29" s="165"/>
    </row>
    <row r="30" spans="1:8" x14ac:dyDescent="0.3">
      <c r="A30" s="159">
        <f t="shared" si="2"/>
        <v>18</v>
      </c>
      <c r="B30" s="160" t="s">
        <v>196</v>
      </c>
      <c r="C30" s="161" t="s">
        <v>197</v>
      </c>
      <c r="D30" s="166">
        <v>50.38</v>
      </c>
      <c r="E30" s="163">
        <v>4543.0247417055189</v>
      </c>
      <c r="F30" s="164">
        <f t="shared" si="1"/>
        <v>228877.58648712406</v>
      </c>
      <c r="H30" s="165"/>
    </row>
    <row r="31" spans="1:8" x14ac:dyDescent="0.3">
      <c r="A31" s="159">
        <f t="shared" si="2"/>
        <v>19</v>
      </c>
      <c r="B31" s="160" t="s">
        <v>198</v>
      </c>
      <c r="C31" s="161" t="s">
        <v>166</v>
      </c>
      <c r="D31" s="166">
        <v>5.0999999999999997E-2</v>
      </c>
      <c r="E31" s="163">
        <v>905250.37528404978</v>
      </c>
      <c r="F31" s="164">
        <f t="shared" si="1"/>
        <v>46167.769139486532</v>
      </c>
      <c r="H31" s="165"/>
    </row>
    <row r="32" spans="1:8" x14ac:dyDescent="0.3">
      <c r="A32" s="159">
        <f t="shared" si="2"/>
        <v>20</v>
      </c>
      <c r="B32" s="160" t="s">
        <v>199</v>
      </c>
      <c r="C32" s="161" t="s">
        <v>166</v>
      </c>
      <c r="D32" s="162">
        <v>0.1986</v>
      </c>
      <c r="E32" s="163">
        <v>94846.538768636208</v>
      </c>
      <c r="F32" s="164">
        <f t="shared" si="1"/>
        <v>18836.522599451149</v>
      </c>
      <c r="H32" s="165"/>
    </row>
    <row r="33" spans="1:8" x14ac:dyDescent="0.3">
      <c r="A33" s="159">
        <f t="shared" si="2"/>
        <v>21</v>
      </c>
      <c r="B33" s="160" t="s">
        <v>200</v>
      </c>
      <c r="C33" s="161" t="s">
        <v>197</v>
      </c>
      <c r="D33" s="162">
        <v>23.1</v>
      </c>
      <c r="E33" s="163">
        <v>5256.0957524964151</v>
      </c>
      <c r="F33" s="164">
        <f t="shared" si="1"/>
        <v>121415.8118826672</v>
      </c>
      <c r="H33" s="165"/>
    </row>
    <row r="34" spans="1:8" x14ac:dyDescent="0.3">
      <c r="A34" s="159">
        <f t="shared" si="2"/>
        <v>22</v>
      </c>
      <c r="B34" s="160" t="s">
        <v>201</v>
      </c>
      <c r="C34" s="161" t="s">
        <v>166</v>
      </c>
      <c r="D34" s="166">
        <v>2.1</v>
      </c>
      <c r="E34" s="163">
        <v>97238.391215733544</v>
      </c>
      <c r="F34" s="164">
        <f t="shared" si="1"/>
        <v>204200.62155304046</v>
      </c>
      <c r="H34" s="165"/>
    </row>
    <row r="35" spans="1:8" x14ac:dyDescent="0.3">
      <c r="A35" s="159">
        <f t="shared" si="2"/>
        <v>23</v>
      </c>
      <c r="B35" s="160" t="s">
        <v>202</v>
      </c>
      <c r="C35" s="161" t="s">
        <v>197</v>
      </c>
      <c r="D35" s="162">
        <v>666.4</v>
      </c>
      <c r="E35" s="163">
        <v>3288.7971147588491</v>
      </c>
      <c r="F35" s="164">
        <f t="shared" si="1"/>
        <v>2191654.397275297</v>
      </c>
      <c r="H35" s="165"/>
    </row>
    <row r="36" spans="1:8" x14ac:dyDescent="0.3">
      <c r="A36" s="159">
        <f t="shared" si="2"/>
        <v>24</v>
      </c>
      <c r="B36" s="160" t="s">
        <v>203</v>
      </c>
      <c r="C36" s="161" t="s">
        <v>197</v>
      </c>
      <c r="D36" s="162">
        <v>47.6</v>
      </c>
      <c r="E36" s="163">
        <v>12676.817969615926</v>
      </c>
      <c r="F36" s="164">
        <f t="shared" si="1"/>
        <v>603416.53535371809</v>
      </c>
      <c r="H36" s="165"/>
    </row>
    <row r="37" spans="1:8" x14ac:dyDescent="0.3">
      <c r="A37" s="159">
        <f t="shared" si="2"/>
        <v>25</v>
      </c>
      <c r="B37" s="160" t="s">
        <v>204</v>
      </c>
      <c r="C37" s="161" t="s">
        <v>166</v>
      </c>
      <c r="D37" s="171">
        <v>2.302</v>
      </c>
      <c r="E37" s="163">
        <v>86760.390554498939</v>
      </c>
      <c r="F37" s="164">
        <f t="shared" si="1"/>
        <v>199722.41905645657</v>
      </c>
      <c r="H37" s="165"/>
    </row>
    <row r="38" spans="1:8" x14ac:dyDescent="0.3">
      <c r="A38" s="159">
        <f t="shared" si="2"/>
        <v>26</v>
      </c>
      <c r="B38" s="160" t="s">
        <v>200</v>
      </c>
      <c r="C38" s="161" t="s">
        <v>197</v>
      </c>
      <c r="D38" s="171">
        <v>47.92</v>
      </c>
      <c r="E38" s="163">
        <v>5256.0957524964151</v>
      </c>
      <c r="F38" s="164">
        <f t="shared" si="1"/>
        <v>251872.10845962822</v>
      </c>
      <c r="H38" s="165"/>
    </row>
    <row r="39" spans="1:8" x14ac:dyDescent="0.3">
      <c r="A39" s="159">
        <v>1</v>
      </c>
      <c r="B39" s="160" t="s">
        <v>1293</v>
      </c>
      <c r="C39" s="161" t="s">
        <v>197</v>
      </c>
      <c r="D39" s="166">
        <v>14.6</v>
      </c>
      <c r="E39" s="163">
        <v>2746.8930447133571</v>
      </c>
      <c r="F39" s="164">
        <f t="shared" si="1"/>
        <v>40104.638452815016</v>
      </c>
      <c r="H39" s="165"/>
    </row>
    <row r="40" spans="1:8" ht="34.5" x14ac:dyDescent="0.3">
      <c r="A40" s="159">
        <f t="shared" si="2"/>
        <v>2</v>
      </c>
      <c r="B40" s="160" t="s">
        <v>205</v>
      </c>
      <c r="C40" s="172" t="s">
        <v>206</v>
      </c>
      <c r="D40" s="166">
        <v>3.62</v>
      </c>
      <c r="E40" s="163">
        <v>2472255.8230202743</v>
      </c>
      <c r="F40" s="164">
        <f t="shared" si="1"/>
        <v>8949566.0793333929</v>
      </c>
      <c r="H40" s="165"/>
    </row>
    <row r="41" spans="1:8" ht="34.5" x14ac:dyDescent="0.3">
      <c r="A41" s="159">
        <f t="shared" si="2"/>
        <v>3</v>
      </c>
      <c r="B41" s="160" t="s">
        <v>207</v>
      </c>
      <c r="C41" s="172" t="s">
        <v>166</v>
      </c>
      <c r="D41" s="166">
        <v>2.7202000000000002</v>
      </c>
      <c r="E41" s="163">
        <v>1084583.4659404089</v>
      </c>
      <c r="F41" s="164">
        <f t="shared" si="1"/>
        <v>2950283.9440511004</v>
      </c>
      <c r="H41" s="165"/>
    </row>
    <row r="42" spans="1:8" x14ac:dyDescent="0.3">
      <c r="A42" s="159">
        <f t="shared" si="2"/>
        <v>4</v>
      </c>
      <c r="B42" s="160" t="s">
        <v>208</v>
      </c>
      <c r="C42" s="161" t="s">
        <v>166</v>
      </c>
      <c r="D42" s="162">
        <v>4.9620399999999991</v>
      </c>
      <c r="E42" s="163">
        <v>63837.426867460235</v>
      </c>
      <c r="F42" s="164">
        <f t="shared" si="1"/>
        <v>316763.86561341234</v>
      </c>
      <c r="H42" s="165"/>
    </row>
    <row r="43" spans="1:8" x14ac:dyDescent="0.3">
      <c r="A43" s="159">
        <f t="shared" si="2"/>
        <v>5</v>
      </c>
      <c r="B43" s="160" t="s">
        <v>209</v>
      </c>
      <c r="C43" s="161" t="s">
        <v>197</v>
      </c>
      <c r="D43" s="166">
        <v>204.50399999999999</v>
      </c>
      <c r="E43" s="163">
        <v>9305.8009269881059</v>
      </c>
      <c r="F43" s="164">
        <f t="shared" si="1"/>
        <v>1903073.5127727755</v>
      </c>
      <c r="H43" s="165"/>
    </row>
    <row r="44" spans="1:8" x14ac:dyDescent="0.3">
      <c r="A44" s="159">
        <f t="shared" si="2"/>
        <v>6</v>
      </c>
      <c r="B44" s="160" t="s">
        <v>210</v>
      </c>
      <c r="C44" s="161" t="s">
        <v>197</v>
      </c>
      <c r="D44" s="166">
        <v>39.503999999999998</v>
      </c>
      <c r="E44" s="163">
        <v>10464.354456050882</v>
      </c>
      <c r="F44" s="164">
        <f t="shared" si="1"/>
        <v>413383.85843183403</v>
      </c>
      <c r="H44" s="165"/>
    </row>
    <row r="45" spans="1:8" x14ac:dyDescent="0.3">
      <c r="A45" s="159">
        <f t="shared" si="2"/>
        <v>7</v>
      </c>
      <c r="B45" s="160" t="s">
        <v>211</v>
      </c>
      <c r="C45" s="161" t="s">
        <v>197</v>
      </c>
      <c r="D45" s="162">
        <v>59</v>
      </c>
      <c r="E45" s="163">
        <v>3998.8783099908728</v>
      </c>
      <c r="F45" s="164">
        <f t="shared" si="1"/>
        <v>235933.8202894615</v>
      </c>
      <c r="H45" s="165"/>
    </row>
    <row r="46" spans="1:8" x14ac:dyDescent="0.3">
      <c r="A46" s="159">
        <f>A43+1</f>
        <v>6</v>
      </c>
      <c r="B46" s="160" t="s">
        <v>198</v>
      </c>
      <c r="C46" s="161" t="s">
        <v>166</v>
      </c>
      <c r="D46" s="166">
        <v>0.23210000000000003</v>
      </c>
      <c r="E46" s="163">
        <v>905250.37528404978</v>
      </c>
      <c r="F46" s="164">
        <f t="shared" si="1"/>
        <v>210108.61210342799</v>
      </c>
      <c r="H46" s="165"/>
    </row>
    <row r="47" spans="1:8" x14ac:dyDescent="0.3">
      <c r="A47" s="159">
        <f>A46+1</f>
        <v>7</v>
      </c>
      <c r="B47" s="160" t="s">
        <v>201</v>
      </c>
      <c r="C47" s="161" t="s">
        <v>166</v>
      </c>
      <c r="D47" s="166">
        <v>0.92820000000000003</v>
      </c>
      <c r="E47" s="163">
        <v>63837.426867460235</v>
      </c>
      <c r="F47" s="164">
        <f t="shared" si="1"/>
        <v>59253.899618376592</v>
      </c>
      <c r="H47" s="165"/>
    </row>
    <row r="48" spans="1:8" x14ac:dyDescent="0.3">
      <c r="A48" s="159">
        <f>A47+1</f>
        <v>8</v>
      </c>
      <c r="B48" s="160" t="s">
        <v>202</v>
      </c>
      <c r="C48" s="161" t="s">
        <v>197</v>
      </c>
      <c r="D48" s="162">
        <v>476</v>
      </c>
      <c r="E48" s="163">
        <v>3288.7971147588491</v>
      </c>
      <c r="F48" s="164">
        <f t="shared" si="1"/>
        <v>1565467.4266252122</v>
      </c>
      <c r="H48" s="165"/>
    </row>
    <row r="49" spans="1:13" x14ac:dyDescent="0.3">
      <c r="A49" s="159">
        <f>A48+1</f>
        <v>9</v>
      </c>
      <c r="B49" s="160" t="s">
        <v>212</v>
      </c>
      <c r="C49" s="161" t="s">
        <v>197</v>
      </c>
      <c r="D49" s="162">
        <v>24</v>
      </c>
      <c r="E49" s="163">
        <v>3199.1026479926986</v>
      </c>
      <c r="F49" s="164">
        <f t="shared" si="1"/>
        <v>76778.463551824767</v>
      </c>
      <c r="H49" s="165"/>
    </row>
    <row r="50" spans="1:13" ht="34.5" x14ac:dyDescent="0.3">
      <c r="A50" s="159">
        <f>A48+1</f>
        <v>9</v>
      </c>
      <c r="B50" s="160" t="s">
        <v>205</v>
      </c>
      <c r="C50" s="172" t="s">
        <v>206</v>
      </c>
      <c r="D50" s="166">
        <v>2.17</v>
      </c>
      <c r="E50" s="163">
        <v>2472255.8230202743</v>
      </c>
      <c r="F50" s="164">
        <f t="shared" si="1"/>
        <v>5364795.1359539954</v>
      </c>
      <c r="H50" s="165"/>
    </row>
    <row r="51" spans="1:13" x14ac:dyDescent="0.3">
      <c r="A51" s="159">
        <f>A50+1</f>
        <v>10</v>
      </c>
      <c r="B51" s="160" t="s">
        <v>208</v>
      </c>
      <c r="C51" s="161" t="s">
        <v>166</v>
      </c>
      <c r="D51" s="162">
        <v>4.9620399999999991</v>
      </c>
      <c r="E51" s="163">
        <v>63837.426867460235</v>
      </c>
      <c r="F51" s="164">
        <f t="shared" si="1"/>
        <v>316763.86561341234</v>
      </c>
      <c r="H51" s="165"/>
    </row>
    <row r="52" spans="1:13" x14ac:dyDescent="0.3">
      <c r="A52" s="159">
        <f>A51+1</f>
        <v>11</v>
      </c>
      <c r="B52" s="160" t="s">
        <v>209</v>
      </c>
      <c r="C52" s="161" t="s">
        <v>197</v>
      </c>
      <c r="D52" s="166">
        <v>204.50399999999999</v>
      </c>
      <c r="E52" s="163">
        <v>9305.8009269881059</v>
      </c>
      <c r="F52" s="164">
        <f t="shared" si="1"/>
        <v>1903073.5127727755</v>
      </c>
      <c r="H52" s="165"/>
    </row>
    <row r="53" spans="1:13" x14ac:dyDescent="0.3">
      <c r="A53" s="159">
        <f>A52+1</f>
        <v>12</v>
      </c>
      <c r="B53" s="160" t="s">
        <v>210</v>
      </c>
      <c r="C53" s="161" t="s">
        <v>197</v>
      </c>
      <c r="D53" s="166">
        <v>39.503999999999998</v>
      </c>
      <c r="E53" s="163">
        <v>10464.354456050882</v>
      </c>
      <c r="F53" s="164">
        <f t="shared" si="1"/>
        <v>413383.85843183403</v>
      </c>
      <c r="H53" s="165"/>
    </row>
    <row r="54" spans="1:13" x14ac:dyDescent="0.3">
      <c r="A54" s="159">
        <f>A53+1</f>
        <v>13</v>
      </c>
      <c r="B54" s="160" t="s">
        <v>211</v>
      </c>
      <c r="C54" s="161" t="s">
        <v>197</v>
      </c>
      <c r="D54" s="162">
        <v>59</v>
      </c>
      <c r="E54" s="163">
        <v>3998.8783099908728</v>
      </c>
      <c r="F54" s="164">
        <f t="shared" si="1"/>
        <v>235933.8202894615</v>
      </c>
      <c r="H54" s="165"/>
    </row>
    <row r="55" spans="1:13" x14ac:dyDescent="0.3">
      <c r="A55" s="159">
        <f>A52+1</f>
        <v>12</v>
      </c>
      <c r="B55" s="160" t="s">
        <v>198</v>
      </c>
      <c r="C55" s="161" t="s">
        <v>166</v>
      </c>
      <c r="D55" s="166">
        <v>0.23210000000000003</v>
      </c>
      <c r="E55" s="163">
        <v>905250.37528404978</v>
      </c>
      <c r="F55" s="164">
        <f t="shared" si="1"/>
        <v>210108.61210342799</v>
      </c>
      <c r="H55" s="165"/>
    </row>
    <row r="56" spans="1:13" x14ac:dyDescent="0.3">
      <c r="A56" s="159">
        <f>A55+1</f>
        <v>13</v>
      </c>
      <c r="B56" s="160" t="s">
        <v>201</v>
      </c>
      <c r="C56" s="161" t="s">
        <v>166</v>
      </c>
      <c r="D56" s="166">
        <v>0.76160000000000005</v>
      </c>
      <c r="E56" s="163">
        <v>63837.426867460235</v>
      </c>
      <c r="F56" s="164">
        <f t="shared" si="1"/>
        <v>48618.584302257717</v>
      </c>
      <c r="H56" s="165"/>
      <c r="M56" s="165"/>
    </row>
    <row r="57" spans="1:13" x14ac:dyDescent="0.3">
      <c r="A57" s="159">
        <f>A56+1</f>
        <v>14</v>
      </c>
      <c r="B57" s="160" t="s">
        <v>202</v>
      </c>
      <c r="C57" s="161" t="s">
        <v>197</v>
      </c>
      <c r="D57" s="162">
        <v>238</v>
      </c>
      <c r="E57" s="163">
        <v>3288.7971147588491</v>
      </c>
      <c r="F57" s="164">
        <f t="shared" si="1"/>
        <v>782733.71331260609</v>
      </c>
      <c r="H57" s="165"/>
      <c r="K57" s="165"/>
    </row>
    <row r="58" spans="1:13" ht="34.5" x14ac:dyDescent="0.3">
      <c r="A58" s="159">
        <f>A57+1</f>
        <v>15</v>
      </c>
      <c r="B58" s="160" t="s">
        <v>205</v>
      </c>
      <c r="C58" s="172" t="s">
        <v>206</v>
      </c>
      <c r="D58" s="166">
        <v>2.17</v>
      </c>
      <c r="E58" s="163">
        <v>2472255.8230202743</v>
      </c>
      <c r="F58" s="164">
        <f t="shared" si="1"/>
        <v>5364795.1359539954</v>
      </c>
      <c r="H58" s="165"/>
    </row>
    <row r="59" spans="1:13" x14ac:dyDescent="0.3">
      <c r="A59" s="159">
        <f>A58+1</f>
        <v>16</v>
      </c>
      <c r="B59" s="160" t="s">
        <v>213</v>
      </c>
      <c r="C59" s="161" t="s">
        <v>214</v>
      </c>
      <c r="D59" s="162">
        <v>245</v>
      </c>
      <c r="E59" s="163">
        <v>298.9815558871681</v>
      </c>
      <c r="F59" s="164">
        <f t="shared" si="1"/>
        <v>73250.481192356179</v>
      </c>
      <c r="H59" s="165"/>
    </row>
    <row r="60" spans="1:13" x14ac:dyDescent="0.3">
      <c r="A60" s="159">
        <f>A58+1</f>
        <v>16</v>
      </c>
      <c r="B60" s="160" t="s">
        <v>215</v>
      </c>
      <c r="C60" s="161" t="s">
        <v>166</v>
      </c>
      <c r="D60" s="166">
        <v>0.34239999999999998</v>
      </c>
      <c r="E60" s="163">
        <v>63837.426867460235</v>
      </c>
      <c r="F60" s="164">
        <f t="shared" si="1"/>
        <v>21857.934959418384</v>
      </c>
      <c r="H60" s="165"/>
    </row>
    <row r="61" spans="1:13" x14ac:dyDescent="0.3">
      <c r="A61" s="159">
        <f>A60+1</f>
        <v>17</v>
      </c>
      <c r="B61" s="160" t="s">
        <v>216</v>
      </c>
      <c r="C61" s="161" t="s">
        <v>197</v>
      </c>
      <c r="D61" s="162">
        <v>107</v>
      </c>
      <c r="E61" s="163">
        <v>3288.7971147588491</v>
      </c>
      <c r="F61" s="164">
        <f t="shared" si="1"/>
        <v>351901.29127919686</v>
      </c>
      <c r="H61" s="165"/>
    </row>
    <row r="62" spans="1:13" x14ac:dyDescent="0.3">
      <c r="A62" s="159">
        <f>A61+1</f>
        <v>18</v>
      </c>
      <c r="B62" s="160" t="s">
        <v>212</v>
      </c>
      <c r="C62" s="161" t="s">
        <v>197</v>
      </c>
      <c r="D62" s="162">
        <v>24</v>
      </c>
      <c r="E62" s="163">
        <v>3199.1026479926986</v>
      </c>
      <c r="F62" s="164">
        <f t="shared" si="1"/>
        <v>76778.463551824767</v>
      </c>
      <c r="H62" s="165"/>
    </row>
    <row r="63" spans="1:13" ht="34.5" x14ac:dyDescent="0.3">
      <c r="A63" s="159">
        <f>A62+1</f>
        <v>19</v>
      </c>
      <c r="B63" s="160" t="s">
        <v>217</v>
      </c>
      <c r="C63" s="172" t="s">
        <v>206</v>
      </c>
      <c r="D63" s="166">
        <v>5.12</v>
      </c>
      <c r="E63" s="163">
        <v>3031096.3637402845</v>
      </c>
      <c r="F63" s="164">
        <f t="shared" si="1"/>
        <v>15519213.382350257</v>
      </c>
      <c r="H63" s="165"/>
    </row>
    <row r="64" spans="1:13" ht="34.5" x14ac:dyDescent="0.3">
      <c r="A64" s="159">
        <f>A63+1</f>
        <v>20</v>
      </c>
      <c r="B64" s="160" t="s">
        <v>218</v>
      </c>
      <c r="C64" s="161" t="s">
        <v>219</v>
      </c>
      <c r="D64" s="162">
        <v>379.02747999999997</v>
      </c>
      <c r="E64" s="163">
        <v>130.4217159874263</v>
      </c>
      <c r="F64" s="164">
        <f t="shared" si="1"/>
        <v>49433.414347989899</v>
      </c>
      <c r="H64" s="165"/>
    </row>
    <row r="65" spans="1:8" ht="34.5" x14ac:dyDescent="0.3">
      <c r="A65" s="159">
        <f>A64+1</f>
        <v>21</v>
      </c>
      <c r="B65" s="160" t="s">
        <v>220</v>
      </c>
      <c r="C65" s="161" t="s">
        <v>219</v>
      </c>
      <c r="D65" s="173">
        <v>295.68259999999998</v>
      </c>
      <c r="E65" s="163">
        <v>4352.7560820810413</v>
      </c>
      <c r="F65" s="164">
        <f t="shared" si="1"/>
        <v>1287034.2355155356</v>
      </c>
      <c r="G65" s="174"/>
      <c r="H65" s="165"/>
    </row>
    <row r="66" spans="1:8" x14ac:dyDescent="0.3">
      <c r="A66" s="159" t="s">
        <v>221</v>
      </c>
      <c r="B66" s="175" t="s">
        <v>222</v>
      </c>
      <c r="C66" s="96" t="s">
        <v>197</v>
      </c>
      <c r="D66" s="173">
        <v>24</v>
      </c>
      <c r="E66" s="176">
        <v>3002</v>
      </c>
      <c r="F66" s="164">
        <f t="shared" si="1"/>
        <v>72048</v>
      </c>
      <c r="G66" s="165"/>
      <c r="H66" s="165"/>
    </row>
    <row r="67" spans="1:8" x14ac:dyDescent="0.3">
      <c r="A67" s="159" t="s">
        <v>223</v>
      </c>
      <c r="B67" s="175" t="s">
        <v>224</v>
      </c>
      <c r="C67" s="96" t="s">
        <v>197</v>
      </c>
      <c r="D67" s="173">
        <v>55.94</v>
      </c>
      <c r="E67" s="176">
        <v>2871</v>
      </c>
      <c r="F67" s="164">
        <f t="shared" si="1"/>
        <v>160603.74</v>
      </c>
      <c r="H67" s="165"/>
    </row>
    <row r="68" spans="1:8" x14ac:dyDescent="0.3">
      <c r="A68" s="159" t="s">
        <v>225</v>
      </c>
      <c r="B68" s="175" t="s">
        <v>226</v>
      </c>
      <c r="C68" s="96" t="s">
        <v>197</v>
      </c>
      <c r="D68" s="173">
        <v>143.1</v>
      </c>
      <c r="E68" s="176">
        <v>3495</v>
      </c>
      <c r="F68" s="164">
        <f t="shared" si="1"/>
        <v>500134.5</v>
      </c>
      <c r="H68" s="165"/>
    </row>
    <row r="69" spans="1:8" x14ac:dyDescent="0.3">
      <c r="A69" s="159" t="s">
        <v>227</v>
      </c>
      <c r="B69" s="175" t="s">
        <v>228</v>
      </c>
      <c r="C69" s="96" t="s">
        <v>197</v>
      </c>
      <c r="D69" s="173">
        <v>47</v>
      </c>
      <c r="E69" s="176">
        <v>3519</v>
      </c>
      <c r="F69" s="164">
        <f t="shared" si="1"/>
        <v>165393</v>
      </c>
      <c r="H69" s="165"/>
    </row>
    <row r="70" spans="1:8" x14ac:dyDescent="0.3">
      <c r="A70" s="159" t="s">
        <v>229</v>
      </c>
      <c r="B70" s="175" t="s">
        <v>230</v>
      </c>
      <c r="C70" s="96" t="s">
        <v>197</v>
      </c>
      <c r="D70" s="173">
        <v>20</v>
      </c>
      <c r="E70" s="176">
        <v>3952</v>
      </c>
      <c r="F70" s="164">
        <f t="shared" si="1"/>
        <v>79040</v>
      </c>
      <c r="H70" s="165"/>
    </row>
    <row r="71" spans="1:8" x14ac:dyDescent="0.3">
      <c r="A71" s="159" t="s">
        <v>231</v>
      </c>
      <c r="B71" s="175" t="s">
        <v>232</v>
      </c>
      <c r="C71" s="96" t="s">
        <v>197</v>
      </c>
      <c r="D71" s="173">
        <v>102</v>
      </c>
      <c r="E71" s="176">
        <v>2854</v>
      </c>
      <c r="F71" s="164">
        <f t="shared" si="1"/>
        <v>291108</v>
      </c>
      <c r="H71" s="165"/>
    </row>
    <row r="72" spans="1:8" x14ac:dyDescent="0.3">
      <c r="A72" s="159" t="s">
        <v>233</v>
      </c>
      <c r="B72" s="175" t="s">
        <v>234</v>
      </c>
      <c r="C72" s="96" t="s">
        <v>197</v>
      </c>
      <c r="D72" s="173">
        <v>60</v>
      </c>
      <c r="E72" s="176">
        <v>3244</v>
      </c>
      <c r="F72" s="164">
        <f t="shared" si="1"/>
        <v>194640</v>
      </c>
      <c r="H72" s="165"/>
    </row>
    <row r="73" spans="1:8" x14ac:dyDescent="0.3">
      <c r="A73" s="159" t="s">
        <v>235</v>
      </c>
      <c r="B73" s="175" t="s">
        <v>236</v>
      </c>
      <c r="C73" s="96" t="s">
        <v>197</v>
      </c>
      <c r="D73" s="173">
        <v>118</v>
      </c>
      <c r="E73" s="176">
        <v>2867</v>
      </c>
      <c r="F73" s="164">
        <f t="shared" si="1"/>
        <v>338306</v>
      </c>
      <c r="H73" s="165"/>
    </row>
    <row r="74" spans="1:8" x14ac:dyDescent="0.3">
      <c r="A74" s="159" t="s">
        <v>237</v>
      </c>
      <c r="B74" s="175" t="s">
        <v>238</v>
      </c>
      <c r="C74" s="96" t="s">
        <v>197</v>
      </c>
      <c r="D74" s="173">
        <v>60</v>
      </c>
      <c r="E74" s="176">
        <v>2379</v>
      </c>
      <c r="F74" s="164">
        <f t="shared" si="1"/>
        <v>142740</v>
      </c>
      <c r="H74" s="165"/>
    </row>
    <row r="75" spans="1:8" x14ac:dyDescent="0.3">
      <c r="A75" s="159" t="s">
        <v>239</v>
      </c>
      <c r="B75" s="175" t="s">
        <v>240</v>
      </c>
      <c r="C75" s="96" t="s">
        <v>197</v>
      </c>
      <c r="D75" s="173">
        <v>60</v>
      </c>
      <c r="E75" s="176">
        <v>2379</v>
      </c>
      <c r="F75" s="164">
        <f t="shared" si="1"/>
        <v>142740</v>
      </c>
      <c r="H75" s="165"/>
    </row>
    <row r="76" spans="1:8" x14ac:dyDescent="0.3">
      <c r="A76" s="159" t="s">
        <v>241</v>
      </c>
      <c r="B76" s="175" t="s">
        <v>242</v>
      </c>
      <c r="C76" s="96" t="s">
        <v>197</v>
      </c>
      <c r="D76" s="173">
        <v>44</v>
      </c>
      <c r="E76" s="176">
        <v>3107</v>
      </c>
      <c r="F76" s="164">
        <f t="shared" si="1"/>
        <v>136708</v>
      </c>
      <c r="H76" s="165"/>
    </row>
    <row r="77" spans="1:8" x14ac:dyDescent="0.3">
      <c r="A77" s="159" t="s">
        <v>243</v>
      </c>
      <c r="B77" s="175" t="s">
        <v>244</v>
      </c>
      <c r="C77" s="96" t="s">
        <v>197</v>
      </c>
      <c r="D77" s="173">
        <v>64</v>
      </c>
      <c r="E77" s="176">
        <v>2737</v>
      </c>
      <c r="F77" s="164">
        <f t="shared" si="1"/>
        <v>175168</v>
      </c>
      <c r="H77" s="165"/>
    </row>
    <row r="78" spans="1:8" x14ac:dyDescent="0.3">
      <c r="A78" s="159" t="s">
        <v>245</v>
      </c>
      <c r="B78" s="175" t="s">
        <v>246</v>
      </c>
      <c r="C78" s="96" t="s">
        <v>197</v>
      </c>
      <c r="D78" s="173">
        <v>40</v>
      </c>
      <c r="E78" s="176">
        <v>2961</v>
      </c>
      <c r="F78" s="164">
        <f t="shared" si="1"/>
        <v>118440</v>
      </c>
      <c r="H78" s="165"/>
    </row>
    <row r="79" spans="1:8" x14ac:dyDescent="0.3">
      <c r="A79" s="159" t="s">
        <v>247</v>
      </c>
      <c r="B79" s="175" t="s">
        <v>248</v>
      </c>
      <c r="C79" s="96" t="s">
        <v>197</v>
      </c>
      <c r="D79" s="173">
        <v>60</v>
      </c>
      <c r="E79" s="176">
        <v>3936</v>
      </c>
      <c r="F79" s="164">
        <f t="shared" si="1"/>
        <v>236160</v>
      </c>
      <c r="H79" s="165"/>
    </row>
    <row r="80" spans="1:8" x14ac:dyDescent="0.3">
      <c r="A80" s="159" t="s">
        <v>249</v>
      </c>
      <c r="B80" s="175" t="s">
        <v>250</v>
      </c>
      <c r="C80" s="96" t="s">
        <v>197</v>
      </c>
      <c r="D80" s="173">
        <v>153.6</v>
      </c>
      <c r="E80" s="176">
        <v>3238</v>
      </c>
      <c r="F80" s="164">
        <f t="shared" si="1"/>
        <v>497356.79999999999</v>
      </c>
      <c r="H80" s="165"/>
    </row>
    <row r="81" spans="1:8" ht="34.5" x14ac:dyDescent="0.3">
      <c r="A81" s="159" t="s">
        <v>251</v>
      </c>
      <c r="B81" s="177" t="s">
        <v>218</v>
      </c>
      <c r="C81" s="96" t="s">
        <v>219</v>
      </c>
      <c r="D81" s="173">
        <v>43.2</v>
      </c>
      <c r="E81" s="176">
        <v>130.41999999999999</v>
      </c>
      <c r="F81" s="164">
        <f t="shared" si="1"/>
        <v>5634.1440000000002</v>
      </c>
      <c r="H81" s="165"/>
    </row>
    <row r="82" spans="1:8" ht="34.5" x14ac:dyDescent="0.3">
      <c r="A82" s="159" t="s">
        <v>252</v>
      </c>
      <c r="B82" s="177" t="s">
        <v>220</v>
      </c>
      <c r="C82" s="96" t="s">
        <v>219</v>
      </c>
      <c r="D82" s="173">
        <v>43.2</v>
      </c>
      <c r="E82" s="176">
        <v>4352.76</v>
      </c>
      <c r="F82" s="164">
        <f t="shared" si="1"/>
        <v>188039.23200000002</v>
      </c>
      <c r="H82" s="165"/>
    </row>
    <row r="83" spans="1:8" ht="34.5" x14ac:dyDescent="0.3">
      <c r="A83" s="159" t="s">
        <v>253</v>
      </c>
      <c r="B83" s="177" t="s">
        <v>254</v>
      </c>
      <c r="C83" s="67" t="s">
        <v>166</v>
      </c>
      <c r="D83" s="173">
        <v>0.51</v>
      </c>
      <c r="E83" s="176">
        <v>1473087.74</v>
      </c>
      <c r="F83" s="164">
        <f t="shared" si="1"/>
        <v>751274.74739999999</v>
      </c>
      <c r="H83" s="165"/>
    </row>
    <row r="84" spans="1:8" ht="34.5" x14ac:dyDescent="0.3">
      <c r="A84" s="159" t="s">
        <v>255</v>
      </c>
      <c r="B84" s="177" t="s">
        <v>254</v>
      </c>
      <c r="C84" s="96" t="s">
        <v>214</v>
      </c>
      <c r="D84" s="173">
        <v>3</v>
      </c>
      <c r="E84" s="176">
        <v>247460</v>
      </c>
      <c r="F84" s="164">
        <f t="shared" ref="F84:F118" si="3">D84*E84</f>
        <v>742380</v>
      </c>
      <c r="H84" s="165"/>
    </row>
    <row r="85" spans="1:8" x14ac:dyDescent="0.3">
      <c r="A85" s="178"/>
      <c r="B85" s="141" t="s">
        <v>256</v>
      </c>
      <c r="C85" s="161"/>
      <c r="D85" s="179"/>
      <c r="E85" s="164"/>
      <c r="F85" s="164"/>
      <c r="H85" s="165"/>
    </row>
    <row r="86" spans="1:8" ht="51.75" x14ac:dyDescent="0.3">
      <c r="A86" s="180">
        <v>49</v>
      </c>
      <c r="B86" s="181" t="s">
        <v>257</v>
      </c>
      <c r="C86" s="182" t="s">
        <v>219</v>
      </c>
      <c r="D86" s="162">
        <v>433</v>
      </c>
      <c r="E86" s="163">
        <v>11524.551803303837</v>
      </c>
      <c r="F86" s="164">
        <f t="shared" si="3"/>
        <v>4990130.9308305616</v>
      </c>
      <c r="H86" s="165"/>
    </row>
    <row r="87" spans="1:8" ht="51.75" x14ac:dyDescent="0.3">
      <c r="A87" s="180">
        <f>A86+1</f>
        <v>50</v>
      </c>
      <c r="B87" s="181" t="s">
        <v>258</v>
      </c>
      <c r="C87" s="182" t="s">
        <v>219</v>
      </c>
      <c r="D87" s="158">
        <v>1164</v>
      </c>
      <c r="E87" s="163">
        <v>16676.653930666656</v>
      </c>
      <c r="F87" s="164">
        <f t="shared" si="3"/>
        <v>19411625.175295986</v>
      </c>
      <c r="H87" s="165"/>
    </row>
    <row r="88" spans="1:8" ht="34.5" x14ac:dyDescent="0.3">
      <c r="A88" s="159">
        <f>A86+1</f>
        <v>50</v>
      </c>
      <c r="B88" s="160" t="s">
        <v>259</v>
      </c>
      <c r="C88" s="161" t="s">
        <v>219</v>
      </c>
      <c r="D88" s="158">
        <v>939</v>
      </c>
      <c r="E88" s="163">
        <v>6306.1618597264005</v>
      </c>
      <c r="F88" s="164">
        <f t="shared" si="3"/>
        <v>5921485.98628309</v>
      </c>
      <c r="H88" s="165"/>
    </row>
    <row r="89" spans="1:8" x14ac:dyDescent="0.3">
      <c r="A89" s="180">
        <f>A88+1</f>
        <v>51</v>
      </c>
      <c r="B89" s="181" t="s">
        <v>260</v>
      </c>
      <c r="C89" s="182" t="s">
        <v>219</v>
      </c>
      <c r="D89" s="183">
        <v>740</v>
      </c>
      <c r="E89" s="163">
        <v>11895.288932603926</v>
      </c>
      <c r="F89" s="164">
        <f t="shared" si="3"/>
        <v>8802513.8101269044</v>
      </c>
      <c r="H89" s="165"/>
    </row>
    <row r="90" spans="1:8" x14ac:dyDescent="0.3">
      <c r="A90" s="180">
        <f>A89+1</f>
        <v>52</v>
      </c>
      <c r="B90" s="181" t="s">
        <v>261</v>
      </c>
      <c r="C90" s="182" t="s">
        <v>219</v>
      </c>
      <c r="D90" s="158">
        <v>2171</v>
      </c>
      <c r="E90" s="163">
        <v>2364.8296601353527</v>
      </c>
      <c r="F90" s="164">
        <f t="shared" si="3"/>
        <v>5134045.1921538506</v>
      </c>
      <c r="H90" s="165"/>
    </row>
    <row r="91" spans="1:8" x14ac:dyDescent="0.3">
      <c r="A91" s="180">
        <f>A90+1</f>
        <v>53</v>
      </c>
      <c r="B91" s="181" t="s">
        <v>262</v>
      </c>
      <c r="C91" s="182" t="s">
        <v>219</v>
      </c>
      <c r="D91" s="158">
        <v>0</v>
      </c>
      <c r="E91" s="163">
        <v>0</v>
      </c>
      <c r="F91" s="164">
        <f t="shared" si="3"/>
        <v>0</v>
      </c>
      <c r="H91" s="165"/>
    </row>
    <row r="92" spans="1:8" ht="34.5" x14ac:dyDescent="0.3">
      <c r="A92" s="180" t="s">
        <v>263</v>
      </c>
      <c r="B92" s="181" t="s">
        <v>264</v>
      </c>
      <c r="C92" s="182" t="s">
        <v>219</v>
      </c>
      <c r="D92" s="158">
        <v>210.2</v>
      </c>
      <c r="E92" s="163">
        <v>30033.596343481538</v>
      </c>
      <c r="F92" s="164">
        <f t="shared" si="3"/>
        <v>6313061.951399819</v>
      </c>
      <c r="H92" s="165"/>
    </row>
    <row r="93" spans="1:8" x14ac:dyDescent="0.3">
      <c r="A93" s="180" t="s">
        <v>265</v>
      </c>
      <c r="B93" s="181" t="s">
        <v>266</v>
      </c>
      <c r="C93" s="182" t="s">
        <v>219</v>
      </c>
      <c r="D93" s="158">
        <v>297</v>
      </c>
      <c r="E93" s="163">
        <v>10480</v>
      </c>
      <c r="F93" s="164">
        <f t="shared" si="3"/>
        <v>3112560</v>
      </c>
      <c r="H93" s="165"/>
    </row>
    <row r="94" spans="1:8" ht="34.5" x14ac:dyDescent="0.3">
      <c r="A94" s="180" t="s">
        <v>267</v>
      </c>
      <c r="B94" s="177" t="s">
        <v>268</v>
      </c>
      <c r="C94" s="67" t="s">
        <v>166</v>
      </c>
      <c r="D94" s="173">
        <v>0.13400000000000001</v>
      </c>
      <c r="E94" s="176">
        <v>1473087.74</v>
      </c>
      <c r="F94" s="164">
        <f t="shared" si="3"/>
        <v>197393.75716000001</v>
      </c>
      <c r="H94" s="165"/>
    </row>
    <row r="95" spans="1:8" x14ac:dyDescent="0.3">
      <c r="A95" s="180" t="s">
        <v>269</v>
      </c>
      <c r="B95" s="177" t="s">
        <v>270</v>
      </c>
      <c r="C95" s="96" t="s">
        <v>197</v>
      </c>
      <c r="D95" s="173">
        <v>31.5</v>
      </c>
      <c r="E95" s="163">
        <v>1700</v>
      </c>
      <c r="F95" s="164">
        <f t="shared" si="3"/>
        <v>53550</v>
      </c>
      <c r="H95" s="165"/>
    </row>
    <row r="96" spans="1:8" x14ac:dyDescent="0.3">
      <c r="A96" s="180" t="s">
        <v>271</v>
      </c>
      <c r="B96" s="175" t="s">
        <v>272</v>
      </c>
      <c r="C96" s="67" t="s">
        <v>166</v>
      </c>
      <c r="D96" s="173">
        <v>5.4999999999999997E-3</v>
      </c>
      <c r="E96" s="176">
        <v>1473087.74</v>
      </c>
      <c r="F96" s="164">
        <f t="shared" si="3"/>
        <v>8101.9825699999992</v>
      </c>
      <c r="H96" s="165"/>
    </row>
    <row r="97" spans="1:8" x14ac:dyDescent="0.3">
      <c r="A97" s="180" t="s">
        <v>273</v>
      </c>
      <c r="B97" s="177" t="s">
        <v>274</v>
      </c>
      <c r="C97" s="96" t="s">
        <v>275</v>
      </c>
      <c r="D97" s="173">
        <v>320</v>
      </c>
      <c r="E97" s="176">
        <v>332</v>
      </c>
      <c r="F97" s="164">
        <f t="shared" si="3"/>
        <v>106240</v>
      </c>
      <c r="H97" s="165"/>
    </row>
    <row r="98" spans="1:8" x14ac:dyDescent="0.3">
      <c r="A98" s="184"/>
      <c r="B98" s="185" t="s">
        <v>276</v>
      </c>
      <c r="C98" s="185"/>
      <c r="D98" s="158"/>
      <c r="E98" s="164"/>
      <c r="F98" s="164"/>
      <c r="H98" s="165"/>
    </row>
    <row r="99" spans="1:8" ht="34.5" x14ac:dyDescent="0.3">
      <c r="A99" s="180">
        <f>A91+1</f>
        <v>54</v>
      </c>
      <c r="B99" s="181" t="s">
        <v>277</v>
      </c>
      <c r="C99" s="182" t="s">
        <v>219</v>
      </c>
      <c r="D99" s="183">
        <v>33.1</v>
      </c>
      <c r="E99" s="163">
        <v>109573.69687679999</v>
      </c>
      <c r="F99" s="164">
        <f t="shared" si="3"/>
        <v>3626889.3666220801</v>
      </c>
      <c r="H99" s="165"/>
    </row>
    <row r="100" spans="1:8" ht="34.5" x14ac:dyDescent="0.3">
      <c r="A100" s="180">
        <f>A99+1</f>
        <v>55</v>
      </c>
      <c r="B100" s="181" t="s">
        <v>278</v>
      </c>
      <c r="C100" s="182" t="s">
        <v>219</v>
      </c>
      <c r="D100" s="158">
        <v>87.14</v>
      </c>
      <c r="E100" s="163">
        <v>61364.163112320006</v>
      </c>
      <c r="F100" s="164">
        <f t="shared" si="3"/>
        <v>5347273.1736075655</v>
      </c>
      <c r="H100" s="165"/>
    </row>
    <row r="101" spans="1:8" x14ac:dyDescent="0.3">
      <c r="A101" s="159">
        <f>A100+1</f>
        <v>56</v>
      </c>
      <c r="B101" s="160" t="s">
        <v>279</v>
      </c>
      <c r="C101" s="161" t="s">
        <v>188</v>
      </c>
      <c r="D101" s="158">
        <v>66.739999999999995</v>
      </c>
      <c r="E101" s="163">
        <v>2989.8155588716804</v>
      </c>
      <c r="F101" s="164">
        <f t="shared" si="3"/>
        <v>199540.29039909595</v>
      </c>
      <c r="H101" s="165"/>
    </row>
    <row r="102" spans="1:8" x14ac:dyDescent="0.3">
      <c r="A102" s="159">
        <f>A101+1</f>
        <v>57</v>
      </c>
      <c r="B102" s="160" t="s">
        <v>280</v>
      </c>
      <c r="C102" s="161" t="s">
        <v>188</v>
      </c>
      <c r="D102" s="179">
        <v>0</v>
      </c>
      <c r="E102" s="163">
        <v>2989.8155588716804</v>
      </c>
      <c r="F102" s="164">
        <f t="shared" si="3"/>
        <v>0</v>
      </c>
      <c r="H102" s="165"/>
    </row>
    <row r="103" spans="1:8" ht="34.5" x14ac:dyDescent="0.3">
      <c r="A103" s="159" t="s">
        <v>281</v>
      </c>
      <c r="B103" s="177" t="s">
        <v>282</v>
      </c>
      <c r="C103" s="96" t="s">
        <v>219</v>
      </c>
      <c r="D103" s="173">
        <v>2.08</v>
      </c>
      <c r="E103" s="163">
        <v>52597.4784</v>
      </c>
      <c r="F103" s="164">
        <f t="shared" si="3"/>
        <v>109402.755072</v>
      </c>
      <c r="H103" s="165"/>
    </row>
    <row r="104" spans="1:8" x14ac:dyDescent="0.3">
      <c r="A104" s="184"/>
      <c r="B104" s="185" t="s">
        <v>283</v>
      </c>
      <c r="C104" s="185"/>
      <c r="D104" s="179"/>
      <c r="E104" s="164"/>
      <c r="F104" s="164"/>
      <c r="H104" s="165"/>
    </row>
    <row r="105" spans="1:8" x14ac:dyDescent="0.3">
      <c r="A105" s="159">
        <f>A102+1</f>
        <v>58</v>
      </c>
      <c r="B105" s="160" t="s">
        <v>284</v>
      </c>
      <c r="C105" s="172" t="s">
        <v>219</v>
      </c>
      <c r="D105" s="162">
        <v>95.6</v>
      </c>
      <c r="E105" s="163">
        <v>70585.060621622077</v>
      </c>
      <c r="F105" s="164">
        <f t="shared" si="3"/>
        <v>6747931.79542707</v>
      </c>
      <c r="H105" s="165"/>
    </row>
    <row r="106" spans="1:8" ht="34.5" x14ac:dyDescent="0.3">
      <c r="A106" s="180">
        <f>A105+1</f>
        <v>59</v>
      </c>
      <c r="B106" s="181" t="s">
        <v>285</v>
      </c>
      <c r="C106" s="182" t="s">
        <v>219</v>
      </c>
      <c r="D106" s="183">
        <v>24</v>
      </c>
      <c r="E106" s="163">
        <v>126014.35368768001</v>
      </c>
      <c r="F106" s="164">
        <f t="shared" si="3"/>
        <v>3024344.4885043204</v>
      </c>
      <c r="H106" s="165"/>
    </row>
    <row r="107" spans="1:8" x14ac:dyDescent="0.3">
      <c r="A107" s="180" t="s">
        <v>286</v>
      </c>
      <c r="B107" s="175" t="s">
        <v>287</v>
      </c>
      <c r="C107" s="96" t="s">
        <v>197</v>
      </c>
      <c r="D107" s="173">
        <v>275.60000000000002</v>
      </c>
      <c r="E107" s="176">
        <v>1430</v>
      </c>
      <c r="F107" s="164">
        <f t="shared" si="3"/>
        <v>394108.00000000006</v>
      </c>
      <c r="H107" s="165"/>
    </row>
    <row r="108" spans="1:8" x14ac:dyDescent="0.3">
      <c r="A108" s="180" t="s">
        <v>288</v>
      </c>
      <c r="B108" s="175" t="s">
        <v>289</v>
      </c>
      <c r="C108" s="96" t="s">
        <v>219</v>
      </c>
      <c r="D108" s="173">
        <v>1.89</v>
      </c>
      <c r="E108" s="176">
        <v>82200</v>
      </c>
      <c r="F108" s="164">
        <f t="shared" si="3"/>
        <v>155358</v>
      </c>
      <c r="H108" s="165"/>
    </row>
    <row r="109" spans="1:8" x14ac:dyDescent="0.3">
      <c r="A109" s="125"/>
      <c r="B109" s="186" t="s">
        <v>290</v>
      </c>
      <c r="C109" s="186"/>
      <c r="D109" s="179"/>
      <c r="E109" s="164"/>
      <c r="F109" s="164"/>
      <c r="H109" s="165"/>
    </row>
    <row r="110" spans="1:8" x14ac:dyDescent="0.3">
      <c r="A110" s="159">
        <v>1</v>
      </c>
      <c r="B110" s="160" t="s">
        <v>291</v>
      </c>
      <c r="C110" s="161" t="s">
        <v>219</v>
      </c>
      <c r="D110" s="162">
        <v>750</v>
      </c>
      <c r="E110" s="163">
        <v>1430.4333135293159</v>
      </c>
      <c r="F110" s="164">
        <f t="shared" si="3"/>
        <v>1072824.985146987</v>
      </c>
      <c r="H110" s="165"/>
    </row>
    <row r="111" spans="1:8" ht="51.75" x14ac:dyDescent="0.3">
      <c r="A111" s="180">
        <f t="shared" ref="A111:A116" si="4">A110+1</f>
        <v>2</v>
      </c>
      <c r="B111" s="181" t="s">
        <v>292</v>
      </c>
      <c r="C111" s="182" t="s">
        <v>206</v>
      </c>
      <c r="D111" s="183">
        <v>7.2</v>
      </c>
      <c r="E111" s="163">
        <v>440295.40656334802</v>
      </c>
      <c r="F111" s="164">
        <f t="shared" si="3"/>
        <v>3170126.9272561059</v>
      </c>
      <c r="H111" s="165"/>
    </row>
    <row r="112" spans="1:8" ht="34.5" x14ac:dyDescent="0.3">
      <c r="A112" s="180" t="s">
        <v>293</v>
      </c>
      <c r="B112" s="181" t="s">
        <v>294</v>
      </c>
      <c r="C112" s="161" t="s">
        <v>219</v>
      </c>
      <c r="D112" s="183">
        <v>16.8</v>
      </c>
      <c r="E112" s="163">
        <v>2933.5</v>
      </c>
      <c r="F112" s="164">
        <f t="shared" si="3"/>
        <v>49282.8</v>
      </c>
      <c r="H112" s="165"/>
    </row>
    <row r="113" spans="1:8" x14ac:dyDescent="0.3">
      <c r="A113" s="159">
        <f>A111+1</f>
        <v>3</v>
      </c>
      <c r="B113" s="160" t="s">
        <v>295</v>
      </c>
      <c r="C113" s="161" t="s">
        <v>219</v>
      </c>
      <c r="D113" s="158">
        <v>150</v>
      </c>
      <c r="E113" s="163">
        <v>6678.1204253886699</v>
      </c>
      <c r="F113" s="164">
        <f t="shared" si="3"/>
        <v>1001718.0638083005</v>
      </c>
      <c r="H113" s="165"/>
    </row>
    <row r="114" spans="1:8" x14ac:dyDescent="0.3">
      <c r="A114" s="180">
        <f t="shared" si="4"/>
        <v>4</v>
      </c>
      <c r="B114" s="181" t="s">
        <v>296</v>
      </c>
      <c r="C114" s="182" t="s">
        <v>197</v>
      </c>
      <c r="D114" s="158">
        <v>78.599999999999994</v>
      </c>
      <c r="E114" s="163">
        <v>917.66071116159662</v>
      </c>
      <c r="F114" s="164">
        <f t="shared" si="3"/>
        <v>72128.131897301486</v>
      </c>
      <c r="H114" s="165"/>
    </row>
    <row r="115" spans="1:8" x14ac:dyDescent="0.3">
      <c r="A115" s="180">
        <f t="shared" si="4"/>
        <v>5</v>
      </c>
      <c r="B115" s="181" t="s">
        <v>297</v>
      </c>
      <c r="C115" s="182" t="s">
        <v>219</v>
      </c>
      <c r="D115" s="158">
        <v>601</v>
      </c>
      <c r="E115" s="163">
        <v>13218.043136887132</v>
      </c>
      <c r="F115" s="164">
        <f t="shared" si="3"/>
        <v>7944043.9252691669</v>
      </c>
      <c r="H115" s="165"/>
    </row>
    <row r="116" spans="1:8" ht="34.5" x14ac:dyDescent="0.3">
      <c r="A116" s="180">
        <f t="shared" si="4"/>
        <v>6</v>
      </c>
      <c r="B116" s="181" t="s">
        <v>298</v>
      </c>
      <c r="C116" s="182" t="s">
        <v>197</v>
      </c>
      <c r="D116" s="158">
        <v>120.9</v>
      </c>
      <c r="E116" s="163">
        <v>1230.8323260828417</v>
      </c>
      <c r="F116" s="164">
        <f t="shared" si="3"/>
        <v>148807.62822341558</v>
      </c>
      <c r="H116" s="165"/>
    </row>
    <row r="117" spans="1:8" ht="34.5" x14ac:dyDescent="0.3">
      <c r="A117" s="180" t="s">
        <v>299</v>
      </c>
      <c r="B117" s="181" t="s">
        <v>300</v>
      </c>
      <c r="C117" s="161" t="s">
        <v>219</v>
      </c>
      <c r="D117" s="183">
        <v>170</v>
      </c>
      <c r="E117" s="163">
        <v>2000</v>
      </c>
      <c r="F117" s="164">
        <f t="shared" si="3"/>
        <v>340000</v>
      </c>
      <c r="H117" s="165"/>
    </row>
    <row r="118" spans="1:8" x14ac:dyDescent="0.3">
      <c r="A118" s="180" t="s">
        <v>301</v>
      </c>
      <c r="B118" s="181" t="s">
        <v>302</v>
      </c>
      <c r="C118" s="187" t="s">
        <v>1289</v>
      </c>
      <c r="D118" s="158">
        <v>1.36</v>
      </c>
      <c r="E118" s="163">
        <v>16750.095665928959</v>
      </c>
      <c r="F118" s="164">
        <f t="shared" si="3"/>
        <v>22780.130105663386</v>
      </c>
      <c r="H118" s="165"/>
    </row>
    <row r="119" spans="1:8" x14ac:dyDescent="0.3">
      <c r="A119" s="101"/>
      <c r="B119" s="141" t="s">
        <v>303</v>
      </c>
      <c r="C119" s="101"/>
      <c r="D119" s="158"/>
      <c r="E119" s="164"/>
      <c r="F119" s="170">
        <f>SUM(F20:F118)</f>
        <v>150313380.43542784</v>
      </c>
      <c r="G119" s="188"/>
      <c r="H119" s="165"/>
    </row>
    <row r="120" spans="1:8" x14ac:dyDescent="0.3">
      <c r="A120" s="101"/>
      <c r="B120" s="141" t="s">
        <v>304</v>
      </c>
      <c r="C120" s="141"/>
      <c r="D120" s="158"/>
      <c r="E120" s="164"/>
      <c r="F120" s="164"/>
      <c r="H120" s="165"/>
    </row>
    <row r="121" spans="1:8" x14ac:dyDescent="0.3">
      <c r="A121" s="159">
        <v>72</v>
      </c>
      <c r="B121" s="160" t="s">
        <v>193</v>
      </c>
      <c r="C121" s="161" t="s">
        <v>166</v>
      </c>
      <c r="D121" s="162">
        <v>0.23210000000000003</v>
      </c>
      <c r="E121" s="163">
        <v>949744.44993463589</v>
      </c>
      <c r="F121" s="164">
        <f t="shared" ref="F121:F171" si="5">D121*E121</f>
        <v>220435.68682982901</v>
      </c>
      <c r="H121" s="165"/>
    </row>
    <row r="122" spans="1:8" x14ac:dyDescent="0.3">
      <c r="A122" s="189"/>
      <c r="B122" s="190" t="s">
        <v>305</v>
      </c>
      <c r="C122" s="187"/>
      <c r="D122" s="162"/>
      <c r="E122" s="163"/>
      <c r="F122" s="164"/>
      <c r="H122" s="165"/>
    </row>
    <row r="123" spans="1:8" ht="34.5" x14ac:dyDescent="0.3">
      <c r="A123" s="189" t="s">
        <v>306</v>
      </c>
      <c r="B123" s="160" t="s">
        <v>307</v>
      </c>
      <c r="C123" s="187" t="s">
        <v>1289</v>
      </c>
      <c r="D123" s="162">
        <v>2.1</v>
      </c>
      <c r="E123" s="163">
        <v>40617.858895425263</v>
      </c>
      <c r="F123" s="164">
        <f t="shared" si="5"/>
        <v>85297.503680393056</v>
      </c>
      <c r="H123" s="165"/>
    </row>
    <row r="124" spans="1:8" x14ac:dyDescent="0.3">
      <c r="A124" s="189" t="s">
        <v>308</v>
      </c>
      <c r="B124" s="160" t="s">
        <v>309</v>
      </c>
      <c r="C124" s="187" t="s">
        <v>1289</v>
      </c>
      <c r="D124" s="162">
        <v>8.4</v>
      </c>
      <c r="E124" s="163">
        <v>61817.673485472071</v>
      </c>
      <c r="F124" s="164">
        <f t="shared" si="5"/>
        <v>519268.45727796544</v>
      </c>
      <c r="H124" s="165"/>
    </row>
    <row r="125" spans="1:8" x14ac:dyDescent="0.3">
      <c r="A125" s="189" t="s">
        <v>310</v>
      </c>
      <c r="B125" s="160" t="s">
        <v>311</v>
      </c>
      <c r="C125" s="187" t="s">
        <v>166</v>
      </c>
      <c r="D125" s="162">
        <v>0.75</v>
      </c>
      <c r="E125" s="163">
        <v>485845.02831664815</v>
      </c>
      <c r="F125" s="164">
        <f t="shared" si="5"/>
        <v>364383.7712374861</v>
      </c>
      <c r="H125" s="165"/>
    </row>
    <row r="126" spans="1:8" x14ac:dyDescent="0.3">
      <c r="A126" s="189" t="s">
        <v>312</v>
      </c>
      <c r="B126" s="160" t="s">
        <v>313</v>
      </c>
      <c r="C126" s="187" t="s">
        <v>166</v>
      </c>
      <c r="D126" s="162">
        <v>0.05</v>
      </c>
      <c r="E126" s="163">
        <v>510760.65627650527</v>
      </c>
      <c r="F126" s="164">
        <f t="shared" si="5"/>
        <v>25538.032813825266</v>
      </c>
      <c r="H126" s="165"/>
    </row>
    <row r="127" spans="1:8" x14ac:dyDescent="0.3">
      <c r="A127" s="159">
        <f>A121+1</f>
        <v>73</v>
      </c>
      <c r="B127" s="160" t="s">
        <v>314</v>
      </c>
      <c r="C127" s="161" t="s">
        <v>185</v>
      </c>
      <c r="D127" s="162">
        <v>3.3</v>
      </c>
      <c r="E127" s="163">
        <v>87429.83317101236</v>
      </c>
      <c r="F127" s="164">
        <f t="shared" si="5"/>
        <v>288518.44946434075</v>
      </c>
      <c r="H127" s="165"/>
    </row>
    <row r="128" spans="1:8" x14ac:dyDescent="0.3">
      <c r="A128" s="159">
        <f t="shared" ref="A128:A135" si="6">A127+1</f>
        <v>74</v>
      </c>
      <c r="B128" s="160" t="s">
        <v>177</v>
      </c>
      <c r="C128" s="161" t="s">
        <v>166</v>
      </c>
      <c r="D128" s="166">
        <v>0.26497680000000001</v>
      </c>
      <c r="E128" s="163">
        <v>513874.54918107018</v>
      </c>
      <c r="F128" s="164">
        <f t="shared" si="5"/>
        <v>136164.8336434426</v>
      </c>
      <c r="H128" s="165"/>
    </row>
    <row r="129" spans="1:8" x14ac:dyDescent="0.3">
      <c r="A129" s="159">
        <f t="shared" si="6"/>
        <v>75</v>
      </c>
      <c r="B129" s="160" t="s">
        <v>178</v>
      </c>
      <c r="C129" s="161" t="s">
        <v>166</v>
      </c>
      <c r="D129" s="166">
        <v>3.4705800000000002E-2</v>
      </c>
      <c r="E129" s="163">
        <v>473387.96179060923</v>
      </c>
      <c r="F129" s="164">
        <f t="shared" si="5"/>
        <v>16429.307924312528</v>
      </c>
      <c r="H129" s="165"/>
    </row>
    <row r="130" spans="1:8" x14ac:dyDescent="0.3">
      <c r="A130" s="159">
        <f t="shared" si="6"/>
        <v>76</v>
      </c>
      <c r="B130" s="160" t="s">
        <v>315</v>
      </c>
      <c r="C130" s="161" t="s">
        <v>166</v>
      </c>
      <c r="D130" s="162">
        <v>0.24587999999999999</v>
      </c>
      <c r="E130" s="163">
        <v>63837.426867460235</v>
      </c>
      <c r="F130" s="164">
        <f t="shared" si="5"/>
        <v>15696.346518171122</v>
      </c>
      <c r="H130" s="165"/>
    </row>
    <row r="131" spans="1:8" x14ac:dyDescent="0.3">
      <c r="A131" s="159">
        <f t="shared" si="6"/>
        <v>77</v>
      </c>
      <c r="B131" s="160" t="s">
        <v>316</v>
      </c>
      <c r="C131" s="161" t="s">
        <v>197</v>
      </c>
      <c r="D131" s="166">
        <v>20.152000000000001</v>
      </c>
      <c r="E131" s="163">
        <v>9305.8009269881059</v>
      </c>
      <c r="F131" s="164">
        <f t="shared" si="5"/>
        <v>187530.50028066433</v>
      </c>
      <c r="H131" s="165"/>
    </row>
    <row r="132" spans="1:8" x14ac:dyDescent="0.3">
      <c r="A132" s="159">
        <f t="shared" si="6"/>
        <v>78</v>
      </c>
      <c r="B132" s="160" t="s">
        <v>317</v>
      </c>
      <c r="C132" s="161" t="s">
        <v>166</v>
      </c>
      <c r="D132" s="191">
        <v>2.7480000000000001E-2</v>
      </c>
      <c r="E132" s="163">
        <v>905250.37528404978</v>
      </c>
      <c r="F132" s="164">
        <f t="shared" si="5"/>
        <v>24876.280312805688</v>
      </c>
      <c r="H132" s="165"/>
    </row>
    <row r="133" spans="1:8" x14ac:dyDescent="0.3">
      <c r="A133" s="159">
        <f t="shared" si="6"/>
        <v>79</v>
      </c>
      <c r="B133" s="160" t="s">
        <v>318</v>
      </c>
      <c r="C133" s="161" t="s">
        <v>166</v>
      </c>
      <c r="D133" s="166">
        <v>2.2890000000000001</v>
      </c>
      <c r="E133" s="163">
        <v>63837.426867460235</v>
      </c>
      <c r="F133" s="164">
        <f t="shared" si="5"/>
        <v>146123.8700996165</v>
      </c>
      <c r="G133" s="192"/>
      <c r="H133" s="165"/>
    </row>
    <row r="134" spans="1:8" x14ac:dyDescent="0.3">
      <c r="A134" s="159">
        <f t="shared" si="6"/>
        <v>80</v>
      </c>
      <c r="B134" s="160" t="s">
        <v>319</v>
      </c>
      <c r="C134" s="161" t="s">
        <v>197</v>
      </c>
      <c r="D134" s="162">
        <v>76.300000000000011</v>
      </c>
      <c r="E134" s="163">
        <v>21601.417412847892</v>
      </c>
      <c r="F134" s="164">
        <f t="shared" si="5"/>
        <v>1648188.1486002945</v>
      </c>
      <c r="G134" s="192"/>
      <c r="H134" s="165"/>
    </row>
    <row r="135" spans="1:8" x14ac:dyDescent="0.3">
      <c r="A135" s="159">
        <f t="shared" si="6"/>
        <v>81</v>
      </c>
      <c r="B135" s="160" t="s">
        <v>211</v>
      </c>
      <c r="C135" s="161" t="s">
        <v>197</v>
      </c>
      <c r="D135" s="162">
        <v>35</v>
      </c>
      <c r="E135" s="163">
        <v>3998.8783099908728</v>
      </c>
      <c r="F135" s="164">
        <f t="shared" si="5"/>
        <v>139960.74084968056</v>
      </c>
      <c r="G135" s="192"/>
      <c r="H135" s="165"/>
    </row>
    <row r="136" spans="1:8" x14ac:dyDescent="0.3">
      <c r="A136" s="159">
        <f>A134+1</f>
        <v>81</v>
      </c>
      <c r="B136" s="160" t="s">
        <v>317</v>
      </c>
      <c r="C136" s="161" t="s">
        <v>166</v>
      </c>
      <c r="D136" s="191">
        <v>2.7480000000000001E-2</v>
      </c>
      <c r="E136" s="163">
        <v>905250.37528404978</v>
      </c>
      <c r="F136" s="164">
        <f t="shared" si="5"/>
        <v>24876.280312805688</v>
      </c>
      <c r="G136" s="192"/>
      <c r="H136" s="165"/>
    </row>
    <row r="137" spans="1:8" x14ac:dyDescent="0.3">
      <c r="A137" s="159">
        <f t="shared" ref="A137:A153" si="7">A136+1</f>
        <v>82</v>
      </c>
      <c r="B137" s="160" t="s">
        <v>201</v>
      </c>
      <c r="C137" s="161" t="s">
        <v>166</v>
      </c>
      <c r="D137" s="193">
        <v>0.64590000000000003</v>
      </c>
      <c r="E137" s="163">
        <v>63837.426867460235</v>
      </c>
      <c r="F137" s="164">
        <f t="shared" si="5"/>
        <v>41232.594013692571</v>
      </c>
      <c r="G137" s="192"/>
      <c r="H137" s="165"/>
    </row>
    <row r="138" spans="1:8" x14ac:dyDescent="0.3">
      <c r="A138" s="159">
        <f t="shared" si="7"/>
        <v>83</v>
      </c>
      <c r="B138" s="160" t="s">
        <v>202</v>
      </c>
      <c r="C138" s="161" t="s">
        <v>197</v>
      </c>
      <c r="D138" s="162">
        <v>331.20000000000005</v>
      </c>
      <c r="E138" s="163">
        <v>3288.7971147588491</v>
      </c>
      <c r="F138" s="164">
        <f t="shared" si="5"/>
        <v>1089249.604408131</v>
      </c>
      <c r="G138" s="192"/>
      <c r="H138" s="165"/>
    </row>
    <row r="139" spans="1:8" ht="34.5" x14ac:dyDescent="0.3">
      <c r="A139" s="159">
        <f t="shared" si="7"/>
        <v>84</v>
      </c>
      <c r="B139" s="160" t="s">
        <v>205</v>
      </c>
      <c r="C139" s="172" t="s">
        <v>206</v>
      </c>
      <c r="D139" s="166">
        <v>1.1597999999999999</v>
      </c>
      <c r="E139" s="163">
        <v>2472255.8230202743</v>
      </c>
      <c r="F139" s="164">
        <f t="shared" si="5"/>
        <v>2867322.3035389138</v>
      </c>
      <c r="G139" s="192"/>
      <c r="H139" s="165"/>
    </row>
    <row r="140" spans="1:8" ht="34.5" x14ac:dyDescent="0.3">
      <c r="A140" s="159">
        <f t="shared" si="7"/>
        <v>85</v>
      </c>
      <c r="B140" s="160" t="s">
        <v>320</v>
      </c>
      <c r="C140" s="172" t="s">
        <v>166</v>
      </c>
      <c r="D140" s="193">
        <v>0.5545000000000001</v>
      </c>
      <c r="E140" s="163">
        <v>1084583.4659404089</v>
      </c>
      <c r="F140" s="164">
        <f t="shared" si="5"/>
        <v>601401.53186395683</v>
      </c>
      <c r="G140" s="192"/>
      <c r="H140" s="165"/>
    </row>
    <row r="141" spans="1:8" x14ac:dyDescent="0.3">
      <c r="A141" s="159">
        <f t="shared" si="7"/>
        <v>86</v>
      </c>
      <c r="B141" s="160" t="s">
        <v>215</v>
      </c>
      <c r="C141" s="161" t="s">
        <v>166</v>
      </c>
      <c r="D141" s="193">
        <v>0.34239999999999998</v>
      </c>
      <c r="E141" s="163">
        <v>63837.426867460235</v>
      </c>
      <c r="F141" s="164">
        <f t="shared" si="5"/>
        <v>21857.934959418384</v>
      </c>
      <c r="G141" s="192"/>
      <c r="H141" s="165"/>
    </row>
    <row r="142" spans="1:8" x14ac:dyDescent="0.3">
      <c r="A142" s="159">
        <f t="shared" si="7"/>
        <v>87</v>
      </c>
      <c r="B142" s="160" t="s">
        <v>216</v>
      </c>
      <c r="C142" s="161" t="s">
        <v>197</v>
      </c>
      <c r="D142" s="162">
        <v>107</v>
      </c>
      <c r="E142" s="163">
        <v>3288.7971147588491</v>
      </c>
      <c r="F142" s="164">
        <f t="shared" si="5"/>
        <v>351901.29127919686</v>
      </c>
      <c r="G142" s="192"/>
      <c r="H142" s="165"/>
    </row>
    <row r="143" spans="1:8" x14ac:dyDescent="0.3">
      <c r="A143" s="159" t="s">
        <v>321</v>
      </c>
      <c r="B143" s="175" t="s">
        <v>322</v>
      </c>
      <c r="C143" s="96" t="s">
        <v>166</v>
      </c>
      <c r="D143" s="173">
        <v>0.161</v>
      </c>
      <c r="E143" s="176">
        <v>1084583.47</v>
      </c>
      <c r="F143" s="164">
        <f t="shared" si="5"/>
        <v>174617.93867</v>
      </c>
      <c r="G143" s="192"/>
      <c r="H143" s="165"/>
    </row>
    <row r="144" spans="1:8" x14ac:dyDescent="0.3">
      <c r="A144" s="159" t="s">
        <v>323</v>
      </c>
      <c r="B144" s="68" t="s">
        <v>324</v>
      </c>
      <c r="C144" s="96" t="s">
        <v>166</v>
      </c>
      <c r="D144" s="173">
        <v>0.14599999999999999</v>
      </c>
      <c r="E144" s="176">
        <v>1084583.47</v>
      </c>
      <c r="F144" s="164">
        <f t="shared" si="5"/>
        <v>158349.18661999999</v>
      </c>
      <c r="G144" s="192"/>
      <c r="H144" s="165"/>
    </row>
    <row r="145" spans="1:8" x14ac:dyDescent="0.3">
      <c r="A145" s="159" t="s">
        <v>325</v>
      </c>
      <c r="B145" s="175" t="s">
        <v>222</v>
      </c>
      <c r="C145" s="96" t="s">
        <v>197</v>
      </c>
      <c r="D145" s="194">
        <v>14</v>
      </c>
      <c r="E145" s="176">
        <v>3002</v>
      </c>
      <c r="F145" s="164">
        <f t="shared" si="5"/>
        <v>42028</v>
      </c>
      <c r="G145" s="192"/>
      <c r="H145" s="165"/>
    </row>
    <row r="146" spans="1:8" x14ac:dyDescent="0.3">
      <c r="A146" s="159" t="s">
        <v>326</v>
      </c>
      <c r="B146" s="175" t="s">
        <v>224</v>
      </c>
      <c r="C146" s="96" t="s">
        <v>197</v>
      </c>
      <c r="D146" s="173">
        <v>4.8</v>
      </c>
      <c r="E146" s="176">
        <v>2871</v>
      </c>
      <c r="F146" s="164">
        <f t="shared" si="5"/>
        <v>13780.8</v>
      </c>
      <c r="G146" s="192"/>
      <c r="H146" s="165"/>
    </row>
    <row r="147" spans="1:8" x14ac:dyDescent="0.3">
      <c r="A147" s="159" t="s">
        <v>327</v>
      </c>
      <c r="B147" s="175" t="s">
        <v>226</v>
      </c>
      <c r="C147" s="96" t="s">
        <v>197</v>
      </c>
      <c r="D147" s="173">
        <v>9.6</v>
      </c>
      <c r="E147" s="176">
        <v>3495</v>
      </c>
      <c r="F147" s="164">
        <f t="shared" si="5"/>
        <v>33552</v>
      </c>
      <c r="G147" s="192"/>
      <c r="H147" s="165"/>
    </row>
    <row r="148" spans="1:8" x14ac:dyDescent="0.3">
      <c r="A148" s="159" t="s">
        <v>328</v>
      </c>
      <c r="B148" s="175" t="s">
        <v>236</v>
      </c>
      <c r="C148" s="96" t="s">
        <v>197</v>
      </c>
      <c r="D148" s="173">
        <v>39</v>
      </c>
      <c r="E148" s="176">
        <v>2867</v>
      </c>
      <c r="F148" s="164">
        <f t="shared" si="5"/>
        <v>111813</v>
      </c>
      <c r="G148" s="192"/>
      <c r="H148" s="165"/>
    </row>
    <row r="149" spans="1:8" ht="34.5" x14ac:dyDescent="0.3">
      <c r="A149" s="159">
        <f>A142+1</f>
        <v>88</v>
      </c>
      <c r="B149" s="160" t="s">
        <v>329</v>
      </c>
      <c r="C149" s="172" t="s">
        <v>206</v>
      </c>
      <c r="D149" s="166">
        <v>1.75</v>
      </c>
      <c r="E149" s="163">
        <v>3031096.3637402845</v>
      </c>
      <c r="F149" s="164">
        <f t="shared" si="5"/>
        <v>5304418.6365454979</v>
      </c>
      <c r="G149" s="192"/>
      <c r="H149" s="165"/>
    </row>
    <row r="150" spans="1:8" ht="34.5" x14ac:dyDescent="0.3">
      <c r="A150" s="159">
        <f t="shared" si="7"/>
        <v>89</v>
      </c>
      <c r="B150" s="160" t="s">
        <v>218</v>
      </c>
      <c r="C150" s="161" t="s">
        <v>219</v>
      </c>
      <c r="D150" s="191">
        <v>119.71968</v>
      </c>
      <c r="E150" s="163">
        <v>130.4217159874263</v>
      </c>
      <c r="F150" s="164">
        <f t="shared" si="5"/>
        <v>15614.046103065561</v>
      </c>
      <c r="G150" s="192"/>
      <c r="H150" s="165"/>
    </row>
    <row r="151" spans="1:8" ht="34.5" x14ac:dyDescent="0.3">
      <c r="A151" s="159">
        <f t="shared" si="7"/>
        <v>90</v>
      </c>
      <c r="B151" s="160" t="s">
        <v>220</v>
      </c>
      <c r="C151" s="161" t="s">
        <v>219</v>
      </c>
      <c r="D151" s="191">
        <v>119.71968</v>
      </c>
      <c r="E151" s="163">
        <v>4352.7560820810413</v>
      </c>
      <c r="F151" s="164">
        <f t="shared" si="5"/>
        <v>521110.56526479597</v>
      </c>
      <c r="G151" s="192"/>
      <c r="H151" s="165"/>
    </row>
    <row r="152" spans="1:8" ht="51.75" x14ac:dyDescent="0.3">
      <c r="A152" s="180">
        <f t="shared" si="7"/>
        <v>91</v>
      </c>
      <c r="B152" s="181" t="s">
        <v>258</v>
      </c>
      <c r="C152" s="182" t="s">
        <v>219</v>
      </c>
      <c r="D152" s="195">
        <v>16.329999999999998</v>
      </c>
      <c r="E152" s="163">
        <v>16676.653930666656</v>
      </c>
      <c r="F152" s="164">
        <f t="shared" si="5"/>
        <v>272329.75868778647</v>
      </c>
      <c r="G152" s="192"/>
      <c r="H152" s="165"/>
    </row>
    <row r="153" spans="1:8" ht="34.5" x14ac:dyDescent="0.3">
      <c r="A153" s="159">
        <f t="shared" si="7"/>
        <v>92</v>
      </c>
      <c r="B153" s="160" t="s">
        <v>259</v>
      </c>
      <c r="C153" s="161" t="s">
        <v>219</v>
      </c>
      <c r="D153" s="162">
        <f>[1]Ved!$X$112</f>
        <v>16.329999999999998</v>
      </c>
      <c r="E153" s="163">
        <v>6306.1618597264005</v>
      </c>
      <c r="F153" s="164">
        <f t="shared" si="5"/>
        <v>102979.6231693321</v>
      </c>
      <c r="G153" s="192"/>
      <c r="H153" s="165"/>
    </row>
    <row r="154" spans="1:8" x14ac:dyDescent="0.3">
      <c r="A154" s="101"/>
      <c r="B154" s="185" t="s">
        <v>276</v>
      </c>
      <c r="C154" s="101"/>
      <c r="D154" s="196"/>
      <c r="E154" s="164"/>
      <c r="F154" s="164"/>
      <c r="G154" s="192"/>
      <c r="H154" s="165"/>
    </row>
    <row r="155" spans="1:8" ht="51.75" x14ac:dyDescent="0.3">
      <c r="A155" s="180">
        <f>A153+1</f>
        <v>93</v>
      </c>
      <c r="B155" s="181" t="s">
        <v>330</v>
      </c>
      <c r="C155" s="182" t="s">
        <v>219</v>
      </c>
      <c r="D155" s="183">
        <f>[1]Ved!$X$115</f>
        <v>2.21</v>
      </c>
      <c r="E155" s="163">
        <v>52597.4784</v>
      </c>
      <c r="F155" s="164">
        <f t="shared" si="5"/>
        <v>116240.427264</v>
      </c>
      <c r="G155" s="192"/>
      <c r="H155" s="165"/>
    </row>
    <row r="156" spans="1:8" ht="34.5" x14ac:dyDescent="0.3">
      <c r="A156" s="180">
        <f>A155+1</f>
        <v>94</v>
      </c>
      <c r="B156" s="181" t="s">
        <v>331</v>
      </c>
      <c r="C156" s="182" t="s">
        <v>219</v>
      </c>
      <c r="D156" s="196">
        <v>2.88</v>
      </c>
      <c r="E156" s="163">
        <v>44927.451112320006</v>
      </c>
      <c r="F156" s="164">
        <f t="shared" si="5"/>
        <v>129391.05920348161</v>
      </c>
      <c r="G156" s="192"/>
      <c r="H156" s="165"/>
    </row>
    <row r="157" spans="1:8" x14ac:dyDescent="0.3">
      <c r="A157" s="184"/>
      <c r="B157" s="185" t="s">
        <v>283</v>
      </c>
      <c r="C157" s="185"/>
      <c r="D157" s="196"/>
      <c r="E157" s="164"/>
      <c r="F157" s="164"/>
      <c r="G157" s="192"/>
      <c r="H157" s="165"/>
    </row>
    <row r="158" spans="1:8" x14ac:dyDescent="0.3">
      <c r="A158" s="180">
        <f>A156+1</f>
        <v>95</v>
      </c>
      <c r="B158" s="181" t="s">
        <v>332</v>
      </c>
      <c r="C158" s="182" t="s">
        <v>219</v>
      </c>
      <c r="D158" s="183">
        <v>3.9600000000000009</v>
      </c>
      <c r="E158" s="163">
        <v>56433.149512320007</v>
      </c>
      <c r="F158" s="164">
        <f t="shared" si="5"/>
        <v>223475.27206878728</v>
      </c>
      <c r="G158" s="192"/>
      <c r="H158" s="165"/>
    </row>
    <row r="159" spans="1:8" x14ac:dyDescent="0.3">
      <c r="A159" s="180">
        <f>A158+1</f>
        <v>96</v>
      </c>
      <c r="B159" s="181" t="s">
        <v>333</v>
      </c>
      <c r="C159" s="182" t="s">
        <v>219</v>
      </c>
      <c r="D159" s="196">
        <v>37.64</v>
      </c>
      <c r="E159" s="163">
        <v>65746.847999999998</v>
      </c>
      <c r="F159" s="164">
        <f t="shared" si="5"/>
        <v>2474711.3587199999</v>
      </c>
      <c r="G159" s="192"/>
      <c r="H159" s="165"/>
    </row>
    <row r="160" spans="1:8" x14ac:dyDescent="0.3">
      <c r="A160" s="125" t="s">
        <v>167</v>
      </c>
      <c r="B160" s="186" t="s">
        <v>334</v>
      </c>
      <c r="C160" s="186"/>
      <c r="D160" s="196"/>
      <c r="E160" s="164"/>
      <c r="F160" s="164"/>
      <c r="G160" s="192"/>
      <c r="H160" s="165"/>
    </row>
    <row r="161" spans="1:8" x14ac:dyDescent="0.3">
      <c r="A161" s="180">
        <f>A159+1</f>
        <v>97</v>
      </c>
      <c r="B161" s="181" t="s">
        <v>335</v>
      </c>
      <c r="C161" s="182" t="s">
        <v>185</v>
      </c>
      <c r="D161" s="196">
        <v>0.28000000000000003</v>
      </c>
      <c r="E161" s="163">
        <v>45909.164807165442</v>
      </c>
      <c r="F161" s="164">
        <f t="shared" si="5"/>
        <v>12854.566146006326</v>
      </c>
      <c r="G161" s="192"/>
      <c r="H161" s="165"/>
    </row>
    <row r="162" spans="1:8" x14ac:dyDescent="0.3">
      <c r="A162" s="180">
        <v>100</v>
      </c>
      <c r="B162" s="181" t="s">
        <v>297</v>
      </c>
      <c r="C162" s="182" t="s">
        <v>219</v>
      </c>
      <c r="D162" s="197">
        <v>10.4</v>
      </c>
      <c r="E162" s="163">
        <v>13218.043136887132</v>
      </c>
      <c r="F162" s="164">
        <f t="shared" si="5"/>
        <v>137467.64862362618</v>
      </c>
      <c r="G162" s="192"/>
      <c r="H162" s="165"/>
    </row>
    <row r="163" spans="1:8" ht="34.5" x14ac:dyDescent="0.3">
      <c r="A163" s="180">
        <f>A162+1</f>
        <v>101</v>
      </c>
      <c r="B163" s="181" t="s">
        <v>298</v>
      </c>
      <c r="C163" s="182" t="s">
        <v>197</v>
      </c>
      <c r="D163" s="195">
        <v>16</v>
      </c>
      <c r="E163" s="163">
        <v>1230.8323260828417</v>
      </c>
      <c r="F163" s="164">
        <f t="shared" si="5"/>
        <v>19693.317217325468</v>
      </c>
      <c r="G163" s="192"/>
      <c r="H163" s="165"/>
    </row>
    <row r="164" spans="1:8" x14ac:dyDescent="0.3">
      <c r="A164" s="180" t="s">
        <v>336</v>
      </c>
      <c r="B164" s="181" t="s">
        <v>337</v>
      </c>
      <c r="C164" s="161" t="s">
        <v>219</v>
      </c>
      <c r="D164" s="195">
        <v>97.6</v>
      </c>
      <c r="E164" s="163">
        <v>9200</v>
      </c>
      <c r="F164" s="164">
        <f t="shared" si="5"/>
        <v>897920</v>
      </c>
      <c r="G164" s="192"/>
      <c r="H164" s="165"/>
    </row>
    <row r="165" spans="1:8" x14ac:dyDescent="0.3">
      <c r="A165" s="180"/>
      <c r="B165" s="141" t="s">
        <v>256</v>
      </c>
      <c r="C165" s="161"/>
      <c r="D165" s="198"/>
      <c r="E165" s="163"/>
      <c r="F165" s="164"/>
      <c r="G165" s="192"/>
      <c r="H165" s="165"/>
    </row>
    <row r="166" spans="1:8" x14ac:dyDescent="0.3">
      <c r="A166" s="180" t="s">
        <v>338</v>
      </c>
      <c r="B166" s="181" t="s">
        <v>262</v>
      </c>
      <c r="C166" s="161" t="s">
        <v>219</v>
      </c>
      <c r="D166" s="195">
        <v>2.7</v>
      </c>
      <c r="E166" s="163">
        <v>13218.043136887132</v>
      </c>
      <c r="F166" s="164">
        <f t="shared" si="5"/>
        <v>35688.71646959526</v>
      </c>
      <c r="G166" s="192"/>
      <c r="H166" s="165"/>
    </row>
    <row r="167" spans="1:8" x14ac:dyDescent="0.3">
      <c r="A167" s="180" t="s">
        <v>339</v>
      </c>
      <c r="B167" s="181" t="s">
        <v>340</v>
      </c>
      <c r="C167" s="182" t="s">
        <v>219</v>
      </c>
      <c r="D167" s="195">
        <v>32.659999999999997</v>
      </c>
      <c r="E167" s="163">
        <v>2364.8296601353527</v>
      </c>
      <c r="F167" s="164">
        <f t="shared" si="5"/>
        <v>77235.336700020605</v>
      </c>
      <c r="G167" s="192"/>
      <c r="H167" s="165"/>
    </row>
    <row r="168" spans="1:8" x14ac:dyDescent="0.3">
      <c r="A168" s="199"/>
      <c r="B168" s="200" t="s">
        <v>341</v>
      </c>
      <c r="C168" s="182"/>
      <c r="D168" s="196"/>
      <c r="E168" s="164"/>
      <c r="F168" s="164"/>
      <c r="G168" s="192"/>
      <c r="H168" s="165"/>
    </row>
    <row r="169" spans="1:8" x14ac:dyDescent="0.3">
      <c r="A169" s="159">
        <f>A163+1</f>
        <v>102</v>
      </c>
      <c r="B169" s="160" t="s">
        <v>342</v>
      </c>
      <c r="C169" s="161" t="s">
        <v>185</v>
      </c>
      <c r="D169" s="162">
        <v>14</v>
      </c>
      <c r="E169" s="163">
        <v>92554.355787888227</v>
      </c>
      <c r="F169" s="164">
        <f t="shared" si="5"/>
        <v>1295760.9810304353</v>
      </c>
      <c r="G169" s="192"/>
      <c r="H169" s="165"/>
    </row>
    <row r="170" spans="1:8" x14ac:dyDescent="0.3">
      <c r="A170" s="159">
        <f>A169+1</f>
        <v>103</v>
      </c>
      <c r="B170" s="160" t="s">
        <v>343</v>
      </c>
      <c r="C170" s="161" t="s">
        <v>166</v>
      </c>
      <c r="D170" s="166">
        <v>1</v>
      </c>
      <c r="E170" s="163">
        <v>513874.54918107018</v>
      </c>
      <c r="F170" s="164">
        <f t="shared" si="5"/>
        <v>513874.54918107018</v>
      </c>
      <c r="G170" s="192"/>
      <c r="H170" s="165"/>
    </row>
    <row r="171" spans="1:8" x14ac:dyDescent="0.3">
      <c r="A171" s="159" t="s">
        <v>344</v>
      </c>
      <c r="B171" s="160" t="s">
        <v>345</v>
      </c>
      <c r="C171" s="161" t="s">
        <v>166</v>
      </c>
      <c r="D171" s="166">
        <v>0.1</v>
      </c>
      <c r="E171" s="163">
        <v>872854.60900000005</v>
      </c>
      <c r="F171" s="164">
        <f t="shared" si="5"/>
        <v>87285.460900000005</v>
      </c>
      <c r="G171" s="192"/>
      <c r="H171" s="165"/>
    </row>
    <row r="172" spans="1:8" x14ac:dyDescent="0.3">
      <c r="A172" s="141"/>
      <c r="B172" s="141" t="s">
        <v>180</v>
      </c>
      <c r="C172" s="169"/>
      <c r="D172" s="201"/>
      <c r="E172" s="202"/>
      <c r="F172" s="170">
        <f>SUM(F121:F171)</f>
        <v>21588445.718493775</v>
      </c>
      <c r="G172" s="203"/>
      <c r="H172" s="165"/>
    </row>
    <row r="173" spans="1:8" x14ac:dyDescent="0.3">
      <c r="A173" s="184"/>
      <c r="B173" s="184" t="s">
        <v>1324</v>
      </c>
      <c r="C173" s="184"/>
      <c r="D173" s="204"/>
      <c r="E173" s="205"/>
      <c r="F173" s="176"/>
      <c r="G173" s="203"/>
      <c r="H173" s="165"/>
    </row>
    <row r="174" spans="1:8" x14ac:dyDescent="0.3">
      <c r="A174" s="159">
        <v>110</v>
      </c>
      <c r="B174" s="160" t="s">
        <v>177</v>
      </c>
      <c r="C174" s="161" t="s">
        <v>166</v>
      </c>
      <c r="D174" s="166">
        <v>0.26497680000000001</v>
      </c>
      <c r="E174" s="163">
        <v>513874.54918107018</v>
      </c>
      <c r="F174" s="176">
        <f t="shared" ref="F174:F212" si="8">D174*E174</f>
        <v>136164.8336434426</v>
      </c>
      <c r="G174" s="192"/>
      <c r="H174" s="165"/>
    </row>
    <row r="175" spans="1:8" x14ac:dyDescent="0.3">
      <c r="A175" s="159">
        <f>A174+1</f>
        <v>111</v>
      </c>
      <c r="B175" s="160" t="s">
        <v>178</v>
      </c>
      <c r="C175" s="161" t="s">
        <v>166</v>
      </c>
      <c r="D175" s="166">
        <v>3.4705800000000002E-2</v>
      </c>
      <c r="E175" s="163">
        <v>485845.02831664815</v>
      </c>
      <c r="F175" s="176">
        <f t="shared" si="8"/>
        <v>16861.640383751928</v>
      </c>
      <c r="G175" s="192"/>
      <c r="H175" s="165"/>
    </row>
    <row r="176" spans="1:8" x14ac:dyDescent="0.3">
      <c r="A176" s="159" t="s">
        <v>339</v>
      </c>
      <c r="B176" s="160" t="s">
        <v>346</v>
      </c>
      <c r="C176" s="161" t="s">
        <v>185</v>
      </c>
      <c r="D176" s="166">
        <v>2.6</v>
      </c>
      <c r="E176" s="163">
        <f>'[2]pul 2'!$E$43</f>
        <v>61817.673485472071</v>
      </c>
      <c r="F176" s="176">
        <f t="shared" si="8"/>
        <v>160725.9510622274</v>
      </c>
      <c r="G176" s="192"/>
      <c r="H176" s="165"/>
    </row>
    <row r="177" spans="1:8" x14ac:dyDescent="0.3">
      <c r="A177" s="159">
        <v>114</v>
      </c>
      <c r="B177" s="160" t="s">
        <v>347</v>
      </c>
      <c r="C177" s="161" t="s">
        <v>166</v>
      </c>
      <c r="D177" s="162">
        <v>0.14154</v>
      </c>
      <c r="E177" s="163">
        <v>63837.426867460235</v>
      </c>
      <c r="F177" s="176">
        <f t="shared" si="8"/>
        <v>9035.5493988203216</v>
      </c>
      <c r="G177" s="192"/>
      <c r="H177" s="165"/>
    </row>
    <row r="178" spans="1:8" x14ac:dyDescent="0.3">
      <c r="A178" s="159">
        <f>A177+1</f>
        <v>115</v>
      </c>
      <c r="B178" s="160" t="s">
        <v>209</v>
      </c>
      <c r="C178" s="161" t="s">
        <v>197</v>
      </c>
      <c r="D178" s="166">
        <v>7.2759999999999998</v>
      </c>
      <c r="E178" s="163">
        <v>9305.8009269881059</v>
      </c>
      <c r="F178" s="176">
        <f t="shared" si="8"/>
        <v>67709.007544765453</v>
      </c>
      <c r="G178" s="192"/>
      <c r="H178" s="165"/>
    </row>
    <row r="179" spans="1:8" x14ac:dyDescent="0.3">
      <c r="A179" s="159">
        <f>A178+1</f>
        <v>116</v>
      </c>
      <c r="B179" s="160" t="s">
        <v>317</v>
      </c>
      <c r="C179" s="161" t="s">
        <v>166</v>
      </c>
      <c r="D179" s="166">
        <v>1.374E-2</v>
      </c>
      <c r="E179" s="163">
        <v>905250.37528404978</v>
      </c>
      <c r="F179" s="176">
        <f t="shared" si="8"/>
        <v>12438.140156402844</v>
      </c>
      <c r="G179" s="192"/>
      <c r="H179" s="165"/>
    </row>
    <row r="180" spans="1:8" x14ac:dyDescent="0.3">
      <c r="A180" s="178"/>
      <c r="B180" s="160" t="s">
        <v>348</v>
      </c>
      <c r="C180" s="161"/>
      <c r="D180" s="162"/>
      <c r="E180" s="163"/>
      <c r="F180" s="176"/>
      <c r="G180" s="192"/>
      <c r="H180" s="165"/>
    </row>
    <row r="181" spans="1:8" x14ac:dyDescent="0.3">
      <c r="A181" s="159">
        <f>A179+1</f>
        <v>117</v>
      </c>
      <c r="B181" s="160" t="s">
        <v>318</v>
      </c>
      <c r="C181" s="161" t="s">
        <v>166</v>
      </c>
      <c r="D181" s="162">
        <v>1.6882000000000001</v>
      </c>
      <c r="E181" s="163">
        <v>63837.426867460235</v>
      </c>
      <c r="F181" s="176">
        <f t="shared" si="8"/>
        <v>107770.34403764638</v>
      </c>
      <c r="G181" s="192"/>
      <c r="H181" s="165"/>
    </row>
    <row r="182" spans="1:8" x14ac:dyDescent="0.3">
      <c r="A182" s="159">
        <f t="shared" ref="A182:A188" si="9">A181+1</f>
        <v>118</v>
      </c>
      <c r="B182" s="160" t="s">
        <v>319</v>
      </c>
      <c r="C182" s="161" t="s">
        <v>197</v>
      </c>
      <c r="D182" s="162">
        <v>58.300000000000004</v>
      </c>
      <c r="E182" s="163">
        <v>21601.417412847892</v>
      </c>
      <c r="F182" s="176">
        <f t="shared" si="8"/>
        <v>1259362.6351690323</v>
      </c>
      <c r="G182" s="192"/>
      <c r="H182" s="165"/>
    </row>
    <row r="183" spans="1:8" x14ac:dyDescent="0.3">
      <c r="A183" s="159">
        <f t="shared" si="9"/>
        <v>119</v>
      </c>
      <c r="B183" s="160" t="s">
        <v>211</v>
      </c>
      <c r="C183" s="161" t="s">
        <v>197</v>
      </c>
      <c r="D183" s="162">
        <v>17.7</v>
      </c>
      <c r="E183" s="163">
        <v>3998.8783099908728</v>
      </c>
      <c r="F183" s="176">
        <f t="shared" si="8"/>
        <v>70780.146086838446</v>
      </c>
      <c r="G183" s="192"/>
      <c r="H183" s="165"/>
    </row>
    <row r="184" spans="1:8" x14ac:dyDescent="0.3">
      <c r="A184" s="159">
        <f t="shared" si="9"/>
        <v>120</v>
      </c>
      <c r="B184" s="160" t="s">
        <v>201</v>
      </c>
      <c r="C184" s="161" t="s">
        <v>166</v>
      </c>
      <c r="D184" s="166">
        <v>0.5522999999999999</v>
      </c>
      <c r="E184" s="163">
        <v>63837.426867460235</v>
      </c>
      <c r="F184" s="176">
        <f t="shared" si="8"/>
        <v>35257.410858898285</v>
      </c>
      <c r="G184" s="192"/>
      <c r="H184" s="165"/>
    </row>
    <row r="185" spans="1:8" x14ac:dyDescent="0.3">
      <c r="A185" s="159">
        <f t="shared" si="9"/>
        <v>121</v>
      </c>
      <c r="B185" s="160" t="s">
        <v>202</v>
      </c>
      <c r="C185" s="161" t="s">
        <v>197</v>
      </c>
      <c r="D185" s="162">
        <v>283.20000000000005</v>
      </c>
      <c r="E185" s="163">
        <v>3288.7971147588491</v>
      </c>
      <c r="F185" s="176">
        <f t="shared" si="8"/>
        <v>931387.34289970621</v>
      </c>
      <c r="G185" s="192"/>
      <c r="H185" s="165"/>
    </row>
    <row r="186" spans="1:8" x14ac:dyDescent="0.3">
      <c r="A186" s="159">
        <f t="shared" si="9"/>
        <v>122</v>
      </c>
      <c r="B186" s="160" t="s">
        <v>1293</v>
      </c>
      <c r="C186" s="161" t="s">
        <v>197</v>
      </c>
      <c r="D186" s="162">
        <v>15</v>
      </c>
      <c r="E186" s="163">
        <v>2746.8930447133571</v>
      </c>
      <c r="F186" s="176">
        <f t="shared" si="8"/>
        <v>41203.395670700353</v>
      </c>
      <c r="G186" s="192"/>
      <c r="H186" s="165"/>
    </row>
    <row r="187" spans="1:8" ht="34.5" x14ac:dyDescent="0.3">
      <c r="A187" s="159">
        <f t="shared" si="9"/>
        <v>123</v>
      </c>
      <c r="B187" s="160" t="s">
        <v>349</v>
      </c>
      <c r="C187" s="172" t="s">
        <v>206</v>
      </c>
      <c r="D187" s="166">
        <v>1.03</v>
      </c>
      <c r="E187" s="163">
        <v>2472255.8230202743</v>
      </c>
      <c r="F187" s="176">
        <f t="shared" si="8"/>
        <v>2546423.4977108827</v>
      </c>
      <c r="G187" s="192"/>
      <c r="H187" s="165"/>
    </row>
    <row r="188" spans="1:8" x14ac:dyDescent="0.3">
      <c r="A188" s="159">
        <f t="shared" si="9"/>
        <v>124</v>
      </c>
      <c r="B188" s="160" t="s">
        <v>213</v>
      </c>
      <c r="C188" s="161" t="s">
        <v>214</v>
      </c>
      <c r="D188" s="162">
        <v>210</v>
      </c>
      <c r="E188" s="163">
        <v>298.9815558871681</v>
      </c>
      <c r="F188" s="176">
        <f t="shared" si="8"/>
        <v>62786.126736305298</v>
      </c>
      <c r="G188" s="192"/>
      <c r="H188" s="165"/>
    </row>
    <row r="189" spans="1:8" ht="34.5" x14ac:dyDescent="0.3">
      <c r="A189" s="159">
        <f>A187+1</f>
        <v>124</v>
      </c>
      <c r="B189" s="160" t="s">
        <v>350</v>
      </c>
      <c r="C189" s="172" t="s">
        <v>166</v>
      </c>
      <c r="D189" s="166">
        <v>0.5545000000000001</v>
      </c>
      <c r="E189" s="163">
        <v>1084583.4659404089</v>
      </c>
      <c r="F189" s="176">
        <f t="shared" si="8"/>
        <v>601401.53186395683</v>
      </c>
      <c r="G189" s="192"/>
      <c r="H189" s="165"/>
    </row>
    <row r="190" spans="1:8" x14ac:dyDescent="0.3">
      <c r="A190" s="159">
        <f t="shared" ref="A190:A199" si="10">A189+1</f>
        <v>125</v>
      </c>
      <c r="B190" s="160" t="s">
        <v>215</v>
      </c>
      <c r="C190" s="161" t="s">
        <v>166</v>
      </c>
      <c r="D190" s="166">
        <v>0.25600000000000001</v>
      </c>
      <c r="E190" s="163">
        <v>63837.426867460235</v>
      </c>
      <c r="F190" s="176">
        <f t="shared" si="8"/>
        <v>16342.381278069821</v>
      </c>
      <c r="G190" s="192"/>
      <c r="H190" s="165"/>
    </row>
    <row r="191" spans="1:8" x14ac:dyDescent="0.3">
      <c r="A191" s="159">
        <f t="shared" si="10"/>
        <v>126</v>
      </c>
      <c r="B191" s="160" t="s">
        <v>216</v>
      </c>
      <c r="C191" s="161" t="s">
        <v>197</v>
      </c>
      <c r="D191" s="162">
        <v>80</v>
      </c>
      <c r="E191" s="163">
        <v>3288.7971147588491</v>
      </c>
      <c r="F191" s="176">
        <f t="shared" si="8"/>
        <v>263103.76918070792</v>
      </c>
      <c r="G191" s="192"/>
      <c r="H191" s="165"/>
    </row>
    <row r="192" spans="1:8" x14ac:dyDescent="0.3">
      <c r="A192" s="159" t="s">
        <v>351</v>
      </c>
      <c r="B192" s="175" t="s">
        <v>222</v>
      </c>
      <c r="C192" s="96" t="s">
        <v>197</v>
      </c>
      <c r="D192" s="194">
        <v>12</v>
      </c>
      <c r="E192" s="176">
        <v>3002</v>
      </c>
      <c r="F192" s="176">
        <f t="shared" si="8"/>
        <v>36024</v>
      </c>
      <c r="G192" s="192"/>
      <c r="H192" s="165"/>
    </row>
    <row r="193" spans="1:8" x14ac:dyDescent="0.3">
      <c r="A193" s="159" t="s">
        <v>352</v>
      </c>
      <c r="B193" s="175" t="s">
        <v>224</v>
      </c>
      <c r="C193" s="96" t="s">
        <v>197</v>
      </c>
      <c r="D193" s="173">
        <v>6</v>
      </c>
      <c r="E193" s="176">
        <v>2871</v>
      </c>
      <c r="F193" s="176">
        <f t="shared" si="8"/>
        <v>17226</v>
      </c>
      <c r="G193" s="192"/>
      <c r="H193" s="165"/>
    </row>
    <row r="194" spans="1:8" x14ac:dyDescent="0.3">
      <c r="A194" s="159" t="s">
        <v>353</v>
      </c>
      <c r="B194" s="175" t="s">
        <v>226</v>
      </c>
      <c r="C194" s="96" t="s">
        <v>197</v>
      </c>
      <c r="D194" s="173">
        <v>23.8</v>
      </c>
      <c r="E194" s="176">
        <v>3495</v>
      </c>
      <c r="F194" s="176">
        <f t="shared" si="8"/>
        <v>83181</v>
      </c>
      <c r="G194" s="192"/>
      <c r="H194" s="165"/>
    </row>
    <row r="195" spans="1:8" x14ac:dyDescent="0.3">
      <c r="A195" s="159" t="s">
        <v>354</v>
      </c>
      <c r="B195" s="175" t="s">
        <v>236</v>
      </c>
      <c r="C195" s="96" t="s">
        <v>197</v>
      </c>
      <c r="D195" s="173">
        <v>43</v>
      </c>
      <c r="E195" s="176">
        <v>2867</v>
      </c>
      <c r="F195" s="176">
        <f t="shared" si="8"/>
        <v>123281</v>
      </c>
      <c r="G195" s="192"/>
      <c r="H195" s="165"/>
    </row>
    <row r="196" spans="1:8" ht="34.5" x14ac:dyDescent="0.3">
      <c r="A196" s="159">
        <f>A191+1</f>
        <v>127</v>
      </c>
      <c r="B196" s="160" t="s">
        <v>217</v>
      </c>
      <c r="C196" s="172" t="s">
        <v>206</v>
      </c>
      <c r="D196" s="166">
        <v>1.38</v>
      </c>
      <c r="E196" s="163">
        <v>3031096.3637402845</v>
      </c>
      <c r="F196" s="176">
        <f t="shared" si="8"/>
        <v>4182912.9819615921</v>
      </c>
      <c r="G196" s="192"/>
      <c r="H196" s="165"/>
    </row>
    <row r="197" spans="1:8" ht="34.5" x14ac:dyDescent="0.3">
      <c r="A197" s="159">
        <f t="shared" si="10"/>
        <v>128</v>
      </c>
      <c r="B197" s="160" t="s">
        <v>218</v>
      </c>
      <c r="C197" s="161" t="s">
        <v>219</v>
      </c>
      <c r="D197" s="162">
        <v>79.326000000000008</v>
      </c>
      <c r="E197" s="163">
        <v>130.4217159874263</v>
      </c>
      <c r="F197" s="176">
        <f t="shared" si="8"/>
        <v>10345.833042418579</v>
      </c>
      <c r="G197" s="192"/>
      <c r="H197" s="165"/>
    </row>
    <row r="198" spans="1:8" ht="34.5" x14ac:dyDescent="0.3">
      <c r="A198" s="159">
        <f t="shared" si="10"/>
        <v>129</v>
      </c>
      <c r="B198" s="160" t="s">
        <v>220</v>
      </c>
      <c r="C198" s="161" t="s">
        <v>219</v>
      </c>
      <c r="D198" s="162">
        <v>79.326000000000008</v>
      </c>
      <c r="E198" s="163">
        <v>4352.7560820810413</v>
      </c>
      <c r="F198" s="176">
        <f t="shared" si="8"/>
        <v>345286.72896716074</v>
      </c>
      <c r="G198" s="192"/>
    </row>
    <row r="199" spans="1:8" ht="51.75" x14ac:dyDescent="0.3">
      <c r="A199" s="180">
        <f t="shared" si="10"/>
        <v>130</v>
      </c>
      <c r="B199" s="181" t="s">
        <v>258</v>
      </c>
      <c r="C199" s="182" t="s">
        <v>219</v>
      </c>
      <c r="D199" s="162">
        <f>[1]Ved!$X$153</f>
        <v>27.6</v>
      </c>
      <c r="E199" s="163">
        <v>16676.653930666656</v>
      </c>
      <c r="F199" s="176">
        <f t="shared" si="8"/>
        <v>460275.64848639973</v>
      </c>
      <c r="G199" s="192"/>
    </row>
    <row r="200" spans="1:8" x14ac:dyDescent="0.3">
      <c r="A200" s="184"/>
      <c r="B200" s="185" t="s">
        <v>283</v>
      </c>
      <c r="C200" s="185"/>
      <c r="D200" s="206"/>
      <c r="E200" s="207"/>
      <c r="F200" s="176"/>
      <c r="G200" s="192"/>
    </row>
    <row r="201" spans="1:8" x14ac:dyDescent="0.3">
      <c r="A201" s="180">
        <f>A199+1</f>
        <v>131</v>
      </c>
      <c r="B201" s="181" t="s">
        <v>332</v>
      </c>
      <c r="C201" s="182" t="s">
        <v>219</v>
      </c>
      <c r="D201" s="183">
        <f>[1]Ved!$X$155</f>
        <v>1.98</v>
      </c>
      <c r="E201" s="163">
        <v>56433.149512320007</v>
      </c>
      <c r="F201" s="176">
        <f t="shared" si="8"/>
        <v>111737.63603439361</v>
      </c>
      <c r="G201" s="192"/>
    </row>
    <row r="202" spans="1:8" ht="34.5" x14ac:dyDescent="0.3">
      <c r="A202" s="180">
        <f>A201+1</f>
        <v>132</v>
      </c>
      <c r="B202" s="181" t="s">
        <v>355</v>
      </c>
      <c r="C202" s="182" t="s">
        <v>219</v>
      </c>
      <c r="D202" s="197">
        <v>3.6</v>
      </c>
      <c r="E202" s="163">
        <v>56976.218476800001</v>
      </c>
      <c r="F202" s="176">
        <f t="shared" si="8"/>
        <v>205114.38651648001</v>
      </c>
      <c r="G202" s="192"/>
    </row>
    <row r="203" spans="1:8" x14ac:dyDescent="0.3">
      <c r="A203" s="180" t="s">
        <v>356</v>
      </c>
      <c r="B203" s="181" t="s">
        <v>289</v>
      </c>
      <c r="C203" s="182" t="s">
        <v>219</v>
      </c>
      <c r="D203" s="197">
        <v>6.6</v>
      </c>
      <c r="E203" s="176">
        <v>82200</v>
      </c>
      <c r="F203" s="176">
        <f t="shared" si="8"/>
        <v>542520</v>
      </c>
      <c r="G203" s="192"/>
    </row>
    <row r="204" spans="1:8" x14ac:dyDescent="0.3">
      <c r="A204" s="125"/>
      <c r="B204" s="186" t="s">
        <v>290</v>
      </c>
      <c r="C204" s="186"/>
      <c r="D204" s="206"/>
      <c r="E204" s="207"/>
      <c r="F204" s="176"/>
      <c r="G204" s="192"/>
    </row>
    <row r="205" spans="1:8" x14ac:dyDescent="0.3">
      <c r="A205" s="180">
        <f>A202+1</f>
        <v>133</v>
      </c>
      <c r="B205" s="181" t="s">
        <v>335</v>
      </c>
      <c r="C205" s="182" t="s">
        <v>185</v>
      </c>
      <c r="D205" s="183">
        <v>8.6</v>
      </c>
      <c r="E205" s="163">
        <v>45909.164807165442</v>
      </c>
      <c r="F205" s="176">
        <f t="shared" si="8"/>
        <v>394818.81734162278</v>
      </c>
      <c r="G205" s="192"/>
    </row>
    <row r="206" spans="1:8" x14ac:dyDescent="0.3">
      <c r="A206" s="180">
        <f>A205+1</f>
        <v>134</v>
      </c>
      <c r="B206" s="181" t="s">
        <v>297</v>
      </c>
      <c r="C206" s="182" t="s">
        <v>219</v>
      </c>
      <c r="D206" s="197">
        <v>97.2</v>
      </c>
      <c r="E206" s="163">
        <v>13218.043136887132</v>
      </c>
      <c r="F206" s="176">
        <f t="shared" si="8"/>
        <v>1284793.7929054294</v>
      </c>
      <c r="G206" s="192"/>
    </row>
    <row r="207" spans="1:8" ht="34.5" x14ac:dyDescent="0.3">
      <c r="A207" s="180">
        <f>A206+1</f>
        <v>135</v>
      </c>
      <c r="B207" s="181" t="s">
        <v>298</v>
      </c>
      <c r="C207" s="182" t="s">
        <v>197</v>
      </c>
      <c r="D207" s="183">
        <f>[1]Ved!$X$160</f>
        <v>22</v>
      </c>
      <c r="E207" s="163">
        <v>1230.8323260828417</v>
      </c>
      <c r="F207" s="176">
        <f t="shared" si="8"/>
        <v>27078.31117382252</v>
      </c>
      <c r="G207" s="192"/>
    </row>
    <row r="208" spans="1:8" x14ac:dyDescent="0.3">
      <c r="A208" s="180" t="s">
        <v>357</v>
      </c>
      <c r="B208" s="181" t="s">
        <v>302</v>
      </c>
      <c r="C208" s="187" t="s">
        <v>1289</v>
      </c>
      <c r="D208" s="158">
        <v>0.9</v>
      </c>
      <c r="E208" s="163">
        <v>16750.095665928959</v>
      </c>
      <c r="F208" s="176">
        <f t="shared" si="8"/>
        <v>15075.086099336064</v>
      </c>
      <c r="G208" s="192"/>
    </row>
    <row r="209" spans="1:7" x14ac:dyDescent="0.3">
      <c r="A209" s="180"/>
      <c r="B209" s="141" t="s">
        <v>256</v>
      </c>
      <c r="C209" s="182"/>
      <c r="D209" s="183"/>
      <c r="E209" s="163"/>
      <c r="F209" s="176"/>
      <c r="G209" s="192"/>
    </row>
    <row r="210" spans="1:7" x14ac:dyDescent="0.3">
      <c r="A210" s="180" t="s">
        <v>358</v>
      </c>
      <c r="B210" s="177" t="s">
        <v>359</v>
      </c>
      <c r="C210" s="96" t="s">
        <v>219</v>
      </c>
      <c r="D210" s="183">
        <v>14</v>
      </c>
      <c r="E210" s="163">
        <v>5750</v>
      </c>
      <c r="F210" s="176">
        <f t="shared" si="8"/>
        <v>80500</v>
      </c>
      <c r="G210" s="192"/>
    </row>
    <row r="211" spans="1:7" x14ac:dyDescent="0.3">
      <c r="A211" s="180"/>
      <c r="B211" s="181" t="s">
        <v>360</v>
      </c>
      <c r="C211" s="96" t="s">
        <v>219</v>
      </c>
      <c r="D211" s="183">
        <v>7</v>
      </c>
      <c r="E211" s="163">
        <v>3500</v>
      </c>
      <c r="F211" s="176">
        <f t="shared" si="8"/>
        <v>24500</v>
      </c>
      <c r="G211" s="192"/>
    </row>
    <row r="212" spans="1:7" x14ac:dyDescent="0.3">
      <c r="A212" s="180" t="s">
        <v>361</v>
      </c>
      <c r="B212" s="181" t="s">
        <v>261</v>
      </c>
      <c r="C212" s="182" t="s">
        <v>219</v>
      </c>
      <c r="D212" s="183">
        <v>55.2</v>
      </c>
      <c r="E212" s="163">
        <v>2364.83</v>
      </c>
      <c r="F212" s="176">
        <f t="shared" si="8"/>
        <v>130538.61600000001</v>
      </c>
      <c r="G212" s="192"/>
    </row>
    <row r="213" spans="1:7" x14ac:dyDescent="0.3">
      <c r="A213" s="141"/>
      <c r="B213" s="141" t="s">
        <v>181</v>
      </c>
      <c r="C213" s="169"/>
      <c r="D213" s="206"/>
      <c r="E213" s="207"/>
      <c r="F213" s="170">
        <f>SUM(F174:F212)</f>
        <v>14413963.54221081</v>
      </c>
      <c r="G213" s="203"/>
    </row>
    <row r="214" spans="1:7" x14ac:dyDescent="0.3">
      <c r="A214" s="141"/>
      <c r="B214" s="121" t="s">
        <v>1318</v>
      </c>
      <c r="C214" s="169"/>
      <c r="D214" s="206"/>
      <c r="E214" s="207"/>
      <c r="F214" s="207"/>
      <c r="G214" s="192"/>
    </row>
    <row r="215" spans="1:7" x14ac:dyDescent="0.3">
      <c r="A215" s="141"/>
      <c r="B215" s="385" t="s">
        <v>1319</v>
      </c>
      <c r="C215" s="385"/>
      <c r="D215" s="206"/>
      <c r="E215" s="207"/>
      <c r="F215" s="207"/>
      <c r="G215" s="192"/>
    </row>
    <row r="216" spans="1:7" ht="34.5" x14ac:dyDescent="0.3">
      <c r="A216" s="159">
        <v>133</v>
      </c>
      <c r="B216" s="160" t="s">
        <v>175</v>
      </c>
      <c r="C216" s="161" t="s">
        <v>185</v>
      </c>
      <c r="D216" s="197">
        <v>11.2</v>
      </c>
      <c r="E216" s="163">
        <v>40617.858895425263</v>
      </c>
      <c r="F216" s="164">
        <f t="shared" ref="F216:F278" si="11">D216*E216</f>
        <v>454920.01962876291</v>
      </c>
      <c r="G216" s="192"/>
    </row>
    <row r="217" spans="1:7" s="209" customFormat="1" x14ac:dyDescent="0.3">
      <c r="A217" s="159">
        <f t="shared" ref="A217:A248" si="12">A216+1</f>
        <v>134</v>
      </c>
      <c r="B217" s="160" t="s">
        <v>362</v>
      </c>
      <c r="C217" s="161" t="s">
        <v>185</v>
      </c>
      <c r="D217" s="162">
        <v>117.5</v>
      </c>
      <c r="E217" s="163">
        <v>95734.622597860041</v>
      </c>
      <c r="F217" s="164">
        <f t="shared" si="11"/>
        <v>11248818.155248554</v>
      </c>
      <c r="G217" s="208"/>
    </row>
    <row r="218" spans="1:7" x14ac:dyDescent="0.3">
      <c r="A218" s="159">
        <f t="shared" si="12"/>
        <v>135</v>
      </c>
      <c r="B218" s="160" t="s">
        <v>1328</v>
      </c>
      <c r="C218" s="161" t="s">
        <v>166</v>
      </c>
      <c r="D218" s="197">
        <v>3.214</v>
      </c>
      <c r="E218" s="163">
        <v>485845.02831664815</v>
      </c>
      <c r="F218" s="164">
        <f t="shared" si="11"/>
        <v>1561505.9210097073</v>
      </c>
      <c r="G218" s="192"/>
    </row>
    <row r="219" spans="1:7" x14ac:dyDescent="0.3">
      <c r="A219" s="159">
        <f t="shared" si="12"/>
        <v>136</v>
      </c>
      <c r="B219" s="160" t="s">
        <v>177</v>
      </c>
      <c r="C219" s="161" t="s">
        <v>166</v>
      </c>
      <c r="D219" s="197">
        <v>3.254</v>
      </c>
      <c r="E219" s="163">
        <v>513874.54918107018</v>
      </c>
      <c r="F219" s="164">
        <f t="shared" si="11"/>
        <v>1672147.7830352024</v>
      </c>
      <c r="G219" s="192"/>
    </row>
    <row r="220" spans="1:7" x14ac:dyDescent="0.3">
      <c r="A220" s="159">
        <f t="shared" si="12"/>
        <v>137</v>
      </c>
      <c r="B220" s="160" t="s">
        <v>178</v>
      </c>
      <c r="C220" s="161" t="s">
        <v>166</v>
      </c>
      <c r="D220" s="197">
        <v>1.254</v>
      </c>
      <c r="E220" s="163">
        <v>485845.02831664815</v>
      </c>
      <c r="F220" s="164">
        <f t="shared" si="11"/>
        <v>609249.66550907679</v>
      </c>
      <c r="G220" s="192"/>
    </row>
    <row r="221" spans="1:7" x14ac:dyDescent="0.3">
      <c r="A221" s="159">
        <f t="shared" si="12"/>
        <v>138</v>
      </c>
      <c r="B221" s="160" t="s">
        <v>363</v>
      </c>
      <c r="C221" s="161" t="s">
        <v>166</v>
      </c>
      <c r="D221" s="158">
        <f>'[3]pul 2'!$G$54</f>
        <v>0.22</v>
      </c>
      <c r="E221" s="163">
        <v>1651222.0446889682</v>
      </c>
      <c r="F221" s="164">
        <f t="shared" si="11"/>
        <v>363268.84983157302</v>
      </c>
      <c r="G221" s="192"/>
    </row>
    <row r="222" spans="1:7" x14ac:dyDescent="0.3">
      <c r="A222" s="167">
        <f t="shared" si="12"/>
        <v>139</v>
      </c>
      <c r="B222" s="160" t="s">
        <v>364</v>
      </c>
      <c r="C222" s="168" t="s">
        <v>206</v>
      </c>
      <c r="D222" s="166">
        <v>2.634325</v>
      </c>
      <c r="E222" s="163">
        <v>59377.736999191584</v>
      </c>
      <c r="F222" s="164">
        <f t="shared" si="11"/>
        <v>156420.25702039537</v>
      </c>
      <c r="G222" s="192"/>
    </row>
    <row r="223" spans="1:7" x14ac:dyDescent="0.3">
      <c r="A223" s="167"/>
      <c r="B223" s="385" t="s">
        <v>1317</v>
      </c>
      <c r="C223" s="385"/>
      <c r="D223" s="206"/>
      <c r="E223" s="207"/>
      <c r="F223" s="164"/>
      <c r="G223" s="192"/>
    </row>
    <row r="224" spans="1:7" ht="34.5" x14ac:dyDescent="0.3">
      <c r="A224" s="159">
        <f>A222+1</f>
        <v>140</v>
      </c>
      <c r="B224" s="160" t="s">
        <v>173</v>
      </c>
      <c r="C224" s="161" t="s">
        <v>165</v>
      </c>
      <c r="D224" s="166">
        <f>[1]Ved!$X$172</f>
        <v>0.29599999999999999</v>
      </c>
      <c r="E224" s="163">
        <v>663975.64305009146</v>
      </c>
      <c r="F224" s="164">
        <f t="shared" si="11"/>
        <v>196536.79034282707</v>
      </c>
      <c r="G224" s="192"/>
    </row>
    <row r="225" spans="1:7" x14ac:dyDescent="0.3">
      <c r="A225" s="159">
        <f t="shared" si="12"/>
        <v>141</v>
      </c>
      <c r="B225" s="160" t="s">
        <v>174</v>
      </c>
      <c r="C225" s="161" t="s">
        <v>166</v>
      </c>
      <c r="D225" s="197">
        <v>53.28</v>
      </c>
      <c r="E225" s="163">
        <v>262.98739200000006</v>
      </c>
      <c r="F225" s="164">
        <f t="shared" si="11"/>
        <v>14011.968245760003</v>
      </c>
      <c r="G225" s="192"/>
    </row>
    <row r="226" spans="1:7" ht="34.5" x14ac:dyDescent="0.3">
      <c r="A226" s="159">
        <f t="shared" si="12"/>
        <v>142</v>
      </c>
      <c r="B226" s="160" t="s">
        <v>365</v>
      </c>
      <c r="C226" s="161" t="s">
        <v>185</v>
      </c>
      <c r="D226" s="162">
        <v>300</v>
      </c>
      <c r="E226" s="163">
        <v>41796.934804670236</v>
      </c>
      <c r="F226" s="164">
        <f t="shared" si="11"/>
        <v>12539080.44140107</v>
      </c>
      <c r="G226" s="192"/>
    </row>
    <row r="227" spans="1:7" ht="34.5" x14ac:dyDescent="0.3">
      <c r="A227" s="159">
        <f t="shared" si="12"/>
        <v>143</v>
      </c>
      <c r="B227" s="160" t="s">
        <v>366</v>
      </c>
      <c r="C227" s="161" t="s">
        <v>185</v>
      </c>
      <c r="D227" s="210">
        <v>53.5</v>
      </c>
      <c r="E227" s="163">
        <v>62905.815304912241</v>
      </c>
      <c r="F227" s="164">
        <f t="shared" si="11"/>
        <v>3365461.118812805</v>
      </c>
      <c r="G227" s="192"/>
    </row>
    <row r="228" spans="1:7" x14ac:dyDescent="0.3">
      <c r="A228" s="159">
        <f t="shared" si="12"/>
        <v>144</v>
      </c>
      <c r="B228" s="160" t="s">
        <v>1328</v>
      </c>
      <c r="C228" s="161" t="s">
        <v>166</v>
      </c>
      <c r="D228" s="197">
        <v>2.16</v>
      </c>
      <c r="E228" s="163">
        <v>485845.02831664815</v>
      </c>
      <c r="F228" s="164">
        <f t="shared" si="11"/>
        <v>1049425.26116396</v>
      </c>
      <c r="G228" s="192"/>
    </row>
    <row r="229" spans="1:7" x14ac:dyDescent="0.3">
      <c r="A229" s="159">
        <f t="shared" si="12"/>
        <v>145</v>
      </c>
      <c r="B229" s="160" t="s">
        <v>178</v>
      </c>
      <c r="C229" s="161" t="s">
        <v>166</v>
      </c>
      <c r="D229" s="197">
        <v>1.111</v>
      </c>
      <c r="E229" s="163">
        <v>485845.02831664815</v>
      </c>
      <c r="F229" s="164">
        <f t="shared" si="11"/>
        <v>539773.82645979605</v>
      </c>
      <c r="G229" s="192"/>
    </row>
    <row r="230" spans="1:7" ht="34.5" x14ac:dyDescent="0.3">
      <c r="A230" s="159">
        <f t="shared" si="12"/>
        <v>146</v>
      </c>
      <c r="B230" s="160" t="s">
        <v>173</v>
      </c>
      <c r="C230" s="161" t="s">
        <v>165</v>
      </c>
      <c r="D230" s="197">
        <v>4.3499999999999997E-2</v>
      </c>
      <c r="E230" s="163">
        <v>663975.64305009146</v>
      </c>
      <c r="F230" s="164">
        <f t="shared" si="11"/>
        <v>28882.940472678976</v>
      </c>
      <c r="G230" s="192"/>
    </row>
    <row r="231" spans="1:7" x14ac:dyDescent="0.3">
      <c r="A231" s="159">
        <f t="shared" si="12"/>
        <v>147</v>
      </c>
      <c r="B231" s="160" t="s">
        <v>174</v>
      </c>
      <c r="C231" s="161" t="s">
        <v>166</v>
      </c>
      <c r="D231" s="197">
        <v>7.83</v>
      </c>
      <c r="E231" s="163">
        <v>262.98739200000006</v>
      </c>
      <c r="F231" s="164">
        <f t="shared" si="11"/>
        <v>2059.1912793600004</v>
      </c>
      <c r="G231" s="192"/>
    </row>
    <row r="232" spans="1:7" ht="34.5" x14ac:dyDescent="0.3">
      <c r="A232" s="159">
        <f t="shared" si="12"/>
        <v>148</v>
      </c>
      <c r="B232" s="160" t="s">
        <v>365</v>
      </c>
      <c r="C232" s="161" t="s">
        <v>185</v>
      </c>
      <c r="D232" s="211">
        <v>52.7</v>
      </c>
      <c r="E232" s="163">
        <v>41796.934804670236</v>
      </c>
      <c r="F232" s="164">
        <f t="shared" si="11"/>
        <v>2202698.4642061214</v>
      </c>
      <c r="G232" s="192"/>
    </row>
    <row r="233" spans="1:7" x14ac:dyDescent="0.3">
      <c r="A233" s="159">
        <v>152</v>
      </c>
      <c r="B233" s="160" t="s">
        <v>367</v>
      </c>
      <c r="C233" s="161" t="s">
        <v>166</v>
      </c>
      <c r="D233" s="211">
        <v>0.38</v>
      </c>
      <c r="E233" s="163">
        <v>1651222.0446889682</v>
      </c>
      <c r="F233" s="164">
        <f t="shared" si="11"/>
        <v>627464.37698180799</v>
      </c>
      <c r="G233" s="192"/>
    </row>
    <row r="234" spans="1:7" ht="34.5" x14ac:dyDescent="0.3">
      <c r="A234" s="159">
        <v>155</v>
      </c>
      <c r="B234" s="160" t="s">
        <v>368</v>
      </c>
      <c r="C234" s="161" t="s">
        <v>166</v>
      </c>
      <c r="D234" s="212">
        <v>4</v>
      </c>
      <c r="E234" s="163">
        <v>63837.426867460235</v>
      </c>
      <c r="F234" s="164">
        <f t="shared" si="11"/>
        <v>255349.70746984094</v>
      </c>
      <c r="G234" s="192"/>
    </row>
    <row r="235" spans="1:7" x14ac:dyDescent="0.3">
      <c r="A235" s="159">
        <f t="shared" si="12"/>
        <v>156</v>
      </c>
      <c r="B235" s="160" t="s">
        <v>369</v>
      </c>
      <c r="C235" s="161" t="s">
        <v>197</v>
      </c>
      <c r="D235" s="211">
        <v>770</v>
      </c>
      <c r="E235" s="163">
        <v>3154.2554146096231</v>
      </c>
      <c r="F235" s="164">
        <f t="shared" si="11"/>
        <v>2428776.6692494098</v>
      </c>
      <c r="G235" s="192"/>
    </row>
    <row r="236" spans="1:7" x14ac:dyDescent="0.3">
      <c r="A236" s="159">
        <f t="shared" si="12"/>
        <v>157</v>
      </c>
      <c r="B236" s="160" t="s">
        <v>370</v>
      </c>
      <c r="C236" s="161" t="s">
        <v>166</v>
      </c>
      <c r="D236" s="212">
        <v>1.8955E-2</v>
      </c>
      <c r="E236" s="163">
        <v>905250.37528404978</v>
      </c>
      <c r="F236" s="164">
        <f>D236*E236</f>
        <v>17159.020863509162</v>
      </c>
      <c r="G236" s="192"/>
    </row>
    <row r="237" spans="1:7" x14ac:dyDescent="0.3">
      <c r="A237" s="159">
        <f t="shared" si="12"/>
        <v>158</v>
      </c>
      <c r="B237" s="160" t="s">
        <v>371</v>
      </c>
      <c r="C237" s="161" t="s">
        <v>219</v>
      </c>
      <c r="D237" s="211">
        <v>494</v>
      </c>
      <c r="E237" s="163">
        <v>4673.0708321533457</v>
      </c>
      <c r="F237" s="164">
        <f t="shared" si="11"/>
        <v>2308496.9910837528</v>
      </c>
      <c r="G237" s="192"/>
    </row>
    <row r="238" spans="1:7" ht="34.5" x14ac:dyDescent="0.3">
      <c r="A238" s="159">
        <f t="shared" si="12"/>
        <v>159</v>
      </c>
      <c r="B238" s="160" t="s">
        <v>366</v>
      </c>
      <c r="C238" s="161" t="s">
        <v>185</v>
      </c>
      <c r="D238" s="211">
        <v>35.167000000000002</v>
      </c>
      <c r="E238" s="163">
        <v>62905.815304912241</v>
      </c>
      <c r="F238" s="164">
        <f t="shared" si="11"/>
        <v>2212208.8068278488</v>
      </c>
      <c r="G238" s="213"/>
    </row>
    <row r="239" spans="1:7" x14ac:dyDescent="0.3">
      <c r="A239" s="159">
        <v>161</v>
      </c>
      <c r="B239" s="160" t="s">
        <v>177</v>
      </c>
      <c r="C239" s="161" t="s">
        <v>166</v>
      </c>
      <c r="D239" s="214">
        <v>1.05</v>
      </c>
      <c r="E239" s="163">
        <v>513874.54918107018</v>
      </c>
      <c r="F239" s="164">
        <f t="shared" si="11"/>
        <v>539568.27664012369</v>
      </c>
      <c r="G239" s="192"/>
    </row>
    <row r="240" spans="1:7" x14ac:dyDescent="0.3">
      <c r="A240" s="159">
        <f t="shared" si="12"/>
        <v>162</v>
      </c>
      <c r="B240" s="160" t="s">
        <v>178</v>
      </c>
      <c r="C240" s="161" t="s">
        <v>166</v>
      </c>
      <c r="D240" s="214">
        <v>0.95</v>
      </c>
      <c r="E240" s="163">
        <v>485845.02831664815</v>
      </c>
      <c r="F240" s="164">
        <f t="shared" si="11"/>
        <v>461552.77690081572</v>
      </c>
      <c r="G240" s="192"/>
    </row>
    <row r="241" spans="1:7" x14ac:dyDescent="0.3">
      <c r="A241" s="159">
        <f t="shared" si="12"/>
        <v>163</v>
      </c>
      <c r="B241" s="160" t="s">
        <v>372</v>
      </c>
      <c r="C241" s="161" t="s">
        <v>166</v>
      </c>
      <c r="D241" s="214">
        <v>0.6</v>
      </c>
      <c r="E241" s="163">
        <v>1651222.0446889682</v>
      </c>
      <c r="F241" s="164">
        <f t="shared" si="11"/>
        <v>990733.22681338084</v>
      </c>
      <c r="G241" s="192"/>
    </row>
    <row r="242" spans="1:7" x14ac:dyDescent="0.3">
      <c r="A242" s="159">
        <v>166</v>
      </c>
      <c r="B242" s="160" t="s">
        <v>370</v>
      </c>
      <c r="C242" s="161" t="s">
        <v>166</v>
      </c>
      <c r="D242" s="166">
        <v>3.2399999999999998E-2</v>
      </c>
      <c r="E242" s="163">
        <v>905250.37528404978</v>
      </c>
      <c r="F242" s="164">
        <f t="shared" si="11"/>
        <v>29330.11215920321</v>
      </c>
      <c r="G242" s="192"/>
    </row>
    <row r="243" spans="1:7" x14ac:dyDescent="0.3">
      <c r="A243" s="159">
        <f t="shared" si="12"/>
        <v>167</v>
      </c>
      <c r="B243" s="160" t="s">
        <v>371</v>
      </c>
      <c r="C243" s="161" t="s">
        <v>219</v>
      </c>
      <c r="D243" s="162">
        <v>648</v>
      </c>
      <c r="E243" s="163">
        <v>4673.0708321533457</v>
      </c>
      <c r="F243" s="164">
        <f t="shared" si="11"/>
        <v>3028149.8992353678</v>
      </c>
      <c r="G243" s="192"/>
    </row>
    <row r="244" spans="1:7" x14ac:dyDescent="0.3">
      <c r="A244" s="159">
        <f t="shared" si="12"/>
        <v>168</v>
      </c>
      <c r="B244" s="160" t="s">
        <v>373</v>
      </c>
      <c r="C244" s="161" t="s">
        <v>166</v>
      </c>
      <c r="D244" s="214">
        <v>0.35299999999999998</v>
      </c>
      <c r="E244" s="163">
        <v>1651222.0446889682</v>
      </c>
      <c r="F244" s="164">
        <f t="shared" si="11"/>
        <v>582881.38177520572</v>
      </c>
      <c r="G244" s="192"/>
    </row>
    <row r="245" spans="1:7" x14ac:dyDescent="0.3">
      <c r="A245" s="159">
        <v>170</v>
      </c>
      <c r="B245" s="160" t="s">
        <v>374</v>
      </c>
      <c r="C245" s="161" t="s">
        <v>166</v>
      </c>
      <c r="D245" s="166">
        <v>5.3318999999999992</v>
      </c>
      <c r="E245" s="215">
        <v>63837.426867460235</v>
      </c>
      <c r="F245" s="164">
        <f t="shared" si="11"/>
        <v>340374.7763146112</v>
      </c>
      <c r="G245" s="192"/>
    </row>
    <row r="246" spans="1:7" x14ac:dyDescent="0.3">
      <c r="A246" s="159">
        <f t="shared" si="12"/>
        <v>171</v>
      </c>
      <c r="B246" s="160" t="s">
        <v>375</v>
      </c>
      <c r="C246" s="161" t="s">
        <v>197</v>
      </c>
      <c r="D246" s="162">
        <v>250</v>
      </c>
      <c r="E246" s="215">
        <v>7967.858464393029</v>
      </c>
      <c r="F246" s="164">
        <f t="shared" si="11"/>
        <v>1991964.6160982572</v>
      </c>
      <c r="G246" s="192"/>
    </row>
    <row r="247" spans="1:7" x14ac:dyDescent="0.3">
      <c r="A247" s="159">
        <f t="shared" si="12"/>
        <v>172</v>
      </c>
      <c r="B247" s="160" t="s">
        <v>376</v>
      </c>
      <c r="C247" s="161" t="s">
        <v>197</v>
      </c>
      <c r="D247" s="214">
        <v>89</v>
      </c>
      <c r="E247" s="163">
        <v>1062.8794311788824</v>
      </c>
      <c r="F247" s="164">
        <f t="shared" si="11"/>
        <v>94596.269374920535</v>
      </c>
      <c r="G247" s="192"/>
    </row>
    <row r="248" spans="1:7" x14ac:dyDescent="0.3">
      <c r="A248" s="159">
        <f t="shared" si="12"/>
        <v>173</v>
      </c>
      <c r="B248" s="160" t="s">
        <v>377</v>
      </c>
      <c r="C248" s="172" t="s">
        <v>206</v>
      </c>
      <c r="D248" s="214">
        <v>0.5</v>
      </c>
      <c r="E248" s="163">
        <v>564280.71299942932</v>
      </c>
      <c r="F248" s="164">
        <f t="shared" si="11"/>
        <v>282140.35649971466</v>
      </c>
      <c r="G248" s="192"/>
    </row>
    <row r="249" spans="1:7" x14ac:dyDescent="0.3">
      <c r="A249" s="159">
        <v>175</v>
      </c>
      <c r="B249" s="160" t="s">
        <v>378</v>
      </c>
      <c r="C249" s="161" t="s">
        <v>379</v>
      </c>
      <c r="D249" s="162">
        <v>315</v>
      </c>
      <c r="E249" s="163">
        <v>1934.9868569755677</v>
      </c>
      <c r="F249" s="164">
        <f t="shared" si="11"/>
        <v>609520.85994730378</v>
      </c>
      <c r="G249" s="192"/>
    </row>
    <row r="250" spans="1:7" ht="34.5" x14ac:dyDescent="0.3">
      <c r="A250" s="189" t="s">
        <v>380</v>
      </c>
      <c r="B250" s="160" t="s">
        <v>381</v>
      </c>
      <c r="C250" s="187" t="s">
        <v>1288</v>
      </c>
      <c r="D250" s="162">
        <v>570</v>
      </c>
      <c r="E250" s="163">
        <v>500</v>
      </c>
      <c r="F250" s="164">
        <f t="shared" si="11"/>
        <v>285000</v>
      </c>
      <c r="G250" s="192"/>
    </row>
    <row r="251" spans="1:7" ht="34.5" x14ac:dyDescent="0.3">
      <c r="A251" s="189" t="s">
        <v>382</v>
      </c>
      <c r="B251" s="160" t="s">
        <v>383</v>
      </c>
      <c r="C251" s="187" t="s">
        <v>188</v>
      </c>
      <c r="D251" s="162">
        <v>40.5</v>
      </c>
      <c r="E251" s="163">
        <v>1000</v>
      </c>
      <c r="F251" s="164">
        <f t="shared" si="11"/>
        <v>40500</v>
      </c>
      <c r="G251" s="192"/>
    </row>
    <row r="252" spans="1:7" x14ac:dyDescent="0.3">
      <c r="A252" s="189"/>
      <c r="B252" s="190" t="s">
        <v>384</v>
      </c>
      <c r="C252" s="187"/>
      <c r="D252" s="162"/>
      <c r="E252" s="163"/>
      <c r="F252" s="164"/>
      <c r="G252" s="192"/>
    </row>
    <row r="253" spans="1:7" ht="34.5" x14ac:dyDescent="0.3">
      <c r="A253" s="189" t="s">
        <v>385</v>
      </c>
      <c r="B253" s="160" t="s">
        <v>307</v>
      </c>
      <c r="C253" s="187" t="s">
        <v>1289</v>
      </c>
      <c r="D253" s="162">
        <v>4.95</v>
      </c>
      <c r="E253" s="163">
        <v>40617.858895425263</v>
      </c>
      <c r="F253" s="164">
        <f t="shared" si="11"/>
        <v>201058.40153235506</v>
      </c>
      <c r="G253" s="192"/>
    </row>
    <row r="254" spans="1:7" x14ac:dyDescent="0.3">
      <c r="A254" s="189" t="s">
        <v>386</v>
      </c>
      <c r="B254" s="160" t="s">
        <v>309</v>
      </c>
      <c r="C254" s="187" t="s">
        <v>1289</v>
      </c>
      <c r="D254" s="162">
        <v>10</v>
      </c>
      <c r="E254" s="163">
        <v>61817.673485472071</v>
      </c>
      <c r="F254" s="164">
        <f t="shared" si="11"/>
        <v>618176.73485472077</v>
      </c>
      <c r="G254" s="192"/>
    </row>
    <row r="255" spans="1:7" x14ac:dyDescent="0.3">
      <c r="A255" s="189" t="s">
        <v>387</v>
      </c>
      <c r="B255" s="160" t="s">
        <v>388</v>
      </c>
      <c r="C255" s="187" t="s">
        <v>166</v>
      </c>
      <c r="D255" s="162">
        <v>0.65</v>
      </c>
      <c r="E255" s="163">
        <v>485845.02831664815</v>
      </c>
      <c r="F255" s="164">
        <f t="shared" si="11"/>
        <v>315799.26840582129</v>
      </c>
      <c r="G255" s="192"/>
    </row>
    <row r="256" spans="1:7" x14ac:dyDescent="0.3">
      <c r="A256" s="189"/>
      <c r="B256" s="190" t="s">
        <v>389</v>
      </c>
      <c r="C256" s="187"/>
      <c r="D256" s="162"/>
      <c r="E256" s="163"/>
      <c r="F256" s="164"/>
      <c r="G256" s="192"/>
    </row>
    <row r="257" spans="1:7" x14ac:dyDescent="0.3">
      <c r="A257" s="189" t="s">
        <v>390</v>
      </c>
      <c r="B257" s="181" t="s">
        <v>391</v>
      </c>
      <c r="C257" s="216" t="s">
        <v>165</v>
      </c>
      <c r="D257" s="162">
        <v>0.12</v>
      </c>
      <c r="E257" s="163">
        <v>510687.53571502923</v>
      </c>
      <c r="F257" s="164">
        <f t="shared" si="11"/>
        <v>61282.504285803501</v>
      </c>
      <c r="G257" s="192"/>
    </row>
    <row r="258" spans="1:7" x14ac:dyDescent="0.3">
      <c r="A258" s="189" t="s">
        <v>392</v>
      </c>
      <c r="B258" s="181" t="s">
        <v>393</v>
      </c>
      <c r="C258" s="217" t="s">
        <v>1289</v>
      </c>
      <c r="D258" s="162">
        <v>60</v>
      </c>
      <c r="E258" s="163">
        <v>67.539840811303705</v>
      </c>
      <c r="F258" s="164">
        <f t="shared" si="11"/>
        <v>4052.3904486782221</v>
      </c>
      <c r="G258" s="192"/>
    </row>
    <row r="259" spans="1:7" x14ac:dyDescent="0.3">
      <c r="A259" s="189" t="s">
        <v>394</v>
      </c>
      <c r="B259" s="181" t="s">
        <v>395</v>
      </c>
      <c r="C259" s="217" t="s">
        <v>1289</v>
      </c>
      <c r="D259" s="162">
        <v>30</v>
      </c>
      <c r="E259" s="163">
        <v>5860.2487801071375</v>
      </c>
      <c r="F259" s="164">
        <f t="shared" si="11"/>
        <v>175807.46340321412</v>
      </c>
      <c r="G259" s="192"/>
    </row>
    <row r="260" spans="1:7" x14ac:dyDescent="0.3">
      <c r="A260" s="189" t="s">
        <v>396</v>
      </c>
      <c r="B260" s="160" t="s">
        <v>397</v>
      </c>
      <c r="C260" s="168" t="s">
        <v>185</v>
      </c>
      <c r="D260" s="162">
        <v>2</v>
      </c>
      <c r="E260" s="163">
        <v>17092.490312629096</v>
      </c>
      <c r="F260" s="164">
        <f t="shared" si="11"/>
        <v>34184.980625258191</v>
      </c>
      <c r="G260" s="192"/>
    </row>
    <row r="261" spans="1:7" x14ac:dyDescent="0.3">
      <c r="A261" s="189" t="s">
        <v>398</v>
      </c>
      <c r="B261" s="160" t="s">
        <v>309</v>
      </c>
      <c r="C261" s="187" t="s">
        <v>1289</v>
      </c>
      <c r="D261" s="162">
        <v>3</v>
      </c>
      <c r="E261" s="163">
        <v>61817.673485472071</v>
      </c>
      <c r="F261" s="164">
        <f t="shared" si="11"/>
        <v>185453.02045641621</v>
      </c>
      <c r="G261" s="192"/>
    </row>
    <row r="262" spans="1:7" x14ac:dyDescent="0.3">
      <c r="A262" s="189" t="s">
        <v>399</v>
      </c>
      <c r="B262" s="160" t="s">
        <v>311</v>
      </c>
      <c r="C262" s="187" t="s">
        <v>166</v>
      </c>
      <c r="D262" s="166">
        <v>0.158</v>
      </c>
      <c r="E262" s="163">
        <v>485845.02831664815</v>
      </c>
      <c r="F262" s="164">
        <f t="shared" si="11"/>
        <v>76763.514474030409</v>
      </c>
      <c r="G262" s="192"/>
    </row>
    <row r="263" spans="1:7" x14ac:dyDescent="0.3">
      <c r="A263" s="189"/>
      <c r="B263" s="190" t="s">
        <v>400</v>
      </c>
      <c r="C263" s="187"/>
      <c r="D263" s="162"/>
      <c r="E263" s="163"/>
      <c r="F263" s="164"/>
      <c r="G263" s="192"/>
    </row>
    <row r="264" spans="1:7" x14ac:dyDescent="0.3">
      <c r="A264" s="189" t="s">
        <v>401</v>
      </c>
      <c r="B264" s="181" t="s">
        <v>391</v>
      </c>
      <c r="C264" s="216" t="s">
        <v>165</v>
      </c>
      <c r="D264" s="162">
        <v>0.15</v>
      </c>
      <c r="E264" s="163">
        <v>510687.53571502923</v>
      </c>
      <c r="F264" s="164">
        <f t="shared" si="11"/>
        <v>76603.130357254384</v>
      </c>
      <c r="G264" s="192"/>
    </row>
    <row r="265" spans="1:7" x14ac:dyDescent="0.3">
      <c r="A265" s="189" t="s">
        <v>402</v>
      </c>
      <c r="B265" s="181" t="s">
        <v>393</v>
      </c>
      <c r="C265" s="217" t="s">
        <v>1289</v>
      </c>
      <c r="D265" s="162">
        <v>80</v>
      </c>
      <c r="E265" s="163">
        <v>67.539840811303705</v>
      </c>
      <c r="F265" s="164">
        <f t="shared" si="11"/>
        <v>5403.1872649042962</v>
      </c>
      <c r="G265" s="192"/>
    </row>
    <row r="266" spans="1:7" x14ac:dyDescent="0.3">
      <c r="A266" s="189" t="s">
        <v>403</v>
      </c>
      <c r="B266" s="181" t="s">
        <v>395</v>
      </c>
      <c r="C266" s="217" t="s">
        <v>1289</v>
      </c>
      <c r="D266" s="162">
        <v>40</v>
      </c>
      <c r="E266" s="163">
        <v>5860.2487801071375</v>
      </c>
      <c r="F266" s="164">
        <f t="shared" si="11"/>
        <v>234409.95120428549</v>
      </c>
      <c r="G266" s="192"/>
    </row>
    <row r="267" spans="1:7" x14ac:dyDescent="0.3">
      <c r="A267" s="189" t="s">
        <v>404</v>
      </c>
      <c r="B267" s="160" t="s">
        <v>397</v>
      </c>
      <c r="C267" s="168" t="s">
        <v>185</v>
      </c>
      <c r="D267" s="162">
        <v>1.7</v>
      </c>
      <c r="E267" s="163">
        <v>17092.490312629096</v>
      </c>
      <c r="F267" s="164">
        <f t="shared" si="11"/>
        <v>29057.233531469461</v>
      </c>
      <c r="G267" s="192"/>
    </row>
    <row r="268" spans="1:7" x14ac:dyDescent="0.3">
      <c r="A268" s="189" t="s">
        <v>405</v>
      </c>
      <c r="B268" s="160" t="s">
        <v>309</v>
      </c>
      <c r="C268" s="187" t="s">
        <v>1289</v>
      </c>
      <c r="D268" s="162">
        <v>2.52</v>
      </c>
      <c r="E268" s="163">
        <v>61817.673485472071</v>
      </c>
      <c r="F268" s="164">
        <f t="shared" si="11"/>
        <v>155780.53718338962</v>
      </c>
      <c r="G268" s="192"/>
    </row>
    <row r="269" spans="1:7" x14ac:dyDescent="0.3">
      <c r="A269" s="189" t="s">
        <v>406</v>
      </c>
      <c r="B269" s="160" t="s">
        <v>311</v>
      </c>
      <c r="C269" s="187" t="s">
        <v>166</v>
      </c>
      <c r="D269" s="162">
        <v>0.13100000000000001</v>
      </c>
      <c r="E269" s="163">
        <v>485845.02831664815</v>
      </c>
      <c r="F269" s="164">
        <f t="shared" si="11"/>
        <v>63645.698709480908</v>
      </c>
      <c r="G269" s="192"/>
    </row>
    <row r="270" spans="1:7" x14ac:dyDescent="0.3">
      <c r="A270" s="189"/>
      <c r="B270" s="190" t="s">
        <v>407</v>
      </c>
      <c r="C270" s="187"/>
      <c r="D270" s="162"/>
      <c r="E270" s="163"/>
      <c r="F270" s="164"/>
      <c r="G270" s="192"/>
    </row>
    <row r="271" spans="1:7" x14ac:dyDescent="0.3">
      <c r="A271" s="189" t="s">
        <v>408</v>
      </c>
      <c r="B271" s="181" t="s">
        <v>391</v>
      </c>
      <c r="C271" s="216" t="s">
        <v>165</v>
      </c>
      <c r="D271" s="162">
        <v>0.04</v>
      </c>
      <c r="E271" s="163">
        <v>510687.53571502923</v>
      </c>
      <c r="F271" s="164">
        <f t="shared" si="11"/>
        <v>20427.501428601168</v>
      </c>
      <c r="G271" s="192"/>
    </row>
    <row r="272" spans="1:7" x14ac:dyDescent="0.3">
      <c r="A272" s="189" t="s">
        <v>409</v>
      </c>
      <c r="B272" s="181" t="s">
        <v>393</v>
      </c>
      <c r="C272" s="217" t="s">
        <v>1289</v>
      </c>
      <c r="D272" s="162">
        <v>70</v>
      </c>
      <c r="E272" s="163">
        <v>67.539840811303705</v>
      </c>
      <c r="F272" s="164">
        <f t="shared" si="11"/>
        <v>4727.7888567912596</v>
      </c>
      <c r="G272" s="192"/>
    </row>
    <row r="273" spans="1:7" x14ac:dyDescent="0.3">
      <c r="A273" s="189" t="s">
        <v>410</v>
      </c>
      <c r="B273" s="181" t="s">
        <v>395</v>
      </c>
      <c r="C273" s="217" t="s">
        <v>1289</v>
      </c>
      <c r="D273" s="162">
        <v>40</v>
      </c>
      <c r="E273" s="163">
        <v>5860.2487801071375</v>
      </c>
      <c r="F273" s="164">
        <f t="shared" si="11"/>
        <v>234409.95120428549</v>
      </c>
      <c r="G273" s="192"/>
    </row>
    <row r="274" spans="1:7" x14ac:dyDescent="0.3">
      <c r="A274" s="189" t="s">
        <v>411</v>
      </c>
      <c r="B274" s="160" t="s">
        <v>397</v>
      </c>
      <c r="C274" s="217" t="s">
        <v>1289</v>
      </c>
      <c r="D274" s="162">
        <v>5.6</v>
      </c>
      <c r="E274" s="163">
        <v>17092.490312629096</v>
      </c>
      <c r="F274" s="164">
        <f t="shared" si="11"/>
        <v>95717.945750722924</v>
      </c>
      <c r="G274" s="192"/>
    </row>
    <row r="275" spans="1:7" ht="34.5" x14ac:dyDescent="0.3">
      <c r="A275" s="189" t="s">
        <v>412</v>
      </c>
      <c r="B275" s="160" t="s">
        <v>307</v>
      </c>
      <c r="C275" s="217" t="s">
        <v>1289</v>
      </c>
      <c r="D275" s="162">
        <v>5.5</v>
      </c>
      <c r="E275" s="163">
        <v>40617.858895425263</v>
      </c>
      <c r="F275" s="164">
        <f t="shared" si="11"/>
        <v>223398.22392483894</v>
      </c>
      <c r="G275" s="192"/>
    </row>
    <row r="276" spans="1:7" x14ac:dyDescent="0.3">
      <c r="A276" s="189" t="s">
        <v>413</v>
      </c>
      <c r="B276" s="160" t="s">
        <v>309</v>
      </c>
      <c r="C276" s="218" t="s">
        <v>1289</v>
      </c>
      <c r="D276" s="162">
        <v>10.3</v>
      </c>
      <c r="E276" s="163">
        <v>61817.673485472071</v>
      </c>
      <c r="F276" s="164">
        <f t="shared" si="11"/>
        <v>636722.03690036235</v>
      </c>
      <c r="G276" s="192"/>
    </row>
    <row r="277" spans="1:7" x14ac:dyDescent="0.3">
      <c r="A277" s="189" t="s">
        <v>414</v>
      </c>
      <c r="B277" s="160" t="s">
        <v>388</v>
      </c>
      <c r="C277" s="218" t="s">
        <v>166</v>
      </c>
      <c r="D277" s="162">
        <v>0.57999999999999996</v>
      </c>
      <c r="E277" s="163">
        <v>485845.02831664815</v>
      </c>
      <c r="F277" s="164">
        <f t="shared" si="11"/>
        <v>281790.11642365588</v>
      </c>
      <c r="G277" s="192"/>
    </row>
    <row r="278" spans="1:7" x14ac:dyDescent="0.3">
      <c r="A278" s="189" t="s">
        <v>415</v>
      </c>
      <c r="B278" s="160" t="s">
        <v>313</v>
      </c>
      <c r="C278" s="187" t="s">
        <v>166</v>
      </c>
      <c r="D278" s="162">
        <v>0.16</v>
      </c>
      <c r="E278" s="163">
        <v>510760.65627650527</v>
      </c>
      <c r="F278" s="164">
        <f t="shared" si="11"/>
        <v>81721.705004240837</v>
      </c>
      <c r="G278" s="192"/>
    </row>
    <row r="279" spans="1:7" x14ac:dyDescent="0.3">
      <c r="A279" s="189"/>
      <c r="B279" s="190" t="s">
        <v>416</v>
      </c>
      <c r="C279" s="187"/>
      <c r="D279" s="162"/>
      <c r="E279" s="163"/>
      <c r="F279" s="164"/>
      <c r="G279" s="192"/>
    </row>
    <row r="280" spans="1:7" x14ac:dyDescent="0.3">
      <c r="A280" s="189" t="s">
        <v>417</v>
      </c>
      <c r="B280" s="160" t="s">
        <v>418</v>
      </c>
      <c r="C280" s="187" t="s">
        <v>1289</v>
      </c>
      <c r="D280" s="162">
        <v>8.2000000000000003E-2</v>
      </c>
      <c r="E280" s="163">
        <v>61817.673485472071</v>
      </c>
      <c r="F280" s="164">
        <f t="shared" ref="F280:F282" si="13">D280*E280</f>
        <v>5069.0492258087097</v>
      </c>
      <c r="G280" s="192"/>
    </row>
    <row r="281" spans="1:7" x14ac:dyDescent="0.3">
      <c r="A281" s="189" t="s">
        <v>419</v>
      </c>
      <c r="B281" s="160" t="s">
        <v>420</v>
      </c>
      <c r="C281" s="187" t="s">
        <v>1289</v>
      </c>
      <c r="D281" s="162">
        <v>0.96</v>
      </c>
      <c r="E281" s="163">
        <v>61817.673485472071</v>
      </c>
      <c r="F281" s="164">
        <f t="shared" si="13"/>
        <v>59344.966546053183</v>
      </c>
      <c r="G281" s="192"/>
    </row>
    <row r="282" spans="1:7" x14ac:dyDescent="0.3">
      <c r="A282" s="189" t="s">
        <v>421</v>
      </c>
      <c r="B282" s="160" t="s">
        <v>422</v>
      </c>
      <c r="C282" s="187" t="s">
        <v>166</v>
      </c>
      <c r="D282" s="162">
        <v>0.04</v>
      </c>
      <c r="E282" s="163">
        <v>485845.02831664815</v>
      </c>
      <c r="F282" s="164">
        <f t="shared" si="13"/>
        <v>19433.801132665925</v>
      </c>
      <c r="G282" s="192"/>
    </row>
    <row r="283" spans="1:7" s="209" customFormat="1" x14ac:dyDescent="0.3">
      <c r="A283" s="141"/>
      <c r="B283" s="141" t="s">
        <v>423</v>
      </c>
      <c r="C283" s="169"/>
      <c r="D283" s="214"/>
      <c r="E283" s="215"/>
      <c r="F283" s="170">
        <f>SUM(F216:F282)</f>
        <v>57030269.881037831</v>
      </c>
      <c r="G283" s="219"/>
    </row>
    <row r="284" spans="1:7" x14ac:dyDescent="0.3">
      <c r="A284" s="220"/>
      <c r="B284" s="220" t="s">
        <v>424</v>
      </c>
      <c r="C284" s="220"/>
      <c r="D284" s="214"/>
      <c r="E284" s="215"/>
      <c r="F284" s="215"/>
      <c r="G284" s="203"/>
    </row>
    <row r="285" spans="1:7" ht="34.5" x14ac:dyDescent="0.3">
      <c r="A285" s="167">
        <v>5</v>
      </c>
      <c r="B285" s="160" t="s">
        <v>169</v>
      </c>
      <c r="C285" s="168" t="s">
        <v>206</v>
      </c>
      <c r="D285" s="166">
        <v>1.3</v>
      </c>
      <c r="E285" s="163">
        <v>181347.32316838397</v>
      </c>
      <c r="F285" s="215">
        <f t="shared" ref="F285:F303" si="14">D285*E285</f>
        <v>235751.52011889918</v>
      </c>
      <c r="G285" s="192"/>
    </row>
    <row r="286" spans="1:7" x14ac:dyDescent="0.3">
      <c r="A286" s="167">
        <f t="shared" ref="A286" si="15">A285+1</f>
        <v>6</v>
      </c>
      <c r="B286" s="160" t="s">
        <v>170</v>
      </c>
      <c r="C286" s="168" t="s">
        <v>166</v>
      </c>
      <c r="D286" s="162">
        <v>0.53559999999999997</v>
      </c>
      <c r="E286" s="163">
        <v>264001.53176874458</v>
      </c>
      <c r="F286" s="215">
        <f t="shared" si="14"/>
        <v>141399.2204153396</v>
      </c>
      <c r="G286" s="192"/>
    </row>
    <row r="287" spans="1:7" x14ac:dyDescent="0.3">
      <c r="A287" s="167">
        <v>8</v>
      </c>
      <c r="B287" s="160" t="s">
        <v>172</v>
      </c>
      <c r="C287" s="168" t="s">
        <v>206</v>
      </c>
      <c r="D287" s="166">
        <v>1.3</v>
      </c>
      <c r="E287" s="163">
        <v>418902.18975323404</v>
      </c>
      <c r="F287" s="215">
        <f t="shared" si="14"/>
        <v>544572.84667920426</v>
      </c>
      <c r="G287" s="192"/>
    </row>
    <row r="288" spans="1:7" x14ac:dyDescent="0.3">
      <c r="A288" s="159" t="s">
        <v>425</v>
      </c>
      <c r="B288" s="160" t="s">
        <v>391</v>
      </c>
      <c r="C288" s="221" t="s">
        <v>165</v>
      </c>
      <c r="D288" s="222">
        <v>0.15</v>
      </c>
      <c r="E288" s="223">
        <v>510687.53571502923</v>
      </c>
      <c r="F288" s="215">
        <f t="shared" si="14"/>
        <v>76603.130357254384</v>
      </c>
      <c r="G288" s="192"/>
    </row>
    <row r="289" spans="1:10" x14ac:dyDescent="0.3">
      <c r="A289" s="159" t="s">
        <v>426</v>
      </c>
      <c r="B289" s="160" t="s">
        <v>397</v>
      </c>
      <c r="C289" s="221" t="s">
        <v>185</v>
      </c>
      <c r="D289" s="222">
        <v>9.1</v>
      </c>
      <c r="E289" s="223">
        <v>17092.490312629096</v>
      </c>
      <c r="F289" s="215">
        <f t="shared" si="14"/>
        <v>155541.66184492476</v>
      </c>
      <c r="G289" s="192"/>
    </row>
    <row r="290" spans="1:10" ht="34.5" x14ac:dyDescent="0.3">
      <c r="A290" s="159" t="s">
        <v>427</v>
      </c>
      <c r="B290" s="160" t="s">
        <v>307</v>
      </c>
      <c r="C290" s="221" t="s">
        <v>1289</v>
      </c>
      <c r="D290" s="222">
        <v>6.5</v>
      </c>
      <c r="E290" s="223">
        <v>40617.858895425263</v>
      </c>
      <c r="F290" s="215">
        <f t="shared" si="14"/>
        <v>264016.08282026422</v>
      </c>
      <c r="G290" s="192"/>
    </row>
    <row r="291" spans="1:10" ht="34.5" x14ac:dyDescent="0.3">
      <c r="A291" s="159" t="s">
        <v>428</v>
      </c>
      <c r="B291" s="160" t="s">
        <v>429</v>
      </c>
      <c r="C291" s="221" t="s">
        <v>1289</v>
      </c>
      <c r="D291" s="222" t="s">
        <v>430</v>
      </c>
      <c r="E291" s="223">
        <v>61817.673485472071</v>
      </c>
      <c r="F291" s="215">
        <f t="shared" si="14"/>
        <v>1913572.2645101366</v>
      </c>
      <c r="G291" s="213"/>
    </row>
    <row r="292" spans="1:10" x14ac:dyDescent="0.3">
      <c r="A292" s="159" t="s">
        <v>431</v>
      </c>
      <c r="B292" s="160" t="s">
        <v>432</v>
      </c>
      <c r="C292" s="221" t="s">
        <v>166</v>
      </c>
      <c r="D292" s="222">
        <v>1.05</v>
      </c>
      <c r="E292" s="223">
        <v>485845.02831664815</v>
      </c>
      <c r="F292" s="215">
        <f t="shared" si="14"/>
        <v>510137.27973248059</v>
      </c>
      <c r="G292" s="192"/>
    </row>
    <row r="293" spans="1:10" x14ac:dyDescent="0.3">
      <c r="A293" s="159" t="s">
        <v>433</v>
      </c>
      <c r="B293" s="160" t="s">
        <v>313</v>
      </c>
      <c r="C293" s="221" t="s">
        <v>166</v>
      </c>
      <c r="D293" s="222">
        <v>0.65</v>
      </c>
      <c r="E293" s="223">
        <v>510760.65627650527</v>
      </c>
      <c r="F293" s="215">
        <f t="shared" si="14"/>
        <v>331994.42657972843</v>
      </c>
      <c r="G293" s="192"/>
    </row>
    <row r="294" spans="1:10" x14ac:dyDescent="0.3">
      <c r="A294" s="159" t="s">
        <v>434</v>
      </c>
      <c r="B294" s="160" t="s">
        <v>435</v>
      </c>
      <c r="C294" s="221" t="s">
        <v>166</v>
      </c>
      <c r="D294" s="222" t="s">
        <v>436</v>
      </c>
      <c r="E294" s="223">
        <v>1651222.0446889682</v>
      </c>
      <c r="F294" s="215">
        <f t="shared" si="14"/>
        <v>250985.75079272315</v>
      </c>
      <c r="G294" s="192"/>
    </row>
    <row r="295" spans="1:10" s="209" customFormat="1" ht="34.5" x14ac:dyDescent="0.3">
      <c r="A295" s="224" t="s">
        <v>437</v>
      </c>
      <c r="B295" s="36" t="s">
        <v>169</v>
      </c>
      <c r="C295" s="168" t="s">
        <v>206</v>
      </c>
      <c r="D295" s="222" t="s">
        <v>438</v>
      </c>
      <c r="E295" s="223">
        <v>179140</v>
      </c>
      <c r="F295" s="215">
        <f t="shared" si="14"/>
        <v>1361464</v>
      </c>
      <c r="G295" s="208"/>
    </row>
    <row r="296" spans="1:10" s="209" customFormat="1" x14ac:dyDescent="0.3">
      <c r="A296" s="224" t="s">
        <v>439</v>
      </c>
      <c r="B296" s="225" t="s">
        <v>171</v>
      </c>
      <c r="C296" s="168" t="s">
        <v>206</v>
      </c>
      <c r="D296" s="222" t="s">
        <v>438</v>
      </c>
      <c r="E296" s="223">
        <v>590641</v>
      </c>
      <c r="F296" s="215">
        <f>D296*E296</f>
        <v>4488871.5999999996</v>
      </c>
      <c r="G296" s="208"/>
    </row>
    <row r="297" spans="1:10" s="209" customFormat="1" x14ac:dyDescent="0.3">
      <c r="A297" s="224" t="s">
        <v>440</v>
      </c>
      <c r="B297" s="225" t="s">
        <v>172</v>
      </c>
      <c r="C297" s="168" t="s">
        <v>206</v>
      </c>
      <c r="D297" s="222" t="s">
        <v>438</v>
      </c>
      <c r="E297" s="223">
        <v>413802</v>
      </c>
      <c r="F297" s="215">
        <f t="shared" si="14"/>
        <v>3144895.1999999997</v>
      </c>
      <c r="G297" s="208"/>
    </row>
    <row r="298" spans="1:10" x14ac:dyDescent="0.3">
      <c r="A298" s="159" t="s">
        <v>441</v>
      </c>
      <c r="B298" s="160" t="s">
        <v>442</v>
      </c>
      <c r="C298" s="161" t="s">
        <v>166</v>
      </c>
      <c r="D298" s="222" t="s">
        <v>443</v>
      </c>
      <c r="E298" s="163">
        <v>63837.426867460235</v>
      </c>
      <c r="F298" s="215">
        <f t="shared" si="14"/>
        <v>190235.5320650315</v>
      </c>
      <c r="G298" s="192"/>
    </row>
    <row r="299" spans="1:10" x14ac:dyDescent="0.3">
      <c r="A299" s="159" t="s">
        <v>444</v>
      </c>
      <c r="B299" s="160" t="s">
        <v>445</v>
      </c>
      <c r="C299" s="161" t="s">
        <v>197</v>
      </c>
      <c r="D299" s="222" t="s">
        <v>446</v>
      </c>
      <c r="E299" s="223" t="s">
        <v>447</v>
      </c>
      <c r="F299" s="215">
        <f t="shared" si="14"/>
        <v>533769.6</v>
      </c>
      <c r="G299" s="192"/>
    </row>
    <row r="300" spans="1:10" x14ac:dyDescent="0.3">
      <c r="A300" s="159" t="s">
        <v>448</v>
      </c>
      <c r="B300" s="160" t="s">
        <v>449</v>
      </c>
      <c r="C300" s="161" t="s">
        <v>197</v>
      </c>
      <c r="D300" s="222" t="s">
        <v>450</v>
      </c>
      <c r="E300" s="223" t="s">
        <v>451</v>
      </c>
      <c r="F300" s="215">
        <f t="shared" si="14"/>
        <v>993504.00000000012</v>
      </c>
      <c r="G300" s="192"/>
    </row>
    <row r="301" spans="1:10" ht="34.5" x14ac:dyDescent="0.3">
      <c r="A301" s="159" t="s">
        <v>452</v>
      </c>
      <c r="B301" s="160" t="s">
        <v>218</v>
      </c>
      <c r="C301" s="161" t="s">
        <v>219</v>
      </c>
      <c r="D301" s="222" t="s">
        <v>453</v>
      </c>
      <c r="E301" s="163">
        <v>130.4217159874263</v>
      </c>
      <c r="F301" s="215">
        <f t="shared" si="14"/>
        <v>13433.436746704909</v>
      </c>
      <c r="G301" s="192"/>
      <c r="J301" s="150" t="s">
        <v>167</v>
      </c>
    </row>
    <row r="302" spans="1:10" ht="34.5" x14ac:dyDescent="0.3">
      <c r="A302" s="159" t="s">
        <v>454</v>
      </c>
      <c r="B302" s="160" t="s">
        <v>455</v>
      </c>
      <c r="C302" s="161" t="s">
        <v>219</v>
      </c>
      <c r="D302" s="222" t="s">
        <v>453</v>
      </c>
      <c r="E302" s="163">
        <v>363.80395974562157</v>
      </c>
      <c r="F302" s="215">
        <f t="shared" si="14"/>
        <v>37471.807853799022</v>
      </c>
      <c r="G302" s="213"/>
    </row>
    <row r="303" spans="1:10" ht="34.5" x14ac:dyDescent="0.3">
      <c r="A303" s="159" t="s">
        <v>456</v>
      </c>
      <c r="B303" s="160" t="s">
        <v>457</v>
      </c>
      <c r="C303" s="172" t="s">
        <v>219</v>
      </c>
      <c r="D303" s="222" t="s">
        <v>458</v>
      </c>
      <c r="E303" s="163">
        <v>4150.4512365671899</v>
      </c>
      <c r="F303" s="215">
        <f t="shared" si="14"/>
        <v>1211931.7610776194</v>
      </c>
      <c r="G303" s="192"/>
    </row>
    <row r="304" spans="1:10" x14ac:dyDescent="0.3">
      <c r="A304" s="141"/>
      <c r="B304" s="141" t="s">
        <v>459</v>
      </c>
      <c r="C304" s="169"/>
      <c r="D304" s="214"/>
      <c r="E304" s="215"/>
      <c r="F304" s="170">
        <f>SUM(F285:F303)</f>
        <v>16400151.121594111</v>
      </c>
      <c r="G304" s="203"/>
    </row>
    <row r="305" spans="1:9" s="209" customFormat="1" ht="34.5" x14ac:dyDescent="0.3">
      <c r="A305" s="184"/>
      <c r="B305" s="120" t="s">
        <v>1329</v>
      </c>
      <c r="C305" s="120"/>
      <c r="D305" s="214"/>
      <c r="E305" s="215"/>
      <c r="F305" s="226"/>
      <c r="G305" s="208"/>
    </row>
    <row r="306" spans="1:9" x14ac:dyDescent="0.3">
      <c r="A306" s="184"/>
      <c r="B306" s="185" t="s">
        <v>460</v>
      </c>
      <c r="C306" s="185"/>
      <c r="D306" s="214"/>
      <c r="E306" s="215"/>
      <c r="F306" s="226"/>
      <c r="G306" s="192"/>
    </row>
    <row r="307" spans="1:9" ht="34.5" x14ac:dyDescent="0.3">
      <c r="A307" s="159">
        <v>1</v>
      </c>
      <c r="B307" s="160" t="s">
        <v>461</v>
      </c>
      <c r="C307" s="172" t="s">
        <v>166</v>
      </c>
      <c r="D307" s="193">
        <v>0.15840000000000001</v>
      </c>
      <c r="E307" s="163">
        <v>1045171.4273092829</v>
      </c>
      <c r="F307" s="215">
        <f t="shared" ref="F307:F358" si="16">D307*E307</f>
        <v>165555.15408579042</v>
      </c>
      <c r="G307" s="192"/>
    </row>
    <row r="308" spans="1:9" ht="34.5" x14ac:dyDescent="0.3">
      <c r="A308" s="159">
        <f t="shared" ref="A308:A315" si="17">A307+1</f>
        <v>2</v>
      </c>
      <c r="B308" s="160" t="s">
        <v>462</v>
      </c>
      <c r="C308" s="172" t="s">
        <v>166</v>
      </c>
      <c r="D308" s="193">
        <v>0.18719999999999998</v>
      </c>
      <c r="E308" s="163">
        <v>1045171.4273092829</v>
      </c>
      <c r="F308" s="215">
        <f t="shared" si="16"/>
        <v>195656.09119229775</v>
      </c>
      <c r="G308" s="192"/>
    </row>
    <row r="309" spans="1:9" ht="34.5" x14ac:dyDescent="0.3">
      <c r="A309" s="159">
        <f t="shared" si="17"/>
        <v>3</v>
      </c>
      <c r="B309" s="160" t="s">
        <v>463</v>
      </c>
      <c r="C309" s="172" t="s">
        <v>166</v>
      </c>
      <c r="D309" s="193">
        <v>0.22287999999999999</v>
      </c>
      <c r="E309" s="163">
        <v>1045171.4273092829</v>
      </c>
      <c r="F309" s="215">
        <f t="shared" si="16"/>
        <v>232947.80771869299</v>
      </c>
      <c r="G309" s="192"/>
    </row>
    <row r="310" spans="1:9" x14ac:dyDescent="0.3">
      <c r="A310" s="159">
        <f t="shared" si="17"/>
        <v>4</v>
      </c>
      <c r="B310" s="160" t="s">
        <v>464</v>
      </c>
      <c r="C310" s="161" t="s">
        <v>379</v>
      </c>
      <c r="D310" s="166">
        <v>10</v>
      </c>
      <c r="E310" s="163">
        <v>597.9631117743362</v>
      </c>
      <c r="F310" s="215">
        <f t="shared" si="16"/>
        <v>5979.6311177433618</v>
      </c>
      <c r="G310" s="227"/>
      <c r="H310" s="227"/>
      <c r="I310" s="227"/>
    </row>
    <row r="311" spans="1:9" ht="34.5" x14ac:dyDescent="0.3">
      <c r="A311" s="159">
        <f t="shared" si="17"/>
        <v>5</v>
      </c>
      <c r="B311" s="160" t="s">
        <v>465</v>
      </c>
      <c r="C311" s="172" t="s">
        <v>166</v>
      </c>
      <c r="D311" s="193">
        <v>7.9200000000000007E-2</v>
      </c>
      <c r="E311" s="163">
        <v>1045171.4273092829</v>
      </c>
      <c r="F311" s="215">
        <f t="shared" si="16"/>
        <v>82777.577042895209</v>
      </c>
      <c r="G311" s="192"/>
    </row>
    <row r="312" spans="1:9" ht="34.5" x14ac:dyDescent="0.3">
      <c r="A312" s="159">
        <f t="shared" si="17"/>
        <v>6</v>
      </c>
      <c r="B312" s="160" t="s">
        <v>466</v>
      </c>
      <c r="C312" s="172" t="s">
        <v>166</v>
      </c>
      <c r="D312" s="193">
        <v>4.5679999999999998E-2</v>
      </c>
      <c r="E312" s="163">
        <v>1045171.4273092829</v>
      </c>
      <c r="F312" s="215">
        <f t="shared" si="16"/>
        <v>47743.430799488044</v>
      </c>
      <c r="G312" s="192"/>
    </row>
    <row r="313" spans="1:9" x14ac:dyDescent="0.3">
      <c r="A313" s="159">
        <f t="shared" si="17"/>
        <v>7</v>
      </c>
      <c r="B313" s="160" t="s">
        <v>467</v>
      </c>
      <c r="C313" s="172" t="s">
        <v>166</v>
      </c>
      <c r="D313" s="193">
        <v>1.0800000000000001E-2</v>
      </c>
      <c r="E313" s="163">
        <v>1045171.4273092829</v>
      </c>
      <c r="F313" s="215">
        <f t="shared" si="16"/>
        <v>11287.851414940256</v>
      </c>
      <c r="G313" s="192"/>
    </row>
    <row r="314" spans="1:9" ht="34.5" x14ac:dyDescent="0.3">
      <c r="A314" s="159">
        <f t="shared" si="17"/>
        <v>8</v>
      </c>
      <c r="B314" s="160" t="s">
        <v>218</v>
      </c>
      <c r="C314" s="161" t="s">
        <v>219</v>
      </c>
      <c r="D314" s="162">
        <v>65.2</v>
      </c>
      <c r="E314" s="163">
        <v>130.4217159874263</v>
      </c>
      <c r="F314" s="215">
        <f t="shared" si="16"/>
        <v>8503.4958823801953</v>
      </c>
      <c r="G314" s="192"/>
    </row>
    <row r="315" spans="1:9" ht="34.5" x14ac:dyDescent="0.3">
      <c r="A315" s="159">
        <f t="shared" si="17"/>
        <v>9</v>
      </c>
      <c r="B315" s="160" t="s">
        <v>455</v>
      </c>
      <c r="C315" s="161" t="s">
        <v>219</v>
      </c>
      <c r="D315" s="162">
        <v>65.2</v>
      </c>
      <c r="E315" s="163">
        <v>363.80395974562157</v>
      </c>
      <c r="F315" s="215">
        <f t="shared" si="16"/>
        <v>23720.018175414527</v>
      </c>
      <c r="G315" s="192"/>
    </row>
    <row r="316" spans="1:9" x14ac:dyDescent="0.3">
      <c r="A316" s="184"/>
      <c r="B316" s="185" t="s">
        <v>468</v>
      </c>
      <c r="C316" s="185"/>
      <c r="D316" s="228"/>
      <c r="E316" s="205"/>
      <c r="F316" s="215"/>
      <c r="G316" s="192"/>
    </row>
    <row r="317" spans="1:9" ht="51.75" x14ac:dyDescent="0.3">
      <c r="A317" s="159">
        <f>A315+1</f>
        <v>10</v>
      </c>
      <c r="B317" s="160" t="s">
        <v>469</v>
      </c>
      <c r="C317" s="172" t="s">
        <v>166</v>
      </c>
      <c r="D317" s="193">
        <v>7.8400000000000011E-2</v>
      </c>
      <c r="E317" s="163">
        <v>1316746.539894498</v>
      </c>
      <c r="F317" s="215">
        <f t="shared" si="16"/>
        <v>103232.92872772865</v>
      </c>
      <c r="G317" s="192"/>
    </row>
    <row r="318" spans="1:9" ht="51.75" x14ac:dyDescent="0.3">
      <c r="A318" s="159">
        <f t="shared" ref="A318:A324" si="18">A317+1</f>
        <v>11</v>
      </c>
      <c r="B318" s="160" t="s">
        <v>470</v>
      </c>
      <c r="C318" s="172" t="s">
        <v>219</v>
      </c>
      <c r="D318" s="162">
        <v>12.5</v>
      </c>
      <c r="E318" s="163">
        <v>5281.9363920384822</v>
      </c>
      <c r="F318" s="215">
        <f t="shared" si="16"/>
        <v>66024.204900481025</v>
      </c>
      <c r="G318" s="192"/>
    </row>
    <row r="319" spans="1:9" ht="34.5" x14ac:dyDescent="0.3">
      <c r="A319" s="159">
        <f t="shared" si="18"/>
        <v>12</v>
      </c>
      <c r="B319" s="160" t="s">
        <v>471</v>
      </c>
      <c r="C319" s="161" t="s">
        <v>219</v>
      </c>
      <c r="D319" s="162">
        <v>10.58</v>
      </c>
      <c r="E319" s="163">
        <v>3286.6723814329198</v>
      </c>
      <c r="F319" s="215">
        <f t="shared" si="16"/>
        <v>34772.993795560295</v>
      </c>
      <c r="G319" s="192"/>
    </row>
    <row r="320" spans="1:9" ht="34.5" x14ac:dyDescent="0.3">
      <c r="A320" s="159">
        <f t="shared" si="18"/>
        <v>13</v>
      </c>
      <c r="B320" s="160" t="s">
        <v>472</v>
      </c>
      <c r="C320" s="161" t="s">
        <v>219</v>
      </c>
      <c r="D320" s="162">
        <v>10.58</v>
      </c>
      <c r="E320" s="163">
        <v>7080.0008717513647</v>
      </c>
      <c r="F320" s="215">
        <f t="shared" si="16"/>
        <v>74906.409223129434</v>
      </c>
      <c r="G320" s="192"/>
    </row>
    <row r="321" spans="1:7" ht="34.5" x14ac:dyDescent="0.3">
      <c r="A321" s="159">
        <f t="shared" si="18"/>
        <v>14</v>
      </c>
      <c r="B321" s="160" t="s">
        <v>473</v>
      </c>
      <c r="C321" s="161" t="s">
        <v>219</v>
      </c>
      <c r="D321" s="162">
        <v>10.58</v>
      </c>
      <c r="E321" s="163">
        <v>3286.6723814329198</v>
      </c>
      <c r="F321" s="215">
        <f t="shared" si="16"/>
        <v>34772.993795560295</v>
      </c>
      <c r="G321" s="192"/>
    </row>
    <row r="322" spans="1:7" ht="34.5" x14ac:dyDescent="0.3">
      <c r="A322" s="159">
        <f t="shared" si="18"/>
        <v>15</v>
      </c>
      <c r="B322" s="160" t="s">
        <v>474</v>
      </c>
      <c r="C322" s="161" t="s">
        <v>219</v>
      </c>
      <c r="D322" s="162">
        <v>10.58</v>
      </c>
      <c r="E322" s="163">
        <v>12614.991374299332</v>
      </c>
      <c r="F322" s="215">
        <f t="shared" si="16"/>
        <v>133466.60874008693</v>
      </c>
      <c r="G322" s="192"/>
    </row>
    <row r="323" spans="1:7" x14ac:dyDescent="0.3">
      <c r="A323" s="159">
        <f t="shared" si="18"/>
        <v>16</v>
      </c>
      <c r="B323" s="160" t="s">
        <v>475</v>
      </c>
      <c r="C323" s="161" t="s">
        <v>219</v>
      </c>
      <c r="D323" s="214">
        <v>10.58</v>
      </c>
      <c r="E323" s="163">
        <v>3102.6845206633884</v>
      </c>
      <c r="F323" s="215">
        <f t="shared" si="16"/>
        <v>32826.402228618652</v>
      </c>
      <c r="G323" s="192"/>
    </row>
    <row r="324" spans="1:7" x14ac:dyDescent="0.3">
      <c r="A324" s="159">
        <f t="shared" si="18"/>
        <v>17</v>
      </c>
      <c r="B324" s="160" t="s">
        <v>476</v>
      </c>
      <c r="C324" s="161" t="s">
        <v>379</v>
      </c>
      <c r="D324" s="162">
        <v>16.600000000000001</v>
      </c>
      <c r="E324" s="163">
        <v>1430.6682138305941</v>
      </c>
      <c r="F324" s="215">
        <f t="shared" si="16"/>
        <v>23749.092349587863</v>
      </c>
      <c r="G324" s="192"/>
    </row>
    <row r="325" spans="1:7" x14ac:dyDescent="0.3">
      <c r="A325" s="184"/>
      <c r="B325" s="185" t="s">
        <v>477</v>
      </c>
      <c r="C325" s="185"/>
      <c r="D325" s="214"/>
      <c r="E325" s="215"/>
      <c r="F325" s="215"/>
      <c r="G325" s="192"/>
    </row>
    <row r="326" spans="1:7" ht="51.75" x14ac:dyDescent="0.3">
      <c r="A326" s="159">
        <f>A324+1</f>
        <v>18</v>
      </c>
      <c r="B326" s="160" t="s">
        <v>478</v>
      </c>
      <c r="C326" s="172" t="s">
        <v>166</v>
      </c>
      <c r="D326" s="193">
        <v>7.8400000000000011E-2</v>
      </c>
      <c r="E326" s="163">
        <v>1045171.4273092829</v>
      </c>
      <c r="F326" s="215">
        <f t="shared" si="16"/>
        <v>81941.439901047794</v>
      </c>
      <c r="G326" s="192"/>
    </row>
    <row r="327" spans="1:7" ht="34.5" x14ac:dyDescent="0.3">
      <c r="A327" s="180">
        <f t="shared" ref="A327:A336" si="19">A326+1</f>
        <v>19</v>
      </c>
      <c r="B327" s="181" t="s">
        <v>479</v>
      </c>
      <c r="C327" s="182" t="s">
        <v>219</v>
      </c>
      <c r="D327" s="183">
        <v>10.58</v>
      </c>
      <c r="E327" s="163">
        <v>10388.421890932597</v>
      </c>
      <c r="F327" s="215">
        <f t="shared" si="16"/>
        <v>109909.50360606688</v>
      </c>
      <c r="G327" s="192"/>
    </row>
    <row r="328" spans="1:7" x14ac:dyDescent="0.3">
      <c r="A328" s="180">
        <f t="shared" si="19"/>
        <v>20</v>
      </c>
      <c r="B328" s="181" t="s">
        <v>480</v>
      </c>
      <c r="C328" s="182" t="s">
        <v>219</v>
      </c>
      <c r="D328" s="183">
        <v>10.58</v>
      </c>
      <c r="E328" s="163">
        <v>4449.3985798980757</v>
      </c>
      <c r="F328" s="215">
        <f t="shared" si="16"/>
        <v>47074.636975321642</v>
      </c>
      <c r="G328" s="192"/>
    </row>
    <row r="329" spans="1:7" x14ac:dyDescent="0.3">
      <c r="A329" s="159">
        <f t="shared" si="19"/>
        <v>21</v>
      </c>
      <c r="B329" s="160" t="s">
        <v>481</v>
      </c>
      <c r="C329" s="161" t="s">
        <v>219</v>
      </c>
      <c r="D329" s="162">
        <v>10.58</v>
      </c>
      <c r="E329" s="163">
        <v>2584.6228196403986</v>
      </c>
      <c r="F329" s="215">
        <f t="shared" si="16"/>
        <v>27345.309431795416</v>
      </c>
      <c r="G329" s="192"/>
    </row>
    <row r="330" spans="1:7" ht="34.5" x14ac:dyDescent="0.3">
      <c r="A330" s="159">
        <f t="shared" si="19"/>
        <v>22</v>
      </c>
      <c r="B330" s="160" t="s">
        <v>471</v>
      </c>
      <c r="C330" s="161" t="s">
        <v>219</v>
      </c>
      <c r="D330" s="162">
        <v>10.58</v>
      </c>
      <c r="E330" s="163">
        <v>3286.6723814329198</v>
      </c>
      <c r="F330" s="215">
        <f t="shared" si="16"/>
        <v>34772.993795560295</v>
      </c>
      <c r="G330" s="192"/>
    </row>
    <row r="331" spans="1:7" ht="34.5" x14ac:dyDescent="0.3">
      <c r="A331" s="159">
        <f t="shared" si="19"/>
        <v>23</v>
      </c>
      <c r="B331" s="160" t="s">
        <v>472</v>
      </c>
      <c r="C331" s="161" t="s">
        <v>219</v>
      </c>
      <c r="D331" s="162">
        <v>10.58</v>
      </c>
      <c r="E331" s="163">
        <v>7080.0008717513647</v>
      </c>
      <c r="F331" s="215">
        <f t="shared" si="16"/>
        <v>74906.409223129434</v>
      </c>
      <c r="G331" s="192"/>
    </row>
    <row r="332" spans="1:7" ht="34.5" x14ac:dyDescent="0.3">
      <c r="A332" s="159">
        <f t="shared" si="19"/>
        <v>24</v>
      </c>
      <c r="B332" s="160" t="s">
        <v>473</v>
      </c>
      <c r="C332" s="161" t="s">
        <v>219</v>
      </c>
      <c r="D332" s="162">
        <v>10.58</v>
      </c>
      <c r="E332" s="163">
        <v>3286.6723814329198</v>
      </c>
      <c r="F332" s="215">
        <f t="shared" si="16"/>
        <v>34772.993795560295</v>
      </c>
      <c r="G332" s="192"/>
    </row>
    <row r="333" spans="1:7" x14ac:dyDescent="0.3">
      <c r="A333" s="159">
        <f t="shared" si="19"/>
        <v>25</v>
      </c>
      <c r="B333" s="160" t="s">
        <v>476</v>
      </c>
      <c r="C333" s="161" t="s">
        <v>379</v>
      </c>
      <c r="D333" s="162">
        <v>16.600000000000001</v>
      </c>
      <c r="E333" s="163">
        <v>1430.6682138305941</v>
      </c>
      <c r="F333" s="215">
        <f t="shared" si="16"/>
        <v>23749.092349587863</v>
      </c>
      <c r="G333" s="192"/>
    </row>
    <row r="334" spans="1:7" ht="34.5" x14ac:dyDescent="0.3">
      <c r="A334" s="159">
        <f t="shared" si="19"/>
        <v>26</v>
      </c>
      <c r="B334" s="160" t="s">
        <v>482</v>
      </c>
      <c r="C334" s="172" t="s">
        <v>166</v>
      </c>
      <c r="D334" s="193">
        <v>2.7E-2</v>
      </c>
      <c r="E334" s="163">
        <v>1045171.4273092829</v>
      </c>
      <c r="F334" s="215">
        <f t="shared" si="16"/>
        <v>28219.62853735064</v>
      </c>
      <c r="G334" s="192"/>
    </row>
    <row r="335" spans="1:7" ht="34.5" x14ac:dyDescent="0.3">
      <c r="A335" s="159">
        <f t="shared" si="19"/>
        <v>27</v>
      </c>
      <c r="B335" s="160" t="s">
        <v>483</v>
      </c>
      <c r="C335" s="161" t="s">
        <v>219</v>
      </c>
      <c r="D335" s="162">
        <v>12.5</v>
      </c>
      <c r="E335" s="163">
        <v>9507.1542234338413</v>
      </c>
      <c r="F335" s="215">
        <f t="shared" si="16"/>
        <v>118839.42779292302</v>
      </c>
      <c r="G335" s="192"/>
    </row>
    <row r="336" spans="1:7" ht="34.5" x14ac:dyDescent="0.3">
      <c r="A336" s="159">
        <f t="shared" si="19"/>
        <v>28</v>
      </c>
      <c r="B336" s="160" t="s">
        <v>484</v>
      </c>
      <c r="C336" s="172" t="s">
        <v>219</v>
      </c>
      <c r="D336" s="162">
        <v>12.5</v>
      </c>
      <c r="E336" s="163">
        <v>5150.4512365671862</v>
      </c>
      <c r="F336" s="215">
        <f t="shared" si="16"/>
        <v>64380.64045708983</v>
      </c>
      <c r="G336" s="192"/>
    </row>
    <row r="337" spans="1:7" x14ac:dyDescent="0.3">
      <c r="A337" s="184"/>
      <c r="B337" s="185" t="s">
        <v>485</v>
      </c>
      <c r="C337" s="185"/>
      <c r="D337" s="214"/>
      <c r="E337" s="215"/>
      <c r="F337" s="215"/>
      <c r="G337" s="192"/>
    </row>
    <row r="338" spans="1:7" ht="34.5" x14ac:dyDescent="0.3">
      <c r="A338" s="159">
        <f>A336+1</f>
        <v>29</v>
      </c>
      <c r="B338" s="160" t="s">
        <v>217</v>
      </c>
      <c r="C338" s="172" t="s">
        <v>219</v>
      </c>
      <c r="D338" s="166">
        <v>42.86</v>
      </c>
      <c r="E338" s="163">
        <v>30310.963637402852</v>
      </c>
      <c r="F338" s="215">
        <f t="shared" si="16"/>
        <v>1299127.9014990863</v>
      </c>
      <c r="G338" s="192"/>
    </row>
    <row r="339" spans="1:7" ht="51.75" x14ac:dyDescent="0.3">
      <c r="A339" s="159">
        <f t="shared" ref="A339:A347" si="20">A338+1</f>
        <v>30</v>
      </c>
      <c r="B339" s="160" t="s">
        <v>486</v>
      </c>
      <c r="C339" s="161" t="s">
        <v>379</v>
      </c>
      <c r="D339" s="162">
        <v>71.599999999999994</v>
      </c>
      <c r="E339" s="163">
        <v>597.9631117743362</v>
      </c>
      <c r="F339" s="215">
        <f t="shared" si="16"/>
        <v>42814.158803042468</v>
      </c>
      <c r="G339" s="192"/>
    </row>
    <row r="340" spans="1:7" ht="51.75" x14ac:dyDescent="0.3">
      <c r="A340" s="159">
        <f t="shared" si="20"/>
        <v>31</v>
      </c>
      <c r="B340" s="160" t="s">
        <v>487</v>
      </c>
      <c r="C340" s="161" t="s">
        <v>379</v>
      </c>
      <c r="D340" s="162">
        <v>81.599999999999994</v>
      </c>
      <c r="E340" s="163">
        <v>597.9631117743362</v>
      </c>
      <c r="F340" s="215">
        <f t="shared" si="16"/>
        <v>48793.789920785828</v>
      </c>
      <c r="G340" s="192"/>
    </row>
    <row r="341" spans="1:7" ht="34.5" x14ac:dyDescent="0.3">
      <c r="A341" s="159">
        <f t="shared" si="20"/>
        <v>32</v>
      </c>
      <c r="B341" s="160" t="s">
        <v>488</v>
      </c>
      <c r="C341" s="172" t="s">
        <v>219</v>
      </c>
      <c r="D341" s="162">
        <v>4.34</v>
      </c>
      <c r="E341" s="163">
        <v>7883.4416389317894</v>
      </c>
      <c r="F341" s="215">
        <f t="shared" si="16"/>
        <v>34214.136712963962</v>
      </c>
      <c r="G341" s="192"/>
    </row>
    <row r="342" spans="1:7" ht="34.5" x14ac:dyDescent="0.3">
      <c r="A342" s="159">
        <f t="shared" si="20"/>
        <v>33</v>
      </c>
      <c r="B342" s="160" t="s">
        <v>471</v>
      </c>
      <c r="C342" s="161" t="s">
        <v>219</v>
      </c>
      <c r="D342" s="162">
        <v>4.34</v>
      </c>
      <c r="E342" s="163">
        <v>3286.6723814329198</v>
      </c>
      <c r="F342" s="215">
        <f t="shared" si="16"/>
        <v>14264.158135418871</v>
      </c>
      <c r="G342" s="192"/>
    </row>
    <row r="343" spans="1:7" ht="34.5" x14ac:dyDescent="0.3">
      <c r="A343" s="159">
        <f t="shared" si="20"/>
        <v>34</v>
      </c>
      <c r="B343" s="160" t="s">
        <v>489</v>
      </c>
      <c r="C343" s="161" t="s">
        <v>219</v>
      </c>
      <c r="D343" s="162">
        <v>4.34</v>
      </c>
      <c r="E343" s="163">
        <v>6306.1618597264005</v>
      </c>
      <c r="F343" s="215">
        <f t="shared" si="16"/>
        <v>27368.742471212576</v>
      </c>
      <c r="G343" s="192"/>
    </row>
    <row r="344" spans="1:7" ht="34.5" x14ac:dyDescent="0.3">
      <c r="A344" s="159">
        <f t="shared" si="20"/>
        <v>35</v>
      </c>
      <c r="B344" s="160" t="s">
        <v>473</v>
      </c>
      <c r="C344" s="161" t="s">
        <v>219</v>
      </c>
      <c r="D344" s="162">
        <v>4.34</v>
      </c>
      <c r="E344" s="163">
        <v>3286.6723814329198</v>
      </c>
      <c r="F344" s="215">
        <f t="shared" si="16"/>
        <v>14264.158135418871</v>
      </c>
      <c r="G344" s="192"/>
    </row>
    <row r="345" spans="1:7" ht="34.5" x14ac:dyDescent="0.3">
      <c r="A345" s="180">
        <f t="shared" si="20"/>
        <v>36</v>
      </c>
      <c r="B345" s="181" t="s">
        <v>490</v>
      </c>
      <c r="C345" s="182" t="s">
        <v>219</v>
      </c>
      <c r="D345" s="183">
        <v>4.34</v>
      </c>
      <c r="E345" s="163">
        <v>10388.421890932597</v>
      </c>
      <c r="F345" s="215">
        <f t="shared" si="16"/>
        <v>45085.751006647472</v>
      </c>
      <c r="G345" s="192"/>
    </row>
    <row r="346" spans="1:7" x14ac:dyDescent="0.3">
      <c r="A346" s="180">
        <f t="shared" si="20"/>
        <v>37</v>
      </c>
      <c r="B346" s="181" t="s">
        <v>491</v>
      </c>
      <c r="C346" s="182" t="s">
        <v>219</v>
      </c>
      <c r="D346" s="183">
        <v>4.34</v>
      </c>
      <c r="E346" s="163">
        <v>3443.4089186379633</v>
      </c>
      <c r="F346" s="215">
        <f t="shared" si="16"/>
        <v>14944.394706888761</v>
      </c>
      <c r="G346" s="192"/>
    </row>
    <row r="347" spans="1:7" x14ac:dyDescent="0.3">
      <c r="A347" s="180">
        <f t="shared" si="20"/>
        <v>38</v>
      </c>
      <c r="B347" s="181" t="s">
        <v>492</v>
      </c>
      <c r="C347" s="182" t="s">
        <v>219</v>
      </c>
      <c r="D347" s="183">
        <v>4.34</v>
      </c>
      <c r="E347" s="163">
        <v>2364.8296601353527</v>
      </c>
      <c r="F347" s="215">
        <f t="shared" si="16"/>
        <v>10263.360724987431</v>
      </c>
      <c r="G347" s="192"/>
    </row>
    <row r="348" spans="1:7" x14ac:dyDescent="0.3">
      <c r="A348" s="184"/>
      <c r="B348" s="185" t="s">
        <v>276</v>
      </c>
      <c r="C348" s="185"/>
      <c r="D348" s="228"/>
      <c r="E348" s="205"/>
      <c r="F348" s="215"/>
      <c r="G348" s="192"/>
    </row>
    <row r="349" spans="1:7" ht="34.5" x14ac:dyDescent="0.3">
      <c r="A349" s="159">
        <f>A347+1</f>
        <v>39</v>
      </c>
      <c r="B349" s="160" t="s">
        <v>493</v>
      </c>
      <c r="C349" s="172" t="s">
        <v>188</v>
      </c>
      <c r="D349" s="162">
        <v>10.8</v>
      </c>
      <c r="E349" s="163">
        <v>3162.3831846024482</v>
      </c>
      <c r="F349" s="215">
        <f t="shared" si="16"/>
        <v>34153.738393706444</v>
      </c>
      <c r="G349" s="192"/>
    </row>
    <row r="350" spans="1:7" ht="34.5" x14ac:dyDescent="0.3">
      <c r="A350" s="180">
        <f>A349+1</f>
        <v>40</v>
      </c>
      <c r="B350" s="181" t="s">
        <v>355</v>
      </c>
      <c r="C350" s="182" t="s">
        <v>219</v>
      </c>
      <c r="D350" s="183">
        <v>3.64</v>
      </c>
      <c r="E350" s="163">
        <v>56976.218476800001</v>
      </c>
      <c r="F350" s="215">
        <f t="shared" si="16"/>
        <v>207393.435255552</v>
      </c>
      <c r="G350" s="192"/>
    </row>
    <row r="351" spans="1:7" x14ac:dyDescent="0.3">
      <c r="A351" s="184"/>
      <c r="B351" s="185" t="s">
        <v>494</v>
      </c>
      <c r="C351" s="185"/>
      <c r="D351" s="228"/>
      <c r="E351" s="205"/>
      <c r="F351" s="215"/>
      <c r="G351" s="192"/>
    </row>
    <row r="352" spans="1:7" ht="34.5" x14ac:dyDescent="0.3">
      <c r="A352" s="159">
        <f>A350+1</f>
        <v>41</v>
      </c>
      <c r="B352" s="160" t="s">
        <v>495</v>
      </c>
      <c r="C352" s="172" t="s">
        <v>188</v>
      </c>
      <c r="D352" s="162">
        <v>10.8</v>
      </c>
      <c r="E352" s="163">
        <v>3162.3831846024482</v>
      </c>
      <c r="F352" s="215">
        <f t="shared" si="16"/>
        <v>34153.738393706444</v>
      </c>
      <c r="G352" s="192"/>
    </row>
    <row r="353" spans="1:7" x14ac:dyDescent="0.3">
      <c r="A353" s="159">
        <f>A352+1</f>
        <v>42</v>
      </c>
      <c r="B353" s="160" t="s">
        <v>284</v>
      </c>
      <c r="C353" s="172" t="s">
        <v>219</v>
      </c>
      <c r="D353" s="166">
        <v>3.96</v>
      </c>
      <c r="E353" s="163">
        <v>70585.060621622077</v>
      </c>
      <c r="F353" s="215">
        <f t="shared" si="16"/>
        <v>279516.84006162343</v>
      </c>
      <c r="G353" s="192"/>
    </row>
    <row r="354" spans="1:7" x14ac:dyDescent="0.3">
      <c r="A354" s="185"/>
      <c r="B354" s="185" t="s">
        <v>496</v>
      </c>
      <c r="C354" s="185"/>
      <c r="D354" s="214"/>
      <c r="E354" s="215"/>
      <c r="F354" s="215"/>
      <c r="G354" s="192"/>
    </row>
    <row r="355" spans="1:7" ht="34.5" x14ac:dyDescent="0.3">
      <c r="A355" s="159">
        <f>A353+1</f>
        <v>43</v>
      </c>
      <c r="B355" s="229" t="s">
        <v>497</v>
      </c>
      <c r="C355" s="230" t="s">
        <v>166</v>
      </c>
      <c r="D355" s="214">
        <v>0.159</v>
      </c>
      <c r="E355" s="163">
        <v>958550.70994434797</v>
      </c>
      <c r="F355" s="215">
        <f t="shared" si="16"/>
        <v>152409.56288115133</v>
      </c>
      <c r="G355" s="192"/>
    </row>
    <row r="356" spans="1:7" x14ac:dyDescent="0.3">
      <c r="A356" s="180">
        <f>A355+1</f>
        <v>44</v>
      </c>
      <c r="B356" s="181" t="s">
        <v>498</v>
      </c>
      <c r="C356" s="182" t="s">
        <v>219</v>
      </c>
      <c r="D356" s="183">
        <v>3.6</v>
      </c>
      <c r="E356" s="163">
        <v>3024.3550079999995</v>
      </c>
      <c r="F356" s="215">
        <f t="shared" si="16"/>
        <v>10887.678028799999</v>
      </c>
      <c r="G356" s="192"/>
    </row>
    <row r="357" spans="1:7" ht="34.5" x14ac:dyDescent="0.3">
      <c r="A357" s="159">
        <f>A356+1</f>
        <v>45</v>
      </c>
      <c r="B357" s="160" t="s">
        <v>218</v>
      </c>
      <c r="C357" s="161" t="s">
        <v>219</v>
      </c>
      <c r="D357" s="162">
        <v>9</v>
      </c>
      <c r="E357" s="163">
        <v>130.4217159874263</v>
      </c>
      <c r="F357" s="215">
        <f t="shared" si="16"/>
        <v>1173.7954438868367</v>
      </c>
      <c r="G357" s="192"/>
    </row>
    <row r="358" spans="1:7" ht="34.5" x14ac:dyDescent="0.3">
      <c r="A358" s="159">
        <f>A357+1</f>
        <v>46</v>
      </c>
      <c r="B358" s="160" t="s">
        <v>455</v>
      </c>
      <c r="C358" s="161" t="s">
        <v>219</v>
      </c>
      <c r="D358" s="162">
        <v>9</v>
      </c>
      <c r="E358" s="163">
        <v>363.80395974562157</v>
      </c>
      <c r="F358" s="215">
        <f t="shared" si="16"/>
        <v>3274.2356377105943</v>
      </c>
      <c r="G358" s="192"/>
    </row>
    <row r="359" spans="1:7" x14ac:dyDescent="0.3">
      <c r="A359" s="141"/>
      <c r="B359" s="141" t="s">
        <v>499</v>
      </c>
      <c r="C359" s="169"/>
      <c r="D359" s="214"/>
      <c r="E359" s="215"/>
      <c r="F359" s="170">
        <f>SUM(F307:F358)</f>
        <v>4197938.3432684178</v>
      </c>
      <c r="G359" s="203"/>
    </row>
    <row r="360" spans="1:7" ht="34.5" x14ac:dyDescent="0.3">
      <c r="A360" s="184"/>
      <c r="B360" s="120" t="s">
        <v>1330</v>
      </c>
      <c r="C360" s="120"/>
      <c r="D360" s="214"/>
      <c r="E360" s="215"/>
      <c r="F360" s="226"/>
      <c r="G360" s="192"/>
    </row>
    <row r="361" spans="1:7" x14ac:dyDescent="0.3">
      <c r="A361" s="184"/>
      <c r="B361" s="185" t="s">
        <v>460</v>
      </c>
      <c r="C361" s="185"/>
      <c r="D361" s="214"/>
      <c r="E361" s="215"/>
      <c r="F361" s="226"/>
      <c r="G361" s="192"/>
    </row>
    <row r="362" spans="1:7" ht="34.5" x14ac:dyDescent="0.3">
      <c r="A362" s="159">
        <v>1</v>
      </c>
      <c r="B362" s="160" t="s">
        <v>461</v>
      </c>
      <c r="C362" s="172" t="s">
        <v>166</v>
      </c>
      <c r="D362" s="193">
        <v>0.15259999999999999</v>
      </c>
      <c r="E362" s="163">
        <v>1045171.4273092829</v>
      </c>
      <c r="F362" s="215">
        <f t="shared" ref="F362:F417" si="21">D362*E362</f>
        <v>159493.15980739656</v>
      </c>
      <c r="G362" s="192"/>
    </row>
    <row r="363" spans="1:7" ht="34.5" x14ac:dyDescent="0.3">
      <c r="A363" s="159">
        <f t="shared" ref="A363:A370" si="22">A362+1</f>
        <v>2</v>
      </c>
      <c r="B363" s="160" t="s">
        <v>462</v>
      </c>
      <c r="C363" s="172" t="s">
        <v>166</v>
      </c>
      <c r="D363" s="193">
        <v>0.18009999999999998</v>
      </c>
      <c r="E363" s="163">
        <v>1045171.4273092829</v>
      </c>
      <c r="F363" s="215">
        <f t="shared" si="21"/>
        <v>188235.37405840185</v>
      </c>
      <c r="G363" s="192"/>
    </row>
    <row r="364" spans="1:7" ht="34.5" x14ac:dyDescent="0.3">
      <c r="A364" s="159">
        <f t="shared" si="22"/>
        <v>3</v>
      </c>
      <c r="B364" s="160" t="s">
        <v>463</v>
      </c>
      <c r="C364" s="172" t="s">
        <v>166</v>
      </c>
      <c r="D364" s="193">
        <v>0.11144</v>
      </c>
      <c r="E364" s="163">
        <v>1045171.4273092829</v>
      </c>
      <c r="F364" s="215">
        <f t="shared" si="21"/>
        <v>116473.90385934649</v>
      </c>
      <c r="G364" s="192"/>
    </row>
    <row r="365" spans="1:7" x14ac:dyDescent="0.3">
      <c r="A365" s="159">
        <f t="shared" si="22"/>
        <v>4</v>
      </c>
      <c r="B365" s="160" t="s">
        <v>464</v>
      </c>
      <c r="C365" s="161" t="s">
        <v>379</v>
      </c>
      <c r="D365" s="162">
        <v>12</v>
      </c>
      <c r="E365" s="163">
        <v>597.9631117743362</v>
      </c>
      <c r="F365" s="215">
        <f t="shared" si="21"/>
        <v>7175.5573412920348</v>
      </c>
      <c r="G365" s="192"/>
    </row>
    <row r="366" spans="1:7" ht="34.5" x14ac:dyDescent="0.3">
      <c r="A366" s="159">
        <f t="shared" si="22"/>
        <v>5</v>
      </c>
      <c r="B366" s="160" t="s">
        <v>465</v>
      </c>
      <c r="C366" s="172" t="s">
        <v>166</v>
      </c>
      <c r="D366" s="193">
        <v>3.9600000000000003E-2</v>
      </c>
      <c r="E366" s="163">
        <v>1045171.4273092829</v>
      </c>
      <c r="F366" s="215">
        <f t="shared" si="21"/>
        <v>41388.788521447605</v>
      </c>
      <c r="G366" s="192"/>
    </row>
    <row r="367" spans="1:7" ht="34.5" x14ac:dyDescent="0.3">
      <c r="A367" s="159">
        <f t="shared" si="22"/>
        <v>6</v>
      </c>
      <c r="B367" s="160" t="s">
        <v>466</v>
      </c>
      <c r="C367" s="172" t="s">
        <v>166</v>
      </c>
      <c r="D367" s="193">
        <v>2.2839999999999999E-2</v>
      </c>
      <c r="E367" s="163">
        <v>1045171.4273092829</v>
      </c>
      <c r="F367" s="215">
        <f t="shared" si="21"/>
        <v>23871.715399744022</v>
      </c>
      <c r="G367" s="192"/>
    </row>
    <row r="368" spans="1:7" x14ac:dyDescent="0.3">
      <c r="A368" s="159">
        <f t="shared" si="22"/>
        <v>7</v>
      </c>
      <c r="B368" s="160" t="s">
        <v>467</v>
      </c>
      <c r="C368" s="172" t="s">
        <v>166</v>
      </c>
      <c r="D368" s="193">
        <v>1.2199999999999999E-2</v>
      </c>
      <c r="E368" s="163">
        <v>1045171.4273092829</v>
      </c>
      <c r="F368" s="215">
        <f t="shared" si="21"/>
        <v>12751.091413173252</v>
      </c>
      <c r="G368" s="192"/>
    </row>
    <row r="369" spans="1:7" ht="34.5" x14ac:dyDescent="0.3">
      <c r="A369" s="159">
        <f t="shared" si="22"/>
        <v>8</v>
      </c>
      <c r="B369" s="160" t="s">
        <v>218</v>
      </c>
      <c r="C369" s="161" t="s">
        <v>219</v>
      </c>
      <c r="D369" s="162">
        <v>58.6</v>
      </c>
      <c r="E369" s="163">
        <v>130.4217159874263</v>
      </c>
      <c r="F369" s="215">
        <f t="shared" si="21"/>
        <v>7642.7125568631809</v>
      </c>
      <c r="G369" s="192"/>
    </row>
    <row r="370" spans="1:7" ht="34.5" x14ac:dyDescent="0.3">
      <c r="A370" s="159">
        <f t="shared" si="22"/>
        <v>9</v>
      </c>
      <c r="B370" s="160" t="s">
        <v>455</v>
      </c>
      <c r="C370" s="161" t="s">
        <v>219</v>
      </c>
      <c r="D370" s="162">
        <v>58.6</v>
      </c>
      <c r="E370" s="163">
        <v>363.80395974562157</v>
      </c>
      <c r="F370" s="215">
        <f t="shared" si="21"/>
        <v>21318.912041093423</v>
      </c>
      <c r="G370" s="192"/>
    </row>
    <row r="371" spans="1:7" x14ac:dyDescent="0.3">
      <c r="A371" s="184"/>
      <c r="B371" s="185" t="s">
        <v>468</v>
      </c>
      <c r="C371" s="185"/>
      <c r="D371" s="228"/>
      <c r="E371" s="205"/>
      <c r="F371" s="215"/>
      <c r="G371" s="192"/>
    </row>
    <row r="372" spans="1:7" ht="51.75" x14ac:dyDescent="0.3">
      <c r="A372" s="159">
        <f>A370+1</f>
        <v>10</v>
      </c>
      <c r="B372" s="160" t="s">
        <v>469</v>
      </c>
      <c r="C372" s="172" t="s">
        <v>166</v>
      </c>
      <c r="D372" s="193">
        <v>0.1008</v>
      </c>
      <c r="E372" s="163">
        <v>1316746.539894498</v>
      </c>
      <c r="F372" s="215">
        <f t="shared" si="21"/>
        <v>132728.0512213654</v>
      </c>
      <c r="G372" s="192"/>
    </row>
    <row r="373" spans="1:7" ht="51.75" x14ac:dyDescent="0.3">
      <c r="A373" s="159">
        <f t="shared" ref="A373:A379" si="23">A372+1</f>
        <v>11</v>
      </c>
      <c r="B373" s="160" t="s">
        <v>470</v>
      </c>
      <c r="C373" s="172" t="s">
        <v>219</v>
      </c>
      <c r="D373" s="162">
        <v>18</v>
      </c>
      <c r="E373" s="163">
        <v>5281.9363920384822</v>
      </c>
      <c r="F373" s="215">
        <f t="shared" si="21"/>
        <v>95074.855056692671</v>
      </c>
      <c r="G373" s="192"/>
    </row>
    <row r="374" spans="1:7" ht="34.5" x14ac:dyDescent="0.3">
      <c r="A374" s="159">
        <f t="shared" si="23"/>
        <v>12</v>
      </c>
      <c r="B374" s="160" t="s">
        <v>471</v>
      </c>
      <c r="C374" s="161" t="s">
        <v>219</v>
      </c>
      <c r="D374" s="162">
        <v>16.239999999999998</v>
      </c>
      <c r="E374" s="163">
        <v>3286.6723814329198</v>
      </c>
      <c r="F374" s="215">
        <f t="shared" si="21"/>
        <v>53375.55947447061</v>
      </c>
      <c r="G374" s="192"/>
    </row>
    <row r="375" spans="1:7" ht="34.5" x14ac:dyDescent="0.3">
      <c r="A375" s="159">
        <f t="shared" si="23"/>
        <v>13</v>
      </c>
      <c r="B375" s="160" t="s">
        <v>472</v>
      </c>
      <c r="C375" s="161" t="s">
        <v>219</v>
      </c>
      <c r="D375" s="162">
        <v>16.239999999999998</v>
      </c>
      <c r="E375" s="163">
        <v>7080.0008717513647</v>
      </c>
      <c r="F375" s="215">
        <f t="shared" si="21"/>
        <v>114979.21415724215</v>
      </c>
      <c r="G375" s="192"/>
    </row>
    <row r="376" spans="1:7" ht="34.5" x14ac:dyDescent="0.3">
      <c r="A376" s="159">
        <f t="shared" si="23"/>
        <v>14</v>
      </c>
      <c r="B376" s="160" t="s">
        <v>473</v>
      </c>
      <c r="C376" s="161" t="s">
        <v>219</v>
      </c>
      <c r="D376" s="162">
        <v>16.239999999999998</v>
      </c>
      <c r="E376" s="163">
        <v>3286.6723814329198</v>
      </c>
      <c r="F376" s="215">
        <f t="shared" si="21"/>
        <v>53375.55947447061</v>
      </c>
      <c r="G376" s="192"/>
    </row>
    <row r="377" spans="1:7" ht="34.5" x14ac:dyDescent="0.3">
      <c r="A377" s="159">
        <f t="shared" si="23"/>
        <v>15</v>
      </c>
      <c r="B377" s="160" t="s">
        <v>474</v>
      </c>
      <c r="C377" s="161" t="s">
        <v>219</v>
      </c>
      <c r="D377" s="162">
        <v>16.239999999999998</v>
      </c>
      <c r="E377" s="163">
        <v>12614.991374299332</v>
      </c>
      <c r="F377" s="215">
        <f t="shared" si="21"/>
        <v>204867.45991862114</v>
      </c>
      <c r="G377" s="192"/>
    </row>
    <row r="378" spans="1:7" x14ac:dyDescent="0.3">
      <c r="A378" s="159">
        <f t="shared" si="23"/>
        <v>16</v>
      </c>
      <c r="B378" s="160" t="s">
        <v>475</v>
      </c>
      <c r="C378" s="161" t="s">
        <v>219</v>
      </c>
      <c r="D378" s="162">
        <v>16.239999999999998</v>
      </c>
      <c r="E378" s="163">
        <v>3102.6845206633884</v>
      </c>
      <c r="F378" s="215">
        <f t="shared" si="21"/>
        <v>50387.59661557342</v>
      </c>
      <c r="G378" s="192"/>
    </row>
    <row r="379" spans="1:7" x14ac:dyDescent="0.3">
      <c r="A379" s="159">
        <f t="shared" si="23"/>
        <v>17</v>
      </c>
      <c r="B379" s="160" t="s">
        <v>476</v>
      </c>
      <c r="C379" s="161" t="s">
        <v>379</v>
      </c>
      <c r="D379" s="162">
        <v>16.100000000000001</v>
      </c>
      <c r="E379" s="163">
        <v>1430.6682138305941</v>
      </c>
      <c r="F379" s="215">
        <f t="shared" si="21"/>
        <v>23033.758242672568</v>
      </c>
      <c r="G379" s="192"/>
    </row>
    <row r="380" spans="1:7" x14ac:dyDescent="0.3">
      <c r="A380" s="184"/>
      <c r="B380" s="185" t="s">
        <v>477</v>
      </c>
      <c r="C380" s="185"/>
      <c r="D380" s="228"/>
      <c r="E380" s="205"/>
      <c r="F380" s="215"/>
      <c r="G380" s="192"/>
    </row>
    <row r="381" spans="1:7" ht="51.75" x14ac:dyDescent="0.3">
      <c r="A381" s="159">
        <f>A379+1</f>
        <v>18</v>
      </c>
      <c r="B381" s="160" t="s">
        <v>478</v>
      </c>
      <c r="C381" s="172" t="s">
        <v>166</v>
      </c>
      <c r="D381" s="193">
        <v>0.1008</v>
      </c>
      <c r="E381" s="163">
        <v>1045171.4273092829</v>
      </c>
      <c r="F381" s="215">
        <f t="shared" si="21"/>
        <v>105353.27987277572</v>
      </c>
      <c r="G381" s="192"/>
    </row>
    <row r="382" spans="1:7" ht="51.75" x14ac:dyDescent="0.3">
      <c r="A382" s="180">
        <f t="shared" ref="A382:A391" si="24">A381+1</f>
        <v>19</v>
      </c>
      <c r="B382" s="181" t="s">
        <v>500</v>
      </c>
      <c r="C382" s="182" t="s">
        <v>219</v>
      </c>
      <c r="D382" s="183">
        <v>16.02</v>
      </c>
      <c r="E382" s="163">
        <v>10388.421890932597</v>
      </c>
      <c r="F382" s="215">
        <f t="shared" si="21"/>
        <v>166422.51869274021</v>
      </c>
      <c r="G382" s="192"/>
    </row>
    <row r="383" spans="1:7" x14ac:dyDescent="0.3">
      <c r="A383" s="180">
        <f t="shared" si="24"/>
        <v>20</v>
      </c>
      <c r="B383" s="181" t="s">
        <v>480</v>
      </c>
      <c r="C383" s="182" t="s">
        <v>219</v>
      </c>
      <c r="D383" s="183">
        <v>16.02</v>
      </c>
      <c r="E383" s="163">
        <v>4449.3985798980757</v>
      </c>
      <c r="F383" s="215">
        <f t="shared" si="21"/>
        <v>71279.365249967173</v>
      </c>
      <c r="G383" s="192"/>
    </row>
    <row r="384" spans="1:7" x14ac:dyDescent="0.3">
      <c r="A384" s="159">
        <f t="shared" si="24"/>
        <v>21</v>
      </c>
      <c r="B384" s="160" t="s">
        <v>481</v>
      </c>
      <c r="C384" s="161" t="s">
        <v>219</v>
      </c>
      <c r="D384" s="162">
        <v>16.02</v>
      </c>
      <c r="E384" s="163">
        <v>2584.6228196403986</v>
      </c>
      <c r="F384" s="215">
        <f t="shared" si="21"/>
        <v>41405.657570639181</v>
      </c>
      <c r="G384" s="192"/>
    </row>
    <row r="385" spans="1:7" ht="34.5" x14ac:dyDescent="0.3">
      <c r="A385" s="159">
        <f t="shared" si="24"/>
        <v>22</v>
      </c>
      <c r="B385" s="160" t="s">
        <v>471</v>
      </c>
      <c r="C385" s="161" t="s">
        <v>219</v>
      </c>
      <c r="D385" s="162">
        <v>16.02</v>
      </c>
      <c r="E385" s="163">
        <v>3286.6723814329198</v>
      </c>
      <c r="F385" s="215">
        <f t="shared" si="21"/>
        <v>52652.491550555373</v>
      </c>
      <c r="G385" s="192"/>
    </row>
    <row r="386" spans="1:7" ht="34.5" x14ac:dyDescent="0.3">
      <c r="A386" s="159">
        <f t="shared" si="24"/>
        <v>23</v>
      </c>
      <c r="B386" s="160" t="s">
        <v>472</v>
      </c>
      <c r="C386" s="161" t="s">
        <v>219</v>
      </c>
      <c r="D386" s="162">
        <v>16.02</v>
      </c>
      <c r="E386" s="163">
        <v>7080.0008717513647</v>
      </c>
      <c r="F386" s="215">
        <f t="shared" si="21"/>
        <v>113421.61396545685</v>
      </c>
      <c r="G386" s="192"/>
    </row>
    <row r="387" spans="1:7" ht="34.5" x14ac:dyDescent="0.3">
      <c r="A387" s="159">
        <f t="shared" si="24"/>
        <v>24</v>
      </c>
      <c r="B387" s="160" t="s">
        <v>473</v>
      </c>
      <c r="C387" s="161" t="s">
        <v>219</v>
      </c>
      <c r="D387" s="162">
        <v>16.02</v>
      </c>
      <c r="E387" s="163">
        <v>3286.6723814329198</v>
      </c>
      <c r="F387" s="215">
        <f t="shared" si="21"/>
        <v>52652.491550555373</v>
      </c>
      <c r="G387" s="192"/>
    </row>
    <row r="388" spans="1:7" x14ac:dyDescent="0.3">
      <c r="A388" s="159">
        <f t="shared" si="24"/>
        <v>25</v>
      </c>
      <c r="B388" s="160" t="s">
        <v>501</v>
      </c>
      <c r="C388" s="161" t="s">
        <v>379</v>
      </c>
      <c r="D388" s="162">
        <v>17.2</v>
      </c>
      <c r="E388" s="163">
        <v>1430.6682138305941</v>
      </c>
      <c r="F388" s="215">
        <f t="shared" si="21"/>
        <v>24607.493277886217</v>
      </c>
      <c r="G388" s="192"/>
    </row>
    <row r="389" spans="1:7" ht="34.5" x14ac:dyDescent="0.3">
      <c r="A389" s="159">
        <f t="shared" si="24"/>
        <v>26</v>
      </c>
      <c r="B389" s="160" t="s">
        <v>482</v>
      </c>
      <c r="C389" s="172" t="s">
        <v>166</v>
      </c>
      <c r="D389" s="193">
        <v>1.6239999999999997E-2</v>
      </c>
      <c r="E389" s="163">
        <v>1045171.4273092829</v>
      </c>
      <c r="F389" s="215">
        <f t="shared" si="21"/>
        <v>16973.583979502753</v>
      </c>
      <c r="G389" s="192"/>
    </row>
    <row r="390" spans="1:7" ht="34.5" x14ac:dyDescent="0.3">
      <c r="A390" s="159">
        <f t="shared" si="24"/>
        <v>27</v>
      </c>
      <c r="B390" s="160" t="s">
        <v>483</v>
      </c>
      <c r="C390" s="161" t="s">
        <v>219</v>
      </c>
      <c r="D390" s="162">
        <v>16.239999999999998</v>
      </c>
      <c r="E390" s="163">
        <v>9507.1542234338413</v>
      </c>
      <c r="F390" s="215">
        <f t="shared" si="21"/>
        <v>154396.18458856558</v>
      </c>
      <c r="G390" s="192"/>
    </row>
    <row r="391" spans="1:7" ht="34.5" x14ac:dyDescent="0.3">
      <c r="A391" s="159">
        <f t="shared" si="24"/>
        <v>28</v>
      </c>
      <c r="B391" s="160" t="s">
        <v>484</v>
      </c>
      <c r="C391" s="172" t="s">
        <v>219</v>
      </c>
      <c r="D391" s="162">
        <v>18</v>
      </c>
      <c r="E391" s="163">
        <v>5150.4512365671862</v>
      </c>
      <c r="F391" s="215">
        <f t="shared" si="21"/>
        <v>92708.122258209347</v>
      </c>
      <c r="G391" s="192"/>
    </row>
    <row r="392" spans="1:7" x14ac:dyDescent="0.3">
      <c r="A392" s="184"/>
      <c r="B392" s="185" t="s">
        <v>485</v>
      </c>
      <c r="C392" s="185"/>
      <c r="D392" s="228"/>
      <c r="E392" s="205"/>
      <c r="F392" s="215"/>
      <c r="G392" s="192"/>
    </row>
    <row r="393" spans="1:7" ht="34.5" x14ac:dyDescent="0.3">
      <c r="A393" s="159">
        <f>A391+1</f>
        <v>29</v>
      </c>
      <c r="B393" s="160" t="s">
        <v>217</v>
      </c>
      <c r="C393" s="172" t="s">
        <v>219</v>
      </c>
      <c r="D393" s="162">
        <v>39.1</v>
      </c>
      <c r="E393" s="163">
        <v>30310.963637402852</v>
      </c>
      <c r="F393" s="215">
        <f t="shared" si="21"/>
        <v>1185158.6782224516</v>
      </c>
      <c r="G393" s="192"/>
    </row>
    <row r="394" spans="1:7" ht="51.75" x14ac:dyDescent="0.3">
      <c r="A394" s="159">
        <f t="shared" ref="A394:A402" si="25">A393+1</f>
        <v>30</v>
      </c>
      <c r="B394" s="160" t="s">
        <v>486</v>
      </c>
      <c r="C394" s="161" t="s">
        <v>379</v>
      </c>
      <c r="D394" s="162">
        <v>48</v>
      </c>
      <c r="E394" s="163">
        <v>597.9631117743362</v>
      </c>
      <c r="F394" s="215">
        <f t="shared" si="21"/>
        <v>28702.229365168139</v>
      </c>
      <c r="G394" s="192"/>
    </row>
    <row r="395" spans="1:7" ht="51.75" x14ac:dyDescent="0.3">
      <c r="A395" s="159">
        <f t="shared" si="25"/>
        <v>31</v>
      </c>
      <c r="B395" s="160" t="s">
        <v>487</v>
      </c>
      <c r="C395" s="161" t="s">
        <v>379</v>
      </c>
      <c r="D395" s="162">
        <v>60</v>
      </c>
      <c r="E395" s="163">
        <v>597.9631117743362</v>
      </c>
      <c r="F395" s="215">
        <f t="shared" si="21"/>
        <v>35877.786706460174</v>
      </c>
      <c r="G395" s="192"/>
    </row>
    <row r="396" spans="1:7" ht="34.5" x14ac:dyDescent="0.3">
      <c r="A396" s="159">
        <f t="shared" si="25"/>
        <v>32</v>
      </c>
      <c r="B396" s="160" t="s">
        <v>488</v>
      </c>
      <c r="C396" s="172" t="s">
        <v>219</v>
      </c>
      <c r="D396" s="162">
        <v>6.52</v>
      </c>
      <c r="E396" s="163">
        <v>7883.4416389317894</v>
      </c>
      <c r="F396" s="215">
        <f t="shared" si="21"/>
        <v>51400.039485835267</v>
      </c>
      <c r="G396" s="192"/>
    </row>
    <row r="397" spans="1:7" ht="34.5" x14ac:dyDescent="0.3">
      <c r="A397" s="159">
        <f t="shared" si="25"/>
        <v>33</v>
      </c>
      <c r="B397" s="160" t="s">
        <v>471</v>
      </c>
      <c r="C397" s="161" t="s">
        <v>219</v>
      </c>
      <c r="D397" s="162">
        <v>6.52</v>
      </c>
      <c r="E397" s="163">
        <v>3286.6723814329198</v>
      </c>
      <c r="F397" s="215">
        <f t="shared" si="21"/>
        <v>21429.103926942636</v>
      </c>
      <c r="G397" s="192"/>
    </row>
    <row r="398" spans="1:7" ht="34.5" x14ac:dyDescent="0.3">
      <c r="A398" s="159">
        <f t="shared" si="25"/>
        <v>34</v>
      </c>
      <c r="B398" s="160" t="s">
        <v>489</v>
      </c>
      <c r="C398" s="161" t="s">
        <v>219</v>
      </c>
      <c r="D398" s="162">
        <v>6.52</v>
      </c>
      <c r="E398" s="163">
        <v>6306.1618597264005</v>
      </c>
      <c r="F398" s="215">
        <f t="shared" si="21"/>
        <v>41116.17532541613</v>
      </c>
      <c r="G398" s="192"/>
    </row>
    <row r="399" spans="1:7" ht="34.5" x14ac:dyDescent="0.3">
      <c r="A399" s="159">
        <f t="shared" si="25"/>
        <v>35</v>
      </c>
      <c r="B399" s="160" t="s">
        <v>473</v>
      </c>
      <c r="C399" s="161" t="s">
        <v>219</v>
      </c>
      <c r="D399" s="162">
        <v>6.52</v>
      </c>
      <c r="E399" s="163">
        <v>3286.6723814329198</v>
      </c>
      <c r="F399" s="215">
        <f t="shared" si="21"/>
        <v>21429.103926942636</v>
      </c>
      <c r="G399" s="192"/>
    </row>
    <row r="400" spans="1:7" ht="34.5" x14ac:dyDescent="0.3">
      <c r="A400" s="180">
        <f t="shared" si="25"/>
        <v>36</v>
      </c>
      <c r="B400" s="181" t="s">
        <v>502</v>
      </c>
      <c r="C400" s="182" t="s">
        <v>219</v>
      </c>
      <c r="D400" s="183">
        <v>6.52</v>
      </c>
      <c r="E400" s="163">
        <v>10388.421890932597</v>
      </c>
      <c r="F400" s="215">
        <f t="shared" si="21"/>
        <v>67732.51072888053</v>
      </c>
      <c r="G400" s="192"/>
    </row>
    <row r="401" spans="1:7" x14ac:dyDescent="0.3">
      <c r="A401" s="180">
        <f t="shared" si="25"/>
        <v>37</v>
      </c>
      <c r="B401" s="181" t="s">
        <v>491</v>
      </c>
      <c r="C401" s="182" t="s">
        <v>219</v>
      </c>
      <c r="D401" s="183">
        <v>6.52</v>
      </c>
      <c r="E401" s="163">
        <v>3443.4089186379633</v>
      </c>
      <c r="F401" s="215">
        <f t="shared" si="21"/>
        <v>22451.026149519519</v>
      </c>
      <c r="G401" s="192"/>
    </row>
    <row r="402" spans="1:7" x14ac:dyDescent="0.3">
      <c r="A402" s="180">
        <f t="shared" si="25"/>
        <v>38</v>
      </c>
      <c r="B402" s="181" t="s">
        <v>492</v>
      </c>
      <c r="C402" s="182" t="s">
        <v>219</v>
      </c>
      <c r="D402" s="183">
        <v>6.52</v>
      </c>
      <c r="E402" s="163">
        <v>2364.8296601353527</v>
      </c>
      <c r="F402" s="215">
        <f t="shared" si="21"/>
        <v>15418.689384082498</v>
      </c>
      <c r="G402" s="192"/>
    </row>
    <row r="403" spans="1:7" x14ac:dyDescent="0.3">
      <c r="A403" s="184"/>
      <c r="B403" s="185" t="s">
        <v>503</v>
      </c>
      <c r="C403" s="185"/>
      <c r="D403" s="228"/>
      <c r="E403" s="205"/>
      <c r="F403" s="215"/>
      <c r="G403" s="192"/>
    </row>
    <row r="404" spans="1:7" ht="34.5" x14ac:dyDescent="0.3">
      <c r="A404" s="159">
        <f>A402+1</f>
        <v>39</v>
      </c>
      <c r="B404" s="160" t="s">
        <v>504</v>
      </c>
      <c r="C404" s="172" t="s">
        <v>219</v>
      </c>
      <c r="D404" s="162">
        <v>5.98</v>
      </c>
      <c r="E404" s="163">
        <v>30310.963637402852</v>
      </c>
      <c r="F404" s="215">
        <f t="shared" si="21"/>
        <v>181259.56255166908</v>
      </c>
      <c r="G404" s="192"/>
    </row>
    <row r="405" spans="1:7" x14ac:dyDescent="0.3">
      <c r="A405" s="159">
        <f>A404+1</f>
        <v>40</v>
      </c>
      <c r="B405" s="160" t="s">
        <v>501</v>
      </c>
      <c r="C405" s="161" t="s">
        <v>379</v>
      </c>
      <c r="D405" s="162">
        <v>4.5999999999999996</v>
      </c>
      <c r="E405" s="163">
        <v>1430.6682138305941</v>
      </c>
      <c r="F405" s="215">
        <f t="shared" si="21"/>
        <v>6581.0737836207327</v>
      </c>
      <c r="G405" s="192"/>
    </row>
    <row r="406" spans="1:7" x14ac:dyDescent="0.3">
      <c r="A406" s="184"/>
      <c r="B406" s="185" t="s">
        <v>276</v>
      </c>
      <c r="C406" s="185"/>
      <c r="D406" s="228"/>
      <c r="E406" s="205"/>
      <c r="F406" s="215"/>
      <c r="G406" s="192"/>
    </row>
    <row r="407" spans="1:7" ht="34.5" x14ac:dyDescent="0.3">
      <c r="A407" s="159">
        <f>A405+1</f>
        <v>41</v>
      </c>
      <c r="B407" s="160" t="s">
        <v>493</v>
      </c>
      <c r="C407" s="172" t="s">
        <v>188</v>
      </c>
      <c r="D407" s="162">
        <v>10.4</v>
      </c>
      <c r="E407" s="163">
        <v>3162.3831846024482</v>
      </c>
      <c r="F407" s="215">
        <f t="shared" si="21"/>
        <v>32888.785119865461</v>
      </c>
      <c r="G407" s="192"/>
    </row>
    <row r="408" spans="1:7" ht="34.5" x14ac:dyDescent="0.3">
      <c r="A408" s="180">
        <f>A407+1</f>
        <v>42</v>
      </c>
      <c r="B408" s="181" t="s">
        <v>355</v>
      </c>
      <c r="C408" s="182" t="s">
        <v>219</v>
      </c>
      <c r="D408" s="183">
        <v>5.59</v>
      </c>
      <c r="E408" s="163">
        <v>56976.218476800001</v>
      </c>
      <c r="F408" s="215">
        <f t="shared" si="21"/>
        <v>318497.061285312</v>
      </c>
      <c r="G408" s="192"/>
    </row>
    <row r="409" spans="1:7" x14ac:dyDescent="0.3">
      <c r="A409" s="184"/>
      <c r="B409" s="185" t="s">
        <v>283</v>
      </c>
      <c r="C409" s="185"/>
      <c r="D409" s="228"/>
      <c r="E409" s="205"/>
      <c r="F409" s="215"/>
      <c r="G409" s="192"/>
    </row>
    <row r="410" spans="1:7" ht="34.5" x14ac:dyDescent="0.3">
      <c r="A410" s="159">
        <f>A408+1</f>
        <v>43</v>
      </c>
      <c r="B410" s="160" t="s">
        <v>495</v>
      </c>
      <c r="C410" s="172" t="s">
        <v>188</v>
      </c>
      <c r="D410" s="162">
        <v>10.4</v>
      </c>
      <c r="E410" s="163">
        <v>3162.3831846024482</v>
      </c>
      <c r="F410" s="215">
        <f t="shared" si="21"/>
        <v>32888.785119865461</v>
      </c>
      <c r="G410" s="192"/>
    </row>
    <row r="411" spans="1:7" ht="34.5" x14ac:dyDescent="0.3">
      <c r="A411" s="159">
        <f>A410+1</f>
        <v>44</v>
      </c>
      <c r="B411" s="160" t="s">
        <v>505</v>
      </c>
      <c r="C411" s="172" t="s">
        <v>219</v>
      </c>
      <c r="D411" s="166">
        <v>1.89</v>
      </c>
      <c r="E411" s="163">
        <v>70585.060621622077</v>
      </c>
      <c r="F411" s="215">
        <f t="shared" si="21"/>
        <v>133405.76457486572</v>
      </c>
      <c r="G411" s="192"/>
    </row>
    <row r="412" spans="1:7" x14ac:dyDescent="0.3">
      <c r="A412" s="180">
        <f>A411+1</f>
        <v>45</v>
      </c>
      <c r="B412" s="181" t="s">
        <v>506</v>
      </c>
      <c r="C412" s="182" t="s">
        <v>219</v>
      </c>
      <c r="D412" s="183">
        <v>1.82</v>
      </c>
      <c r="E412" s="163">
        <v>56976.218476800001</v>
      </c>
      <c r="F412" s="215">
        <f t="shared" si="21"/>
        <v>103696.717627776</v>
      </c>
      <c r="G412" s="192"/>
    </row>
    <row r="413" spans="1:7" x14ac:dyDescent="0.3">
      <c r="A413" s="185"/>
      <c r="B413" s="185" t="s">
        <v>496</v>
      </c>
      <c r="C413" s="185"/>
      <c r="D413" s="214"/>
      <c r="E413" s="215"/>
      <c r="F413" s="215">
        <f t="shared" si="21"/>
        <v>0</v>
      </c>
      <c r="G413" s="192"/>
    </row>
    <row r="414" spans="1:7" ht="34.5" x14ac:dyDescent="0.3">
      <c r="A414" s="159">
        <f>A412+1</f>
        <v>46</v>
      </c>
      <c r="B414" s="229" t="s">
        <v>497</v>
      </c>
      <c r="C414" s="230" t="s">
        <v>166</v>
      </c>
      <c r="D414" s="214">
        <v>7.9000000000000001E-2</v>
      </c>
      <c r="E414" s="163">
        <v>958550.70994434797</v>
      </c>
      <c r="F414" s="215">
        <f t="shared" si="21"/>
        <v>75725.506085603483</v>
      </c>
      <c r="G414" s="192"/>
    </row>
    <row r="415" spans="1:7" x14ac:dyDescent="0.3">
      <c r="A415" s="180">
        <f>A414+1</f>
        <v>47</v>
      </c>
      <c r="B415" s="181" t="s">
        <v>498</v>
      </c>
      <c r="C415" s="182" t="s">
        <v>219</v>
      </c>
      <c r="D415" s="183">
        <v>1.8</v>
      </c>
      <c r="E415" s="163">
        <v>3024.3550079999995</v>
      </c>
      <c r="F415" s="215">
        <f t="shared" si="21"/>
        <v>5443.8390143999995</v>
      </c>
      <c r="G415" s="192"/>
    </row>
    <row r="416" spans="1:7" ht="34.5" x14ac:dyDescent="0.3">
      <c r="A416" s="159">
        <f>A415+1</f>
        <v>48</v>
      </c>
      <c r="B416" s="160" t="s">
        <v>218</v>
      </c>
      <c r="C416" s="161" t="s">
        <v>219</v>
      </c>
      <c r="D416" s="162">
        <v>4.5</v>
      </c>
      <c r="E416" s="163">
        <v>130.4217159874263</v>
      </c>
      <c r="F416" s="215">
        <f t="shared" si="21"/>
        <v>586.89772194341833</v>
      </c>
      <c r="G416" s="192"/>
    </row>
    <row r="417" spans="1:7" ht="34.5" x14ac:dyDescent="0.3">
      <c r="A417" s="159">
        <f>A416+1</f>
        <v>49</v>
      </c>
      <c r="B417" s="160" t="s">
        <v>455</v>
      </c>
      <c r="C417" s="161" t="s">
        <v>219</v>
      </c>
      <c r="D417" s="162">
        <v>4.5</v>
      </c>
      <c r="E417" s="163">
        <v>363.80395974562157</v>
      </c>
      <c r="F417" s="215">
        <f t="shared" si="21"/>
        <v>1637.1178188552972</v>
      </c>
      <c r="G417" s="192"/>
    </row>
    <row r="418" spans="1:7" x14ac:dyDescent="0.3">
      <c r="A418" s="141"/>
      <c r="B418" s="141" t="s">
        <v>507</v>
      </c>
      <c r="C418" s="169"/>
      <c r="D418" s="214"/>
      <c r="E418" s="215"/>
      <c r="F418" s="170">
        <f>SUM(F362:F417)</f>
        <v>4581372.5256421966</v>
      </c>
      <c r="G418" s="203"/>
    </row>
    <row r="419" spans="1:7" ht="34.5" x14ac:dyDescent="0.3">
      <c r="A419" s="184"/>
      <c r="B419" s="120" t="s">
        <v>1331</v>
      </c>
      <c r="C419" s="120"/>
      <c r="D419" s="214"/>
      <c r="E419" s="215"/>
      <c r="F419" s="226"/>
      <c r="G419" s="192"/>
    </row>
    <row r="420" spans="1:7" x14ac:dyDescent="0.3">
      <c r="A420" s="184"/>
      <c r="B420" s="185" t="s">
        <v>460</v>
      </c>
      <c r="C420" s="185"/>
      <c r="D420" s="214"/>
      <c r="E420" s="215"/>
      <c r="F420" s="226"/>
      <c r="G420" s="192"/>
    </row>
    <row r="421" spans="1:7" ht="34.5" x14ac:dyDescent="0.3">
      <c r="A421" s="159">
        <f>+A417+1</f>
        <v>50</v>
      </c>
      <c r="B421" s="160" t="s">
        <v>461</v>
      </c>
      <c r="C421" s="172" t="s">
        <v>166</v>
      </c>
      <c r="D421" s="193">
        <v>0.15259999999999999</v>
      </c>
      <c r="E421" s="163">
        <v>1045171.4273092829</v>
      </c>
      <c r="F421" s="215">
        <f t="shared" ref="F421:F476" si="26">D421*E421</f>
        <v>159493.15980739656</v>
      </c>
      <c r="G421" s="192"/>
    </row>
    <row r="422" spans="1:7" ht="34.5" x14ac:dyDescent="0.3">
      <c r="A422" s="159">
        <f t="shared" ref="A422:A429" si="27">A421+1</f>
        <v>51</v>
      </c>
      <c r="B422" s="160" t="s">
        <v>462</v>
      </c>
      <c r="C422" s="172" t="s">
        <v>166</v>
      </c>
      <c r="D422" s="193">
        <v>0.18009999999999998</v>
      </c>
      <c r="E422" s="163">
        <v>1045171.4273092829</v>
      </c>
      <c r="F422" s="215">
        <f t="shared" si="26"/>
        <v>188235.37405840185</v>
      </c>
      <c r="G422" s="192"/>
    </row>
    <row r="423" spans="1:7" ht="34.5" x14ac:dyDescent="0.3">
      <c r="A423" s="159">
        <f t="shared" si="27"/>
        <v>52</v>
      </c>
      <c r="B423" s="160" t="s">
        <v>463</v>
      </c>
      <c r="C423" s="172" t="s">
        <v>166</v>
      </c>
      <c r="D423" s="193">
        <v>0.11144</v>
      </c>
      <c r="E423" s="163">
        <v>1045171.4273092829</v>
      </c>
      <c r="F423" s="215">
        <f t="shared" si="26"/>
        <v>116473.90385934649</v>
      </c>
      <c r="G423" s="192"/>
    </row>
    <row r="424" spans="1:7" x14ac:dyDescent="0.3">
      <c r="A424" s="159">
        <f t="shared" si="27"/>
        <v>53</v>
      </c>
      <c r="B424" s="160" t="s">
        <v>464</v>
      </c>
      <c r="C424" s="161" t="s">
        <v>379</v>
      </c>
      <c r="D424" s="162">
        <v>12</v>
      </c>
      <c r="E424" s="163">
        <v>597.9631117743362</v>
      </c>
      <c r="F424" s="215">
        <f t="shared" si="26"/>
        <v>7175.5573412920348</v>
      </c>
      <c r="G424" s="192"/>
    </row>
    <row r="425" spans="1:7" ht="34.5" x14ac:dyDescent="0.3">
      <c r="A425" s="159">
        <f t="shared" si="27"/>
        <v>54</v>
      </c>
      <c r="B425" s="160" t="s">
        <v>465</v>
      </c>
      <c r="C425" s="172" t="s">
        <v>166</v>
      </c>
      <c r="D425" s="193">
        <v>3.9600000000000003E-2</v>
      </c>
      <c r="E425" s="163">
        <v>1045171.4273092829</v>
      </c>
      <c r="F425" s="215">
        <f t="shared" si="26"/>
        <v>41388.788521447605</v>
      </c>
      <c r="G425" s="192"/>
    </row>
    <row r="426" spans="1:7" ht="34.5" x14ac:dyDescent="0.3">
      <c r="A426" s="159">
        <f t="shared" si="27"/>
        <v>55</v>
      </c>
      <c r="B426" s="160" t="s">
        <v>466</v>
      </c>
      <c r="C426" s="172" t="s">
        <v>166</v>
      </c>
      <c r="D426" s="193">
        <v>2.2839999999999999E-2</v>
      </c>
      <c r="E426" s="163">
        <v>1045171.4273092829</v>
      </c>
      <c r="F426" s="215">
        <f t="shared" si="26"/>
        <v>23871.715399744022</v>
      </c>
      <c r="G426" s="192"/>
    </row>
    <row r="427" spans="1:7" x14ac:dyDescent="0.3">
      <c r="A427" s="159">
        <f t="shared" si="27"/>
        <v>56</v>
      </c>
      <c r="B427" s="160" t="s">
        <v>467</v>
      </c>
      <c r="C427" s="172" t="s">
        <v>166</v>
      </c>
      <c r="D427" s="193">
        <v>1.2199999999999999E-2</v>
      </c>
      <c r="E427" s="163">
        <v>1045171.4273092829</v>
      </c>
      <c r="F427" s="215">
        <f t="shared" si="26"/>
        <v>12751.091413173252</v>
      </c>
      <c r="G427" s="192"/>
    </row>
    <row r="428" spans="1:7" ht="34.5" x14ac:dyDescent="0.3">
      <c r="A428" s="159">
        <f t="shared" si="27"/>
        <v>57</v>
      </c>
      <c r="B428" s="160" t="s">
        <v>218</v>
      </c>
      <c r="C428" s="161" t="s">
        <v>219</v>
      </c>
      <c r="D428" s="162">
        <v>58.6</v>
      </c>
      <c r="E428" s="163">
        <v>130.4217159874263</v>
      </c>
      <c r="F428" s="215">
        <f t="shared" si="26"/>
        <v>7642.7125568631809</v>
      </c>
      <c r="G428" s="192"/>
    </row>
    <row r="429" spans="1:7" ht="34.5" x14ac:dyDescent="0.3">
      <c r="A429" s="159">
        <f t="shared" si="27"/>
        <v>58</v>
      </c>
      <c r="B429" s="160" t="s">
        <v>455</v>
      </c>
      <c r="C429" s="161" t="s">
        <v>219</v>
      </c>
      <c r="D429" s="162">
        <v>58.6</v>
      </c>
      <c r="E429" s="163">
        <v>363.80395974562157</v>
      </c>
      <c r="F429" s="215">
        <f t="shared" si="26"/>
        <v>21318.912041093423</v>
      </c>
      <c r="G429" s="192"/>
    </row>
    <row r="430" spans="1:7" x14ac:dyDescent="0.3">
      <c r="A430" s="184"/>
      <c r="B430" s="185" t="s">
        <v>468</v>
      </c>
      <c r="C430" s="185"/>
      <c r="D430" s="214"/>
      <c r="E430" s="215"/>
      <c r="F430" s="215"/>
      <c r="G430" s="192"/>
    </row>
    <row r="431" spans="1:7" ht="51.75" x14ac:dyDescent="0.3">
      <c r="A431" s="159">
        <f>A429+1</f>
        <v>59</v>
      </c>
      <c r="B431" s="160" t="s">
        <v>469</v>
      </c>
      <c r="C431" s="172" t="s">
        <v>166</v>
      </c>
      <c r="D431" s="193">
        <v>0.1008</v>
      </c>
      <c r="E431" s="163">
        <v>1316746.539894498</v>
      </c>
      <c r="F431" s="215">
        <f t="shared" si="26"/>
        <v>132728.0512213654</v>
      </c>
      <c r="G431" s="192"/>
    </row>
    <row r="432" spans="1:7" ht="51.75" x14ac:dyDescent="0.3">
      <c r="A432" s="159">
        <f t="shared" ref="A432:A438" si="28">A431+1</f>
        <v>60</v>
      </c>
      <c r="B432" s="160" t="s">
        <v>470</v>
      </c>
      <c r="C432" s="172" t="s">
        <v>219</v>
      </c>
      <c r="D432" s="162">
        <v>18</v>
      </c>
      <c r="E432" s="163">
        <v>5281.9363920384822</v>
      </c>
      <c r="F432" s="215">
        <f t="shared" si="26"/>
        <v>95074.855056692671</v>
      </c>
      <c r="G432" s="192"/>
    </row>
    <row r="433" spans="1:7" ht="34.5" x14ac:dyDescent="0.3">
      <c r="A433" s="159">
        <f t="shared" si="28"/>
        <v>61</v>
      </c>
      <c r="B433" s="160" t="s">
        <v>471</v>
      </c>
      <c r="C433" s="161" t="s">
        <v>219</v>
      </c>
      <c r="D433" s="162">
        <v>16.239999999999998</v>
      </c>
      <c r="E433" s="163">
        <v>3286.6723814329198</v>
      </c>
      <c r="F433" s="215">
        <f t="shared" si="26"/>
        <v>53375.55947447061</v>
      </c>
      <c r="G433" s="192"/>
    </row>
    <row r="434" spans="1:7" ht="34.5" x14ac:dyDescent="0.3">
      <c r="A434" s="159">
        <f t="shared" si="28"/>
        <v>62</v>
      </c>
      <c r="B434" s="160" t="s">
        <v>472</v>
      </c>
      <c r="C434" s="161" t="s">
        <v>219</v>
      </c>
      <c r="D434" s="162">
        <v>16.239999999999998</v>
      </c>
      <c r="E434" s="163">
        <v>7080.0008717513647</v>
      </c>
      <c r="F434" s="215">
        <f t="shared" si="26"/>
        <v>114979.21415724215</v>
      </c>
      <c r="G434" s="192"/>
    </row>
    <row r="435" spans="1:7" ht="34.5" x14ac:dyDescent="0.3">
      <c r="A435" s="159">
        <f t="shared" si="28"/>
        <v>63</v>
      </c>
      <c r="B435" s="160" t="s">
        <v>473</v>
      </c>
      <c r="C435" s="161" t="s">
        <v>219</v>
      </c>
      <c r="D435" s="162">
        <v>16.239999999999998</v>
      </c>
      <c r="E435" s="163">
        <v>3286.6723814329198</v>
      </c>
      <c r="F435" s="215">
        <f t="shared" si="26"/>
        <v>53375.55947447061</v>
      </c>
      <c r="G435" s="192"/>
    </row>
    <row r="436" spans="1:7" ht="34.5" x14ac:dyDescent="0.3">
      <c r="A436" s="159">
        <f t="shared" si="28"/>
        <v>64</v>
      </c>
      <c r="B436" s="160" t="s">
        <v>474</v>
      </c>
      <c r="C436" s="161" t="s">
        <v>219</v>
      </c>
      <c r="D436" s="162">
        <v>16.239999999999998</v>
      </c>
      <c r="E436" s="163">
        <v>12614.991374299332</v>
      </c>
      <c r="F436" s="215">
        <f t="shared" si="26"/>
        <v>204867.45991862114</v>
      </c>
      <c r="G436" s="192"/>
    </row>
    <row r="437" spans="1:7" x14ac:dyDescent="0.3">
      <c r="A437" s="159">
        <f t="shared" si="28"/>
        <v>65</v>
      </c>
      <c r="B437" s="160" t="s">
        <v>475</v>
      </c>
      <c r="C437" s="161" t="s">
        <v>219</v>
      </c>
      <c r="D437" s="162">
        <v>16.239999999999998</v>
      </c>
      <c r="E437" s="163">
        <v>3102.6845206633884</v>
      </c>
      <c r="F437" s="215">
        <f t="shared" si="26"/>
        <v>50387.59661557342</v>
      </c>
      <c r="G437" s="192"/>
    </row>
    <row r="438" spans="1:7" x14ac:dyDescent="0.3">
      <c r="A438" s="159">
        <f t="shared" si="28"/>
        <v>66</v>
      </c>
      <c r="B438" s="160" t="s">
        <v>476</v>
      </c>
      <c r="C438" s="161" t="s">
        <v>379</v>
      </c>
      <c r="D438" s="162">
        <v>16.100000000000001</v>
      </c>
      <c r="E438" s="163">
        <v>1430.6682138305941</v>
      </c>
      <c r="F438" s="215">
        <f t="shared" si="26"/>
        <v>23033.758242672568</v>
      </c>
      <c r="G438" s="192"/>
    </row>
    <row r="439" spans="1:7" x14ac:dyDescent="0.3">
      <c r="A439" s="184"/>
      <c r="B439" s="185" t="s">
        <v>477</v>
      </c>
      <c r="C439" s="185"/>
      <c r="D439" s="214"/>
      <c r="E439" s="215"/>
      <c r="F439" s="215"/>
      <c r="G439" s="192"/>
    </row>
    <row r="440" spans="1:7" ht="51.75" x14ac:dyDescent="0.3">
      <c r="A440" s="159">
        <f>A438+1</f>
        <v>67</v>
      </c>
      <c r="B440" s="160" t="s">
        <v>478</v>
      </c>
      <c r="C440" s="172" t="s">
        <v>166</v>
      </c>
      <c r="D440" s="193">
        <v>0.1008</v>
      </c>
      <c r="E440" s="163">
        <v>1045171.4273092829</v>
      </c>
      <c r="F440" s="215">
        <f t="shared" si="26"/>
        <v>105353.27987277572</v>
      </c>
      <c r="G440" s="192"/>
    </row>
    <row r="441" spans="1:7" ht="34.5" x14ac:dyDescent="0.3">
      <c r="A441" s="180">
        <f t="shared" ref="A441:A450" si="29">A440+1</f>
        <v>68</v>
      </c>
      <c r="B441" s="181" t="s">
        <v>508</v>
      </c>
      <c r="C441" s="182" t="s">
        <v>219</v>
      </c>
      <c r="D441" s="183">
        <v>16.02</v>
      </c>
      <c r="E441" s="163">
        <v>10388.421890932597</v>
      </c>
      <c r="F441" s="215">
        <f t="shared" si="26"/>
        <v>166422.51869274021</v>
      </c>
      <c r="G441" s="192"/>
    </row>
    <row r="442" spans="1:7" x14ac:dyDescent="0.3">
      <c r="A442" s="180">
        <f t="shared" si="29"/>
        <v>69</v>
      </c>
      <c r="B442" s="181" t="s">
        <v>480</v>
      </c>
      <c r="C442" s="182" t="s">
        <v>219</v>
      </c>
      <c r="D442" s="183">
        <v>16.02</v>
      </c>
      <c r="E442" s="163">
        <v>4449.3985798980757</v>
      </c>
      <c r="F442" s="215">
        <f t="shared" si="26"/>
        <v>71279.365249967173</v>
      </c>
      <c r="G442" s="192"/>
    </row>
    <row r="443" spans="1:7" x14ac:dyDescent="0.3">
      <c r="A443" s="159">
        <f t="shared" si="29"/>
        <v>70</v>
      </c>
      <c r="B443" s="160" t="s">
        <v>481</v>
      </c>
      <c r="C443" s="161" t="s">
        <v>219</v>
      </c>
      <c r="D443" s="162">
        <v>16.02</v>
      </c>
      <c r="E443" s="163">
        <v>2584.6228196403986</v>
      </c>
      <c r="F443" s="215">
        <f t="shared" si="26"/>
        <v>41405.657570639181</v>
      </c>
      <c r="G443" s="192"/>
    </row>
    <row r="444" spans="1:7" ht="34.5" x14ac:dyDescent="0.3">
      <c r="A444" s="159">
        <f t="shared" si="29"/>
        <v>71</v>
      </c>
      <c r="B444" s="160" t="s">
        <v>471</v>
      </c>
      <c r="C444" s="161" t="s">
        <v>219</v>
      </c>
      <c r="D444" s="162">
        <v>16.02</v>
      </c>
      <c r="E444" s="163">
        <v>3286.6723814329198</v>
      </c>
      <c r="F444" s="215">
        <f t="shared" si="26"/>
        <v>52652.491550555373</v>
      </c>
      <c r="G444" s="192"/>
    </row>
    <row r="445" spans="1:7" ht="34.5" x14ac:dyDescent="0.3">
      <c r="A445" s="159">
        <f t="shared" si="29"/>
        <v>72</v>
      </c>
      <c r="B445" s="160" t="s">
        <v>472</v>
      </c>
      <c r="C445" s="161" t="s">
        <v>219</v>
      </c>
      <c r="D445" s="162">
        <v>16.02</v>
      </c>
      <c r="E445" s="163">
        <v>7080.0008717513647</v>
      </c>
      <c r="F445" s="215">
        <f t="shared" si="26"/>
        <v>113421.61396545685</v>
      </c>
      <c r="G445" s="192"/>
    </row>
    <row r="446" spans="1:7" ht="34.5" x14ac:dyDescent="0.3">
      <c r="A446" s="159">
        <f t="shared" si="29"/>
        <v>73</v>
      </c>
      <c r="B446" s="160" t="s">
        <v>473</v>
      </c>
      <c r="C446" s="161" t="s">
        <v>219</v>
      </c>
      <c r="D446" s="162">
        <v>16.02</v>
      </c>
      <c r="E446" s="163">
        <v>3286.6723814329198</v>
      </c>
      <c r="F446" s="215">
        <f t="shared" si="26"/>
        <v>52652.491550555373</v>
      </c>
      <c r="G446" s="192"/>
    </row>
    <row r="447" spans="1:7" x14ac:dyDescent="0.3">
      <c r="A447" s="159">
        <f t="shared" si="29"/>
        <v>74</v>
      </c>
      <c r="B447" s="160" t="s">
        <v>501</v>
      </c>
      <c r="C447" s="161" t="s">
        <v>379</v>
      </c>
      <c r="D447" s="162">
        <v>17.2</v>
      </c>
      <c r="E447" s="163">
        <v>1430.6682138305941</v>
      </c>
      <c r="F447" s="215">
        <f t="shared" si="26"/>
        <v>24607.493277886217</v>
      </c>
      <c r="G447" s="192"/>
    </row>
    <row r="448" spans="1:7" ht="34.5" x14ac:dyDescent="0.3">
      <c r="A448" s="159">
        <f t="shared" si="29"/>
        <v>75</v>
      </c>
      <c r="B448" s="160" t="s">
        <v>482</v>
      </c>
      <c r="C448" s="172" t="s">
        <v>166</v>
      </c>
      <c r="D448" s="193">
        <v>1.6239999999999997E-2</v>
      </c>
      <c r="E448" s="163">
        <v>1045171.4273092829</v>
      </c>
      <c r="F448" s="215">
        <f t="shared" si="26"/>
        <v>16973.583979502753</v>
      </c>
      <c r="G448" s="192"/>
    </row>
    <row r="449" spans="1:7" ht="34.5" x14ac:dyDescent="0.3">
      <c r="A449" s="159">
        <f t="shared" si="29"/>
        <v>76</v>
      </c>
      <c r="B449" s="160" t="s">
        <v>483</v>
      </c>
      <c r="C449" s="161" t="s">
        <v>219</v>
      </c>
      <c r="D449" s="162">
        <v>16.239999999999998</v>
      </c>
      <c r="E449" s="163">
        <v>9507.1542234338413</v>
      </c>
      <c r="F449" s="215">
        <f t="shared" si="26"/>
        <v>154396.18458856558</v>
      </c>
      <c r="G449" s="192"/>
    </row>
    <row r="450" spans="1:7" ht="34.5" x14ac:dyDescent="0.3">
      <c r="A450" s="159">
        <f t="shared" si="29"/>
        <v>77</v>
      </c>
      <c r="B450" s="160" t="s">
        <v>484</v>
      </c>
      <c r="C450" s="172" t="s">
        <v>219</v>
      </c>
      <c r="D450" s="162">
        <v>18</v>
      </c>
      <c r="E450" s="163">
        <v>5150.4512365671862</v>
      </c>
      <c r="F450" s="215">
        <f t="shared" si="26"/>
        <v>92708.122258209347</v>
      </c>
      <c r="G450" s="192"/>
    </row>
    <row r="451" spans="1:7" x14ac:dyDescent="0.3">
      <c r="A451" s="184"/>
      <c r="B451" s="185" t="s">
        <v>485</v>
      </c>
      <c r="C451" s="185"/>
      <c r="D451" s="214"/>
      <c r="E451" s="215"/>
      <c r="F451" s="215"/>
      <c r="G451" s="192"/>
    </row>
    <row r="452" spans="1:7" ht="51.75" x14ac:dyDescent="0.3">
      <c r="A452" s="159">
        <f>A450+1</f>
        <v>78</v>
      </c>
      <c r="B452" s="160" t="s">
        <v>509</v>
      </c>
      <c r="C452" s="172" t="s">
        <v>219</v>
      </c>
      <c r="D452" s="162">
        <v>39.1</v>
      </c>
      <c r="E452" s="163">
        <v>30310.963637402852</v>
      </c>
      <c r="F452" s="215">
        <f t="shared" si="26"/>
        <v>1185158.6782224516</v>
      </c>
      <c r="G452" s="192"/>
    </row>
    <row r="453" spans="1:7" ht="51.75" x14ac:dyDescent="0.3">
      <c r="A453" s="159">
        <f t="shared" ref="A453:A461" si="30">A452+1</f>
        <v>79</v>
      </c>
      <c r="B453" s="160" t="s">
        <v>486</v>
      </c>
      <c r="C453" s="161" t="s">
        <v>379</v>
      </c>
      <c r="D453" s="162">
        <v>48</v>
      </c>
      <c r="E453" s="163">
        <v>597.9631117743362</v>
      </c>
      <c r="F453" s="215">
        <f t="shared" si="26"/>
        <v>28702.229365168139</v>
      </c>
      <c r="G453" s="192"/>
    </row>
    <row r="454" spans="1:7" ht="51.75" x14ac:dyDescent="0.3">
      <c r="A454" s="159">
        <f t="shared" si="30"/>
        <v>80</v>
      </c>
      <c r="B454" s="160" t="s">
        <v>487</v>
      </c>
      <c r="C454" s="161" t="s">
        <v>379</v>
      </c>
      <c r="D454" s="162">
        <v>60</v>
      </c>
      <c r="E454" s="163">
        <v>597.9631117743362</v>
      </c>
      <c r="F454" s="215">
        <f t="shared" si="26"/>
        <v>35877.786706460174</v>
      </c>
      <c r="G454" s="192"/>
    </row>
    <row r="455" spans="1:7" ht="34.5" x14ac:dyDescent="0.3">
      <c r="A455" s="159">
        <f t="shared" si="30"/>
        <v>81</v>
      </c>
      <c r="B455" s="160" t="s">
        <v>488</v>
      </c>
      <c r="C455" s="172" t="s">
        <v>219</v>
      </c>
      <c r="D455" s="162">
        <v>6.52</v>
      </c>
      <c r="E455" s="163">
        <v>7883.4416389317894</v>
      </c>
      <c r="F455" s="215">
        <f t="shared" si="26"/>
        <v>51400.039485835267</v>
      </c>
      <c r="G455" s="192"/>
    </row>
    <row r="456" spans="1:7" ht="34.5" x14ac:dyDescent="0.3">
      <c r="A456" s="159">
        <f t="shared" si="30"/>
        <v>82</v>
      </c>
      <c r="B456" s="160" t="s">
        <v>471</v>
      </c>
      <c r="C456" s="161" t="s">
        <v>219</v>
      </c>
      <c r="D456" s="162">
        <v>6.52</v>
      </c>
      <c r="E456" s="163">
        <v>3286.6723814329198</v>
      </c>
      <c r="F456" s="215">
        <f t="shared" si="26"/>
        <v>21429.103926942636</v>
      </c>
      <c r="G456" s="192"/>
    </row>
    <row r="457" spans="1:7" ht="34.5" x14ac:dyDescent="0.3">
      <c r="A457" s="159">
        <f t="shared" si="30"/>
        <v>83</v>
      </c>
      <c r="B457" s="160" t="s">
        <v>489</v>
      </c>
      <c r="C457" s="161" t="s">
        <v>219</v>
      </c>
      <c r="D457" s="162">
        <v>6.52</v>
      </c>
      <c r="E457" s="163">
        <v>6306.1618597264005</v>
      </c>
      <c r="F457" s="215">
        <f t="shared" si="26"/>
        <v>41116.17532541613</v>
      </c>
      <c r="G457" s="192"/>
    </row>
    <row r="458" spans="1:7" ht="34.5" x14ac:dyDescent="0.3">
      <c r="A458" s="159">
        <f t="shared" si="30"/>
        <v>84</v>
      </c>
      <c r="B458" s="160" t="s">
        <v>473</v>
      </c>
      <c r="C458" s="161" t="s">
        <v>219</v>
      </c>
      <c r="D458" s="162">
        <v>6.52</v>
      </c>
      <c r="E458" s="163">
        <v>3286.6723814329198</v>
      </c>
      <c r="F458" s="215">
        <f t="shared" si="26"/>
        <v>21429.103926942636</v>
      </c>
      <c r="G458" s="192"/>
    </row>
    <row r="459" spans="1:7" ht="34.5" x14ac:dyDescent="0.3">
      <c r="A459" s="180">
        <f t="shared" si="30"/>
        <v>85</v>
      </c>
      <c r="B459" s="181" t="s">
        <v>510</v>
      </c>
      <c r="C459" s="182" t="s">
        <v>219</v>
      </c>
      <c r="D459" s="183">
        <v>6.52</v>
      </c>
      <c r="E459" s="163">
        <v>10388.421890932597</v>
      </c>
      <c r="F459" s="215">
        <f t="shared" si="26"/>
        <v>67732.51072888053</v>
      </c>
      <c r="G459" s="192"/>
    </row>
    <row r="460" spans="1:7" x14ac:dyDescent="0.3">
      <c r="A460" s="180">
        <f t="shared" si="30"/>
        <v>86</v>
      </c>
      <c r="B460" s="181" t="s">
        <v>491</v>
      </c>
      <c r="C460" s="182" t="s">
        <v>219</v>
      </c>
      <c r="D460" s="183">
        <v>6.52</v>
      </c>
      <c r="E460" s="163">
        <v>3443.4089186379633</v>
      </c>
      <c r="F460" s="215">
        <f t="shared" si="26"/>
        <v>22451.026149519519</v>
      </c>
      <c r="G460" s="192"/>
    </row>
    <row r="461" spans="1:7" x14ac:dyDescent="0.3">
      <c r="A461" s="180">
        <f t="shared" si="30"/>
        <v>87</v>
      </c>
      <c r="B461" s="181" t="s">
        <v>492</v>
      </c>
      <c r="C461" s="182" t="s">
        <v>219</v>
      </c>
      <c r="D461" s="183">
        <v>6.52</v>
      </c>
      <c r="E461" s="163">
        <v>2364.8296601353527</v>
      </c>
      <c r="F461" s="215">
        <f t="shared" si="26"/>
        <v>15418.689384082498</v>
      </c>
      <c r="G461" s="192"/>
    </row>
    <row r="462" spans="1:7" x14ac:dyDescent="0.3">
      <c r="A462" s="184"/>
      <c r="B462" s="185" t="s">
        <v>503</v>
      </c>
      <c r="C462" s="185"/>
      <c r="D462" s="228"/>
      <c r="E462" s="205"/>
      <c r="F462" s="215"/>
      <c r="G462" s="192"/>
    </row>
    <row r="463" spans="1:7" ht="34.5" x14ac:dyDescent="0.3">
      <c r="A463" s="159">
        <f>A461+1</f>
        <v>88</v>
      </c>
      <c r="B463" s="160" t="s">
        <v>504</v>
      </c>
      <c r="C463" s="172" t="s">
        <v>219</v>
      </c>
      <c r="D463" s="162">
        <v>5.98</v>
      </c>
      <c r="E463" s="163">
        <v>30310.963637402852</v>
      </c>
      <c r="F463" s="215">
        <f t="shared" si="26"/>
        <v>181259.56255166908</v>
      </c>
      <c r="G463" s="192"/>
    </row>
    <row r="464" spans="1:7" x14ac:dyDescent="0.3">
      <c r="A464" s="159">
        <f>A463+1</f>
        <v>89</v>
      </c>
      <c r="B464" s="160" t="s">
        <v>501</v>
      </c>
      <c r="C464" s="161" t="s">
        <v>379</v>
      </c>
      <c r="D464" s="162">
        <v>4.5999999999999996</v>
      </c>
      <c r="E464" s="163">
        <v>1430.6682138305941</v>
      </c>
      <c r="F464" s="215">
        <f t="shared" si="26"/>
        <v>6581.0737836207327</v>
      </c>
      <c r="G464" s="192"/>
    </row>
    <row r="465" spans="1:7" x14ac:dyDescent="0.3">
      <c r="A465" s="184"/>
      <c r="B465" s="185" t="s">
        <v>276</v>
      </c>
      <c r="C465" s="185"/>
      <c r="D465" s="214"/>
      <c r="E465" s="215"/>
      <c r="F465" s="215"/>
      <c r="G465" s="192"/>
    </row>
    <row r="466" spans="1:7" ht="34.5" x14ac:dyDescent="0.3">
      <c r="A466" s="159">
        <f>A464+1</f>
        <v>90</v>
      </c>
      <c r="B466" s="160" t="s">
        <v>493</v>
      </c>
      <c r="C466" s="172" t="s">
        <v>188</v>
      </c>
      <c r="D466" s="162">
        <v>10.4</v>
      </c>
      <c r="E466" s="163">
        <v>3162.3831846024482</v>
      </c>
      <c r="F466" s="215">
        <f t="shared" si="26"/>
        <v>32888.785119865461</v>
      </c>
      <c r="G466" s="192"/>
    </row>
    <row r="467" spans="1:7" ht="34.5" x14ac:dyDescent="0.3">
      <c r="A467" s="180">
        <f>A466+1</f>
        <v>91</v>
      </c>
      <c r="B467" s="181" t="s">
        <v>355</v>
      </c>
      <c r="C467" s="182" t="s">
        <v>219</v>
      </c>
      <c r="D467" s="183">
        <v>5.59</v>
      </c>
      <c r="E467" s="163">
        <v>56976.218476800001</v>
      </c>
      <c r="F467" s="215">
        <f t="shared" si="26"/>
        <v>318497.061285312</v>
      </c>
      <c r="G467" s="192"/>
    </row>
    <row r="468" spans="1:7" x14ac:dyDescent="0.3">
      <c r="A468" s="184"/>
      <c r="B468" s="185" t="s">
        <v>283</v>
      </c>
      <c r="C468" s="185"/>
      <c r="D468" s="228"/>
      <c r="E468" s="205"/>
      <c r="F468" s="215"/>
      <c r="G468" s="192"/>
    </row>
    <row r="469" spans="1:7" ht="34.5" x14ac:dyDescent="0.3">
      <c r="A469" s="159">
        <f>A467+1</f>
        <v>92</v>
      </c>
      <c r="B469" s="160" t="s">
        <v>495</v>
      </c>
      <c r="C469" s="172" t="s">
        <v>188</v>
      </c>
      <c r="D469" s="162">
        <v>10.4</v>
      </c>
      <c r="E469" s="163">
        <v>3162.3831846024482</v>
      </c>
      <c r="F469" s="215">
        <f t="shared" si="26"/>
        <v>32888.785119865461</v>
      </c>
      <c r="G469" s="192"/>
    </row>
    <row r="470" spans="1:7" x14ac:dyDescent="0.3">
      <c r="A470" s="159">
        <f>A469+1</f>
        <v>93</v>
      </c>
      <c r="B470" s="160" t="s">
        <v>284</v>
      </c>
      <c r="C470" s="172" t="s">
        <v>219</v>
      </c>
      <c r="D470" s="166">
        <v>1.89</v>
      </c>
      <c r="E470" s="163">
        <v>70585.060621622077</v>
      </c>
      <c r="F470" s="215">
        <f t="shared" si="26"/>
        <v>133405.76457486572</v>
      </c>
      <c r="G470" s="192"/>
    </row>
    <row r="471" spans="1:7" x14ac:dyDescent="0.3">
      <c r="A471" s="180">
        <f>A470+1</f>
        <v>94</v>
      </c>
      <c r="B471" s="181" t="s">
        <v>506</v>
      </c>
      <c r="C471" s="182" t="s">
        <v>219</v>
      </c>
      <c r="D471" s="183">
        <v>1.82</v>
      </c>
      <c r="E471" s="163">
        <v>56976.218476800001</v>
      </c>
      <c r="F471" s="215">
        <f t="shared" si="26"/>
        <v>103696.717627776</v>
      </c>
      <c r="G471" s="192"/>
    </row>
    <row r="472" spans="1:7" x14ac:dyDescent="0.3">
      <c r="A472" s="185"/>
      <c r="B472" s="185" t="s">
        <v>496</v>
      </c>
      <c r="C472" s="185"/>
      <c r="D472" s="214"/>
      <c r="E472" s="215"/>
      <c r="F472" s="215"/>
      <c r="G472" s="192"/>
    </row>
    <row r="473" spans="1:7" ht="34.5" x14ac:dyDescent="0.3">
      <c r="A473" s="159">
        <f>A471+1</f>
        <v>95</v>
      </c>
      <c r="B473" s="229" t="s">
        <v>497</v>
      </c>
      <c r="C473" s="230" t="s">
        <v>166</v>
      </c>
      <c r="D473" s="214">
        <v>7.9000000000000001E-2</v>
      </c>
      <c r="E473" s="163">
        <v>958550.70994434797</v>
      </c>
      <c r="F473" s="215">
        <f t="shared" si="26"/>
        <v>75725.506085603483</v>
      </c>
      <c r="G473" s="192"/>
    </row>
    <row r="474" spans="1:7" x14ac:dyDescent="0.3">
      <c r="A474" s="180">
        <f>A473+1</f>
        <v>96</v>
      </c>
      <c r="B474" s="181" t="s">
        <v>498</v>
      </c>
      <c r="C474" s="182" t="s">
        <v>219</v>
      </c>
      <c r="D474" s="183">
        <v>1.8</v>
      </c>
      <c r="E474" s="163">
        <v>3024.3550079999995</v>
      </c>
      <c r="F474" s="215">
        <f t="shared" si="26"/>
        <v>5443.8390143999995</v>
      </c>
      <c r="G474" s="192"/>
    </row>
    <row r="475" spans="1:7" ht="34.5" x14ac:dyDescent="0.3">
      <c r="A475" s="159">
        <f>A474+1</f>
        <v>97</v>
      </c>
      <c r="B475" s="160" t="s">
        <v>218</v>
      </c>
      <c r="C475" s="161" t="s">
        <v>219</v>
      </c>
      <c r="D475" s="162">
        <v>4.5</v>
      </c>
      <c r="E475" s="163">
        <v>130.4217159874263</v>
      </c>
      <c r="F475" s="215">
        <f t="shared" si="26"/>
        <v>586.89772194341833</v>
      </c>
      <c r="G475" s="192"/>
    </row>
    <row r="476" spans="1:7" ht="34.5" x14ac:dyDescent="0.3">
      <c r="A476" s="159">
        <f>A475+1</f>
        <v>98</v>
      </c>
      <c r="B476" s="160" t="s">
        <v>455</v>
      </c>
      <c r="C476" s="161" t="s">
        <v>219</v>
      </c>
      <c r="D476" s="162">
        <v>4.5</v>
      </c>
      <c r="E476" s="163">
        <v>363.80395974562157</v>
      </c>
      <c r="F476" s="215">
        <f t="shared" si="26"/>
        <v>1637.1178188552972</v>
      </c>
      <c r="G476" s="192"/>
    </row>
    <row r="477" spans="1:7" x14ac:dyDescent="0.3">
      <c r="A477" s="141"/>
      <c r="B477" s="141" t="s">
        <v>511</v>
      </c>
      <c r="C477" s="169"/>
      <c r="D477" s="214"/>
      <c r="E477" s="215"/>
      <c r="F477" s="170">
        <f>SUM(F421:F476)</f>
        <v>4581372.5256421966</v>
      </c>
      <c r="G477" s="203"/>
    </row>
    <row r="478" spans="1:7" ht="51.75" x14ac:dyDescent="0.3">
      <c r="A478" s="184"/>
      <c r="B478" s="120" t="s">
        <v>1332</v>
      </c>
      <c r="C478" s="120"/>
      <c r="D478" s="214"/>
      <c r="E478" s="215"/>
      <c r="F478" s="226"/>
      <c r="G478" s="192"/>
    </row>
    <row r="479" spans="1:7" x14ac:dyDescent="0.3">
      <c r="A479" s="184"/>
      <c r="B479" s="185" t="s">
        <v>460</v>
      </c>
      <c r="C479" s="185"/>
      <c r="D479" s="214"/>
      <c r="E479" s="215"/>
      <c r="F479" s="226"/>
      <c r="G479" s="192"/>
    </row>
    <row r="480" spans="1:7" ht="34.5" x14ac:dyDescent="0.3">
      <c r="A480" s="159">
        <f>+A476+1</f>
        <v>99</v>
      </c>
      <c r="B480" s="160" t="s">
        <v>461</v>
      </c>
      <c r="C480" s="172" t="s">
        <v>166</v>
      </c>
      <c r="D480" s="193">
        <v>0.2868</v>
      </c>
      <c r="E480" s="163">
        <v>1045171.4273092829</v>
      </c>
      <c r="F480" s="215">
        <f t="shared" ref="F480:F534" si="31">D480*E480</f>
        <v>299755.16535230237</v>
      </c>
      <c r="G480" s="192"/>
    </row>
    <row r="481" spans="1:7" ht="34.5" x14ac:dyDescent="0.3">
      <c r="A481" s="159">
        <f t="shared" ref="A481:A488" si="32">A480+1</f>
        <v>100</v>
      </c>
      <c r="B481" s="160" t="s">
        <v>462</v>
      </c>
      <c r="C481" s="172" t="s">
        <v>166</v>
      </c>
      <c r="D481" s="193">
        <v>0.33851999999999999</v>
      </c>
      <c r="E481" s="163">
        <v>1045171.4273092829</v>
      </c>
      <c r="F481" s="215">
        <f t="shared" si="31"/>
        <v>353811.43157273845</v>
      </c>
      <c r="G481" s="192"/>
    </row>
    <row r="482" spans="1:7" ht="34.5" x14ac:dyDescent="0.3">
      <c r="A482" s="159">
        <f t="shared" si="32"/>
        <v>101</v>
      </c>
      <c r="B482" s="160" t="s">
        <v>463</v>
      </c>
      <c r="C482" s="172" t="s">
        <v>166</v>
      </c>
      <c r="D482" s="193">
        <v>0.22287999999999999</v>
      </c>
      <c r="E482" s="163">
        <v>1045171.4273092829</v>
      </c>
      <c r="F482" s="215">
        <f t="shared" si="31"/>
        <v>232947.80771869299</v>
      </c>
      <c r="G482" s="192"/>
    </row>
    <row r="483" spans="1:7" x14ac:dyDescent="0.3">
      <c r="A483" s="159">
        <f t="shared" si="32"/>
        <v>102</v>
      </c>
      <c r="B483" s="160" t="s">
        <v>464</v>
      </c>
      <c r="C483" s="161" t="s">
        <v>379</v>
      </c>
      <c r="D483" s="162">
        <v>24</v>
      </c>
      <c r="E483" s="163">
        <v>597.9631117743362</v>
      </c>
      <c r="F483" s="215">
        <f t="shared" si="31"/>
        <v>14351.11468258407</v>
      </c>
      <c r="G483" s="192"/>
    </row>
    <row r="484" spans="1:7" ht="34.5" x14ac:dyDescent="0.3">
      <c r="A484" s="159">
        <f t="shared" si="32"/>
        <v>103</v>
      </c>
      <c r="B484" s="160" t="s">
        <v>465</v>
      </c>
      <c r="C484" s="172" t="s">
        <v>166</v>
      </c>
      <c r="D484" s="193">
        <v>7.9200000000000007E-2</v>
      </c>
      <c r="E484" s="163">
        <v>1045171.4273092829</v>
      </c>
      <c r="F484" s="215">
        <f t="shared" si="31"/>
        <v>82777.577042895209</v>
      </c>
      <c r="G484" s="192"/>
    </row>
    <row r="485" spans="1:7" ht="34.5" x14ac:dyDescent="0.3">
      <c r="A485" s="159">
        <f t="shared" si="32"/>
        <v>104</v>
      </c>
      <c r="B485" s="160" t="s">
        <v>466</v>
      </c>
      <c r="C485" s="172" t="s">
        <v>166</v>
      </c>
      <c r="D485" s="193">
        <v>4.5679999999999998E-2</v>
      </c>
      <c r="E485" s="163">
        <v>1045171.4273092829</v>
      </c>
      <c r="F485" s="215">
        <f t="shared" si="31"/>
        <v>47743.430799488044</v>
      </c>
      <c r="G485" s="192"/>
    </row>
    <row r="486" spans="1:7" x14ac:dyDescent="0.3">
      <c r="A486" s="159">
        <f t="shared" si="32"/>
        <v>105</v>
      </c>
      <c r="B486" s="160" t="s">
        <v>467</v>
      </c>
      <c r="C486" s="172" t="s">
        <v>166</v>
      </c>
      <c r="D486" s="193">
        <v>2.0399999999999998E-2</v>
      </c>
      <c r="E486" s="163">
        <v>1045171.4273092829</v>
      </c>
      <c r="F486" s="215">
        <f t="shared" si="31"/>
        <v>21321.497117109371</v>
      </c>
      <c r="G486" s="192"/>
    </row>
    <row r="487" spans="1:7" ht="34.5" x14ac:dyDescent="0.3">
      <c r="A487" s="159">
        <f t="shared" si="32"/>
        <v>106</v>
      </c>
      <c r="B487" s="160" t="s">
        <v>218</v>
      </c>
      <c r="C487" s="161" t="s">
        <v>219</v>
      </c>
      <c r="D487" s="162">
        <v>84.8</v>
      </c>
      <c r="E487" s="163">
        <v>130.4217159874263</v>
      </c>
      <c r="F487" s="215">
        <f t="shared" si="31"/>
        <v>11059.76151573375</v>
      </c>
      <c r="G487" s="192"/>
    </row>
    <row r="488" spans="1:7" ht="34.5" x14ac:dyDescent="0.3">
      <c r="A488" s="159">
        <f t="shared" si="32"/>
        <v>107</v>
      </c>
      <c r="B488" s="160" t="s">
        <v>455</v>
      </c>
      <c r="C488" s="161" t="s">
        <v>219</v>
      </c>
      <c r="D488" s="162">
        <v>84.8</v>
      </c>
      <c r="E488" s="163">
        <v>363.80395974562157</v>
      </c>
      <c r="F488" s="215">
        <f t="shared" si="31"/>
        <v>30850.575786428708</v>
      </c>
      <c r="G488" s="192"/>
    </row>
    <row r="489" spans="1:7" x14ac:dyDescent="0.3">
      <c r="A489" s="184"/>
      <c r="B489" s="185" t="s">
        <v>468</v>
      </c>
      <c r="C489" s="185"/>
      <c r="D489" s="228"/>
      <c r="E489" s="205"/>
      <c r="F489" s="215"/>
      <c r="G489" s="192"/>
    </row>
    <row r="490" spans="1:7" ht="51.75" x14ac:dyDescent="0.3">
      <c r="A490" s="159">
        <f>A488+1</f>
        <v>108</v>
      </c>
      <c r="B490" s="160" t="s">
        <v>469</v>
      </c>
      <c r="C490" s="172" t="s">
        <v>166</v>
      </c>
      <c r="D490" s="193">
        <v>0.14599999999999999</v>
      </c>
      <c r="E490" s="163">
        <v>1316746.539894498</v>
      </c>
      <c r="F490" s="215">
        <f t="shared" si="31"/>
        <v>192244.99482459668</v>
      </c>
      <c r="G490" s="192"/>
    </row>
    <row r="491" spans="1:7" ht="51.75" x14ac:dyDescent="0.3">
      <c r="A491" s="159">
        <f t="shared" ref="A491:A497" si="33">A490+1</f>
        <v>109</v>
      </c>
      <c r="B491" s="160" t="s">
        <v>470</v>
      </c>
      <c r="C491" s="172" t="s">
        <v>219</v>
      </c>
      <c r="D491" s="162">
        <v>30</v>
      </c>
      <c r="E491" s="163">
        <v>5281.9363920384822</v>
      </c>
      <c r="F491" s="215">
        <f t="shared" si="31"/>
        <v>158458.09176115447</v>
      </c>
      <c r="G491" s="192"/>
    </row>
    <row r="492" spans="1:7" ht="34.5" x14ac:dyDescent="0.3">
      <c r="A492" s="159">
        <f t="shared" si="33"/>
        <v>110</v>
      </c>
      <c r="B492" s="160" t="s">
        <v>471</v>
      </c>
      <c r="C492" s="161" t="s">
        <v>219</v>
      </c>
      <c r="D492" s="162">
        <v>26.68</v>
      </c>
      <c r="E492" s="163">
        <v>3286.6723814329198</v>
      </c>
      <c r="F492" s="215">
        <f t="shared" si="31"/>
        <v>87688.419136630298</v>
      </c>
      <c r="G492" s="192"/>
    </row>
    <row r="493" spans="1:7" ht="34.5" x14ac:dyDescent="0.3">
      <c r="A493" s="159">
        <f t="shared" si="33"/>
        <v>111</v>
      </c>
      <c r="B493" s="160" t="s">
        <v>472</v>
      </c>
      <c r="C493" s="161" t="s">
        <v>219</v>
      </c>
      <c r="D493" s="162">
        <v>26.68</v>
      </c>
      <c r="E493" s="163">
        <v>7080.0008717513647</v>
      </c>
      <c r="F493" s="215">
        <f t="shared" si="31"/>
        <v>188894.42325832639</v>
      </c>
      <c r="G493" s="192"/>
    </row>
    <row r="494" spans="1:7" ht="34.5" x14ac:dyDescent="0.3">
      <c r="A494" s="159">
        <f t="shared" si="33"/>
        <v>112</v>
      </c>
      <c r="B494" s="160" t="s">
        <v>473</v>
      </c>
      <c r="C494" s="161" t="s">
        <v>219</v>
      </c>
      <c r="D494" s="162">
        <v>26.68</v>
      </c>
      <c r="E494" s="163">
        <v>3286.6723814329198</v>
      </c>
      <c r="F494" s="215">
        <f t="shared" si="31"/>
        <v>87688.419136630298</v>
      </c>
      <c r="G494" s="192"/>
    </row>
    <row r="495" spans="1:7" ht="34.5" x14ac:dyDescent="0.3">
      <c r="A495" s="159">
        <f t="shared" si="33"/>
        <v>113</v>
      </c>
      <c r="B495" s="160" t="s">
        <v>474</v>
      </c>
      <c r="C495" s="161" t="s">
        <v>219</v>
      </c>
      <c r="D495" s="162">
        <v>26.68</v>
      </c>
      <c r="E495" s="163">
        <v>12614.991374299332</v>
      </c>
      <c r="F495" s="215">
        <f t="shared" si="31"/>
        <v>336567.96986630617</v>
      </c>
      <c r="G495" s="192"/>
    </row>
    <row r="496" spans="1:7" x14ac:dyDescent="0.3">
      <c r="A496" s="159">
        <f t="shared" si="33"/>
        <v>114</v>
      </c>
      <c r="B496" s="160" t="s">
        <v>475</v>
      </c>
      <c r="C496" s="161" t="s">
        <v>219</v>
      </c>
      <c r="D496" s="214">
        <v>25.8</v>
      </c>
      <c r="E496" s="163">
        <v>3102.6845206633884</v>
      </c>
      <c r="F496" s="215">
        <f t="shared" si="31"/>
        <v>80049.260633115424</v>
      </c>
      <c r="G496" s="192"/>
    </row>
    <row r="497" spans="1:7" x14ac:dyDescent="0.3">
      <c r="A497" s="159">
        <f t="shared" si="33"/>
        <v>115</v>
      </c>
      <c r="B497" s="160" t="s">
        <v>476</v>
      </c>
      <c r="C497" s="161" t="s">
        <v>379</v>
      </c>
      <c r="D497" s="214">
        <v>26.12</v>
      </c>
      <c r="E497" s="163">
        <v>1430.6682138305941</v>
      </c>
      <c r="F497" s="215">
        <f t="shared" si="31"/>
        <v>37369.053745255122</v>
      </c>
      <c r="G497" s="192"/>
    </row>
    <row r="498" spans="1:7" x14ac:dyDescent="0.3">
      <c r="A498" s="184"/>
      <c r="B498" s="185" t="s">
        <v>477</v>
      </c>
      <c r="C498" s="185"/>
      <c r="D498" s="214"/>
      <c r="E498" s="215"/>
      <c r="F498" s="215"/>
      <c r="G498" s="192"/>
    </row>
    <row r="499" spans="1:7" ht="51.75" x14ac:dyDescent="0.3">
      <c r="A499" s="159">
        <f>A497+1</f>
        <v>116</v>
      </c>
      <c r="B499" s="160" t="s">
        <v>478</v>
      </c>
      <c r="C499" s="172" t="s">
        <v>166</v>
      </c>
      <c r="D499" s="193">
        <v>0.14599999999999999</v>
      </c>
      <c r="E499" s="163">
        <v>1045171.4273092829</v>
      </c>
      <c r="F499" s="215">
        <f t="shared" si="31"/>
        <v>152595.0283871553</v>
      </c>
      <c r="G499" s="192"/>
    </row>
    <row r="500" spans="1:7" ht="34.5" x14ac:dyDescent="0.3">
      <c r="A500" s="180">
        <f t="shared" ref="A500:A509" si="34">A499+1</f>
        <v>117</v>
      </c>
      <c r="B500" s="181" t="s">
        <v>512</v>
      </c>
      <c r="C500" s="182" t="s">
        <v>219</v>
      </c>
      <c r="D500" s="183">
        <v>25.8</v>
      </c>
      <c r="E500" s="163">
        <v>10388.421890932597</v>
      </c>
      <c r="F500" s="215">
        <f t="shared" si="31"/>
        <v>268021.28478606103</v>
      </c>
      <c r="G500" s="192"/>
    </row>
    <row r="501" spans="1:7" x14ac:dyDescent="0.3">
      <c r="A501" s="180">
        <f t="shared" si="34"/>
        <v>118</v>
      </c>
      <c r="B501" s="181" t="s">
        <v>480</v>
      </c>
      <c r="C501" s="182" t="s">
        <v>219</v>
      </c>
      <c r="D501" s="183">
        <v>25.8</v>
      </c>
      <c r="E501" s="163">
        <v>4449.3985798980757</v>
      </c>
      <c r="F501" s="215">
        <f t="shared" si="31"/>
        <v>114794.48336137035</v>
      </c>
      <c r="G501" s="192"/>
    </row>
    <row r="502" spans="1:7" x14ac:dyDescent="0.3">
      <c r="A502" s="159">
        <f t="shared" si="34"/>
        <v>119</v>
      </c>
      <c r="B502" s="160" t="s">
        <v>481</v>
      </c>
      <c r="C502" s="161" t="s">
        <v>219</v>
      </c>
      <c r="D502" s="162">
        <v>25.8</v>
      </c>
      <c r="E502" s="163">
        <v>2584.6228196403986</v>
      </c>
      <c r="F502" s="215">
        <f t="shared" si="31"/>
        <v>66683.268746722286</v>
      </c>
      <c r="G502" s="192"/>
    </row>
    <row r="503" spans="1:7" ht="34.5" x14ac:dyDescent="0.3">
      <c r="A503" s="159">
        <f t="shared" si="34"/>
        <v>120</v>
      </c>
      <c r="B503" s="160" t="s">
        <v>471</v>
      </c>
      <c r="C503" s="161" t="s">
        <v>219</v>
      </c>
      <c r="D503" s="162">
        <v>25.8</v>
      </c>
      <c r="E503" s="163">
        <v>3286.6723814329198</v>
      </c>
      <c r="F503" s="215">
        <f t="shared" si="31"/>
        <v>84796.147440969333</v>
      </c>
      <c r="G503" s="192"/>
    </row>
    <row r="504" spans="1:7" ht="34.5" x14ac:dyDescent="0.3">
      <c r="A504" s="159">
        <f t="shared" si="34"/>
        <v>121</v>
      </c>
      <c r="B504" s="160" t="s">
        <v>472</v>
      </c>
      <c r="C504" s="161" t="s">
        <v>219</v>
      </c>
      <c r="D504" s="162">
        <v>25.8</v>
      </c>
      <c r="E504" s="163">
        <v>7080.0008717513647</v>
      </c>
      <c r="F504" s="215">
        <f t="shared" si="31"/>
        <v>182664.02249118523</v>
      </c>
      <c r="G504" s="192"/>
    </row>
    <row r="505" spans="1:7" ht="34.5" x14ac:dyDescent="0.3">
      <c r="A505" s="159">
        <f t="shared" si="34"/>
        <v>122</v>
      </c>
      <c r="B505" s="160" t="s">
        <v>473</v>
      </c>
      <c r="C505" s="161" t="s">
        <v>219</v>
      </c>
      <c r="D505" s="162">
        <v>25.8</v>
      </c>
      <c r="E505" s="163">
        <v>3286.6723814329198</v>
      </c>
      <c r="F505" s="215">
        <f t="shared" si="31"/>
        <v>84796.147440969333</v>
      </c>
      <c r="G505" s="192"/>
    </row>
    <row r="506" spans="1:7" x14ac:dyDescent="0.3">
      <c r="A506" s="159">
        <f t="shared" si="34"/>
        <v>123</v>
      </c>
      <c r="B506" s="160" t="s">
        <v>501</v>
      </c>
      <c r="C506" s="161" t="s">
        <v>379</v>
      </c>
      <c r="D506" s="162">
        <v>32.4</v>
      </c>
      <c r="E506" s="163">
        <v>1430.6682138305941</v>
      </c>
      <c r="F506" s="215">
        <f t="shared" si="31"/>
        <v>46353.650128111251</v>
      </c>
      <c r="G506" s="192"/>
    </row>
    <row r="507" spans="1:7" ht="34.5" x14ac:dyDescent="0.3">
      <c r="A507" s="159">
        <f t="shared" si="34"/>
        <v>124</v>
      </c>
      <c r="B507" s="160" t="s">
        <v>482</v>
      </c>
      <c r="C507" s="172" t="s">
        <v>166</v>
      </c>
      <c r="D507" s="193">
        <v>6.7799999999999999E-2</v>
      </c>
      <c r="E507" s="163">
        <v>1045171.4273092829</v>
      </c>
      <c r="F507" s="215">
        <f t="shared" si="31"/>
        <v>70862.622771569382</v>
      </c>
      <c r="G507" s="192"/>
    </row>
    <row r="508" spans="1:7" ht="34.5" x14ac:dyDescent="0.3">
      <c r="A508" s="159">
        <f t="shared" si="34"/>
        <v>125</v>
      </c>
      <c r="B508" s="160" t="s">
        <v>483</v>
      </c>
      <c r="C508" s="161" t="s">
        <v>219</v>
      </c>
      <c r="D508" s="162">
        <v>30</v>
      </c>
      <c r="E508" s="163">
        <v>9507.1542234338413</v>
      </c>
      <c r="F508" s="215">
        <f t="shared" si="31"/>
        <v>285214.62670301524</v>
      </c>
      <c r="G508" s="192"/>
    </row>
    <row r="509" spans="1:7" ht="34.5" x14ac:dyDescent="0.3">
      <c r="A509" s="159">
        <f t="shared" si="34"/>
        <v>126</v>
      </c>
      <c r="B509" s="160" t="s">
        <v>484</v>
      </c>
      <c r="C509" s="172" t="s">
        <v>219</v>
      </c>
      <c r="D509" s="162">
        <v>30</v>
      </c>
      <c r="E509" s="163">
        <v>5150.4512365671862</v>
      </c>
      <c r="F509" s="215">
        <f t="shared" si="31"/>
        <v>154513.53709701559</v>
      </c>
      <c r="G509" s="192"/>
    </row>
    <row r="510" spans="1:7" x14ac:dyDescent="0.3">
      <c r="A510" s="184"/>
      <c r="B510" s="185" t="s">
        <v>485</v>
      </c>
      <c r="C510" s="185"/>
      <c r="D510" s="214"/>
      <c r="E510" s="215"/>
      <c r="F510" s="215"/>
      <c r="G510" s="192"/>
    </row>
    <row r="511" spans="1:7" ht="34.5" x14ac:dyDescent="0.3">
      <c r="A511" s="159">
        <f>A509+1</f>
        <v>127</v>
      </c>
      <c r="B511" s="160" t="s">
        <v>217</v>
      </c>
      <c r="C511" s="172" t="s">
        <v>219</v>
      </c>
      <c r="D511" s="162">
        <v>33.700000000000003</v>
      </c>
      <c r="E511" s="163">
        <v>30310.963637402852</v>
      </c>
      <c r="F511" s="215">
        <f t="shared" si="31"/>
        <v>1021479.4745804762</v>
      </c>
      <c r="G511" s="192"/>
    </row>
    <row r="512" spans="1:7" ht="51.75" x14ac:dyDescent="0.3">
      <c r="A512" s="159">
        <f t="shared" ref="A512:A520" si="35">A511+1</f>
        <v>128</v>
      </c>
      <c r="B512" s="160" t="s">
        <v>486</v>
      </c>
      <c r="C512" s="161" t="s">
        <v>379</v>
      </c>
      <c r="D512" s="162">
        <v>92</v>
      </c>
      <c r="E512" s="163">
        <v>597.9631117743362</v>
      </c>
      <c r="F512" s="215">
        <f t="shared" si="31"/>
        <v>55012.606283238929</v>
      </c>
      <c r="G512" s="192"/>
    </row>
    <row r="513" spans="1:7" ht="51.75" x14ac:dyDescent="0.3">
      <c r="A513" s="159">
        <f t="shared" si="35"/>
        <v>129</v>
      </c>
      <c r="B513" s="160" t="s">
        <v>487</v>
      </c>
      <c r="C513" s="161" t="s">
        <v>379</v>
      </c>
      <c r="D513" s="162">
        <v>116</v>
      </c>
      <c r="E513" s="163">
        <v>597.9631117743362</v>
      </c>
      <c r="F513" s="215">
        <f t="shared" si="31"/>
        <v>69363.720965822999</v>
      </c>
      <c r="G513" s="192"/>
    </row>
    <row r="514" spans="1:7" ht="34.5" x14ac:dyDescent="0.3">
      <c r="A514" s="159">
        <f t="shared" si="35"/>
        <v>130</v>
      </c>
      <c r="B514" s="160" t="s">
        <v>488</v>
      </c>
      <c r="C514" s="172" t="s">
        <v>219</v>
      </c>
      <c r="D514" s="162">
        <v>29</v>
      </c>
      <c r="E514" s="163">
        <v>7883.4416389317894</v>
      </c>
      <c r="F514" s="215">
        <f t="shared" si="31"/>
        <v>228619.8075290219</v>
      </c>
      <c r="G514" s="192"/>
    </row>
    <row r="515" spans="1:7" ht="34.5" x14ac:dyDescent="0.3">
      <c r="A515" s="159">
        <f t="shared" si="35"/>
        <v>131</v>
      </c>
      <c r="B515" s="160" t="s">
        <v>471</v>
      </c>
      <c r="C515" s="161" t="s">
        <v>219</v>
      </c>
      <c r="D515" s="162">
        <v>29</v>
      </c>
      <c r="E515" s="163">
        <v>3286.6723814329198</v>
      </c>
      <c r="F515" s="215">
        <f t="shared" si="31"/>
        <v>95313.49906155467</v>
      </c>
      <c r="G515" s="192"/>
    </row>
    <row r="516" spans="1:7" ht="34.5" x14ac:dyDescent="0.3">
      <c r="A516" s="159">
        <f t="shared" si="35"/>
        <v>132</v>
      </c>
      <c r="B516" s="160" t="s">
        <v>489</v>
      </c>
      <c r="C516" s="161" t="s">
        <v>219</v>
      </c>
      <c r="D516" s="162">
        <v>29</v>
      </c>
      <c r="E516" s="163">
        <v>6306.1618597264005</v>
      </c>
      <c r="F516" s="215">
        <f t="shared" si="31"/>
        <v>182878.69393206562</v>
      </c>
      <c r="G516" s="192"/>
    </row>
    <row r="517" spans="1:7" ht="34.5" x14ac:dyDescent="0.3">
      <c r="A517" s="159">
        <f t="shared" si="35"/>
        <v>133</v>
      </c>
      <c r="B517" s="160" t="s">
        <v>473</v>
      </c>
      <c r="C517" s="161" t="s">
        <v>219</v>
      </c>
      <c r="D517" s="162">
        <v>29</v>
      </c>
      <c r="E517" s="163">
        <v>3286.6723814329198</v>
      </c>
      <c r="F517" s="215">
        <f t="shared" si="31"/>
        <v>95313.49906155467</v>
      </c>
      <c r="G517" s="192"/>
    </row>
    <row r="518" spans="1:7" ht="34.5" x14ac:dyDescent="0.3">
      <c r="A518" s="180">
        <f t="shared" si="35"/>
        <v>134</v>
      </c>
      <c r="B518" s="181" t="s">
        <v>510</v>
      </c>
      <c r="C518" s="182" t="s">
        <v>219</v>
      </c>
      <c r="D518" s="183">
        <v>29</v>
      </c>
      <c r="E518" s="163">
        <v>10388.421890932597</v>
      </c>
      <c r="F518" s="215">
        <f t="shared" si="31"/>
        <v>301264.23483704531</v>
      </c>
      <c r="G518" s="192"/>
    </row>
    <row r="519" spans="1:7" x14ac:dyDescent="0.3">
      <c r="A519" s="180">
        <f t="shared" si="35"/>
        <v>135</v>
      </c>
      <c r="B519" s="181" t="s">
        <v>491</v>
      </c>
      <c r="C519" s="182" t="s">
        <v>219</v>
      </c>
      <c r="D519" s="183">
        <v>29</v>
      </c>
      <c r="E519" s="163">
        <v>3443.4089186379633</v>
      </c>
      <c r="F519" s="215">
        <f t="shared" si="31"/>
        <v>99858.858640500941</v>
      </c>
      <c r="G519" s="192"/>
    </row>
    <row r="520" spans="1:7" x14ac:dyDescent="0.3">
      <c r="A520" s="180">
        <f t="shared" si="35"/>
        <v>136</v>
      </c>
      <c r="B520" s="181" t="s">
        <v>492</v>
      </c>
      <c r="C520" s="182" t="s">
        <v>219</v>
      </c>
      <c r="D520" s="183">
        <v>29</v>
      </c>
      <c r="E520" s="163">
        <v>2364.8296601353527</v>
      </c>
      <c r="F520" s="215">
        <f t="shared" si="31"/>
        <v>68580.060143925235</v>
      </c>
      <c r="G520" s="192"/>
    </row>
    <row r="521" spans="1:7" x14ac:dyDescent="0.3">
      <c r="A521" s="184"/>
      <c r="B521" s="185" t="s">
        <v>503</v>
      </c>
      <c r="C521" s="185"/>
      <c r="D521" s="228"/>
      <c r="E521" s="205"/>
      <c r="F521" s="215"/>
      <c r="G521" s="192"/>
    </row>
    <row r="522" spans="1:7" x14ac:dyDescent="0.3">
      <c r="A522" s="159">
        <f>A520+1</f>
        <v>137</v>
      </c>
      <c r="B522" s="160" t="s">
        <v>513</v>
      </c>
      <c r="C522" s="172" t="s">
        <v>219</v>
      </c>
      <c r="D522" s="162">
        <v>23.92</v>
      </c>
      <c r="E522" s="163">
        <v>28816.055857967007</v>
      </c>
      <c r="F522" s="215">
        <f t="shared" si="31"/>
        <v>689280.05612257088</v>
      </c>
      <c r="G522" s="192"/>
    </row>
    <row r="523" spans="1:7" x14ac:dyDescent="0.3">
      <c r="A523" s="159">
        <f>A522+1</f>
        <v>138</v>
      </c>
      <c r="B523" s="160" t="s">
        <v>501</v>
      </c>
      <c r="C523" s="161" t="s">
        <v>379</v>
      </c>
      <c r="D523" s="162">
        <v>18.98</v>
      </c>
      <c r="E523" s="163">
        <v>1430.6682138305941</v>
      </c>
      <c r="F523" s="215">
        <f t="shared" si="31"/>
        <v>27154.082698504677</v>
      </c>
      <c r="G523" s="192"/>
    </row>
    <row r="524" spans="1:7" x14ac:dyDescent="0.3">
      <c r="A524" s="184"/>
      <c r="B524" s="185" t="s">
        <v>276</v>
      </c>
      <c r="C524" s="185"/>
      <c r="D524" s="228"/>
      <c r="E524" s="205"/>
      <c r="F524" s="215"/>
      <c r="G524" s="192"/>
    </row>
    <row r="525" spans="1:7" ht="34.5" x14ac:dyDescent="0.3">
      <c r="A525" s="159">
        <f>A523+1</f>
        <v>139</v>
      </c>
      <c r="B525" s="160" t="s">
        <v>493</v>
      </c>
      <c r="C525" s="172" t="s">
        <v>188</v>
      </c>
      <c r="D525" s="162">
        <v>52</v>
      </c>
      <c r="E525" s="163">
        <v>3162.3831846024482</v>
      </c>
      <c r="F525" s="215">
        <f t="shared" si="31"/>
        <v>164443.92559932731</v>
      </c>
      <c r="G525" s="192"/>
    </row>
    <row r="526" spans="1:7" ht="34.5" x14ac:dyDescent="0.3">
      <c r="A526" s="180">
        <f>A525+1</f>
        <v>140</v>
      </c>
      <c r="B526" s="181" t="s">
        <v>355</v>
      </c>
      <c r="C526" s="182" t="s">
        <v>219</v>
      </c>
      <c r="D526" s="183">
        <v>18.98</v>
      </c>
      <c r="E526" s="163">
        <v>56976.218476800001</v>
      </c>
      <c r="F526" s="215">
        <f t="shared" si="31"/>
        <v>1081408.6266896641</v>
      </c>
      <c r="G526" s="192"/>
    </row>
    <row r="527" spans="1:7" x14ac:dyDescent="0.3">
      <c r="A527" s="184"/>
      <c r="B527" s="185" t="s">
        <v>283</v>
      </c>
      <c r="C527" s="185"/>
      <c r="D527" s="228"/>
      <c r="E527" s="205"/>
      <c r="F527" s="215"/>
      <c r="G527" s="192"/>
    </row>
    <row r="528" spans="1:7" ht="34.5" x14ac:dyDescent="0.3">
      <c r="A528" s="159">
        <f>A526+1</f>
        <v>141</v>
      </c>
      <c r="B528" s="160" t="s">
        <v>495</v>
      </c>
      <c r="C528" s="172" t="s">
        <v>188</v>
      </c>
      <c r="D528" s="162">
        <v>31.2</v>
      </c>
      <c r="E528" s="163">
        <v>3162.3831846024482</v>
      </c>
      <c r="F528" s="215">
        <f t="shared" si="31"/>
        <v>98666.355359596375</v>
      </c>
      <c r="G528" s="192"/>
    </row>
    <row r="529" spans="1:7" x14ac:dyDescent="0.3">
      <c r="A529" s="159">
        <f>A528+1</f>
        <v>142</v>
      </c>
      <c r="B529" s="160" t="s">
        <v>284</v>
      </c>
      <c r="C529" s="172" t="s">
        <v>219</v>
      </c>
      <c r="D529" s="166">
        <v>11.88</v>
      </c>
      <c r="E529" s="163">
        <v>70585.060621622077</v>
      </c>
      <c r="F529" s="215">
        <f t="shared" si="31"/>
        <v>838550.52018487034</v>
      </c>
      <c r="G529" s="192"/>
    </row>
    <row r="530" spans="1:7" x14ac:dyDescent="0.3">
      <c r="A530" s="185"/>
      <c r="B530" s="185" t="s">
        <v>496</v>
      </c>
      <c r="C530" s="185"/>
      <c r="D530" s="214"/>
      <c r="E530" s="215"/>
      <c r="F530" s="215">
        <f t="shared" si="31"/>
        <v>0</v>
      </c>
      <c r="G530" s="192"/>
    </row>
    <row r="531" spans="1:7" ht="34.5" x14ac:dyDescent="0.3">
      <c r="A531" s="159">
        <f>A529+1</f>
        <v>143</v>
      </c>
      <c r="B531" s="229" t="s">
        <v>497</v>
      </c>
      <c r="C531" s="230" t="s">
        <v>166</v>
      </c>
      <c r="D531" s="214">
        <v>0.47399999999999998</v>
      </c>
      <c r="E531" s="163">
        <v>958550.70994434797</v>
      </c>
      <c r="F531" s="215">
        <f t="shared" si="31"/>
        <v>454353.03651362093</v>
      </c>
      <c r="G531" s="192"/>
    </row>
    <row r="532" spans="1:7" x14ac:dyDescent="0.3">
      <c r="A532" s="180">
        <f>A531+1</f>
        <v>144</v>
      </c>
      <c r="B532" s="181" t="s">
        <v>498</v>
      </c>
      <c r="C532" s="182" t="s">
        <v>219</v>
      </c>
      <c r="D532" s="183">
        <v>3.6</v>
      </c>
      <c r="E532" s="163">
        <v>3024.3550079999995</v>
      </c>
      <c r="F532" s="215">
        <f t="shared" si="31"/>
        <v>10887.678028799999</v>
      </c>
      <c r="G532" s="192"/>
    </row>
    <row r="533" spans="1:7" ht="34.5" x14ac:dyDescent="0.3">
      <c r="A533" s="159">
        <f>A532+1</f>
        <v>145</v>
      </c>
      <c r="B533" s="160" t="s">
        <v>218</v>
      </c>
      <c r="C533" s="161" t="s">
        <v>219</v>
      </c>
      <c r="D533" s="162">
        <v>9</v>
      </c>
      <c r="E533" s="163">
        <v>130.4217159874263</v>
      </c>
      <c r="F533" s="215">
        <f t="shared" si="31"/>
        <v>1173.7954438868367</v>
      </c>
      <c r="G533" s="192"/>
    </row>
    <row r="534" spans="1:7" ht="34.5" x14ac:dyDescent="0.3">
      <c r="A534" s="159">
        <f>A533+1</f>
        <v>146</v>
      </c>
      <c r="B534" s="160" t="s">
        <v>455</v>
      </c>
      <c r="C534" s="161" t="s">
        <v>219</v>
      </c>
      <c r="D534" s="162">
        <v>9</v>
      </c>
      <c r="E534" s="163">
        <v>363.80395974562157</v>
      </c>
      <c r="F534" s="215">
        <f t="shared" si="31"/>
        <v>3274.2356377105943</v>
      </c>
      <c r="G534" s="192"/>
    </row>
    <row r="535" spans="1:7" x14ac:dyDescent="0.3">
      <c r="A535" s="141"/>
      <c r="B535" s="141" t="s">
        <v>514</v>
      </c>
      <c r="C535" s="169"/>
      <c r="D535" s="214"/>
      <c r="E535" s="215"/>
      <c r="F535" s="170">
        <f>SUM(F480:F534)</f>
        <v>9361750.5806178916</v>
      </c>
      <c r="G535" s="203"/>
    </row>
    <row r="536" spans="1:7" ht="34.5" x14ac:dyDescent="0.3">
      <c r="A536" s="141"/>
      <c r="B536" s="120" t="s">
        <v>1333</v>
      </c>
      <c r="C536" s="120"/>
      <c r="D536" s="214"/>
      <c r="E536" s="215"/>
      <c r="F536" s="215"/>
      <c r="G536" s="192"/>
    </row>
    <row r="537" spans="1:7" x14ac:dyDescent="0.3">
      <c r="A537" s="184"/>
      <c r="B537" s="185" t="s">
        <v>460</v>
      </c>
      <c r="C537" s="185"/>
      <c r="D537" s="214"/>
      <c r="E537" s="215"/>
      <c r="F537" s="215"/>
      <c r="G537" s="192"/>
    </row>
    <row r="538" spans="1:7" ht="34.5" x14ac:dyDescent="0.3">
      <c r="A538" s="159">
        <f>+A534+1</f>
        <v>147</v>
      </c>
      <c r="B538" s="160" t="s">
        <v>461</v>
      </c>
      <c r="C538" s="172" t="s">
        <v>166</v>
      </c>
      <c r="D538" s="193">
        <v>0.15259999999999999</v>
      </c>
      <c r="E538" s="163">
        <v>1045171.4273092829</v>
      </c>
      <c r="F538" s="215">
        <f t="shared" ref="F538:F593" si="36">D538*E538</f>
        <v>159493.15980739656</v>
      </c>
      <c r="G538" s="192"/>
    </row>
    <row r="539" spans="1:7" ht="34.5" x14ac:dyDescent="0.3">
      <c r="A539" s="159">
        <f t="shared" ref="A539:A546" si="37">A538+1</f>
        <v>148</v>
      </c>
      <c r="B539" s="160" t="s">
        <v>462</v>
      </c>
      <c r="C539" s="172" t="s">
        <v>166</v>
      </c>
      <c r="D539" s="193">
        <v>0.18009999999999998</v>
      </c>
      <c r="E539" s="163">
        <v>1045171.4273092829</v>
      </c>
      <c r="F539" s="215">
        <f t="shared" si="36"/>
        <v>188235.37405840185</v>
      </c>
      <c r="G539" s="192"/>
    </row>
    <row r="540" spans="1:7" ht="34.5" x14ac:dyDescent="0.3">
      <c r="A540" s="159">
        <f t="shared" si="37"/>
        <v>149</v>
      </c>
      <c r="B540" s="160" t="s">
        <v>463</v>
      </c>
      <c r="C540" s="172" t="s">
        <v>166</v>
      </c>
      <c r="D540" s="193">
        <v>0.11144</v>
      </c>
      <c r="E540" s="163">
        <v>1045171.4273092829</v>
      </c>
      <c r="F540" s="215">
        <f t="shared" si="36"/>
        <v>116473.90385934649</v>
      </c>
      <c r="G540" s="192"/>
    </row>
    <row r="541" spans="1:7" x14ac:dyDescent="0.3">
      <c r="A541" s="159">
        <f t="shared" si="37"/>
        <v>150</v>
      </c>
      <c r="B541" s="160" t="s">
        <v>464</v>
      </c>
      <c r="C541" s="161" t="s">
        <v>379</v>
      </c>
      <c r="D541" s="162">
        <v>12</v>
      </c>
      <c r="E541" s="163">
        <v>597.9631117743362</v>
      </c>
      <c r="F541" s="215">
        <f t="shared" si="36"/>
        <v>7175.5573412920348</v>
      </c>
      <c r="G541" s="192"/>
    </row>
    <row r="542" spans="1:7" ht="34.5" x14ac:dyDescent="0.3">
      <c r="A542" s="159">
        <f t="shared" si="37"/>
        <v>151</v>
      </c>
      <c r="B542" s="160" t="s">
        <v>465</v>
      </c>
      <c r="C542" s="172" t="s">
        <v>166</v>
      </c>
      <c r="D542" s="193">
        <v>3.9600000000000003E-2</v>
      </c>
      <c r="E542" s="163">
        <v>1045171.4273092829</v>
      </c>
      <c r="F542" s="215">
        <f t="shared" si="36"/>
        <v>41388.788521447605</v>
      </c>
      <c r="G542" s="192"/>
    </row>
    <row r="543" spans="1:7" ht="34.5" x14ac:dyDescent="0.3">
      <c r="A543" s="159">
        <f t="shared" si="37"/>
        <v>152</v>
      </c>
      <c r="B543" s="160" t="s">
        <v>466</v>
      </c>
      <c r="C543" s="172" t="s">
        <v>166</v>
      </c>
      <c r="D543" s="193">
        <v>2.2839999999999999E-2</v>
      </c>
      <c r="E543" s="163">
        <v>1045171.4273092829</v>
      </c>
      <c r="F543" s="215">
        <f t="shared" si="36"/>
        <v>23871.715399744022</v>
      </c>
      <c r="G543" s="192"/>
    </row>
    <row r="544" spans="1:7" x14ac:dyDescent="0.3">
      <c r="A544" s="159">
        <f t="shared" si="37"/>
        <v>153</v>
      </c>
      <c r="B544" s="160" t="s">
        <v>467</v>
      </c>
      <c r="C544" s="172" t="s">
        <v>166</v>
      </c>
      <c r="D544" s="193">
        <v>1.2199999999999999E-2</v>
      </c>
      <c r="E544" s="163">
        <v>1045171.4273092829</v>
      </c>
      <c r="F544" s="215">
        <f t="shared" si="36"/>
        <v>12751.091413173252</v>
      </c>
      <c r="G544" s="192"/>
    </row>
    <row r="545" spans="1:7" ht="34.5" x14ac:dyDescent="0.3">
      <c r="A545" s="159">
        <f t="shared" si="37"/>
        <v>154</v>
      </c>
      <c r="B545" s="160" t="s">
        <v>218</v>
      </c>
      <c r="C545" s="161" t="s">
        <v>219</v>
      </c>
      <c r="D545" s="162">
        <v>58.6</v>
      </c>
      <c r="E545" s="163">
        <v>130.4217159874263</v>
      </c>
      <c r="F545" s="215">
        <f t="shared" si="36"/>
        <v>7642.7125568631809</v>
      </c>
      <c r="G545" s="192"/>
    </row>
    <row r="546" spans="1:7" ht="34.5" x14ac:dyDescent="0.3">
      <c r="A546" s="159">
        <f t="shared" si="37"/>
        <v>155</v>
      </c>
      <c r="B546" s="160" t="s">
        <v>455</v>
      </c>
      <c r="C546" s="161" t="s">
        <v>219</v>
      </c>
      <c r="D546" s="162">
        <v>58.6</v>
      </c>
      <c r="E546" s="163">
        <v>363.80395974562157</v>
      </c>
      <c r="F546" s="215">
        <f t="shared" si="36"/>
        <v>21318.912041093423</v>
      </c>
      <c r="G546" s="192"/>
    </row>
    <row r="547" spans="1:7" x14ac:dyDescent="0.3">
      <c r="A547" s="184"/>
      <c r="B547" s="185" t="s">
        <v>468</v>
      </c>
      <c r="C547" s="185"/>
      <c r="D547" s="228"/>
      <c r="E547" s="205"/>
      <c r="F547" s="215">
        <f t="shared" si="36"/>
        <v>0</v>
      </c>
      <c r="G547" s="192"/>
    </row>
    <row r="548" spans="1:7" ht="51.75" x14ac:dyDescent="0.3">
      <c r="A548" s="159">
        <f>A546+1</f>
        <v>156</v>
      </c>
      <c r="B548" s="160" t="s">
        <v>469</v>
      </c>
      <c r="C548" s="172" t="s">
        <v>166</v>
      </c>
      <c r="D548" s="193">
        <v>0.1008</v>
      </c>
      <c r="E548" s="163">
        <v>1316746.539894498</v>
      </c>
      <c r="F548" s="215">
        <f t="shared" si="36"/>
        <v>132728.0512213654</v>
      </c>
      <c r="G548" s="192"/>
    </row>
    <row r="549" spans="1:7" ht="51.75" x14ac:dyDescent="0.3">
      <c r="A549" s="159">
        <f t="shared" ref="A549:A555" si="38">A548+1</f>
        <v>157</v>
      </c>
      <c r="B549" s="160" t="s">
        <v>470</v>
      </c>
      <c r="C549" s="172" t="s">
        <v>219</v>
      </c>
      <c r="D549" s="162">
        <v>18</v>
      </c>
      <c r="E549" s="163">
        <v>5281.9363920384822</v>
      </c>
      <c r="F549" s="215">
        <f t="shared" si="36"/>
        <v>95074.855056692671</v>
      </c>
      <c r="G549" s="192"/>
    </row>
    <row r="550" spans="1:7" ht="34.5" x14ac:dyDescent="0.3">
      <c r="A550" s="159">
        <f t="shared" si="38"/>
        <v>158</v>
      </c>
      <c r="B550" s="160" t="s">
        <v>471</v>
      </c>
      <c r="C550" s="161" t="s">
        <v>219</v>
      </c>
      <c r="D550" s="162">
        <v>16.239999999999998</v>
      </c>
      <c r="E550" s="163">
        <v>3286.6723814329198</v>
      </c>
      <c r="F550" s="215">
        <f t="shared" si="36"/>
        <v>53375.55947447061</v>
      </c>
      <c r="G550" s="192"/>
    </row>
    <row r="551" spans="1:7" ht="34.5" x14ac:dyDescent="0.3">
      <c r="A551" s="159">
        <f t="shared" si="38"/>
        <v>159</v>
      </c>
      <c r="B551" s="160" t="s">
        <v>472</v>
      </c>
      <c r="C551" s="161" t="s">
        <v>219</v>
      </c>
      <c r="D551" s="162">
        <v>16.239999999999998</v>
      </c>
      <c r="E551" s="163">
        <v>7080.0008717513647</v>
      </c>
      <c r="F551" s="215">
        <f t="shared" si="36"/>
        <v>114979.21415724215</v>
      </c>
      <c r="G551" s="192"/>
    </row>
    <row r="552" spans="1:7" ht="34.5" x14ac:dyDescent="0.3">
      <c r="A552" s="159">
        <f t="shared" si="38"/>
        <v>160</v>
      </c>
      <c r="B552" s="160" t="s">
        <v>473</v>
      </c>
      <c r="C552" s="161" t="s">
        <v>219</v>
      </c>
      <c r="D552" s="162">
        <v>16.239999999999998</v>
      </c>
      <c r="E552" s="163">
        <v>3286.6723814329198</v>
      </c>
      <c r="F552" s="215">
        <f t="shared" si="36"/>
        <v>53375.55947447061</v>
      </c>
      <c r="G552" s="192"/>
    </row>
    <row r="553" spans="1:7" ht="34.5" x14ac:dyDescent="0.3">
      <c r="A553" s="159">
        <f t="shared" si="38"/>
        <v>161</v>
      </c>
      <c r="B553" s="160" t="s">
        <v>474</v>
      </c>
      <c r="C553" s="161" t="s">
        <v>219</v>
      </c>
      <c r="D553" s="162">
        <v>16.239999999999998</v>
      </c>
      <c r="E553" s="163">
        <v>12614.991374299332</v>
      </c>
      <c r="F553" s="215">
        <f t="shared" si="36"/>
        <v>204867.45991862114</v>
      </c>
      <c r="G553" s="192"/>
    </row>
    <row r="554" spans="1:7" x14ac:dyDescent="0.3">
      <c r="A554" s="159">
        <f t="shared" si="38"/>
        <v>162</v>
      </c>
      <c r="B554" s="160" t="s">
        <v>475</v>
      </c>
      <c r="C554" s="161" t="s">
        <v>219</v>
      </c>
      <c r="D554" s="162">
        <v>16.239999999999998</v>
      </c>
      <c r="E554" s="163">
        <v>3102.6845206633884</v>
      </c>
      <c r="F554" s="215">
        <f t="shared" si="36"/>
        <v>50387.59661557342</v>
      </c>
      <c r="G554" s="192"/>
    </row>
    <row r="555" spans="1:7" x14ac:dyDescent="0.3">
      <c r="A555" s="159">
        <f t="shared" si="38"/>
        <v>163</v>
      </c>
      <c r="B555" s="160" t="s">
        <v>476</v>
      </c>
      <c r="C555" s="161" t="s">
        <v>379</v>
      </c>
      <c r="D555" s="162">
        <v>16.100000000000001</v>
      </c>
      <c r="E555" s="163">
        <v>1430.6682138305941</v>
      </c>
      <c r="F555" s="215">
        <f t="shared" si="36"/>
        <v>23033.758242672568</v>
      </c>
      <c r="G555" s="192"/>
    </row>
    <row r="556" spans="1:7" x14ac:dyDescent="0.3">
      <c r="A556" s="184"/>
      <c r="B556" s="185" t="s">
        <v>477</v>
      </c>
      <c r="C556" s="185"/>
      <c r="D556" s="214"/>
      <c r="E556" s="215"/>
      <c r="F556" s="215"/>
      <c r="G556" s="192"/>
    </row>
    <row r="557" spans="1:7" ht="51.75" x14ac:dyDescent="0.3">
      <c r="A557" s="159">
        <f>A555+1</f>
        <v>164</v>
      </c>
      <c r="B557" s="160" t="s">
        <v>478</v>
      </c>
      <c r="C557" s="172" t="s">
        <v>166</v>
      </c>
      <c r="D557" s="193">
        <v>0.1008</v>
      </c>
      <c r="E557" s="163">
        <v>1045171.4273092829</v>
      </c>
      <c r="F557" s="215">
        <f t="shared" si="36"/>
        <v>105353.27987277572</v>
      </c>
      <c r="G557" s="192"/>
    </row>
    <row r="558" spans="1:7" ht="34.5" x14ac:dyDescent="0.3">
      <c r="A558" s="180">
        <f t="shared" ref="A558:A567" si="39">A557+1</f>
        <v>165</v>
      </c>
      <c r="B558" s="181" t="s">
        <v>512</v>
      </c>
      <c r="C558" s="182" t="s">
        <v>219</v>
      </c>
      <c r="D558" s="183">
        <v>16.02</v>
      </c>
      <c r="E558" s="163">
        <v>10388.421890932597</v>
      </c>
      <c r="F558" s="215">
        <f t="shared" si="36"/>
        <v>166422.51869274021</v>
      </c>
      <c r="G558" s="192"/>
    </row>
    <row r="559" spans="1:7" x14ac:dyDescent="0.3">
      <c r="A559" s="180">
        <f t="shared" si="39"/>
        <v>166</v>
      </c>
      <c r="B559" s="181" t="s">
        <v>480</v>
      </c>
      <c r="C559" s="182" t="s">
        <v>219</v>
      </c>
      <c r="D559" s="183">
        <v>16.02</v>
      </c>
      <c r="E559" s="163">
        <v>4449.3985798980757</v>
      </c>
      <c r="F559" s="215">
        <f t="shared" si="36"/>
        <v>71279.365249967173</v>
      </c>
      <c r="G559" s="192"/>
    </row>
    <row r="560" spans="1:7" x14ac:dyDescent="0.3">
      <c r="A560" s="159">
        <f t="shared" si="39"/>
        <v>167</v>
      </c>
      <c r="B560" s="160" t="s">
        <v>481</v>
      </c>
      <c r="C560" s="161" t="s">
        <v>219</v>
      </c>
      <c r="D560" s="162">
        <v>16.02</v>
      </c>
      <c r="E560" s="163">
        <v>2584.6228196403986</v>
      </c>
      <c r="F560" s="215">
        <f t="shared" si="36"/>
        <v>41405.657570639181</v>
      </c>
      <c r="G560" s="192"/>
    </row>
    <row r="561" spans="1:7" ht="34.5" x14ac:dyDescent="0.3">
      <c r="A561" s="159">
        <f t="shared" si="39"/>
        <v>168</v>
      </c>
      <c r="B561" s="160" t="s">
        <v>471</v>
      </c>
      <c r="C561" s="161" t="s">
        <v>219</v>
      </c>
      <c r="D561" s="162">
        <v>16.02</v>
      </c>
      <c r="E561" s="163">
        <v>3286.6723814329198</v>
      </c>
      <c r="F561" s="215">
        <f t="shared" si="36"/>
        <v>52652.491550555373</v>
      </c>
      <c r="G561" s="192"/>
    </row>
    <row r="562" spans="1:7" ht="34.5" x14ac:dyDescent="0.3">
      <c r="A562" s="159">
        <f t="shared" si="39"/>
        <v>169</v>
      </c>
      <c r="B562" s="160" t="s">
        <v>472</v>
      </c>
      <c r="C562" s="161" t="s">
        <v>219</v>
      </c>
      <c r="D562" s="162">
        <v>16.02</v>
      </c>
      <c r="E562" s="163">
        <v>7080.0008717513647</v>
      </c>
      <c r="F562" s="215">
        <f t="shared" si="36"/>
        <v>113421.61396545685</v>
      </c>
      <c r="G562" s="192"/>
    </row>
    <row r="563" spans="1:7" ht="34.5" x14ac:dyDescent="0.3">
      <c r="A563" s="159">
        <f t="shared" si="39"/>
        <v>170</v>
      </c>
      <c r="B563" s="160" t="s">
        <v>473</v>
      </c>
      <c r="C563" s="161" t="s">
        <v>219</v>
      </c>
      <c r="D563" s="162">
        <v>16.02</v>
      </c>
      <c r="E563" s="163">
        <v>3286.6723814329198</v>
      </c>
      <c r="F563" s="215">
        <f t="shared" si="36"/>
        <v>52652.491550555373</v>
      </c>
      <c r="G563" s="192"/>
    </row>
    <row r="564" spans="1:7" x14ac:dyDescent="0.3">
      <c r="A564" s="159">
        <f t="shared" si="39"/>
        <v>171</v>
      </c>
      <c r="B564" s="160" t="s">
        <v>501</v>
      </c>
      <c r="C564" s="161" t="s">
        <v>379</v>
      </c>
      <c r="D564" s="162">
        <v>17.2</v>
      </c>
      <c r="E564" s="163">
        <v>1430.6682138305941</v>
      </c>
      <c r="F564" s="215">
        <f t="shared" si="36"/>
        <v>24607.493277886217</v>
      </c>
      <c r="G564" s="192"/>
    </row>
    <row r="565" spans="1:7" ht="34.5" x14ac:dyDescent="0.3">
      <c r="A565" s="159">
        <f t="shared" si="39"/>
        <v>172</v>
      </c>
      <c r="B565" s="160" t="s">
        <v>482</v>
      </c>
      <c r="C565" s="172" t="s">
        <v>166</v>
      </c>
      <c r="D565" s="193">
        <v>1.6239999999999997E-2</v>
      </c>
      <c r="E565" s="163">
        <v>1045171.4273092829</v>
      </c>
      <c r="F565" s="215">
        <f t="shared" si="36"/>
        <v>16973.583979502753</v>
      </c>
      <c r="G565" s="192"/>
    </row>
    <row r="566" spans="1:7" ht="34.5" x14ac:dyDescent="0.3">
      <c r="A566" s="159">
        <f t="shared" si="39"/>
        <v>173</v>
      </c>
      <c r="B566" s="160" t="s">
        <v>483</v>
      </c>
      <c r="C566" s="161" t="s">
        <v>219</v>
      </c>
      <c r="D566" s="162">
        <v>16.239999999999998</v>
      </c>
      <c r="E566" s="163">
        <v>9507.1542234338413</v>
      </c>
      <c r="F566" s="215">
        <f t="shared" si="36"/>
        <v>154396.18458856558</v>
      </c>
      <c r="G566" s="192"/>
    </row>
    <row r="567" spans="1:7" ht="34.5" x14ac:dyDescent="0.3">
      <c r="A567" s="159">
        <f t="shared" si="39"/>
        <v>174</v>
      </c>
      <c r="B567" s="160" t="s">
        <v>484</v>
      </c>
      <c r="C567" s="172" t="s">
        <v>219</v>
      </c>
      <c r="D567" s="162">
        <v>18</v>
      </c>
      <c r="E567" s="163">
        <v>5150.4512365671862</v>
      </c>
      <c r="F567" s="215">
        <f t="shared" si="36"/>
        <v>92708.122258209347</v>
      </c>
      <c r="G567" s="192"/>
    </row>
    <row r="568" spans="1:7" x14ac:dyDescent="0.3">
      <c r="A568" s="184"/>
      <c r="B568" s="185" t="s">
        <v>485</v>
      </c>
      <c r="C568" s="185"/>
      <c r="D568" s="228"/>
      <c r="E568" s="205"/>
      <c r="F568" s="215"/>
      <c r="G568" s="192"/>
    </row>
    <row r="569" spans="1:7" ht="34.5" x14ac:dyDescent="0.3">
      <c r="A569" s="159">
        <f>A567+1</f>
        <v>175</v>
      </c>
      <c r="B569" s="160" t="s">
        <v>217</v>
      </c>
      <c r="C569" s="172" t="s">
        <v>219</v>
      </c>
      <c r="D569" s="162">
        <v>39.1</v>
      </c>
      <c r="E569" s="163">
        <v>30310.963637402852</v>
      </c>
      <c r="F569" s="215">
        <f t="shared" si="36"/>
        <v>1185158.6782224516</v>
      </c>
      <c r="G569" s="192"/>
    </row>
    <row r="570" spans="1:7" ht="51.75" x14ac:dyDescent="0.3">
      <c r="A570" s="159">
        <f t="shared" ref="A570:A578" si="40">A569+1</f>
        <v>176</v>
      </c>
      <c r="B570" s="160" t="s">
        <v>486</v>
      </c>
      <c r="C570" s="161" t="s">
        <v>379</v>
      </c>
      <c r="D570" s="162">
        <v>48</v>
      </c>
      <c r="E570" s="163">
        <v>597.9631117743362</v>
      </c>
      <c r="F570" s="215">
        <f t="shared" si="36"/>
        <v>28702.229365168139</v>
      </c>
      <c r="G570" s="192"/>
    </row>
    <row r="571" spans="1:7" ht="51.75" x14ac:dyDescent="0.3">
      <c r="A571" s="159">
        <f t="shared" si="40"/>
        <v>177</v>
      </c>
      <c r="B571" s="160" t="s">
        <v>487</v>
      </c>
      <c r="C571" s="161" t="s">
        <v>379</v>
      </c>
      <c r="D571" s="162">
        <v>60</v>
      </c>
      <c r="E571" s="163">
        <v>597.9631117743362</v>
      </c>
      <c r="F571" s="215">
        <f t="shared" si="36"/>
        <v>35877.786706460174</v>
      </c>
      <c r="G571" s="192"/>
    </row>
    <row r="572" spans="1:7" ht="34.5" x14ac:dyDescent="0.3">
      <c r="A572" s="159">
        <f t="shared" si="40"/>
        <v>178</v>
      </c>
      <c r="B572" s="160" t="s">
        <v>488</v>
      </c>
      <c r="C572" s="172" t="s">
        <v>219</v>
      </c>
      <c r="D572" s="162">
        <v>6.52</v>
      </c>
      <c r="E572" s="163">
        <v>7883.4416389317894</v>
      </c>
      <c r="F572" s="215">
        <f t="shared" si="36"/>
        <v>51400.039485835267</v>
      </c>
      <c r="G572" s="192"/>
    </row>
    <row r="573" spans="1:7" ht="34.5" x14ac:dyDescent="0.3">
      <c r="A573" s="159">
        <f t="shared" si="40"/>
        <v>179</v>
      </c>
      <c r="B573" s="160" t="s">
        <v>471</v>
      </c>
      <c r="C573" s="161" t="s">
        <v>219</v>
      </c>
      <c r="D573" s="162">
        <v>6.52</v>
      </c>
      <c r="E573" s="163">
        <v>3286.6723814329198</v>
      </c>
      <c r="F573" s="215">
        <f t="shared" si="36"/>
        <v>21429.103926942636</v>
      </c>
      <c r="G573" s="192"/>
    </row>
    <row r="574" spans="1:7" ht="34.5" x14ac:dyDescent="0.3">
      <c r="A574" s="159">
        <f t="shared" si="40"/>
        <v>180</v>
      </c>
      <c r="B574" s="160" t="s">
        <v>489</v>
      </c>
      <c r="C574" s="161" t="s">
        <v>219</v>
      </c>
      <c r="D574" s="162">
        <v>6.52</v>
      </c>
      <c r="E574" s="163">
        <v>6306.1618597264005</v>
      </c>
      <c r="F574" s="215">
        <f t="shared" si="36"/>
        <v>41116.17532541613</v>
      </c>
      <c r="G574" s="192"/>
    </row>
    <row r="575" spans="1:7" ht="34.5" x14ac:dyDescent="0.3">
      <c r="A575" s="159">
        <f t="shared" si="40"/>
        <v>181</v>
      </c>
      <c r="B575" s="160" t="s">
        <v>473</v>
      </c>
      <c r="C575" s="161" t="s">
        <v>219</v>
      </c>
      <c r="D575" s="162">
        <v>6.52</v>
      </c>
      <c r="E575" s="163">
        <v>3286.6723814329198</v>
      </c>
      <c r="F575" s="215">
        <f t="shared" si="36"/>
        <v>21429.103926942636</v>
      </c>
      <c r="G575" s="192"/>
    </row>
    <row r="576" spans="1:7" ht="34.5" x14ac:dyDescent="0.3">
      <c r="A576" s="180">
        <f t="shared" si="40"/>
        <v>182</v>
      </c>
      <c r="B576" s="181" t="s">
        <v>510</v>
      </c>
      <c r="C576" s="182" t="s">
        <v>219</v>
      </c>
      <c r="D576" s="183">
        <v>6.52</v>
      </c>
      <c r="E576" s="163">
        <v>10388.421890932597</v>
      </c>
      <c r="F576" s="215">
        <f t="shared" si="36"/>
        <v>67732.51072888053</v>
      </c>
      <c r="G576" s="192"/>
    </row>
    <row r="577" spans="1:7" x14ac:dyDescent="0.3">
      <c r="A577" s="180">
        <f t="shared" si="40"/>
        <v>183</v>
      </c>
      <c r="B577" s="181" t="s">
        <v>491</v>
      </c>
      <c r="C577" s="182" t="s">
        <v>219</v>
      </c>
      <c r="D577" s="183">
        <v>6.52</v>
      </c>
      <c r="E577" s="163">
        <v>3443.4089186379633</v>
      </c>
      <c r="F577" s="215">
        <f t="shared" si="36"/>
        <v>22451.026149519519</v>
      </c>
      <c r="G577" s="192"/>
    </row>
    <row r="578" spans="1:7" x14ac:dyDescent="0.3">
      <c r="A578" s="180">
        <f t="shared" si="40"/>
        <v>184</v>
      </c>
      <c r="B578" s="181" t="s">
        <v>492</v>
      </c>
      <c r="C578" s="182" t="s">
        <v>219</v>
      </c>
      <c r="D578" s="183">
        <v>6.52</v>
      </c>
      <c r="E578" s="163">
        <v>2364.8296601353527</v>
      </c>
      <c r="F578" s="215">
        <f t="shared" si="36"/>
        <v>15418.689384082498</v>
      </c>
      <c r="G578" s="192"/>
    </row>
    <row r="579" spans="1:7" x14ac:dyDescent="0.3">
      <c r="A579" s="184"/>
      <c r="B579" s="185" t="s">
        <v>503</v>
      </c>
      <c r="C579" s="185"/>
      <c r="D579" s="228"/>
      <c r="E579" s="205"/>
      <c r="F579" s="215"/>
      <c r="G579" s="192"/>
    </row>
    <row r="580" spans="1:7" ht="34.5" x14ac:dyDescent="0.3">
      <c r="A580" s="159">
        <f>A578+1</f>
        <v>185</v>
      </c>
      <c r="B580" s="160" t="s">
        <v>504</v>
      </c>
      <c r="C580" s="172" t="s">
        <v>219</v>
      </c>
      <c r="D580" s="162">
        <v>5.98</v>
      </c>
      <c r="E580" s="163">
        <v>30310.963637402852</v>
      </c>
      <c r="F580" s="215">
        <f t="shared" si="36"/>
        <v>181259.56255166908</v>
      </c>
      <c r="G580" s="192"/>
    </row>
    <row r="581" spans="1:7" x14ac:dyDescent="0.3">
      <c r="A581" s="159">
        <f>A580+1</f>
        <v>186</v>
      </c>
      <c r="B581" s="160" t="s">
        <v>501</v>
      </c>
      <c r="C581" s="161" t="s">
        <v>379</v>
      </c>
      <c r="D581" s="162">
        <v>4.5999999999999996</v>
      </c>
      <c r="E581" s="163">
        <v>1430.6682138305941</v>
      </c>
      <c r="F581" s="215">
        <f t="shared" si="36"/>
        <v>6581.0737836207327</v>
      </c>
      <c r="G581" s="192"/>
    </row>
    <row r="582" spans="1:7" x14ac:dyDescent="0.3">
      <c r="A582" s="184"/>
      <c r="B582" s="185" t="s">
        <v>276</v>
      </c>
      <c r="C582" s="185"/>
      <c r="D582" s="228"/>
      <c r="E582" s="205"/>
      <c r="F582" s="215">
        <f t="shared" si="36"/>
        <v>0</v>
      </c>
      <c r="G582" s="192"/>
    </row>
    <row r="583" spans="1:7" ht="34.5" x14ac:dyDescent="0.3">
      <c r="A583" s="159">
        <f>A581+1</f>
        <v>187</v>
      </c>
      <c r="B583" s="160" t="s">
        <v>493</v>
      </c>
      <c r="C583" s="172" t="s">
        <v>188</v>
      </c>
      <c r="D583" s="162">
        <v>10.4</v>
      </c>
      <c r="E583" s="163">
        <v>3162.3831846024482</v>
      </c>
      <c r="F583" s="215">
        <f t="shared" si="36"/>
        <v>32888.785119865461</v>
      </c>
      <c r="G583" s="192"/>
    </row>
    <row r="584" spans="1:7" ht="34.5" x14ac:dyDescent="0.3">
      <c r="A584" s="180">
        <f>A583+1</f>
        <v>188</v>
      </c>
      <c r="B584" s="181" t="s">
        <v>355</v>
      </c>
      <c r="C584" s="182" t="s">
        <v>219</v>
      </c>
      <c r="D584" s="183">
        <v>5.59</v>
      </c>
      <c r="E584" s="163">
        <v>56976.218476800001</v>
      </c>
      <c r="F584" s="215">
        <f t="shared" si="36"/>
        <v>318497.061285312</v>
      </c>
      <c r="G584" s="192"/>
    </row>
    <row r="585" spans="1:7" x14ac:dyDescent="0.3">
      <c r="A585" s="184"/>
      <c r="B585" s="185" t="s">
        <v>283</v>
      </c>
      <c r="C585" s="185"/>
      <c r="D585" s="214"/>
      <c r="E585" s="215"/>
      <c r="F585" s="215">
        <f t="shared" si="36"/>
        <v>0</v>
      </c>
      <c r="G585" s="192"/>
    </row>
    <row r="586" spans="1:7" ht="34.5" x14ac:dyDescent="0.3">
      <c r="A586" s="159">
        <f>A584+1</f>
        <v>189</v>
      </c>
      <c r="B586" s="160" t="s">
        <v>495</v>
      </c>
      <c r="C586" s="172" t="s">
        <v>188</v>
      </c>
      <c r="D586" s="162">
        <v>10.4</v>
      </c>
      <c r="E586" s="163">
        <v>3162.3831846024482</v>
      </c>
      <c r="F586" s="215">
        <f t="shared" si="36"/>
        <v>32888.785119865461</v>
      </c>
      <c r="G586" s="192"/>
    </row>
    <row r="587" spans="1:7" x14ac:dyDescent="0.3">
      <c r="A587" s="159">
        <f>A586+1</f>
        <v>190</v>
      </c>
      <c r="B587" s="160" t="s">
        <v>284</v>
      </c>
      <c r="C587" s="172" t="s">
        <v>219</v>
      </c>
      <c r="D587" s="166">
        <v>1.89</v>
      </c>
      <c r="E587" s="163">
        <v>70585.060621622077</v>
      </c>
      <c r="F587" s="215">
        <f t="shared" si="36"/>
        <v>133405.76457486572</v>
      </c>
      <c r="G587" s="192"/>
    </row>
    <row r="588" spans="1:7" x14ac:dyDescent="0.3">
      <c r="A588" s="180">
        <f>A587+1</f>
        <v>191</v>
      </c>
      <c r="B588" s="181" t="s">
        <v>506</v>
      </c>
      <c r="C588" s="182" t="s">
        <v>219</v>
      </c>
      <c r="D588" s="183">
        <v>1.82</v>
      </c>
      <c r="E588" s="163">
        <v>56976.218476800001</v>
      </c>
      <c r="F588" s="215">
        <f t="shared" si="36"/>
        <v>103696.717627776</v>
      </c>
      <c r="G588" s="192"/>
    </row>
    <row r="589" spans="1:7" x14ac:dyDescent="0.3">
      <c r="A589" s="185"/>
      <c r="B589" s="185" t="s">
        <v>496</v>
      </c>
      <c r="C589" s="185"/>
      <c r="D589" s="214"/>
      <c r="E589" s="215"/>
      <c r="F589" s="215"/>
      <c r="G589" s="192"/>
    </row>
    <row r="590" spans="1:7" ht="34.5" x14ac:dyDescent="0.3">
      <c r="A590" s="159">
        <f>A588+1</f>
        <v>192</v>
      </c>
      <c r="B590" s="229" t="s">
        <v>515</v>
      </c>
      <c r="C590" s="230" t="s">
        <v>166</v>
      </c>
      <c r="D590" s="214">
        <v>7.9000000000000001E-2</v>
      </c>
      <c r="E590" s="163">
        <v>1062145.5130280065</v>
      </c>
      <c r="F590" s="215">
        <f t="shared" si="36"/>
        <v>83909.495529212523</v>
      </c>
      <c r="G590" s="192"/>
    </row>
    <row r="591" spans="1:7" x14ac:dyDescent="0.3">
      <c r="A591" s="180">
        <f>A590+1</f>
        <v>193</v>
      </c>
      <c r="B591" s="181" t="s">
        <v>498</v>
      </c>
      <c r="C591" s="182" t="s">
        <v>219</v>
      </c>
      <c r="D591" s="183">
        <v>1.8</v>
      </c>
      <c r="E591" s="163">
        <v>3024.3550079999995</v>
      </c>
      <c r="F591" s="215">
        <f t="shared" si="36"/>
        <v>5443.8390143999995</v>
      </c>
      <c r="G591" s="192"/>
    </row>
    <row r="592" spans="1:7" ht="34.5" x14ac:dyDescent="0.3">
      <c r="A592" s="159">
        <f>A591+1</f>
        <v>194</v>
      </c>
      <c r="B592" s="160" t="s">
        <v>218</v>
      </c>
      <c r="C592" s="161" t="s">
        <v>219</v>
      </c>
      <c r="D592" s="162">
        <v>4.5</v>
      </c>
      <c r="E592" s="163">
        <v>130.4217159874263</v>
      </c>
      <c r="F592" s="215">
        <f t="shared" si="36"/>
        <v>586.89772194341833</v>
      </c>
      <c r="G592" s="192"/>
    </row>
    <row r="593" spans="1:7" ht="34.5" x14ac:dyDescent="0.3">
      <c r="A593" s="159">
        <f>A592+1</f>
        <v>195</v>
      </c>
      <c r="B593" s="160" t="s">
        <v>455</v>
      </c>
      <c r="C593" s="161" t="s">
        <v>219</v>
      </c>
      <c r="D593" s="162">
        <v>4.5</v>
      </c>
      <c r="E593" s="163">
        <v>363.80395974562157</v>
      </c>
      <c r="F593" s="215">
        <f t="shared" si="36"/>
        <v>1637.1178188552972</v>
      </c>
      <c r="G593" s="192"/>
    </row>
    <row r="594" spans="1:7" x14ac:dyDescent="0.3">
      <c r="A594" s="141"/>
      <c r="B594" s="141" t="s">
        <v>516</v>
      </c>
      <c r="C594" s="169"/>
      <c r="D594" s="214"/>
      <c r="E594" s="215"/>
      <c r="F594" s="170">
        <f>SUM(F538:F593)</f>
        <v>4589556.5150858052</v>
      </c>
      <c r="G594" s="203"/>
    </row>
    <row r="595" spans="1:7" ht="34.5" x14ac:dyDescent="0.3">
      <c r="A595" s="184"/>
      <c r="B595" s="185" t="s">
        <v>517</v>
      </c>
      <c r="C595" s="185"/>
      <c r="D595" s="214"/>
      <c r="E595" s="215"/>
      <c r="F595" s="226"/>
      <c r="G595" s="192"/>
    </row>
    <row r="596" spans="1:7" x14ac:dyDescent="0.3">
      <c r="A596" s="184"/>
      <c r="B596" s="185" t="s">
        <v>460</v>
      </c>
      <c r="C596" s="185"/>
      <c r="D596" s="214"/>
      <c r="E596" s="215"/>
      <c r="F596" s="226"/>
      <c r="G596" s="192"/>
    </row>
    <row r="597" spans="1:7" ht="34.5" x14ac:dyDescent="0.3">
      <c r="A597" s="159">
        <f>+A593+1</f>
        <v>196</v>
      </c>
      <c r="B597" s="160" t="s">
        <v>461</v>
      </c>
      <c r="C597" s="172" t="s">
        <v>166</v>
      </c>
      <c r="D597" s="193">
        <v>0.15259999999999999</v>
      </c>
      <c r="E597" s="163">
        <v>1045171.4273092829</v>
      </c>
      <c r="F597" s="215">
        <f t="shared" ref="F597:F651" si="41">D597*E597</f>
        <v>159493.15980739656</v>
      </c>
      <c r="G597" s="192"/>
    </row>
    <row r="598" spans="1:7" ht="34.5" x14ac:dyDescent="0.3">
      <c r="A598" s="159">
        <f t="shared" ref="A598:A605" si="42">A597+1</f>
        <v>197</v>
      </c>
      <c r="B598" s="160" t="s">
        <v>462</v>
      </c>
      <c r="C598" s="172" t="s">
        <v>166</v>
      </c>
      <c r="D598" s="193">
        <v>0.18009999999999998</v>
      </c>
      <c r="E598" s="163">
        <v>1045171.4273092829</v>
      </c>
      <c r="F598" s="215">
        <f t="shared" si="41"/>
        <v>188235.37405840185</v>
      </c>
      <c r="G598" s="192"/>
    </row>
    <row r="599" spans="1:7" ht="34.5" x14ac:dyDescent="0.3">
      <c r="A599" s="159">
        <f t="shared" si="42"/>
        <v>198</v>
      </c>
      <c r="B599" s="160" t="s">
        <v>463</v>
      </c>
      <c r="C599" s="172" t="s">
        <v>166</v>
      </c>
      <c r="D599" s="193">
        <v>0.11144</v>
      </c>
      <c r="E599" s="163">
        <v>1045171.4273092829</v>
      </c>
      <c r="F599" s="215">
        <f t="shared" si="41"/>
        <v>116473.90385934649</v>
      </c>
      <c r="G599" s="192"/>
    </row>
    <row r="600" spans="1:7" x14ac:dyDescent="0.3">
      <c r="A600" s="159">
        <f t="shared" si="42"/>
        <v>199</v>
      </c>
      <c r="B600" s="160" t="s">
        <v>464</v>
      </c>
      <c r="C600" s="161" t="s">
        <v>379</v>
      </c>
      <c r="D600" s="162">
        <v>12</v>
      </c>
      <c r="E600" s="163">
        <v>597.9631117743362</v>
      </c>
      <c r="F600" s="215">
        <f t="shared" si="41"/>
        <v>7175.5573412920348</v>
      </c>
      <c r="G600" s="192"/>
    </row>
    <row r="601" spans="1:7" ht="34.5" x14ac:dyDescent="0.3">
      <c r="A601" s="159">
        <f t="shared" si="42"/>
        <v>200</v>
      </c>
      <c r="B601" s="160" t="s">
        <v>465</v>
      </c>
      <c r="C601" s="172" t="s">
        <v>166</v>
      </c>
      <c r="D601" s="193">
        <v>3.9600000000000003E-2</v>
      </c>
      <c r="E601" s="163">
        <v>1045171.4273092829</v>
      </c>
      <c r="F601" s="215">
        <f t="shared" si="41"/>
        <v>41388.788521447605</v>
      </c>
      <c r="G601" s="192"/>
    </row>
    <row r="602" spans="1:7" ht="34.5" x14ac:dyDescent="0.3">
      <c r="A602" s="159">
        <f t="shared" si="42"/>
        <v>201</v>
      </c>
      <c r="B602" s="160" t="s">
        <v>466</v>
      </c>
      <c r="C602" s="172" t="s">
        <v>166</v>
      </c>
      <c r="D602" s="193">
        <v>2.2839999999999999E-2</v>
      </c>
      <c r="E602" s="163">
        <v>1045171.4273092829</v>
      </c>
      <c r="F602" s="215">
        <f t="shared" si="41"/>
        <v>23871.715399744022</v>
      </c>
      <c r="G602" s="192"/>
    </row>
    <row r="603" spans="1:7" x14ac:dyDescent="0.3">
      <c r="A603" s="159">
        <f t="shared" si="42"/>
        <v>202</v>
      </c>
      <c r="B603" s="160" t="s">
        <v>467</v>
      </c>
      <c r="C603" s="172" t="s">
        <v>166</v>
      </c>
      <c r="D603" s="193">
        <v>1.2199999999999999E-2</v>
      </c>
      <c r="E603" s="163">
        <v>1045171.4273092829</v>
      </c>
      <c r="F603" s="215">
        <f t="shared" si="41"/>
        <v>12751.091413173252</v>
      </c>
      <c r="G603" s="192"/>
    </row>
    <row r="604" spans="1:7" ht="34.5" x14ac:dyDescent="0.3">
      <c r="A604" s="159">
        <f t="shared" si="42"/>
        <v>203</v>
      </c>
      <c r="B604" s="160" t="s">
        <v>218</v>
      </c>
      <c r="C604" s="161" t="s">
        <v>219</v>
      </c>
      <c r="D604" s="162">
        <v>58.6</v>
      </c>
      <c r="E604" s="163">
        <v>130.4217159874263</v>
      </c>
      <c r="F604" s="215">
        <f t="shared" si="41"/>
        <v>7642.7125568631809</v>
      </c>
      <c r="G604" s="192"/>
    </row>
    <row r="605" spans="1:7" ht="34.5" x14ac:dyDescent="0.3">
      <c r="A605" s="159">
        <f t="shared" si="42"/>
        <v>204</v>
      </c>
      <c r="B605" s="160" t="s">
        <v>455</v>
      </c>
      <c r="C605" s="161" t="s">
        <v>219</v>
      </c>
      <c r="D605" s="162">
        <v>58.6</v>
      </c>
      <c r="E605" s="163">
        <v>363.80395974562157</v>
      </c>
      <c r="F605" s="215">
        <f t="shared" si="41"/>
        <v>21318.912041093423</v>
      </c>
      <c r="G605" s="192"/>
    </row>
    <row r="606" spans="1:7" x14ac:dyDescent="0.3">
      <c r="A606" s="184"/>
      <c r="B606" s="185" t="s">
        <v>468</v>
      </c>
      <c r="C606" s="185"/>
      <c r="D606" s="228"/>
      <c r="E606" s="205"/>
      <c r="F606" s="215"/>
      <c r="G606" s="192"/>
    </row>
    <row r="607" spans="1:7" ht="51.75" x14ac:dyDescent="0.3">
      <c r="A607" s="159">
        <f>A605+1</f>
        <v>205</v>
      </c>
      <c r="B607" s="160" t="s">
        <v>469</v>
      </c>
      <c r="C607" s="172" t="s">
        <v>166</v>
      </c>
      <c r="D607" s="193">
        <v>0.1008</v>
      </c>
      <c r="E607" s="163">
        <v>1316746.539894498</v>
      </c>
      <c r="F607" s="215">
        <f t="shared" si="41"/>
        <v>132728.0512213654</v>
      </c>
      <c r="G607" s="192"/>
    </row>
    <row r="608" spans="1:7" ht="51.75" x14ac:dyDescent="0.3">
      <c r="A608" s="159">
        <f>A607+1</f>
        <v>206</v>
      </c>
      <c r="B608" s="160" t="s">
        <v>470</v>
      </c>
      <c r="C608" s="172" t="s">
        <v>219</v>
      </c>
      <c r="D608" s="162">
        <v>18</v>
      </c>
      <c r="E608" s="163">
        <v>5281.9363920384822</v>
      </c>
      <c r="F608" s="215">
        <f t="shared" si="41"/>
        <v>95074.855056692671</v>
      </c>
      <c r="G608" s="192"/>
    </row>
    <row r="609" spans="1:7" ht="34.5" x14ac:dyDescent="0.3">
      <c r="A609" s="159">
        <f>A608+1</f>
        <v>207</v>
      </c>
      <c r="B609" s="160" t="s">
        <v>471</v>
      </c>
      <c r="C609" s="161" t="s">
        <v>219</v>
      </c>
      <c r="D609" s="162">
        <v>16.239999999999998</v>
      </c>
      <c r="E609" s="163">
        <v>3286.6723814329198</v>
      </c>
      <c r="F609" s="215">
        <f t="shared" si="41"/>
        <v>53375.55947447061</v>
      </c>
      <c r="G609" s="192"/>
    </row>
    <row r="610" spans="1:7" ht="34.5" x14ac:dyDescent="0.3">
      <c r="A610" s="159">
        <f>A609+1</f>
        <v>208</v>
      </c>
      <c r="B610" s="160" t="s">
        <v>472</v>
      </c>
      <c r="C610" s="161" t="s">
        <v>219</v>
      </c>
      <c r="D610" s="162">
        <v>16.239999999999998</v>
      </c>
      <c r="E610" s="163">
        <v>7080.0008717513647</v>
      </c>
      <c r="F610" s="215">
        <f t="shared" si="41"/>
        <v>114979.21415724215</v>
      </c>
      <c r="G610" s="192"/>
    </row>
    <row r="611" spans="1:7" ht="34.5" x14ac:dyDescent="0.3">
      <c r="A611" s="159">
        <f>A610+1</f>
        <v>209</v>
      </c>
      <c r="B611" s="160" t="s">
        <v>473</v>
      </c>
      <c r="C611" s="161" t="s">
        <v>219</v>
      </c>
      <c r="D611" s="162">
        <v>16.239999999999998</v>
      </c>
      <c r="E611" s="163">
        <v>3286.6723814329198</v>
      </c>
      <c r="F611" s="215">
        <f t="shared" si="41"/>
        <v>53375.55947447061</v>
      </c>
      <c r="G611" s="192"/>
    </row>
    <row r="612" spans="1:7" x14ac:dyDescent="0.3">
      <c r="A612" s="159">
        <v>210</v>
      </c>
      <c r="B612" s="160" t="s">
        <v>475</v>
      </c>
      <c r="C612" s="161" t="s">
        <v>219</v>
      </c>
      <c r="D612" s="162">
        <v>16.239999999999998</v>
      </c>
      <c r="E612" s="163">
        <v>3102.6845206633884</v>
      </c>
      <c r="F612" s="215">
        <f t="shared" si="41"/>
        <v>50387.59661557342</v>
      </c>
      <c r="G612" s="192"/>
    </row>
    <row r="613" spans="1:7" x14ac:dyDescent="0.3">
      <c r="A613" s="159">
        <f>A612+1</f>
        <v>211</v>
      </c>
      <c r="B613" s="160" t="s">
        <v>476</v>
      </c>
      <c r="C613" s="161" t="s">
        <v>379</v>
      </c>
      <c r="D613" s="162">
        <v>16.100000000000001</v>
      </c>
      <c r="E613" s="163">
        <v>1430.6682138305941</v>
      </c>
      <c r="F613" s="215">
        <f t="shared" si="41"/>
        <v>23033.758242672568</v>
      </c>
      <c r="G613" s="192"/>
    </row>
    <row r="614" spans="1:7" x14ac:dyDescent="0.3">
      <c r="A614" s="184"/>
      <c r="B614" s="185" t="s">
        <v>477</v>
      </c>
      <c r="C614" s="185"/>
      <c r="D614" s="214"/>
      <c r="E614" s="215"/>
      <c r="F614" s="215"/>
      <c r="G614" s="192"/>
    </row>
    <row r="615" spans="1:7" ht="51.75" x14ac:dyDescent="0.3">
      <c r="A615" s="159">
        <f>A613+1</f>
        <v>212</v>
      </c>
      <c r="B615" s="160" t="s">
        <v>478</v>
      </c>
      <c r="C615" s="172" t="s">
        <v>166</v>
      </c>
      <c r="D615" s="193">
        <v>0.1008</v>
      </c>
      <c r="E615" s="163">
        <v>1045171.4273092829</v>
      </c>
      <c r="F615" s="215">
        <f t="shared" si="41"/>
        <v>105353.27987277572</v>
      </c>
      <c r="G615" s="192"/>
    </row>
    <row r="616" spans="1:7" ht="34.5" x14ac:dyDescent="0.3">
      <c r="A616" s="180">
        <f t="shared" ref="A616:A625" si="43">A615+1</f>
        <v>213</v>
      </c>
      <c r="B616" s="181" t="s">
        <v>518</v>
      </c>
      <c r="C616" s="182" t="s">
        <v>219</v>
      </c>
      <c r="D616" s="183">
        <v>16.02</v>
      </c>
      <c r="E616" s="163">
        <v>10388.421890932597</v>
      </c>
      <c r="F616" s="215">
        <f t="shared" si="41"/>
        <v>166422.51869274021</v>
      </c>
      <c r="G616" s="192"/>
    </row>
    <row r="617" spans="1:7" x14ac:dyDescent="0.3">
      <c r="A617" s="180">
        <f t="shared" si="43"/>
        <v>214</v>
      </c>
      <c r="B617" s="181" t="s">
        <v>480</v>
      </c>
      <c r="C617" s="182" t="s">
        <v>219</v>
      </c>
      <c r="D617" s="183">
        <v>16.02</v>
      </c>
      <c r="E617" s="163">
        <v>4449.3985798980757</v>
      </c>
      <c r="F617" s="215">
        <f t="shared" si="41"/>
        <v>71279.365249967173</v>
      </c>
      <c r="G617" s="192"/>
    </row>
    <row r="618" spans="1:7" x14ac:dyDescent="0.3">
      <c r="A618" s="159">
        <f t="shared" si="43"/>
        <v>215</v>
      </c>
      <c r="B618" s="160" t="s">
        <v>481</v>
      </c>
      <c r="C618" s="161" t="s">
        <v>219</v>
      </c>
      <c r="D618" s="162">
        <v>16.02</v>
      </c>
      <c r="E618" s="163">
        <v>2584.6228196403986</v>
      </c>
      <c r="F618" s="215">
        <f t="shared" si="41"/>
        <v>41405.657570639181</v>
      </c>
      <c r="G618" s="192"/>
    </row>
    <row r="619" spans="1:7" ht="34.5" x14ac:dyDescent="0.3">
      <c r="A619" s="159">
        <f t="shared" si="43"/>
        <v>216</v>
      </c>
      <c r="B619" s="160" t="s">
        <v>471</v>
      </c>
      <c r="C619" s="161" t="s">
        <v>219</v>
      </c>
      <c r="D619" s="162">
        <v>16.02</v>
      </c>
      <c r="E619" s="163">
        <v>3286.6723814329198</v>
      </c>
      <c r="F619" s="215">
        <f t="shared" si="41"/>
        <v>52652.491550555373</v>
      </c>
      <c r="G619" s="192"/>
    </row>
    <row r="620" spans="1:7" ht="34.5" x14ac:dyDescent="0.3">
      <c r="A620" s="159">
        <f t="shared" si="43"/>
        <v>217</v>
      </c>
      <c r="B620" s="160" t="s">
        <v>472</v>
      </c>
      <c r="C620" s="161" t="s">
        <v>219</v>
      </c>
      <c r="D620" s="162">
        <v>16.02</v>
      </c>
      <c r="E620" s="163">
        <v>7080.0008717513647</v>
      </c>
      <c r="F620" s="215">
        <f t="shared" si="41"/>
        <v>113421.61396545685</v>
      </c>
      <c r="G620" s="192"/>
    </row>
    <row r="621" spans="1:7" ht="34.5" x14ac:dyDescent="0.3">
      <c r="A621" s="159">
        <f t="shared" si="43"/>
        <v>218</v>
      </c>
      <c r="B621" s="160" t="s">
        <v>473</v>
      </c>
      <c r="C621" s="161" t="s">
        <v>219</v>
      </c>
      <c r="D621" s="162">
        <v>16.02</v>
      </c>
      <c r="E621" s="163">
        <v>3286.6723814329198</v>
      </c>
      <c r="F621" s="215">
        <f t="shared" si="41"/>
        <v>52652.491550555373</v>
      </c>
      <c r="G621" s="192"/>
    </row>
    <row r="622" spans="1:7" x14ac:dyDescent="0.3">
      <c r="A622" s="159">
        <f t="shared" si="43"/>
        <v>219</v>
      </c>
      <c r="B622" s="160" t="s">
        <v>501</v>
      </c>
      <c r="C622" s="161" t="s">
        <v>379</v>
      </c>
      <c r="D622" s="162">
        <v>17.2</v>
      </c>
      <c r="E622" s="163">
        <v>1430.6682138305941</v>
      </c>
      <c r="F622" s="215">
        <f t="shared" si="41"/>
        <v>24607.493277886217</v>
      </c>
      <c r="G622" s="192"/>
    </row>
    <row r="623" spans="1:7" ht="34.5" x14ac:dyDescent="0.3">
      <c r="A623" s="159">
        <f t="shared" si="43"/>
        <v>220</v>
      </c>
      <c r="B623" s="160" t="s">
        <v>482</v>
      </c>
      <c r="C623" s="172" t="s">
        <v>166</v>
      </c>
      <c r="D623" s="193">
        <v>1.6239999999999997E-2</v>
      </c>
      <c r="E623" s="163">
        <v>1045171.4273092829</v>
      </c>
      <c r="F623" s="215">
        <f t="shared" si="41"/>
        <v>16973.583979502753</v>
      </c>
      <c r="G623" s="192"/>
    </row>
    <row r="624" spans="1:7" ht="34.5" x14ac:dyDescent="0.3">
      <c r="A624" s="159">
        <f t="shared" si="43"/>
        <v>221</v>
      </c>
      <c r="B624" s="160" t="s">
        <v>483</v>
      </c>
      <c r="C624" s="161" t="s">
        <v>219</v>
      </c>
      <c r="D624" s="162">
        <v>16.239999999999998</v>
      </c>
      <c r="E624" s="163">
        <v>9507.1542234338413</v>
      </c>
      <c r="F624" s="215">
        <f t="shared" si="41"/>
        <v>154396.18458856558</v>
      </c>
      <c r="G624" s="192"/>
    </row>
    <row r="625" spans="1:7" ht="34.5" x14ac:dyDescent="0.3">
      <c r="A625" s="159">
        <f t="shared" si="43"/>
        <v>222</v>
      </c>
      <c r="B625" s="160" t="s">
        <v>484</v>
      </c>
      <c r="C625" s="172" t="s">
        <v>219</v>
      </c>
      <c r="D625" s="162">
        <v>18</v>
      </c>
      <c r="E625" s="163">
        <v>5150.4512365671862</v>
      </c>
      <c r="F625" s="215">
        <f t="shared" si="41"/>
        <v>92708.122258209347</v>
      </c>
      <c r="G625" s="192"/>
    </row>
    <row r="626" spans="1:7" x14ac:dyDescent="0.3">
      <c r="A626" s="184"/>
      <c r="B626" s="185" t="s">
        <v>485</v>
      </c>
      <c r="C626" s="185"/>
      <c r="D626" s="228"/>
      <c r="E626" s="205"/>
      <c r="F626" s="215"/>
      <c r="G626" s="192"/>
    </row>
    <row r="627" spans="1:7" ht="51.75" x14ac:dyDescent="0.3">
      <c r="A627" s="159">
        <f>A625+1</f>
        <v>223</v>
      </c>
      <c r="B627" s="160" t="s">
        <v>509</v>
      </c>
      <c r="C627" s="172" t="s">
        <v>219</v>
      </c>
      <c r="D627" s="162">
        <v>39.1</v>
      </c>
      <c r="E627" s="163">
        <v>30310.963637402852</v>
      </c>
      <c r="F627" s="215">
        <f t="shared" si="41"/>
        <v>1185158.6782224516</v>
      </c>
      <c r="G627" s="192"/>
    </row>
    <row r="628" spans="1:7" ht="51.75" x14ac:dyDescent="0.3">
      <c r="A628" s="159">
        <f t="shared" ref="A628:A636" si="44">A627+1</f>
        <v>224</v>
      </c>
      <c r="B628" s="160" t="s">
        <v>486</v>
      </c>
      <c r="C628" s="161" t="s">
        <v>379</v>
      </c>
      <c r="D628" s="162">
        <v>48</v>
      </c>
      <c r="E628" s="163">
        <v>597.9631117743362</v>
      </c>
      <c r="F628" s="215">
        <f t="shared" si="41"/>
        <v>28702.229365168139</v>
      </c>
      <c r="G628" s="192"/>
    </row>
    <row r="629" spans="1:7" ht="51.75" x14ac:dyDescent="0.3">
      <c r="A629" s="159">
        <f t="shared" si="44"/>
        <v>225</v>
      </c>
      <c r="B629" s="160" t="s">
        <v>487</v>
      </c>
      <c r="C629" s="161" t="s">
        <v>379</v>
      </c>
      <c r="D629" s="162">
        <v>60</v>
      </c>
      <c r="E629" s="163">
        <v>597.9631117743362</v>
      </c>
      <c r="F629" s="215">
        <f t="shared" si="41"/>
        <v>35877.786706460174</v>
      </c>
      <c r="G629" s="192"/>
    </row>
    <row r="630" spans="1:7" ht="34.5" x14ac:dyDescent="0.3">
      <c r="A630" s="159">
        <f t="shared" si="44"/>
        <v>226</v>
      </c>
      <c r="B630" s="160" t="s">
        <v>488</v>
      </c>
      <c r="C630" s="172" t="s">
        <v>219</v>
      </c>
      <c r="D630" s="162">
        <v>6.52</v>
      </c>
      <c r="E630" s="163">
        <v>7883.4416389317894</v>
      </c>
      <c r="F630" s="215">
        <f t="shared" si="41"/>
        <v>51400.039485835267</v>
      </c>
      <c r="G630" s="192"/>
    </row>
    <row r="631" spans="1:7" ht="34.5" x14ac:dyDescent="0.3">
      <c r="A631" s="159">
        <f t="shared" si="44"/>
        <v>227</v>
      </c>
      <c r="B631" s="160" t="s">
        <v>471</v>
      </c>
      <c r="C631" s="161" t="s">
        <v>219</v>
      </c>
      <c r="D631" s="162">
        <v>6.52</v>
      </c>
      <c r="E631" s="163">
        <v>3286.6723814329198</v>
      </c>
      <c r="F631" s="215">
        <f t="shared" si="41"/>
        <v>21429.103926942636</v>
      </c>
      <c r="G631" s="192"/>
    </row>
    <row r="632" spans="1:7" ht="34.5" x14ac:dyDescent="0.3">
      <c r="A632" s="159">
        <f t="shared" si="44"/>
        <v>228</v>
      </c>
      <c r="B632" s="160" t="s">
        <v>489</v>
      </c>
      <c r="C632" s="161" t="s">
        <v>219</v>
      </c>
      <c r="D632" s="162">
        <v>6.52</v>
      </c>
      <c r="E632" s="163">
        <v>6306.1618597264005</v>
      </c>
      <c r="F632" s="215">
        <f t="shared" si="41"/>
        <v>41116.17532541613</v>
      </c>
      <c r="G632" s="192"/>
    </row>
    <row r="633" spans="1:7" ht="34.5" x14ac:dyDescent="0.3">
      <c r="A633" s="159">
        <f t="shared" si="44"/>
        <v>229</v>
      </c>
      <c r="B633" s="160" t="s">
        <v>473</v>
      </c>
      <c r="C633" s="161" t="s">
        <v>219</v>
      </c>
      <c r="D633" s="162">
        <v>6.52</v>
      </c>
      <c r="E633" s="163">
        <v>3286.6723814329198</v>
      </c>
      <c r="F633" s="215">
        <f t="shared" si="41"/>
        <v>21429.103926942636</v>
      </c>
      <c r="G633" s="192"/>
    </row>
    <row r="634" spans="1:7" ht="34.5" x14ac:dyDescent="0.3">
      <c r="A634" s="180">
        <f t="shared" si="44"/>
        <v>230</v>
      </c>
      <c r="B634" s="181" t="s">
        <v>510</v>
      </c>
      <c r="C634" s="182" t="s">
        <v>219</v>
      </c>
      <c r="D634" s="183">
        <v>6.52</v>
      </c>
      <c r="E634" s="163">
        <v>10388.421890932597</v>
      </c>
      <c r="F634" s="215">
        <f t="shared" si="41"/>
        <v>67732.51072888053</v>
      </c>
      <c r="G634" s="192"/>
    </row>
    <row r="635" spans="1:7" x14ac:dyDescent="0.3">
      <c r="A635" s="180">
        <f t="shared" si="44"/>
        <v>231</v>
      </c>
      <c r="B635" s="181" t="s">
        <v>491</v>
      </c>
      <c r="C635" s="182" t="s">
        <v>219</v>
      </c>
      <c r="D635" s="183">
        <v>6.52</v>
      </c>
      <c r="E635" s="163">
        <v>3443.4089186379633</v>
      </c>
      <c r="F635" s="215">
        <f t="shared" si="41"/>
        <v>22451.026149519519</v>
      </c>
      <c r="G635" s="192"/>
    </row>
    <row r="636" spans="1:7" x14ac:dyDescent="0.3">
      <c r="A636" s="180">
        <f t="shared" si="44"/>
        <v>232</v>
      </c>
      <c r="B636" s="181" t="s">
        <v>492</v>
      </c>
      <c r="C636" s="182" t="s">
        <v>219</v>
      </c>
      <c r="D636" s="183">
        <v>6.52</v>
      </c>
      <c r="E636" s="163">
        <v>2364.8296601353527</v>
      </c>
      <c r="F636" s="215">
        <f t="shared" si="41"/>
        <v>15418.689384082498</v>
      </c>
      <c r="G636" s="192"/>
    </row>
    <row r="637" spans="1:7" x14ac:dyDescent="0.3">
      <c r="A637" s="184"/>
      <c r="B637" s="185" t="s">
        <v>503</v>
      </c>
      <c r="C637" s="185"/>
      <c r="D637" s="214"/>
      <c r="E637" s="215"/>
      <c r="F637" s="215"/>
      <c r="G637" s="192"/>
    </row>
    <row r="638" spans="1:7" ht="34.5" x14ac:dyDescent="0.3">
      <c r="A638" s="159">
        <f>A636+1</f>
        <v>233</v>
      </c>
      <c r="B638" s="160" t="s">
        <v>519</v>
      </c>
      <c r="C638" s="172" t="s">
        <v>219</v>
      </c>
      <c r="D638" s="162">
        <v>5.98</v>
      </c>
      <c r="E638" s="163">
        <v>30310.963637402852</v>
      </c>
      <c r="F638" s="215">
        <f t="shared" si="41"/>
        <v>181259.56255166908</v>
      </c>
      <c r="G638" s="192"/>
    </row>
    <row r="639" spans="1:7" x14ac:dyDescent="0.3">
      <c r="A639" s="159">
        <f>A638+1</f>
        <v>234</v>
      </c>
      <c r="B639" s="160" t="s">
        <v>501</v>
      </c>
      <c r="C639" s="161" t="s">
        <v>379</v>
      </c>
      <c r="D639" s="162">
        <v>4.5999999999999996</v>
      </c>
      <c r="E639" s="163">
        <v>1430.6682138305941</v>
      </c>
      <c r="F639" s="215">
        <f t="shared" si="41"/>
        <v>6581.0737836207327</v>
      </c>
      <c r="G639" s="192"/>
    </row>
    <row r="640" spans="1:7" x14ac:dyDescent="0.3">
      <c r="A640" s="184"/>
      <c r="B640" s="185" t="s">
        <v>276</v>
      </c>
      <c r="C640" s="185"/>
      <c r="D640" s="228"/>
      <c r="E640" s="205"/>
      <c r="F640" s="215"/>
      <c r="G640" s="192"/>
    </row>
    <row r="641" spans="1:7" ht="34.5" x14ac:dyDescent="0.3">
      <c r="A641" s="159">
        <f>A639+1</f>
        <v>235</v>
      </c>
      <c r="B641" s="160" t="s">
        <v>493</v>
      </c>
      <c r="C641" s="172" t="s">
        <v>188</v>
      </c>
      <c r="D641" s="162">
        <v>10.4</v>
      </c>
      <c r="E641" s="163">
        <v>3162.3831846024482</v>
      </c>
      <c r="F641" s="215">
        <f t="shared" si="41"/>
        <v>32888.785119865461</v>
      </c>
      <c r="G641" s="192"/>
    </row>
    <row r="642" spans="1:7" ht="34.5" x14ac:dyDescent="0.3">
      <c r="A642" s="180">
        <f>A641+1</f>
        <v>236</v>
      </c>
      <c r="B642" s="181" t="s">
        <v>355</v>
      </c>
      <c r="C642" s="182" t="s">
        <v>219</v>
      </c>
      <c r="D642" s="183">
        <v>5.59</v>
      </c>
      <c r="E642" s="163">
        <v>56976.218476800001</v>
      </c>
      <c r="F642" s="215">
        <f t="shared" si="41"/>
        <v>318497.061285312</v>
      </c>
      <c r="G642" s="192"/>
    </row>
    <row r="643" spans="1:7" x14ac:dyDescent="0.3">
      <c r="A643" s="184"/>
      <c r="B643" s="185" t="s">
        <v>283</v>
      </c>
      <c r="C643" s="185"/>
      <c r="D643" s="228"/>
      <c r="E643" s="205"/>
      <c r="F643" s="215"/>
      <c r="G643" s="192"/>
    </row>
    <row r="644" spans="1:7" ht="34.5" x14ac:dyDescent="0.3">
      <c r="A644" s="159">
        <f>A642+1</f>
        <v>237</v>
      </c>
      <c r="B644" s="160" t="s">
        <v>495</v>
      </c>
      <c r="C644" s="172" t="s">
        <v>188</v>
      </c>
      <c r="D644" s="162">
        <v>10.4</v>
      </c>
      <c r="E644" s="163">
        <v>3162.3831846024482</v>
      </c>
      <c r="F644" s="215">
        <f t="shared" si="41"/>
        <v>32888.785119865461</v>
      </c>
      <c r="G644" s="192"/>
    </row>
    <row r="645" spans="1:7" x14ac:dyDescent="0.3">
      <c r="A645" s="159">
        <f>A644+1</f>
        <v>238</v>
      </c>
      <c r="B645" s="160" t="s">
        <v>284</v>
      </c>
      <c r="C645" s="172" t="s">
        <v>219</v>
      </c>
      <c r="D645" s="166">
        <v>1.89</v>
      </c>
      <c r="E645" s="163">
        <v>70585.060621622077</v>
      </c>
      <c r="F645" s="215">
        <f t="shared" si="41"/>
        <v>133405.76457486572</v>
      </c>
      <c r="G645" s="192"/>
    </row>
    <row r="646" spans="1:7" x14ac:dyDescent="0.3">
      <c r="A646" s="180">
        <f>A645+1</f>
        <v>239</v>
      </c>
      <c r="B646" s="181" t="s">
        <v>506</v>
      </c>
      <c r="C646" s="182" t="s">
        <v>219</v>
      </c>
      <c r="D646" s="183">
        <v>1.82</v>
      </c>
      <c r="E646" s="163">
        <v>56976.218476800001</v>
      </c>
      <c r="F646" s="215">
        <f t="shared" si="41"/>
        <v>103696.717627776</v>
      </c>
      <c r="G646" s="192"/>
    </row>
    <row r="647" spans="1:7" x14ac:dyDescent="0.3">
      <c r="A647" s="185"/>
      <c r="B647" s="185" t="s">
        <v>496</v>
      </c>
      <c r="C647" s="185"/>
      <c r="D647" s="214"/>
      <c r="E647" s="215"/>
      <c r="F647" s="215">
        <f t="shared" si="41"/>
        <v>0</v>
      </c>
      <c r="G647" s="192"/>
    </row>
    <row r="648" spans="1:7" ht="34.5" x14ac:dyDescent="0.3">
      <c r="A648" s="159">
        <f>A646+1</f>
        <v>240</v>
      </c>
      <c r="B648" s="229" t="s">
        <v>497</v>
      </c>
      <c r="C648" s="230" t="s">
        <v>166</v>
      </c>
      <c r="D648" s="214">
        <v>7.9000000000000001E-2</v>
      </c>
      <c r="E648" s="163">
        <v>958550.70994434797</v>
      </c>
      <c r="F648" s="215">
        <f t="shared" si="41"/>
        <v>75725.506085603483</v>
      </c>
      <c r="G648" s="192"/>
    </row>
    <row r="649" spans="1:7" x14ac:dyDescent="0.3">
      <c r="A649" s="180">
        <f>A648+1</f>
        <v>241</v>
      </c>
      <c r="B649" s="181" t="s">
        <v>498</v>
      </c>
      <c r="C649" s="182" t="s">
        <v>219</v>
      </c>
      <c r="D649" s="183">
        <v>1.8</v>
      </c>
      <c r="E649" s="163">
        <v>3024.3550079999995</v>
      </c>
      <c r="F649" s="215">
        <f t="shared" si="41"/>
        <v>5443.8390143999995</v>
      </c>
      <c r="G649" s="192"/>
    </row>
    <row r="650" spans="1:7" ht="34.5" x14ac:dyDescent="0.3">
      <c r="A650" s="159">
        <f>A649+1</f>
        <v>242</v>
      </c>
      <c r="B650" s="160" t="s">
        <v>218</v>
      </c>
      <c r="C650" s="161" t="s">
        <v>219</v>
      </c>
      <c r="D650" s="162">
        <v>4.5</v>
      </c>
      <c r="E650" s="163">
        <v>130.4217159874263</v>
      </c>
      <c r="F650" s="215">
        <f t="shared" si="41"/>
        <v>586.89772194341833</v>
      </c>
      <c r="G650" s="192"/>
    </row>
    <row r="651" spans="1:7" ht="34.5" x14ac:dyDescent="0.3">
      <c r="A651" s="159">
        <f>A650+1</f>
        <v>243</v>
      </c>
      <c r="B651" s="160" t="s">
        <v>455</v>
      </c>
      <c r="C651" s="161" t="s">
        <v>219</v>
      </c>
      <c r="D651" s="162">
        <v>4.5</v>
      </c>
      <c r="E651" s="163">
        <v>363.80395974562157</v>
      </c>
      <c r="F651" s="215">
        <f t="shared" si="41"/>
        <v>1637.1178188552972</v>
      </c>
      <c r="G651" s="192"/>
    </row>
    <row r="652" spans="1:7" x14ac:dyDescent="0.3">
      <c r="A652" s="141"/>
      <c r="B652" s="141" t="s">
        <v>520</v>
      </c>
      <c r="C652" s="169"/>
      <c r="D652" s="214"/>
      <c r="E652" s="215"/>
      <c r="F652" s="170">
        <f>SUM(F597:F651)</f>
        <v>4376505.0657235757</v>
      </c>
      <c r="G652" s="203"/>
    </row>
    <row r="653" spans="1:7" x14ac:dyDescent="0.3">
      <c r="A653" s="185"/>
      <c r="B653" s="185" t="s">
        <v>521</v>
      </c>
      <c r="C653" s="185"/>
      <c r="D653" s="214"/>
      <c r="E653" s="215"/>
      <c r="F653" s="226"/>
      <c r="G653" s="192"/>
    </row>
    <row r="654" spans="1:7" x14ac:dyDescent="0.3">
      <c r="A654" s="159">
        <f>A651+1</f>
        <v>244</v>
      </c>
      <c r="B654" s="229" t="s">
        <v>522</v>
      </c>
      <c r="C654" s="230" t="s">
        <v>166</v>
      </c>
      <c r="D654" s="166">
        <v>1.1200000000000001</v>
      </c>
      <c r="E654" s="163">
        <v>928149.36742914806</v>
      </c>
      <c r="F654" s="215">
        <f>D654*E654</f>
        <v>1039527.291520646</v>
      </c>
      <c r="G654" s="192"/>
    </row>
    <row r="655" spans="1:7" ht="34.5" x14ac:dyDescent="0.3">
      <c r="A655" s="159">
        <f>A654+1</f>
        <v>245</v>
      </c>
      <c r="B655" s="160" t="s">
        <v>523</v>
      </c>
      <c r="C655" s="172" t="s">
        <v>219</v>
      </c>
      <c r="D655" s="162">
        <v>19.2</v>
      </c>
      <c r="E655" s="163">
        <v>7627.2673090397839</v>
      </c>
      <c r="F655" s="215">
        <f>D655*E655</f>
        <v>146443.53233356384</v>
      </c>
      <c r="G655" s="192"/>
    </row>
    <row r="656" spans="1:7" ht="34.5" x14ac:dyDescent="0.3">
      <c r="A656" s="159">
        <f>A655+1</f>
        <v>246</v>
      </c>
      <c r="B656" s="160" t="s">
        <v>218</v>
      </c>
      <c r="C656" s="161" t="s">
        <v>219</v>
      </c>
      <c r="D656" s="162">
        <v>29.120000000000005</v>
      </c>
      <c r="E656" s="163">
        <v>130.4217159874263</v>
      </c>
      <c r="F656" s="215">
        <f>D656*E656</f>
        <v>3797.8803695538545</v>
      </c>
      <c r="G656" s="192"/>
    </row>
    <row r="657" spans="1:7" ht="34.5" x14ac:dyDescent="0.3">
      <c r="A657" s="159">
        <f>A656+1</f>
        <v>247</v>
      </c>
      <c r="B657" s="160" t="s">
        <v>455</v>
      </c>
      <c r="C657" s="161" t="s">
        <v>219</v>
      </c>
      <c r="D657" s="162">
        <v>29.120000000000005</v>
      </c>
      <c r="E657" s="163">
        <v>363.80395974562157</v>
      </c>
      <c r="F657" s="215">
        <f>D657*E657</f>
        <v>10593.971307792503</v>
      </c>
      <c r="G657" s="192"/>
    </row>
    <row r="658" spans="1:7" x14ac:dyDescent="0.3">
      <c r="A658" s="141"/>
      <c r="B658" s="141" t="s">
        <v>524</v>
      </c>
      <c r="C658" s="169"/>
      <c r="D658" s="214"/>
      <c r="E658" s="215"/>
      <c r="F658" s="170">
        <f>SUM(F654:F657)</f>
        <v>1200362.6755315561</v>
      </c>
      <c r="G658" s="192"/>
    </row>
    <row r="659" spans="1:7" x14ac:dyDescent="0.3">
      <c r="A659" s="125" t="s">
        <v>525</v>
      </c>
      <c r="B659" s="125" t="s">
        <v>526</v>
      </c>
      <c r="C659" s="125"/>
      <c r="D659" s="214"/>
      <c r="E659" s="215"/>
      <c r="F659" s="226"/>
      <c r="G659" s="192"/>
    </row>
    <row r="660" spans="1:7" x14ac:dyDescent="0.3">
      <c r="A660" s="180">
        <v>51</v>
      </c>
      <c r="B660" s="181" t="s">
        <v>527</v>
      </c>
      <c r="C660" s="182" t="s">
        <v>214</v>
      </c>
      <c r="D660" s="183">
        <v>3</v>
      </c>
      <c r="E660" s="163">
        <v>384617.22831700189</v>
      </c>
      <c r="F660" s="215">
        <f t="shared" ref="F660:F677" si="45">D660*E660</f>
        <v>1153851.6849510057</v>
      </c>
      <c r="G660" s="192"/>
    </row>
    <row r="661" spans="1:7" ht="51.75" x14ac:dyDescent="0.3">
      <c r="A661" s="180">
        <v>52</v>
      </c>
      <c r="B661" s="181" t="s">
        <v>528</v>
      </c>
      <c r="C661" s="182" t="s">
        <v>529</v>
      </c>
      <c r="D661" s="183">
        <v>1</v>
      </c>
      <c r="E661" s="163">
        <v>223460.09904407919</v>
      </c>
      <c r="F661" s="215">
        <f t="shared" si="45"/>
        <v>223460.09904407919</v>
      </c>
      <c r="G661" s="192"/>
    </row>
    <row r="662" spans="1:7" x14ac:dyDescent="0.3">
      <c r="A662" s="180">
        <f>A661+1</f>
        <v>53</v>
      </c>
      <c r="B662" s="181" t="s">
        <v>530</v>
      </c>
      <c r="C662" s="182" t="s">
        <v>214</v>
      </c>
      <c r="D662" s="183">
        <v>1</v>
      </c>
      <c r="E662" s="163">
        <v>341040.66654644726</v>
      </c>
      <c r="F662" s="215">
        <f t="shared" si="45"/>
        <v>341040.66654644726</v>
      </c>
      <c r="G662" s="192"/>
    </row>
    <row r="663" spans="1:7" ht="51.75" x14ac:dyDescent="0.3">
      <c r="A663" s="180">
        <f>A662+1</f>
        <v>54</v>
      </c>
      <c r="B663" s="181" t="s">
        <v>531</v>
      </c>
      <c r="C663" s="182" t="s">
        <v>214</v>
      </c>
      <c r="D663" s="183">
        <v>1</v>
      </c>
      <c r="E663" s="163">
        <v>1984414.8267119464</v>
      </c>
      <c r="F663" s="215">
        <f t="shared" si="45"/>
        <v>1984414.8267119464</v>
      </c>
      <c r="G663" s="192"/>
    </row>
    <row r="664" spans="1:7" x14ac:dyDescent="0.3">
      <c r="A664" s="180">
        <f>A663+1</f>
        <v>55</v>
      </c>
      <c r="B664" s="181" t="s">
        <v>532</v>
      </c>
      <c r="C664" s="182" t="s">
        <v>214</v>
      </c>
      <c r="D664" s="183">
        <v>1</v>
      </c>
      <c r="E664" s="163">
        <v>160003.30577263297</v>
      </c>
      <c r="F664" s="215">
        <f t="shared" si="45"/>
        <v>160003.30577263297</v>
      </c>
      <c r="G664" s="192"/>
    </row>
    <row r="665" spans="1:7" x14ac:dyDescent="0.3">
      <c r="A665" s="180">
        <f>+A664+1</f>
        <v>56</v>
      </c>
      <c r="B665" s="181" t="s">
        <v>533</v>
      </c>
      <c r="C665" s="182" t="s">
        <v>529</v>
      </c>
      <c r="D665" s="183">
        <v>6</v>
      </c>
      <c r="E665" s="163">
        <v>70730.101547040584</v>
      </c>
      <c r="F665" s="215">
        <f t="shared" si="45"/>
        <v>424380.60928224353</v>
      </c>
      <c r="G665" s="192"/>
    </row>
    <row r="666" spans="1:7" ht="34.5" x14ac:dyDescent="0.3">
      <c r="A666" s="180">
        <f>+A665+1</f>
        <v>57</v>
      </c>
      <c r="B666" s="181" t="s">
        <v>1294</v>
      </c>
      <c r="C666" s="182" t="s">
        <v>214</v>
      </c>
      <c r="D666" s="183">
        <v>2</v>
      </c>
      <c r="E666" s="163">
        <v>2514.9568150085784</v>
      </c>
      <c r="F666" s="215">
        <f t="shared" si="45"/>
        <v>5029.9136300171567</v>
      </c>
      <c r="G666" s="192"/>
    </row>
    <row r="667" spans="1:7" x14ac:dyDescent="0.3">
      <c r="A667" s="180">
        <f>+A666+1</f>
        <v>58</v>
      </c>
      <c r="B667" s="181" t="s">
        <v>1295</v>
      </c>
      <c r="C667" s="182" t="s">
        <v>197</v>
      </c>
      <c r="D667" s="183">
        <v>18</v>
      </c>
      <c r="E667" s="163">
        <v>590.65058506000014</v>
      </c>
      <c r="F667" s="215">
        <f t="shared" si="45"/>
        <v>10631.710531080003</v>
      </c>
      <c r="G667" s="192"/>
    </row>
    <row r="668" spans="1:7" x14ac:dyDescent="0.3">
      <c r="A668" s="180">
        <f>+A667+1</f>
        <v>59</v>
      </c>
      <c r="B668" s="181" t="s">
        <v>534</v>
      </c>
      <c r="C668" s="182" t="s">
        <v>197</v>
      </c>
      <c r="D668" s="183">
        <v>316</v>
      </c>
      <c r="E668" s="163">
        <v>2359.6905160384827</v>
      </c>
      <c r="F668" s="215">
        <f t="shared" si="45"/>
        <v>745662.20306816057</v>
      </c>
      <c r="G668" s="192"/>
    </row>
    <row r="669" spans="1:7" ht="69" x14ac:dyDescent="0.3">
      <c r="A669" s="180">
        <v>55</v>
      </c>
      <c r="B669" s="181" t="s">
        <v>535</v>
      </c>
      <c r="C669" s="182" t="s">
        <v>197</v>
      </c>
      <c r="D669" s="214">
        <v>245</v>
      </c>
      <c r="E669" s="163">
        <v>21946.87511361303</v>
      </c>
      <c r="F669" s="215">
        <f t="shared" si="45"/>
        <v>5376984.4028351922</v>
      </c>
      <c r="G669" s="192"/>
    </row>
    <row r="670" spans="1:7" x14ac:dyDescent="0.3">
      <c r="A670" s="180"/>
      <c r="B670" s="200" t="s">
        <v>536</v>
      </c>
      <c r="C670" s="182"/>
      <c r="D670" s="214"/>
      <c r="E670" s="163"/>
      <c r="F670" s="215"/>
      <c r="G670" s="192"/>
    </row>
    <row r="671" spans="1:7" x14ac:dyDescent="0.3">
      <c r="A671" s="180" t="s">
        <v>537</v>
      </c>
      <c r="B671" s="177" t="s">
        <v>538</v>
      </c>
      <c r="C671" s="96" t="s">
        <v>214</v>
      </c>
      <c r="D671" s="173">
        <v>5</v>
      </c>
      <c r="E671" s="176">
        <v>165000</v>
      </c>
      <c r="F671" s="215">
        <f t="shared" si="45"/>
        <v>825000</v>
      </c>
      <c r="G671" s="192"/>
    </row>
    <row r="672" spans="1:7" x14ac:dyDescent="0.3">
      <c r="A672" s="180" t="s">
        <v>539</v>
      </c>
      <c r="B672" s="177" t="s">
        <v>540</v>
      </c>
      <c r="C672" s="96" t="s">
        <v>214</v>
      </c>
      <c r="D672" s="173">
        <v>2</v>
      </c>
      <c r="E672" s="176">
        <v>308000</v>
      </c>
      <c r="F672" s="215">
        <f t="shared" si="45"/>
        <v>616000</v>
      </c>
      <c r="G672" s="192"/>
    </row>
    <row r="673" spans="1:7" x14ac:dyDescent="0.3">
      <c r="A673" s="180" t="s">
        <v>541</v>
      </c>
      <c r="B673" s="177" t="s">
        <v>542</v>
      </c>
      <c r="C673" s="96" t="s">
        <v>214</v>
      </c>
      <c r="D673" s="173">
        <v>7</v>
      </c>
      <c r="E673" s="176">
        <v>19800</v>
      </c>
      <c r="F673" s="215">
        <f t="shared" si="45"/>
        <v>138600</v>
      </c>
      <c r="G673" s="192"/>
    </row>
    <row r="674" spans="1:7" x14ac:dyDescent="0.3">
      <c r="A674" s="180" t="s">
        <v>543</v>
      </c>
      <c r="B674" s="177" t="s">
        <v>544</v>
      </c>
      <c r="C674" s="96" t="s">
        <v>214</v>
      </c>
      <c r="D674" s="173">
        <v>7</v>
      </c>
      <c r="E674" s="176">
        <v>7590</v>
      </c>
      <c r="F674" s="215">
        <f t="shared" si="45"/>
        <v>53130</v>
      </c>
      <c r="G674" s="192"/>
    </row>
    <row r="675" spans="1:7" x14ac:dyDescent="0.3">
      <c r="A675" s="180" t="s">
        <v>545</v>
      </c>
      <c r="B675" s="177" t="s">
        <v>546</v>
      </c>
      <c r="C675" s="96" t="s">
        <v>214</v>
      </c>
      <c r="D675" s="173">
        <v>9</v>
      </c>
      <c r="E675" s="176">
        <v>16500</v>
      </c>
      <c r="F675" s="215">
        <f t="shared" si="45"/>
        <v>148500</v>
      </c>
      <c r="G675" s="192"/>
    </row>
    <row r="676" spans="1:7" x14ac:dyDescent="0.3">
      <c r="A676" s="180" t="s">
        <v>547</v>
      </c>
      <c r="B676" s="177" t="s">
        <v>548</v>
      </c>
      <c r="C676" s="96" t="s">
        <v>197</v>
      </c>
      <c r="D676" s="173">
        <v>960</v>
      </c>
      <c r="E676" s="176">
        <v>620</v>
      </c>
      <c r="F676" s="215">
        <f t="shared" si="45"/>
        <v>595200</v>
      </c>
      <c r="G676" s="192"/>
    </row>
    <row r="677" spans="1:7" x14ac:dyDescent="0.3">
      <c r="A677" s="180" t="s">
        <v>549</v>
      </c>
      <c r="B677" s="177" t="s">
        <v>550</v>
      </c>
      <c r="C677" s="96" t="s">
        <v>214</v>
      </c>
      <c r="D677" s="173">
        <v>42</v>
      </c>
      <c r="E677" s="176">
        <v>5500</v>
      </c>
      <c r="F677" s="215">
        <f t="shared" si="45"/>
        <v>231000</v>
      </c>
      <c r="G677" s="192"/>
    </row>
    <row r="678" spans="1:7" x14ac:dyDescent="0.3">
      <c r="A678" s="124"/>
      <c r="B678" s="141" t="s">
        <v>551</v>
      </c>
      <c r="C678" s="125"/>
      <c r="D678" s="214"/>
      <c r="E678" s="215"/>
      <c r="F678" s="170">
        <f>SUM(F660:F677)</f>
        <v>13032889.422372805</v>
      </c>
      <c r="G678" s="203"/>
    </row>
    <row r="679" spans="1:7" ht="34.5" x14ac:dyDescent="0.3">
      <c r="A679" s="231"/>
      <c r="B679" s="231" t="s">
        <v>552</v>
      </c>
      <c r="C679" s="231"/>
      <c r="D679" s="214"/>
      <c r="E679" s="215"/>
      <c r="F679" s="226"/>
      <c r="G679" s="192"/>
    </row>
    <row r="680" spans="1:7" x14ac:dyDescent="0.3">
      <c r="A680" s="180">
        <f>+A669+1</f>
        <v>56</v>
      </c>
      <c r="B680" s="181" t="s">
        <v>553</v>
      </c>
      <c r="C680" s="182" t="s">
        <v>554</v>
      </c>
      <c r="D680" s="183">
        <v>6.1600000000000005E-3</v>
      </c>
      <c r="E680" s="163">
        <v>560518.67761524476</v>
      </c>
      <c r="F680" s="215">
        <f t="shared" ref="F680:F704" si="46">D680*E680</f>
        <v>3452.7950541099081</v>
      </c>
      <c r="G680" s="192"/>
    </row>
    <row r="681" spans="1:7" ht="51.75" x14ac:dyDescent="0.3">
      <c r="A681" s="180">
        <f>+A680+1</f>
        <v>57</v>
      </c>
      <c r="B681" s="181" t="s">
        <v>1296</v>
      </c>
      <c r="C681" s="182" t="s">
        <v>185</v>
      </c>
      <c r="D681" s="183">
        <v>4.3999999999999997E-2</v>
      </c>
      <c r="E681" s="163">
        <v>9719.3245868718732</v>
      </c>
      <c r="F681" s="215">
        <f t="shared" si="46"/>
        <v>427.65028182236239</v>
      </c>
      <c r="G681" s="192"/>
    </row>
    <row r="682" spans="1:7" ht="34.5" x14ac:dyDescent="0.3">
      <c r="A682" s="159">
        <f>A681+1</f>
        <v>58</v>
      </c>
      <c r="B682" s="160" t="s">
        <v>175</v>
      </c>
      <c r="C682" s="161" t="s">
        <v>185</v>
      </c>
      <c r="D682" s="183">
        <v>4.3999999999999997E-2</v>
      </c>
      <c r="E682" s="163">
        <v>40617.858895425263</v>
      </c>
      <c r="F682" s="215">
        <f t="shared" si="46"/>
        <v>1787.1857913987114</v>
      </c>
      <c r="G682" s="192"/>
    </row>
    <row r="683" spans="1:7" x14ac:dyDescent="0.3">
      <c r="A683" s="180">
        <f>+A682+1</f>
        <v>59</v>
      </c>
      <c r="B683" s="181" t="s">
        <v>1297</v>
      </c>
      <c r="C683" s="182" t="s">
        <v>185</v>
      </c>
      <c r="D683" s="183">
        <v>0.50600000000000001</v>
      </c>
      <c r="E683" s="163">
        <v>41831.422766940959</v>
      </c>
      <c r="F683" s="215">
        <f t="shared" si="46"/>
        <v>21166.699920072126</v>
      </c>
      <c r="G683" s="192"/>
    </row>
    <row r="684" spans="1:7" x14ac:dyDescent="0.3">
      <c r="A684" s="180">
        <f>A683+1</f>
        <v>60</v>
      </c>
      <c r="B684" s="181" t="s">
        <v>555</v>
      </c>
      <c r="C684" s="182" t="s">
        <v>554</v>
      </c>
      <c r="D684" s="183">
        <v>6.1600000000000005E-3</v>
      </c>
      <c r="E684" s="163">
        <v>162377.06021637504</v>
      </c>
      <c r="F684" s="215">
        <f t="shared" si="46"/>
        <v>1000.2426909328703</v>
      </c>
      <c r="G684" s="192"/>
    </row>
    <row r="685" spans="1:7" x14ac:dyDescent="0.3">
      <c r="A685" s="159">
        <f>A684+1</f>
        <v>61</v>
      </c>
      <c r="B685" s="160" t="s">
        <v>556</v>
      </c>
      <c r="C685" s="161" t="s">
        <v>166</v>
      </c>
      <c r="D685" s="162">
        <v>0.16994999999999999</v>
      </c>
      <c r="E685" s="163">
        <v>63837.426867460235</v>
      </c>
      <c r="F685" s="215">
        <f t="shared" si="46"/>
        <v>10849.170696124866</v>
      </c>
      <c r="G685" s="192"/>
    </row>
    <row r="686" spans="1:7" x14ac:dyDescent="0.3">
      <c r="A686" s="180">
        <f>+A685+1</f>
        <v>62</v>
      </c>
      <c r="B686" s="181" t="s">
        <v>557</v>
      </c>
      <c r="C686" s="182" t="s">
        <v>197</v>
      </c>
      <c r="D686" s="183">
        <v>29.700000000000003</v>
      </c>
      <c r="E686" s="163">
        <v>3154.2554146096231</v>
      </c>
      <c r="F686" s="215">
        <f t="shared" si="46"/>
        <v>93681.385813905814</v>
      </c>
      <c r="G686" s="192"/>
    </row>
    <row r="687" spans="1:7" x14ac:dyDescent="0.3">
      <c r="A687" s="159">
        <f>A686+1</f>
        <v>63</v>
      </c>
      <c r="B687" s="160" t="s">
        <v>1334</v>
      </c>
      <c r="C687" s="161" t="s">
        <v>166</v>
      </c>
      <c r="D687" s="183">
        <v>1.3309999999999999E-2</v>
      </c>
      <c r="E687" s="163">
        <v>485845.02831664815</v>
      </c>
      <c r="F687" s="215">
        <f t="shared" si="46"/>
        <v>6466.5973268945863</v>
      </c>
      <c r="G687" s="192"/>
    </row>
    <row r="688" spans="1:7" x14ac:dyDescent="0.3">
      <c r="A688" s="159">
        <f>A687+1</f>
        <v>64</v>
      </c>
      <c r="B688" s="160" t="s">
        <v>558</v>
      </c>
      <c r="C688" s="161" t="s">
        <v>166</v>
      </c>
      <c r="D688" s="232">
        <v>2.5300000000000001E-3</v>
      </c>
      <c r="E688" s="163">
        <v>905250.37528404978</v>
      </c>
      <c r="F688" s="215">
        <f t="shared" si="46"/>
        <v>2290.2834494686463</v>
      </c>
      <c r="G688" s="192"/>
    </row>
    <row r="689" spans="1:7" ht="34.5" x14ac:dyDescent="0.3">
      <c r="A689" s="180">
        <f>+A688+1</f>
        <v>65</v>
      </c>
      <c r="B689" s="181" t="s">
        <v>559</v>
      </c>
      <c r="C689" s="182" t="s">
        <v>197</v>
      </c>
      <c r="D689" s="183">
        <v>24</v>
      </c>
      <c r="E689" s="163">
        <v>20560.928802517828</v>
      </c>
      <c r="F689" s="215">
        <f t="shared" si="46"/>
        <v>493462.29126042791</v>
      </c>
      <c r="G689" s="192"/>
    </row>
    <row r="690" spans="1:7" x14ac:dyDescent="0.3">
      <c r="A690" s="180">
        <v>62</v>
      </c>
      <c r="B690" s="181" t="s">
        <v>553</v>
      </c>
      <c r="C690" s="182" t="s">
        <v>554</v>
      </c>
      <c r="D690" s="183">
        <v>2.5600000000000002E-3</v>
      </c>
      <c r="E690" s="163">
        <v>560518.67761524476</v>
      </c>
      <c r="F690" s="215">
        <f t="shared" si="46"/>
        <v>1434.9278146950267</v>
      </c>
      <c r="G690" s="192"/>
    </row>
    <row r="691" spans="1:7" ht="51.75" x14ac:dyDescent="0.3">
      <c r="A691" s="180">
        <v>63</v>
      </c>
      <c r="B691" s="181" t="s">
        <v>1296</v>
      </c>
      <c r="C691" s="182" t="s">
        <v>185</v>
      </c>
      <c r="D691" s="183">
        <v>1.6E-2</v>
      </c>
      <c r="E691" s="163">
        <v>9719.3245868718732</v>
      </c>
      <c r="F691" s="215">
        <f t="shared" si="46"/>
        <v>155.50919338994998</v>
      </c>
      <c r="G691" s="192"/>
    </row>
    <row r="692" spans="1:7" ht="34.5" x14ac:dyDescent="0.3">
      <c r="A692" s="159">
        <f>A691+1</f>
        <v>64</v>
      </c>
      <c r="B692" s="160" t="s">
        <v>175</v>
      </c>
      <c r="C692" s="161" t="s">
        <v>185</v>
      </c>
      <c r="D692" s="183">
        <v>1.6E-2</v>
      </c>
      <c r="E692" s="163">
        <v>40617.858895425263</v>
      </c>
      <c r="F692" s="215">
        <f t="shared" si="46"/>
        <v>649.88574232680423</v>
      </c>
      <c r="G692" s="192"/>
    </row>
    <row r="693" spans="1:7" x14ac:dyDescent="0.3">
      <c r="A693" s="180">
        <f>+A692+1</f>
        <v>65</v>
      </c>
      <c r="B693" s="181" t="s">
        <v>1297</v>
      </c>
      <c r="C693" s="182" t="s">
        <v>185</v>
      </c>
      <c r="D693" s="183">
        <v>0.216</v>
      </c>
      <c r="E693" s="163">
        <v>41079.693440973861</v>
      </c>
      <c r="F693" s="215">
        <f t="shared" si="46"/>
        <v>8873.213783250354</v>
      </c>
      <c r="G693" s="192"/>
    </row>
    <row r="694" spans="1:7" x14ac:dyDescent="0.3">
      <c r="A694" s="180">
        <f>A693+1</f>
        <v>66</v>
      </c>
      <c r="B694" s="181" t="s">
        <v>555</v>
      </c>
      <c r="C694" s="182" t="s">
        <v>554</v>
      </c>
      <c r="D694" s="232">
        <v>2.5600000000000002E-3</v>
      </c>
      <c r="E694" s="163">
        <v>162377.06021637504</v>
      </c>
      <c r="F694" s="215">
        <f t="shared" si="46"/>
        <v>415.68527415392015</v>
      </c>
      <c r="G694" s="192"/>
    </row>
    <row r="695" spans="1:7" x14ac:dyDescent="0.3">
      <c r="A695" s="159">
        <f>A694+1</f>
        <v>67</v>
      </c>
      <c r="B695" s="160" t="s">
        <v>560</v>
      </c>
      <c r="C695" s="161" t="s">
        <v>166</v>
      </c>
      <c r="D695" s="232">
        <v>1.0964</v>
      </c>
      <c r="E695" s="163">
        <v>63837.426867460235</v>
      </c>
      <c r="F695" s="215">
        <f t="shared" si="46"/>
        <v>69991.3548174834</v>
      </c>
      <c r="G695" s="192"/>
    </row>
    <row r="696" spans="1:7" x14ac:dyDescent="0.3">
      <c r="A696" s="180">
        <f>+A695+1</f>
        <v>68</v>
      </c>
      <c r="B696" s="181" t="s">
        <v>561</v>
      </c>
      <c r="C696" s="182" t="s">
        <v>197</v>
      </c>
      <c r="D696" s="183">
        <v>11.2</v>
      </c>
      <c r="E696" s="163">
        <v>5038.8384307200004</v>
      </c>
      <c r="F696" s="215">
        <f t="shared" si="46"/>
        <v>56434.990424064003</v>
      </c>
      <c r="G696" s="192"/>
    </row>
    <row r="697" spans="1:7" x14ac:dyDescent="0.3">
      <c r="A697" s="159">
        <f>A696+1</f>
        <v>69</v>
      </c>
      <c r="B697" s="160" t="s">
        <v>1334</v>
      </c>
      <c r="C697" s="161" t="s">
        <v>166</v>
      </c>
      <c r="D697" s="233">
        <v>4.8399999999999997E-3</v>
      </c>
      <c r="E697" s="163">
        <v>485845.02831664815</v>
      </c>
      <c r="F697" s="215">
        <f t="shared" si="46"/>
        <v>2351.4899370525768</v>
      </c>
      <c r="G697" s="192"/>
    </row>
    <row r="698" spans="1:7" x14ac:dyDescent="0.3">
      <c r="A698" s="159">
        <f>A697+1</f>
        <v>70</v>
      </c>
      <c r="B698" s="160" t="s">
        <v>562</v>
      </c>
      <c r="C698" s="161" t="s">
        <v>166</v>
      </c>
      <c r="D698" s="232">
        <v>1.5200000000000001E-3</v>
      </c>
      <c r="E698" s="163">
        <v>905250.37528404978</v>
      </c>
      <c r="F698" s="215">
        <f t="shared" si="46"/>
        <v>1375.9805704317557</v>
      </c>
      <c r="G698" s="192"/>
    </row>
    <row r="699" spans="1:7" x14ac:dyDescent="0.3">
      <c r="A699" s="159">
        <f>A689+1</f>
        <v>66</v>
      </c>
      <c r="B699" s="160" t="s">
        <v>563</v>
      </c>
      <c r="C699" s="161" t="s">
        <v>166</v>
      </c>
      <c r="D699" s="166">
        <v>1.4350000000000002E-2</v>
      </c>
      <c r="E699" s="163">
        <v>353294.3711530813</v>
      </c>
      <c r="F699" s="215">
        <f t="shared" si="46"/>
        <v>5069.7742260467176</v>
      </c>
      <c r="G699" s="192"/>
    </row>
    <row r="700" spans="1:7" x14ac:dyDescent="0.3">
      <c r="A700" s="159">
        <f>A699+1</f>
        <v>67</v>
      </c>
      <c r="B700" s="160" t="s">
        <v>564</v>
      </c>
      <c r="C700" s="161" t="s">
        <v>166</v>
      </c>
      <c r="D700" s="232">
        <v>1.421E-2</v>
      </c>
      <c r="E700" s="163">
        <v>747453.88971792022</v>
      </c>
      <c r="F700" s="215">
        <f t="shared" si="46"/>
        <v>10621.319772891646</v>
      </c>
      <c r="G700" s="192"/>
    </row>
    <row r="701" spans="1:7" x14ac:dyDescent="0.3">
      <c r="A701" s="180">
        <f>+A700+1</f>
        <v>68</v>
      </c>
      <c r="B701" s="181" t="s">
        <v>565</v>
      </c>
      <c r="C701" s="182" t="s">
        <v>197</v>
      </c>
      <c r="D701" s="183">
        <v>1.2</v>
      </c>
      <c r="E701" s="163">
        <v>19962.965690743491</v>
      </c>
      <c r="F701" s="215">
        <f t="shared" si="46"/>
        <v>23955.55882889219</v>
      </c>
      <c r="G701" s="192"/>
    </row>
    <row r="702" spans="1:7" x14ac:dyDescent="0.3">
      <c r="A702" s="159">
        <f>A701+1</f>
        <v>69</v>
      </c>
      <c r="B702" s="160" t="s">
        <v>566</v>
      </c>
      <c r="C702" s="161" t="s">
        <v>214</v>
      </c>
      <c r="D702" s="232">
        <v>3</v>
      </c>
      <c r="E702" s="163">
        <v>4484.7233383075218</v>
      </c>
      <c r="F702" s="215">
        <f t="shared" si="46"/>
        <v>13454.170014922565</v>
      </c>
      <c r="G702" s="192"/>
    </row>
    <row r="703" spans="1:7" x14ac:dyDescent="0.3">
      <c r="A703" s="159">
        <f>A702+1</f>
        <v>70</v>
      </c>
      <c r="B703" s="160" t="s">
        <v>567</v>
      </c>
      <c r="C703" s="161" t="s">
        <v>214</v>
      </c>
      <c r="D703" s="232">
        <v>1</v>
      </c>
      <c r="E703" s="163">
        <v>3737.2694485896004</v>
      </c>
      <c r="F703" s="215">
        <f t="shared" si="46"/>
        <v>3737.2694485896004</v>
      </c>
      <c r="G703" s="192"/>
    </row>
    <row r="704" spans="1:7" x14ac:dyDescent="0.3">
      <c r="A704" s="159">
        <f>A703+1</f>
        <v>71</v>
      </c>
      <c r="B704" s="160" t="s">
        <v>568</v>
      </c>
      <c r="C704" s="161" t="s">
        <v>214</v>
      </c>
      <c r="D704" s="232">
        <v>1</v>
      </c>
      <c r="E704" s="163">
        <v>7474.5388971792008</v>
      </c>
      <c r="F704" s="215">
        <f t="shared" si="46"/>
        <v>7474.5388971792008</v>
      </c>
      <c r="G704" s="192"/>
    </row>
    <row r="705" spans="1:7" x14ac:dyDescent="0.3">
      <c r="A705" s="124"/>
      <c r="B705" s="141" t="s">
        <v>569</v>
      </c>
      <c r="C705" s="125"/>
      <c r="D705" s="214"/>
      <c r="E705" s="215"/>
      <c r="F705" s="170">
        <f>SUM(F680:F704)</f>
        <v>840579.97103052773</v>
      </c>
      <c r="G705" s="192"/>
    </row>
    <row r="706" spans="1:7" x14ac:dyDescent="0.3">
      <c r="A706" s="125" t="s">
        <v>570</v>
      </c>
      <c r="B706" s="186" t="s">
        <v>571</v>
      </c>
      <c r="C706" s="186"/>
      <c r="D706" s="214"/>
      <c r="E706" s="215"/>
      <c r="F706" s="226"/>
      <c r="G706" s="192"/>
    </row>
    <row r="707" spans="1:7" x14ac:dyDescent="0.3">
      <c r="A707" s="180">
        <v>62</v>
      </c>
      <c r="B707" s="181" t="s">
        <v>553</v>
      </c>
      <c r="C707" s="182" t="s">
        <v>554</v>
      </c>
      <c r="D707" s="233">
        <v>0.10710000000000001</v>
      </c>
      <c r="E707" s="163">
        <v>560518.67761524476</v>
      </c>
      <c r="F707" s="215">
        <f>D707*E707</f>
        <v>60031.550372592719</v>
      </c>
      <c r="G707" s="192"/>
    </row>
    <row r="708" spans="1:7" x14ac:dyDescent="0.3">
      <c r="A708" s="180">
        <f>A707+1</f>
        <v>63</v>
      </c>
      <c r="B708" s="181" t="s">
        <v>572</v>
      </c>
      <c r="C708" s="182" t="s">
        <v>554</v>
      </c>
      <c r="D708" s="233">
        <v>0.10710000000000001</v>
      </c>
      <c r="E708" s="163">
        <v>162377.06021637504</v>
      </c>
      <c r="F708" s="215">
        <f>D708*E708</f>
        <v>17390.58314917377</v>
      </c>
      <c r="G708" s="192"/>
    </row>
    <row r="709" spans="1:7" ht="34.5" x14ac:dyDescent="0.3">
      <c r="A709" s="180">
        <f>A708+1</f>
        <v>64</v>
      </c>
      <c r="B709" s="181" t="s">
        <v>573</v>
      </c>
      <c r="C709" s="182" t="s">
        <v>574</v>
      </c>
      <c r="D709" s="183">
        <v>1.2</v>
      </c>
      <c r="E709" s="163">
        <v>75071.031055347019</v>
      </c>
      <c r="F709" s="215">
        <f>D709*E709</f>
        <v>90085.237266416414</v>
      </c>
      <c r="G709" s="192"/>
    </row>
    <row r="710" spans="1:7" x14ac:dyDescent="0.3">
      <c r="A710" s="180">
        <f>A709+1</f>
        <v>65</v>
      </c>
      <c r="B710" s="181" t="s">
        <v>575</v>
      </c>
      <c r="C710" s="182" t="s">
        <v>576</v>
      </c>
      <c r="D710" s="183">
        <v>0.48</v>
      </c>
      <c r="E710" s="163">
        <v>89474.183661344476</v>
      </c>
      <c r="F710" s="215">
        <f>D710*E710</f>
        <v>42947.608157445349</v>
      </c>
      <c r="G710" s="192"/>
    </row>
    <row r="711" spans="1:7" x14ac:dyDescent="0.3">
      <c r="A711" s="124"/>
      <c r="B711" s="141" t="s">
        <v>577</v>
      </c>
      <c r="C711" s="125"/>
      <c r="D711" s="214"/>
      <c r="E711" s="215"/>
      <c r="F711" s="170">
        <f>SUM(F707:F710)</f>
        <v>210454.97894562825</v>
      </c>
      <c r="G711" s="192"/>
    </row>
    <row r="712" spans="1:7" x14ac:dyDescent="0.3">
      <c r="A712" s="125"/>
      <c r="B712" s="186" t="s">
        <v>578</v>
      </c>
      <c r="C712" s="186"/>
      <c r="D712" s="214"/>
      <c r="E712" s="215"/>
      <c r="F712" s="226"/>
      <c r="G712" s="192"/>
    </row>
    <row r="713" spans="1:7" x14ac:dyDescent="0.3">
      <c r="A713" s="180">
        <v>62</v>
      </c>
      <c r="B713" s="181" t="s">
        <v>579</v>
      </c>
      <c r="C713" s="182" t="s">
        <v>165</v>
      </c>
      <c r="D713" s="232">
        <v>9.7549999999999998E-2</v>
      </c>
      <c r="E713" s="163">
        <v>704255.92732538271</v>
      </c>
      <c r="F713" s="215">
        <f t="shared" ref="F713:F720" si="47">D713*E713</f>
        <v>68700.165710591085</v>
      </c>
      <c r="G713" s="192"/>
    </row>
    <row r="714" spans="1:7" x14ac:dyDescent="0.3">
      <c r="A714" s="180">
        <f>+A713+1</f>
        <v>63</v>
      </c>
      <c r="B714" s="181" t="s">
        <v>553</v>
      </c>
      <c r="C714" s="182" t="s">
        <v>554</v>
      </c>
      <c r="D714" s="183">
        <v>7.3399999999999993E-2</v>
      </c>
      <c r="E714" s="163">
        <v>560518.67761524476</v>
      </c>
      <c r="F714" s="215">
        <f t="shared" si="47"/>
        <v>41142.07093695896</v>
      </c>
      <c r="G714" s="192"/>
    </row>
    <row r="715" spans="1:7" x14ac:dyDescent="0.3">
      <c r="A715" s="180">
        <f>A714+1</f>
        <v>64</v>
      </c>
      <c r="B715" s="181" t="s">
        <v>580</v>
      </c>
      <c r="C715" s="182" t="s">
        <v>185</v>
      </c>
      <c r="D715" s="214">
        <v>23.54</v>
      </c>
      <c r="E715" s="163">
        <v>5860.2487801071375</v>
      </c>
      <c r="F715" s="215">
        <f t="shared" si="47"/>
        <v>137950.256283722</v>
      </c>
      <c r="G715" s="192"/>
    </row>
    <row r="716" spans="1:7" ht="34.5" x14ac:dyDescent="0.3">
      <c r="A716" s="234">
        <f>A715+1</f>
        <v>65</v>
      </c>
      <c r="B716" s="229" t="s">
        <v>1298</v>
      </c>
      <c r="C716" s="230" t="s">
        <v>197</v>
      </c>
      <c r="D716" s="214">
        <v>230</v>
      </c>
      <c r="E716" s="163">
        <v>5023.6583973979887</v>
      </c>
      <c r="F716" s="215">
        <f t="shared" si="47"/>
        <v>1155441.4314015375</v>
      </c>
      <c r="G716" s="192"/>
    </row>
    <row r="717" spans="1:7" x14ac:dyDescent="0.3">
      <c r="A717" s="180">
        <f>+A716+1</f>
        <v>66</v>
      </c>
      <c r="B717" s="181" t="s">
        <v>581</v>
      </c>
      <c r="C717" s="182" t="s">
        <v>165</v>
      </c>
      <c r="D717" s="232">
        <v>8.3099999999999993E-2</v>
      </c>
      <c r="E717" s="163">
        <v>71708.966787310084</v>
      </c>
      <c r="F717" s="215">
        <f t="shared" si="47"/>
        <v>5959.0151400254672</v>
      </c>
      <c r="G717" s="192"/>
    </row>
    <row r="718" spans="1:7" x14ac:dyDescent="0.3">
      <c r="A718" s="180">
        <f>A717+1</f>
        <v>67</v>
      </c>
      <c r="B718" s="181" t="s">
        <v>582</v>
      </c>
      <c r="C718" s="182" t="s">
        <v>554</v>
      </c>
      <c r="D718" s="233">
        <v>0.10710000000000001</v>
      </c>
      <c r="E718" s="163">
        <v>162377.06021637504</v>
      </c>
      <c r="F718" s="215">
        <f t="shared" si="47"/>
        <v>17390.58314917377</v>
      </c>
      <c r="G718" s="192"/>
    </row>
    <row r="719" spans="1:7" x14ac:dyDescent="0.3">
      <c r="A719" s="180">
        <f>A718+1</f>
        <v>68</v>
      </c>
      <c r="B719" s="181" t="s">
        <v>583</v>
      </c>
      <c r="C719" s="182" t="s">
        <v>197</v>
      </c>
      <c r="D719" s="214">
        <v>230</v>
      </c>
      <c r="E719" s="163">
        <v>74.745388971792025</v>
      </c>
      <c r="F719" s="215">
        <f t="shared" si="47"/>
        <v>17191.439463512164</v>
      </c>
      <c r="G719" s="192"/>
    </row>
    <row r="720" spans="1:7" x14ac:dyDescent="0.3">
      <c r="A720" s="180">
        <f>A719+1</f>
        <v>69</v>
      </c>
      <c r="B720" s="181" t="s">
        <v>555</v>
      </c>
      <c r="C720" s="182" t="s">
        <v>554</v>
      </c>
      <c r="D720" s="233">
        <v>0.154</v>
      </c>
      <c r="E720" s="163">
        <v>162377.06021637504</v>
      </c>
      <c r="F720" s="215">
        <f t="shared" si="47"/>
        <v>25006.067273321758</v>
      </c>
      <c r="G720" s="192"/>
    </row>
    <row r="721" spans="1:7" x14ac:dyDescent="0.3">
      <c r="A721" s="124"/>
      <c r="B721" s="141" t="s">
        <v>584</v>
      </c>
      <c r="C721" s="125"/>
      <c r="D721" s="214"/>
      <c r="E721" s="215"/>
      <c r="F721" s="170">
        <f>SUM(F713:F720)</f>
        <v>1468781.0293588429</v>
      </c>
      <c r="G721" s="203"/>
    </row>
    <row r="722" spans="1:7" x14ac:dyDescent="0.3">
      <c r="A722" s="235"/>
      <c r="B722" s="235" t="s">
        <v>585</v>
      </c>
      <c r="C722" s="235"/>
      <c r="D722" s="214"/>
      <c r="E722" s="215"/>
      <c r="F722" s="226"/>
      <c r="G722" s="192"/>
    </row>
    <row r="723" spans="1:7" ht="34.5" x14ac:dyDescent="0.3">
      <c r="A723" s="236"/>
      <c r="B723" s="237" t="s">
        <v>586</v>
      </c>
      <c r="C723" s="237"/>
      <c r="D723" s="214"/>
      <c r="E723" s="215"/>
      <c r="F723" s="226"/>
      <c r="G723" s="192"/>
    </row>
    <row r="724" spans="1:7" ht="34.5" x14ac:dyDescent="0.3">
      <c r="A724" s="238">
        <v>1</v>
      </c>
      <c r="B724" s="239" t="s">
        <v>587</v>
      </c>
      <c r="C724" s="240" t="s">
        <v>214</v>
      </c>
      <c r="D724" s="241">
        <v>1</v>
      </c>
      <c r="E724" s="163">
        <v>55110.738056158276</v>
      </c>
      <c r="F724" s="215">
        <f t="shared" ref="F724:F755" si="48">D724*E724</f>
        <v>55110.738056158276</v>
      </c>
      <c r="G724" s="192"/>
    </row>
    <row r="725" spans="1:7" x14ac:dyDescent="0.3">
      <c r="A725" s="238">
        <f>A724+1</f>
        <v>2</v>
      </c>
      <c r="B725" s="239" t="s">
        <v>588</v>
      </c>
      <c r="C725" s="240" t="s">
        <v>214</v>
      </c>
      <c r="D725" s="241">
        <v>1</v>
      </c>
      <c r="E725" s="163">
        <v>420236.71247571387</v>
      </c>
      <c r="F725" s="215">
        <f t="shared" si="48"/>
        <v>420236.71247571387</v>
      </c>
      <c r="G725" s="192"/>
    </row>
    <row r="726" spans="1:7" ht="34.5" x14ac:dyDescent="0.3">
      <c r="A726" s="238">
        <f>A725+1</f>
        <v>3</v>
      </c>
      <c r="B726" s="239" t="s">
        <v>589</v>
      </c>
      <c r="C726" s="240" t="s">
        <v>214</v>
      </c>
      <c r="D726" s="241">
        <v>2</v>
      </c>
      <c r="E726" s="163">
        <v>29800.041830433791</v>
      </c>
      <c r="F726" s="215">
        <f t="shared" si="48"/>
        <v>59600.083660867582</v>
      </c>
      <c r="G726" s="192"/>
    </row>
    <row r="727" spans="1:7" ht="34.5" x14ac:dyDescent="0.3">
      <c r="A727" s="238">
        <f>+A726+1</f>
        <v>4</v>
      </c>
      <c r="B727" s="239" t="s">
        <v>590</v>
      </c>
      <c r="C727" s="240" t="s">
        <v>214</v>
      </c>
      <c r="D727" s="241">
        <v>1</v>
      </c>
      <c r="E727" s="163">
        <v>62014.157096158277</v>
      </c>
      <c r="F727" s="215">
        <f t="shared" si="48"/>
        <v>62014.157096158277</v>
      </c>
      <c r="G727" s="192"/>
    </row>
    <row r="728" spans="1:7" ht="34.5" x14ac:dyDescent="0.3">
      <c r="A728" s="238">
        <f t="shared" ref="A728:A748" si="49">A727+1</f>
        <v>5</v>
      </c>
      <c r="B728" s="239" t="s">
        <v>589</v>
      </c>
      <c r="C728" s="240" t="s">
        <v>214</v>
      </c>
      <c r="D728" s="241">
        <v>1</v>
      </c>
      <c r="E728" s="163">
        <v>30944.602014045504</v>
      </c>
      <c r="F728" s="215">
        <f t="shared" si="48"/>
        <v>30944.602014045504</v>
      </c>
      <c r="G728" s="192"/>
    </row>
    <row r="729" spans="1:7" ht="34.5" x14ac:dyDescent="0.3">
      <c r="A729" s="238">
        <f t="shared" si="49"/>
        <v>6</v>
      </c>
      <c r="B729" s="239" t="s">
        <v>591</v>
      </c>
      <c r="C729" s="240" t="s">
        <v>214</v>
      </c>
      <c r="D729" s="241">
        <v>1</v>
      </c>
      <c r="E729" s="163">
        <v>25479.855501981507</v>
      </c>
      <c r="F729" s="215">
        <f t="shared" si="48"/>
        <v>25479.855501981507</v>
      </c>
      <c r="G729" s="192"/>
    </row>
    <row r="730" spans="1:7" ht="34.5" x14ac:dyDescent="0.3">
      <c r="A730" s="238">
        <f t="shared" si="49"/>
        <v>7</v>
      </c>
      <c r="B730" s="239" t="s">
        <v>592</v>
      </c>
      <c r="C730" s="240" t="s">
        <v>214</v>
      </c>
      <c r="D730" s="241">
        <v>3</v>
      </c>
      <c r="E730" s="163">
        <v>7941.0557821777911</v>
      </c>
      <c r="F730" s="215">
        <f t="shared" si="48"/>
        <v>23823.167346533373</v>
      </c>
      <c r="G730" s="192"/>
    </row>
    <row r="731" spans="1:7" ht="34.5" x14ac:dyDescent="0.3">
      <c r="A731" s="238">
        <f t="shared" si="49"/>
        <v>8</v>
      </c>
      <c r="B731" s="239" t="s">
        <v>593</v>
      </c>
      <c r="C731" s="240" t="s">
        <v>214</v>
      </c>
      <c r="D731" s="241">
        <v>10</v>
      </c>
      <c r="E731" s="163">
        <v>7941.0557821777911</v>
      </c>
      <c r="F731" s="215">
        <f t="shared" si="48"/>
        <v>79410.557821777911</v>
      </c>
      <c r="G731" s="192"/>
    </row>
    <row r="732" spans="1:7" ht="34.5" x14ac:dyDescent="0.3">
      <c r="A732" s="238">
        <f t="shared" si="49"/>
        <v>9</v>
      </c>
      <c r="B732" s="239" t="s">
        <v>594</v>
      </c>
      <c r="C732" s="240" t="s">
        <v>214</v>
      </c>
      <c r="D732" s="241">
        <v>2</v>
      </c>
      <c r="E732" s="163">
        <v>7600.7971716729598</v>
      </c>
      <c r="F732" s="215">
        <f t="shared" si="48"/>
        <v>15201.59434334592</v>
      </c>
      <c r="G732" s="192"/>
    </row>
    <row r="733" spans="1:7" ht="34.5" x14ac:dyDescent="0.3">
      <c r="A733" s="238">
        <f t="shared" si="49"/>
        <v>10</v>
      </c>
      <c r="B733" s="239" t="s">
        <v>595</v>
      </c>
      <c r="C733" s="240" t="s">
        <v>214</v>
      </c>
      <c r="D733" s="241">
        <v>1</v>
      </c>
      <c r="E733" s="163">
        <v>7941.0557821777911</v>
      </c>
      <c r="F733" s="215">
        <f t="shared" si="48"/>
        <v>7941.0557821777911</v>
      </c>
      <c r="G733" s="192"/>
    </row>
    <row r="734" spans="1:7" ht="34.5" x14ac:dyDescent="0.3">
      <c r="A734" s="238">
        <f t="shared" si="49"/>
        <v>11</v>
      </c>
      <c r="B734" s="239" t="s">
        <v>596</v>
      </c>
      <c r="C734" s="240" t="s">
        <v>214</v>
      </c>
      <c r="D734" s="241">
        <v>3</v>
      </c>
      <c r="E734" s="163">
        <v>7941.0557821777911</v>
      </c>
      <c r="F734" s="215">
        <f t="shared" si="48"/>
        <v>23823.167346533373</v>
      </c>
      <c r="G734" s="192"/>
    </row>
    <row r="735" spans="1:7" x14ac:dyDescent="0.3">
      <c r="A735" s="159">
        <f t="shared" si="49"/>
        <v>12</v>
      </c>
      <c r="B735" s="160" t="s">
        <v>597</v>
      </c>
      <c r="C735" s="161" t="s">
        <v>197</v>
      </c>
      <c r="D735" s="162">
        <v>1</v>
      </c>
      <c r="E735" s="163">
        <v>955.43319513600011</v>
      </c>
      <c r="F735" s="215">
        <f t="shared" si="48"/>
        <v>955.43319513600011</v>
      </c>
      <c r="G735" s="192"/>
    </row>
    <row r="736" spans="1:7" x14ac:dyDescent="0.3">
      <c r="A736" s="159">
        <f t="shared" si="49"/>
        <v>13</v>
      </c>
      <c r="B736" s="160" t="s">
        <v>598</v>
      </c>
      <c r="C736" s="161" t="s">
        <v>214</v>
      </c>
      <c r="D736" s="162">
        <v>2</v>
      </c>
      <c r="E736" s="163">
        <v>1380.6838080000002</v>
      </c>
      <c r="F736" s="215">
        <f t="shared" si="48"/>
        <v>2761.3676160000005</v>
      </c>
      <c r="G736" s="192"/>
    </row>
    <row r="737" spans="1:7" x14ac:dyDescent="0.3">
      <c r="A737" s="234">
        <f t="shared" si="49"/>
        <v>14</v>
      </c>
      <c r="B737" s="229" t="s">
        <v>599</v>
      </c>
      <c r="C737" s="230" t="s">
        <v>576</v>
      </c>
      <c r="D737" s="214">
        <v>1</v>
      </c>
      <c r="E737" s="163">
        <v>5048819.4344880255</v>
      </c>
      <c r="F737" s="215">
        <f t="shared" si="48"/>
        <v>5048819.4344880255</v>
      </c>
      <c r="G737" s="192"/>
    </row>
    <row r="738" spans="1:7" x14ac:dyDescent="0.3">
      <c r="A738" s="234">
        <f t="shared" si="49"/>
        <v>15</v>
      </c>
      <c r="B738" s="229" t="s">
        <v>600</v>
      </c>
      <c r="C738" s="230" t="s">
        <v>576</v>
      </c>
      <c r="D738" s="214">
        <v>0.5</v>
      </c>
      <c r="E738" s="163">
        <v>3489848.6976833083</v>
      </c>
      <c r="F738" s="215">
        <f t="shared" si="48"/>
        <v>1744924.3488416541</v>
      </c>
      <c r="G738" s="192"/>
    </row>
    <row r="739" spans="1:7" x14ac:dyDescent="0.3">
      <c r="A739" s="234">
        <f t="shared" si="49"/>
        <v>16</v>
      </c>
      <c r="B739" s="229" t="s">
        <v>601</v>
      </c>
      <c r="C739" s="230" t="s">
        <v>576</v>
      </c>
      <c r="D739" s="214">
        <v>1.04</v>
      </c>
      <c r="E739" s="215">
        <v>765255.31190841878</v>
      </c>
      <c r="F739" s="215">
        <f t="shared" si="48"/>
        <v>795865.52438475552</v>
      </c>
      <c r="G739" s="192"/>
    </row>
    <row r="740" spans="1:7" x14ac:dyDescent="0.3">
      <c r="A740" s="234">
        <f t="shared" si="49"/>
        <v>17</v>
      </c>
      <c r="B740" s="229" t="s">
        <v>602</v>
      </c>
      <c r="C740" s="230" t="s">
        <v>576</v>
      </c>
      <c r="D740" s="214">
        <v>11.48</v>
      </c>
      <c r="E740" s="163">
        <v>231954.43613357985</v>
      </c>
      <c r="F740" s="215">
        <f t="shared" si="48"/>
        <v>2662836.9268134967</v>
      </c>
      <c r="G740" s="192"/>
    </row>
    <row r="741" spans="1:7" x14ac:dyDescent="0.3">
      <c r="A741" s="234">
        <f t="shared" si="49"/>
        <v>18</v>
      </c>
      <c r="B741" s="229" t="s">
        <v>603</v>
      </c>
      <c r="C741" s="230" t="s">
        <v>576</v>
      </c>
      <c r="D741" s="242">
        <v>0.1</v>
      </c>
      <c r="E741" s="163">
        <v>143591.93219890678</v>
      </c>
      <c r="F741" s="215">
        <f t="shared" si="48"/>
        <v>14359.19321989068</v>
      </c>
      <c r="G741" s="192"/>
    </row>
    <row r="742" spans="1:7" ht="69" x14ac:dyDescent="0.3">
      <c r="A742" s="234">
        <f t="shared" si="49"/>
        <v>19</v>
      </c>
      <c r="B742" s="229" t="s">
        <v>604</v>
      </c>
      <c r="C742" s="230" t="s">
        <v>214</v>
      </c>
      <c r="D742" s="242">
        <v>30</v>
      </c>
      <c r="E742" s="163">
        <v>51288.708757329798</v>
      </c>
      <c r="F742" s="215">
        <f t="shared" si="48"/>
        <v>1538661.2627198938</v>
      </c>
      <c r="G742" s="192"/>
    </row>
    <row r="743" spans="1:7" ht="69" x14ac:dyDescent="0.3">
      <c r="A743" s="234">
        <f t="shared" si="49"/>
        <v>20</v>
      </c>
      <c r="B743" s="229" t="s">
        <v>605</v>
      </c>
      <c r="C743" s="230" t="s">
        <v>214</v>
      </c>
      <c r="D743" s="242">
        <v>10</v>
      </c>
      <c r="E743" s="163">
        <v>38133.52029829441</v>
      </c>
      <c r="F743" s="215">
        <f t="shared" si="48"/>
        <v>381335.20298294409</v>
      </c>
      <c r="G743" s="192"/>
    </row>
    <row r="744" spans="1:7" ht="34.5" x14ac:dyDescent="0.3">
      <c r="A744" s="234">
        <f t="shared" si="49"/>
        <v>21</v>
      </c>
      <c r="B744" s="229" t="s">
        <v>606</v>
      </c>
      <c r="C744" s="230" t="s">
        <v>214</v>
      </c>
      <c r="D744" s="242">
        <v>10</v>
      </c>
      <c r="E744" s="163">
        <v>2255.7335918342401</v>
      </c>
      <c r="F744" s="215">
        <f t="shared" si="48"/>
        <v>22557.3359183424</v>
      </c>
      <c r="G744" s="192"/>
    </row>
    <row r="745" spans="1:7" ht="34.5" x14ac:dyDescent="0.3">
      <c r="A745" s="234">
        <f t="shared" si="49"/>
        <v>22</v>
      </c>
      <c r="B745" s="229" t="s">
        <v>607</v>
      </c>
      <c r="C745" s="230" t="s">
        <v>214</v>
      </c>
      <c r="D745" s="242">
        <v>120</v>
      </c>
      <c r="E745" s="163">
        <v>1508.2797021163201</v>
      </c>
      <c r="F745" s="215">
        <f t="shared" si="48"/>
        <v>180993.56425395841</v>
      </c>
      <c r="G745" s="192"/>
    </row>
    <row r="746" spans="1:7" x14ac:dyDescent="0.3">
      <c r="A746" s="159">
        <f t="shared" si="49"/>
        <v>23</v>
      </c>
      <c r="B746" s="160" t="s">
        <v>608</v>
      </c>
      <c r="C746" s="161" t="s">
        <v>214</v>
      </c>
      <c r="D746" s="162">
        <v>15</v>
      </c>
      <c r="E746" s="163">
        <v>49704.617088000006</v>
      </c>
      <c r="F746" s="215">
        <f t="shared" si="48"/>
        <v>745569.25632000004</v>
      </c>
      <c r="G746" s="192"/>
    </row>
    <row r="747" spans="1:7" ht="34.5" x14ac:dyDescent="0.3">
      <c r="A747" s="234">
        <f t="shared" si="49"/>
        <v>24</v>
      </c>
      <c r="B747" s="229" t="s">
        <v>1299</v>
      </c>
      <c r="C747" s="230" t="s">
        <v>197</v>
      </c>
      <c r="D747" s="242">
        <v>212</v>
      </c>
      <c r="E747" s="163">
        <v>12051.210046439885</v>
      </c>
      <c r="F747" s="215">
        <f t="shared" si="48"/>
        <v>2554856.5298452554</v>
      </c>
      <c r="G747" s="192"/>
    </row>
    <row r="748" spans="1:7" ht="51.75" x14ac:dyDescent="0.3">
      <c r="A748" s="234">
        <f t="shared" si="49"/>
        <v>25</v>
      </c>
      <c r="B748" s="229" t="s">
        <v>1300</v>
      </c>
      <c r="C748" s="230" t="s">
        <v>197</v>
      </c>
      <c r="D748" s="242">
        <v>75</v>
      </c>
      <c r="E748" s="163">
        <v>4839.6392815433965</v>
      </c>
      <c r="F748" s="215">
        <f t="shared" si="48"/>
        <v>362972.94611575472</v>
      </c>
      <c r="G748" s="192"/>
    </row>
    <row r="749" spans="1:7" x14ac:dyDescent="0.3">
      <c r="A749" s="243"/>
      <c r="B749" s="243" t="s">
        <v>609</v>
      </c>
      <c r="C749" s="230"/>
      <c r="D749" s="242"/>
      <c r="E749" s="244"/>
      <c r="F749" s="215"/>
      <c r="G749" s="192"/>
    </row>
    <row r="750" spans="1:7" x14ac:dyDescent="0.3">
      <c r="A750" s="238">
        <f>A748+1</f>
        <v>26</v>
      </c>
      <c r="B750" s="239" t="s">
        <v>610</v>
      </c>
      <c r="C750" s="240" t="s">
        <v>165</v>
      </c>
      <c r="D750" s="245">
        <v>0.22762000000000002</v>
      </c>
      <c r="E750" s="163">
        <v>742954.540993275</v>
      </c>
      <c r="F750" s="215">
        <f t="shared" si="48"/>
        <v>169111.31262088928</v>
      </c>
      <c r="G750" s="192"/>
    </row>
    <row r="751" spans="1:7" x14ac:dyDescent="0.3">
      <c r="A751" s="238">
        <f>A750+1</f>
        <v>27</v>
      </c>
      <c r="B751" s="239" t="s">
        <v>611</v>
      </c>
      <c r="C751" s="240" t="s">
        <v>554</v>
      </c>
      <c r="D751" s="241">
        <v>0.17129999999999998</v>
      </c>
      <c r="E751" s="163">
        <v>421714.87887225609</v>
      </c>
      <c r="F751" s="215">
        <f t="shared" si="48"/>
        <v>72239.758750817462</v>
      </c>
      <c r="G751" s="192"/>
    </row>
    <row r="752" spans="1:7" x14ac:dyDescent="0.3">
      <c r="A752" s="180">
        <f>A751+1</f>
        <v>28</v>
      </c>
      <c r="B752" s="181" t="s">
        <v>612</v>
      </c>
      <c r="C752" s="182" t="s">
        <v>185</v>
      </c>
      <c r="D752" s="183">
        <v>46.62</v>
      </c>
      <c r="E752" s="163">
        <v>5223.4684662862101</v>
      </c>
      <c r="F752" s="215">
        <f t="shared" si="48"/>
        <v>243518.09989826311</v>
      </c>
      <c r="G752" s="192"/>
    </row>
    <row r="753" spans="1:7" x14ac:dyDescent="0.3">
      <c r="A753" s="180">
        <f>+A752+1</f>
        <v>29</v>
      </c>
      <c r="B753" s="181" t="s">
        <v>581</v>
      </c>
      <c r="C753" s="182" t="s">
        <v>165</v>
      </c>
      <c r="D753" s="232">
        <v>0.18427000000000002</v>
      </c>
      <c r="E753" s="163">
        <v>61796.651138211841</v>
      </c>
      <c r="F753" s="215">
        <f t="shared" si="48"/>
        <v>11387.268905238298</v>
      </c>
      <c r="G753" s="192"/>
    </row>
    <row r="754" spans="1:7" x14ac:dyDescent="0.3">
      <c r="A754" s="180">
        <f>A753+1</f>
        <v>30</v>
      </c>
      <c r="B754" s="181" t="s">
        <v>582</v>
      </c>
      <c r="C754" s="182" t="s">
        <v>554</v>
      </c>
      <c r="D754" s="233">
        <v>0.1386</v>
      </c>
      <c r="E754" s="163">
        <v>122166.88759082883</v>
      </c>
      <c r="F754" s="215">
        <f t="shared" si="48"/>
        <v>16932.330620088876</v>
      </c>
      <c r="G754" s="192"/>
    </row>
    <row r="755" spans="1:7" x14ac:dyDescent="0.3">
      <c r="A755" s="180">
        <f>A754+1</f>
        <v>31</v>
      </c>
      <c r="B755" s="181" t="s">
        <v>583</v>
      </c>
      <c r="C755" s="182" t="s">
        <v>197</v>
      </c>
      <c r="D755" s="183">
        <v>518</v>
      </c>
      <c r="E755" s="163">
        <v>74.745388971792025</v>
      </c>
      <c r="F755" s="215">
        <f t="shared" si="48"/>
        <v>38718.111487388269</v>
      </c>
      <c r="G755" s="192"/>
    </row>
    <row r="756" spans="1:7" x14ac:dyDescent="0.3">
      <c r="A756" s="246"/>
      <c r="B756" s="246" t="s">
        <v>613</v>
      </c>
      <c r="C756" s="247"/>
      <c r="D756" s="214"/>
      <c r="E756" s="215"/>
      <c r="F756" s="215"/>
      <c r="G756" s="192"/>
    </row>
    <row r="757" spans="1:7" x14ac:dyDescent="0.3">
      <c r="A757" s="238">
        <v>33</v>
      </c>
      <c r="B757" s="239" t="s">
        <v>614</v>
      </c>
      <c r="C757" s="240" t="s">
        <v>554</v>
      </c>
      <c r="D757" s="248">
        <v>0.14949999999999999</v>
      </c>
      <c r="E757" s="163">
        <v>421714.87887225609</v>
      </c>
      <c r="F757" s="215">
        <f t="shared" ref="F757:F785" si="50">D757*E757</f>
        <v>63046.374391402285</v>
      </c>
      <c r="G757" s="192"/>
    </row>
    <row r="758" spans="1:7" x14ac:dyDescent="0.3">
      <c r="A758" s="159">
        <f>A757+1</f>
        <v>34</v>
      </c>
      <c r="B758" s="160" t="s">
        <v>615</v>
      </c>
      <c r="C758" s="161" t="s">
        <v>185</v>
      </c>
      <c r="D758" s="162">
        <v>13.5</v>
      </c>
      <c r="E758" s="163">
        <v>78047.16296929511</v>
      </c>
      <c r="F758" s="215">
        <f t="shared" si="50"/>
        <v>1053636.700085484</v>
      </c>
      <c r="G758" s="192"/>
    </row>
    <row r="759" spans="1:7" x14ac:dyDescent="0.3">
      <c r="A759" s="180">
        <f>A758+1</f>
        <v>35</v>
      </c>
      <c r="B759" s="181" t="s">
        <v>582</v>
      </c>
      <c r="C759" s="182" t="s">
        <v>554</v>
      </c>
      <c r="D759" s="233">
        <v>0.11269999999999999</v>
      </c>
      <c r="E759" s="163">
        <v>122166.88759082883</v>
      </c>
      <c r="F759" s="215">
        <f t="shared" si="50"/>
        <v>13768.208231486409</v>
      </c>
      <c r="G759" s="192"/>
    </row>
    <row r="760" spans="1:7" x14ac:dyDescent="0.3">
      <c r="A760" s="180">
        <f>A759+1</f>
        <v>36</v>
      </c>
      <c r="B760" s="181" t="s">
        <v>555</v>
      </c>
      <c r="C760" s="182" t="s">
        <v>554</v>
      </c>
      <c r="D760" s="233">
        <v>3.6799999999999999E-2</v>
      </c>
      <c r="E760" s="163">
        <v>122166.88759082883</v>
      </c>
      <c r="F760" s="215">
        <f t="shared" si="50"/>
        <v>4495.7414633425005</v>
      </c>
      <c r="G760" s="192"/>
    </row>
    <row r="761" spans="1:7" x14ac:dyDescent="0.3">
      <c r="A761" s="246"/>
      <c r="B761" s="246" t="s">
        <v>616</v>
      </c>
      <c r="C761" s="247"/>
      <c r="D761" s="249"/>
      <c r="E761" s="215"/>
      <c r="F761" s="215"/>
      <c r="G761" s="192"/>
    </row>
    <row r="762" spans="1:7" ht="51.75" x14ac:dyDescent="0.3">
      <c r="A762" s="167">
        <f>A760+1</f>
        <v>37</v>
      </c>
      <c r="B762" s="160" t="s">
        <v>1301</v>
      </c>
      <c r="C762" s="168" t="s">
        <v>214</v>
      </c>
      <c r="D762" s="162">
        <v>23</v>
      </c>
      <c r="E762" s="163">
        <v>61192.663248274184</v>
      </c>
      <c r="F762" s="215">
        <f t="shared" si="50"/>
        <v>1407431.2547103062</v>
      </c>
      <c r="G762" s="192"/>
    </row>
    <row r="763" spans="1:7" x14ac:dyDescent="0.3">
      <c r="A763" s="159">
        <f>A762+1</f>
        <v>38</v>
      </c>
      <c r="B763" s="160" t="s">
        <v>176</v>
      </c>
      <c r="C763" s="161" t="s">
        <v>166</v>
      </c>
      <c r="D763" s="166">
        <v>7.2700000000000001E-2</v>
      </c>
      <c r="E763" s="163">
        <v>460227.47577206406</v>
      </c>
      <c r="F763" s="215">
        <f t="shared" si="50"/>
        <v>33458.537488629059</v>
      </c>
      <c r="G763" s="192"/>
    </row>
    <row r="764" spans="1:7" ht="34.5" x14ac:dyDescent="0.3">
      <c r="A764" s="167">
        <f>A763+1</f>
        <v>39</v>
      </c>
      <c r="B764" s="160" t="s">
        <v>1302</v>
      </c>
      <c r="C764" s="168" t="s">
        <v>214</v>
      </c>
      <c r="D764" s="162">
        <v>27</v>
      </c>
      <c r="E764" s="163">
        <v>4646.8767619353612</v>
      </c>
      <c r="F764" s="215">
        <f t="shared" si="50"/>
        <v>125465.67257225476</v>
      </c>
      <c r="G764" s="192"/>
    </row>
    <row r="765" spans="1:7" ht="34.5" x14ac:dyDescent="0.3">
      <c r="A765" s="167">
        <f>A764+1</f>
        <v>40</v>
      </c>
      <c r="B765" s="160" t="s">
        <v>617</v>
      </c>
      <c r="C765" s="168" t="s">
        <v>166</v>
      </c>
      <c r="D765" s="166">
        <v>7.0650000000000001E-3</v>
      </c>
      <c r="E765" s="163">
        <v>1109893.3802089421</v>
      </c>
      <c r="F765" s="215">
        <f t="shared" si="50"/>
        <v>7841.3967311761762</v>
      </c>
      <c r="G765" s="192"/>
    </row>
    <row r="766" spans="1:7" x14ac:dyDescent="0.3">
      <c r="A766" s="159">
        <f>A765+1</f>
        <v>41</v>
      </c>
      <c r="B766" s="160" t="s">
        <v>618</v>
      </c>
      <c r="C766" s="161" t="s">
        <v>214</v>
      </c>
      <c r="D766" s="166">
        <v>23</v>
      </c>
      <c r="E766" s="163">
        <v>193.29573312000002</v>
      </c>
      <c r="F766" s="215">
        <f t="shared" si="50"/>
        <v>4445.801861760001</v>
      </c>
      <c r="G766" s="192"/>
    </row>
    <row r="767" spans="1:7" x14ac:dyDescent="0.3">
      <c r="A767" s="246"/>
      <c r="B767" s="246" t="s">
        <v>619</v>
      </c>
      <c r="C767" s="247"/>
      <c r="D767" s="214"/>
      <c r="E767" s="163"/>
      <c r="F767" s="215"/>
      <c r="G767" s="192"/>
    </row>
    <row r="768" spans="1:7" ht="34.5" x14ac:dyDescent="0.3">
      <c r="A768" s="159">
        <f>A766+1</f>
        <v>42</v>
      </c>
      <c r="B768" s="160" t="s">
        <v>620</v>
      </c>
      <c r="C768" s="168" t="s">
        <v>621</v>
      </c>
      <c r="D768" s="162">
        <v>1</v>
      </c>
      <c r="E768" s="163">
        <v>53939.885576537672</v>
      </c>
      <c r="F768" s="215">
        <f t="shared" si="50"/>
        <v>53939.885576537672</v>
      </c>
      <c r="G768" s="192"/>
    </row>
    <row r="769" spans="1:7" ht="34.5" x14ac:dyDescent="0.3">
      <c r="A769" s="238">
        <f t="shared" ref="A769:A781" si="51">A768+1</f>
        <v>43</v>
      </c>
      <c r="B769" s="239" t="s">
        <v>622</v>
      </c>
      <c r="C769" s="240" t="s">
        <v>214</v>
      </c>
      <c r="D769" s="241">
        <v>1</v>
      </c>
      <c r="E769" s="163">
        <v>7941.0557821777911</v>
      </c>
      <c r="F769" s="215">
        <f t="shared" si="50"/>
        <v>7941.0557821777911</v>
      </c>
      <c r="G769" s="192"/>
    </row>
    <row r="770" spans="1:7" ht="34.5" x14ac:dyDescent="0.3">
      <c r="A770" s="238">
        <f t="shared" si="51"/>
        <v>44</v>
      </c>
      <c r="B770" s="239" t="s">
        <v>623</v>
      </c>
      <c r="C770" s="240" t="s">
        <v>214</v>
      </c>
      <c r="D770" s="241">
        <v>1</v>
      </c>
      <c r="E770" s="163">
        <v>7941.0557821777911</v>
      </c>
      <c r="F770" s="215">
        <f t="shared" si="50"/>
        <v>7941.0557821777911</v>
      </c>
      <c r="G770" s="192"/>
    </row>
    <row r="771" spans="1:7" ht="34.5" x14ac:dyDescent="0.3">
      <c r="A771" s="238">
        <f t="shared" si="51"/>
        <v>45</v>
      </c>
      <c r="B771" s="239" t="s">
        <v>624</v>
      </c>
      <c r="C771" s="240" t="s">
        <v>214</v>
      </c>
      <c r="D771" s="241">
        <v>1</v>
      </c>
      <c r="E771" s="163">
        <v>3620.8961469457922</v>
      </c>
      <c r="F771" s="215">
        <f t="shared" si="50"/>
        <v>3620.8961469457922</v>
      </c>
      <c r="G771" s="192"/>
    </row>
    <row r="772" spans="1:7" ht="51.75" x14ac:dyDescent="0.3">
      <c r="A772" s="238">
        <f t="shared" si="51"/>
        <v>46</v>
      </c>
      <c r="B772" s="239" t="s">
        <v>625</v>
      </c>
      <c r="C772" s="240" t="s">
        <v>214</v>
      </c>
      <c r="D772" s="241">
        <v>1</v>
      </c>
      <c r="E772" s="163">
        <v>34760.559459967488</v>
      </c>
      <c r="F772" s="215">
        <f t="shared" si="50"/>
        <v>34760.559459967488</v>
      </c>
      <c r="G772" s="192"/>
    </row>
    <row r="773" spans="1:7" ht="34.5" x14ac:dyDescent="0.3">
      <c r="A773" s="238">
        <f t="shared" si="51"/>
        <v>47</v>
      </c>
      <c r="B773" s="239" t="s">
        <v>626</v>
      </c>
      <c r="C773" s="240" t="s">
        <v>214</v>
      </c>
      <c r="D773" s="241">
        <v>1</v>
      </c>
      <c r="E773" s="163">
        <v>9908.2509159674901</v>
      </c>
      <c r="F773" s="215">
        <f t="shared" si="50"/>
        <v>9908.2509159674901</v>
      </c>
      <c r="G773" s="192"/>
    </row>
    <row r="774" spans="1:7" x14ac:dyDescent="0.3">
      <c r="A774" s="159">
        <f t="shared" si="51"/>
        <v>48</v>
      </c>
      <c r="B774" s="160" t="s">
        <v>627</v>
      </c>
      <c r="C774" s="161" t="s">
        <v>214</v>
      </c>
      <c r="D774" s="162">
        <v>1</v>
      </c>
      <c r="E774" s="163">
        <v>138.06838080000003</v>
      </c>
      <c r="F774" s="215">
        <f t="shared" si="50"/>
        <v>138.06838080000003</v>
      </c>
      <c r="G774" s="192"/>
    </row>
    <row r="775" spans="1:7" x14ac:dyDescent="0.3">
      <c r="A775" s="238">
        <f t="shared" si="51"/>
        <v>49</v>
      </c>
      <c r="B775" s="239" t="s">
        <v>628</v>
      </c>
      <c r="C775" s="240" t="s">
        <v>214</v>
      </c>
      <c r="D775" s="241">
        <v>1</v>
      </c>
      <c r="E775" s="163">
        <v>6618.3606941137932</v>
      </c>
      <c r="F775" s="215">
        <f t="shared" si="50"/>
        <v>6618.3606941137932</v>
      </c>
      <c r="G775" s="192"/>
    </row>
    <row r="776" spans="1:7" ht="34.5" x14ac:dyDescent="0.3">
      <c r="A776" s="238">
        <f t="shared" si="51"/>
        <v>50</v>
      </c>
      <c r="B776" s="239" t="s">
        <v>1290</v>
      </c>
      <c r="C776" s="240" t="s">
        <v>214</v>
      </c>
      <c r="D776" s="241">
        <v>1</v>
      </c>
      <c r="E776" s="163">
        <v>14622.735345792424</v>
      </c>
      <c r="F776" s="215">
        <f t="shared" si="50"/>
        <v>14622.735345792424</v>
      </c>
      <c r="G776" s="192"/>
    </row>
    <row r="777" spans="1:7" ht="34.5" x14ac:dyDescent="0.3">
      <c r="A777" s="238">
        <f t="shared" si="51"/>
        <v>51</v>
      </c>
      <c r="B777" s="239" t="s">
        <v>1291</v>
      </c>
      <c r="C777" s="240" t="s">
        <v>214</v>
      </c>
      <c r="D777" s="241">
        <v>1</v>
      </c>
      <c r="E777" s="163">
        <v>14622.735345792424</v>
      </c>
      <c r="F777" s="215">
        <f t="shared" si="50"/>
        <v>14622.735345792424</v>
      </c>
      <c r="G777" s="192"/>
    </row>
    <row r="778" spans="1:7" x14ac:dyDescent="0.3">
      <c r="A778" s="159">
        <f t="shared" si="51"/>
        <v>52</v>
      </c>
      <c r="B778" s="160" t="s">
        <v>629</v>
      </c>
      <c r="C778" s="161" t="s">
        <v>197</v>
      </c>
      <c r="D778" s="162">
        <v>1</v>
      </c>
      <c r="E778" s="163">
        <v>955.43319513600011</v>
      </c>
      <c r="F778" s="215">
        <f t="shared" si="50"/>
        <v>955.43319513600011</v>
      </c>
      <c r="G778" s="192"/>
    </row>
    <row r="779" spans="1:7" ht="51.75" x14ac:dyDescent="0.3">
      <c r="A779" s="167">
        <f t="shared" si="51"/>
        <v>53</v>
      </c>
      <c r="B779" s="160" t="s">
        <v>1279</v>
      </c>
      <c r="C779" s="168" t="s">
        <v>214</v>
      </c>
      <c r="D779" s="162">
        <v>27</v>
      </c>
      <c r="E779" s="163">
        <v>32561.769081692353</v>
      </c>
      <c r="F779" s="215">
        <f t="shared" si="50"/>
        <v>879167.76520569355</v>
      </c>
      <c r="G779" s="192"/>
    </row>
    <row r="780" spans="1:7" ht="34.5" x14ac:dyDescent="0.3">
      <c r="A780" s="167">
        <f t="shared" si="51"/>
        <v>54</v>
      </c>
      <c r="B780" s="160" t="s">
        <v>630</v>
      </c>
      <c r="C780" s="168" t="s">
        <v>197</v>
      </c>
      <c r="D780" s="162">
        <v>530</v>
      </c>
      <c r="E780" s="163">
        <v>1444.8444278210977</v>
      </c>
      <c r="F780" s="215">
        <f t="shared" si="50"/>
        <v>765767.54674518178</v>
      </c>
      <c r="G780" s="192"/>
    </row>
    <row r="781" spans="1:7" ht="51.75" x14ac:dyDescent="0.3">
      <c r="A781" s="167">
        <f t="shared" si="51"/>
        <v>55</v>
      </c>
      <c r="B781" s="160" t="s">
        <v>631</v>
      </c>
      <c r="C781" s="168" t="s">
        <v>197</v>
      </c>
      <c r="D781" s="162">
        <v>216</v>
      </c>
      <c r="E781" s="163">
        <v>697.03846373213776</v>
      </c>
      <c r="F781" s="215">
        <f t="shared" si="50"/>
        <v>150560.30816614177</v>
      </c>
      <c r="G781" s="192"/>
    </row>
    <row r="782" spans="1:7" x14ac:dyDescent="0.3">
      <c r="A782" s="246"/>
      <c r="B782" s="246" t="s">
        <v>632</v>
      </c>
      <c r="C782" s="247"/>
      <c r="D782" s="249"/>
      <c r="E782" s="244"/>
      <c r="F782" s="215"/>
      <c r="G782" s="192"/>
    </row>
    <row r="783" spans="1:7" x14ac:dyDescent="0.3">
      <c r="A783" s="238">
        <f>A781+1</f>
        <v>56</v>
      </c>
      <c r="B783" s="239" t="s">
        <v>633</v>
      </c>
      <c r="C783" s="240" t="s">
        <v>554</v>
      </c>
      <c r="D783" s="241">
        <v>2.08</v>
      </c>
      <c r="E783" s="163">
        <v>421714.87887225609</v>
      </c>
      <c r="F783" s="215">
        <f t="shared" si="50"/>
        <v>877166.9480542927</v>
      </c>
      <c r="G783" s="192"/>
    </row>
    <row r="784" spans="1:7" ht="34.5" x14ac:dyDescent="0.3">
      <c r="A784" s="238">
        <f>A781+1</f>
        <v>56</v>
      </c>
      <c r="B784" s="239" t="s">
        <v>1320</v>
      </c>
      <c r="C784" s="240" t="s">
        <v>214</v>
      </c>
      <c r="D784" s="241">
        <v>30</v>
      </c>
      <c r="E784" s="163">
        <v>7552.4767854354104</v>
      </c>
      <c r="F784" s="215">
        <f t="shared" si="50"/>
        <v>226574.30356306231</v>
      </c>
      <c r="G784" s="192"/>
    </row>
    <row r="785" spans="1:7" x14ac:dyDescent="0.3">
      <c r="A785" s="180">
        <f>A784+1</f>
        <v>57</v>
      </c>
      <c r="B785" s="181" t="s">
        <v>575</v>
      </c>
      <c r="C785" s="182" t="s">
        <v>576</v>
      </c>
      <c r="D785" s="183">
        <v>10.4</v>
      </c>
      <c r="E785" s="163">
        <v>71755.573412920348</v>
      </c>
      <c r="F785" s="215">
        <f t="shared" si="50"/>
        <v>746257.96349437162</v>
      </c>
      <c r="G785" s="192"/>
    </row>
    <row r="786" spans="1:7" x14ac:dyDescent="0.3">
      <c r="A786" s="246"/>
      <c r="B786" s="250" t="s">
        <v>634</v>
      </c>
      <c r="C786" s="247"/>
      <c r="D786" s="249"/>
      <c r="E786" s="244"/>
      <c r="F786" s="215"/>
      <c r="G786" s="192"/>
    </row>
    <row r="787" spans="1:7" ht="34.5" x14ac:dyDescent="0.3">
      <c r="A787" s="238">
        <v>1</v>
      </c>
      <c r="B787" s="239" t="s">
        <v>635</v>
      </c>
      <c r="C787" s="240" t="s">
        <v>214</v>
      </c>
      <c r="D787" s="241">
        <v>1</v>
      </c>
      <c r="E787" s="163">
        <v>62014.157096158277</v>
      </c>
      <c r="F787" s="215">
        <f t="shared" ref="F787:F850" si="52">D787*E787</f>
        <v>62014.157096158277</v>
      </c>
      <c r="G787" s="192"/>
    </row>
    <row r="788" spans="1:7" ht="34.5" x14ac:dyDescent="0.3">
      <c r="A788" s="238">
        <f t="shared" ref="A788:A809" si="53">A787+1</f>
        <v>2</v>
      </c>
      <c r="B788" s="239" t="s">
        <v>636</v>
      </c>
      <c r="C788" s="240" t="s">
        <v>214</v>
      </c>
      <c r="D788" s="241">
        <v>1</v>
      </c>
      <c r="E788" s="163">
        <v>25479.855501981507</v>
      </c>
      <c r="F788" s="215">
        <f t="shared" si="52"/>
        <v>25479.855501981507</v>
      </c>
      <c r="G788" s="192"/>
    </row>
    <row r="789" spans="1:7" ht="34.5" x14ac:dyDescent="0.3">
      <c r="A789" s="238">
        <f t="shared" si="53"/>
        <v>3</v>
      </c>
      <c r="B789" s="239" t="s">
        <v>593</v>
      </c>
      <c r="C789" s="240" t="s">
        <v>214</v>
      </c>
      <c r="D789" s="241">
        <v>6</v>
      </c>
      <c r="E789" s="163">
        <v>7941.0557821777911</v>
      </c>
      <c r="F789" s="215">
        <f t="shared" si="52"/>
        <v>47646.334693066747</v>
      </c>
      <c r="G789" s="192"/>
    </row>
    <row r="790" spans="1:7" ht="34.5" x14ac:dyDescent="0.3">
      <c r="A790" s="238">
        <f t="shared" si="53"/>
        <v>4</v>
      </c>
      <c r="B790" s="239" t="s">
        <v>637</v>
      </c>
      <c r="C790" s="240" t="s">
        <v>214</v>
      </c>
      <c r="D790" s="241">
        <v>19</v>
      </c>
      <c r="E790" s="163">
        <v>3620.8961469457922</v>
      </c>
      <c r="F790" s="215">
        <f t="shared" si="52"/>
        <v>68797.026791970056</v>
      </c>
      <c r="G790" s="192"/>
    </row>
    <row r="791" spans="1:7" ht="34.5" x14ac:dyDescent="0.3">
      <c r="A791" s="238">
        <f t="shared" si="53"/>
        <v>5</v>
      </c>
      <c r="B791" s="239" t="s">
        <v>596</v>
      </c>
      <c r="C791" s="240" t="s">
        <v>214</v>
      </c>
      <c r="D791" s="241">
        <v>26</v>
      </c>
      <c r="E791" s="163">
        <v>3620.8961469457922</v>
      </c>
      <c r="F791" s="215">
        <f t="shared" si="52"/>
        <v>94143.299820590604</v>
      </c>
      <c r="G791" s="192"/>
    </row>
    <row r="792" spans="1:7" ht="34.5" x14ac:dyDescent="0.3">
      <c r="A792" s="238">
        <f t="shared" si="53"/>
        <v>6</v>
      </c>
      <c r="B792" s="239" t="s">
        <v>638</v>
      </c>
      <c r="C792" s="240" t="s">
        <v>214</v>
      </c>
      <c r="D792" s="241">
        <v>23</v>
      </c>
      <c r="E792" s="163">
        <v>3620.8961469457922</v>
      </c>
      <c r="F792" s="215">
        <f t="shared" si="52"/>
        <v>83280.611379753216</v>
      </c>
      <c r="G792" s="192"/>
    </row>
    <row r="793" spans="1:7" x14ac:dyDescent="0.3">
      <c r="A793" s="159">
        <f t="shared" si="53"/>
        <v>7</v>
      </c>
      <c r="B793" s="160" t="s">
        <v>598</v>
      </c>
      <c r="C793" s="161" t="s">
        <v>214</v>
      </c>
      <c r="D793" s="162">
        <v>2</v>
      </c>
      <c r="E793" s="163">
        <v>1380.6838080000002</v>
      </c>
      <c r="F793" s="215">
        <f t="shared" si="52"/>
        <v>2761.3676160000005</v>
      </c>
      <c r="G793" s="192"/>
    </row>
    <row r="794" spans="1:7" x14ac:dyDescent="0.3">
      <c r="A794" s="159">
        <f t="shared" si="53"/>
        <v>8</v>
      </c>
      <c r="B794" s="160" t="s">
        <v>597</v>
      </c>
      <c r="C794" s="161" t="s">
        <v>197</v>
      </c>
      <c r="D794" s="162">
        <v>2</v>
      </c>
      <c r="E794" s="163">
        <v>955.43319513600011</v>
      </c>
      <c r="F794" s="215">
        <f t="shared" si="52"/>
        <v>1910.8663902720002</v>
      </c>
      <c r="G794" s="192"/>
    </row>
    <row r="795" spans="1:7" ht="34.5" x14ac:dyDescent="0.3">
      <c r="A795" s="234">
        <f t="shared" si="53"/>
        <v>9</v>
      </c>
      <c r="B795" s="229" t="s">
        <v>639</v>
      </c>
      <c r="C795" s="230" t="s">
        <v>214</v>
      </c>
      <c r="D795" s="242">
        <v>2</v>
      </c>
      <c r="E795" s="163">
        <v>19948.446025337478</v>
      </c>
      <c r="F795" s="215">
        <f t="shared" si="52"/>
        <v>39896.892050674956</v>
      </c>
      <c r="G795" s="192"/>
    </row>
    <row r="796" spans="1:7" ht="51.75" x14ac:dyDescent="0.3">
      <c r="A796" s="238">
        <f t="shared" si="53"/>
        <v>10</v>
      </c>
      <c r="B796" s="239" t="s">
        <v>640</v>
      </c>
      <c r="C796" s="240" t="s">
        <v>641</v>
      </c>
      <c r="D796" s="241">
        <v>1.28</v>
      </c>
      <c r="E796" s="163">
        <v>201550.45409610993</v>
      </c>
      <c r="F796" s="215">
        <f t="shared" si="52"/>
        <v>257984.58124302072</v>
      </c>
      <c r="G796" s="192"/>
    </row>
    <row r="797" spans="1:7" ht="51.75" x14ac:dyDescent="0.3">
      <c r="A797" s="238">
        <f t="shared" si="53"/>
        <v>11</v>
      </c>
      <c r="B797" s="239" t="s">
        <v>642</v>
      </c>
      <c r="C797" s="240" t="s">
        <v>641</v>
      </c>
      <c r="D797" s="241">
        <v>0.08</v>
      </c>
      <c r="E797" s="163">
        <v>201550.45409610993</v>
      </c>
      <c r="F797" s="215">
        <f t="shared" si="52"/>
        <v>16124.036327688795</v>
      </c>
      <c r="G797" s="192"/>
    </row>
    <row r="798" spans="1:7" x14ac:dyDescent="0.3">
      <c r="A798" s="238">
        <f t="shared" si="53"/>
        <v>12</v>
      </c>
      <c r="B798" s="239" t="s">
        <v>643</v>
      </c>
      <c r="C798" s="240" t="s">
        <v>641</v>
      </c>
      <c r="D798" s="241">
        <v>0.26</v>
      </c>
      <c r="E798" s="163">
        <v>176734.98495747498</v>
      </c>
      <c r="F798" s="215">
        <f t="shared" si="52"/>
        <v>45951.096088943494</v>
      </c>
      <c r="G798" s="192"/>
    </row>
    <row r="799" spans="1:7" x14ac:dyDescent="0.3">
      <c r="A799" s="238">
        <f t="shared" si="53"/>
        <v>13</v>
      </c>
      <c r="B799" s="239" t="s">
        <v>644</v>
      </c>
      <c r="C799" s="240" t="s">
        <v>641</v>
      </c>
      <c r="D799" s="241">
        <v>0.14000000000000001</v>
      </c>
      <c r="E799" s="163">
        <v>214107.67944337102</v>
      </c>
      <c r="F799" s="215">
        <f t="shared" si="52"/>
        <v>29975.075122071947</v>
      </c>
      <c r="G799" s="192"/>
    </row>
    <row r="800" spans="1:7" ht="34.5" x14ac:dyDescent="0.3">
      <c r="A800" s="238" t="s">
        <v>645</v>
      </c>
      <c r="B800" s="239" t="s">
        <v>646</v>
      </c>
      <c r="C800" s="240" t="s">
        <v>214</v>
      </c>
      <c r="D800" s="214">
        <v>150</v>
      </c>
      <c r="E800" s="163">
        <v>17000</v>
      </c>
      <c r="F800" s="215">
        <f t="shared" si="52"/>
        <v>2550000</v>
      </c>
      <c r="G800" s="192"/>
    </row>
    <row r="801" spans="1:7" ht="51.75" x14ac:dyDescent="0.3">
      <c r="A801" s="238">
        <v>1</v>
      </c>
      <c r="B801" s="239" t="s">
        <v>647</v>
      </c>
      <c r="C801" s="240" t="s">
        <v>214</v>
      </c>
      <c r="D801" s="241">
        <v>32</v>
      </c>
      <c r="E801" s="163">
        <v>7657.746144655951</v>
      </c>
      <c r="F801" s="215">
        <f t="shared" si="52"/>
        <v>245047.87662899043</v>
      </c>
      <c r="G801" s="192"/>
    </row>
    <row r="802" spans="1:7" ht="51.75" x14ac:dyDescent="0.3">
      <c r="A802" s="238">
        <f t="shared" si="53"/>
        <v>2</v>
      </c>
      <c r="B802" s="239" t="s">
        <v>648</v>
      </c>
      <c r="C802" s="240" t="s">
        <v>214</v>
      </c>
      <c r="D802" s="241">
        <v>29</v>
      </c>
      <c r="E802" s="163">
        <v>15879.738931553073</v>
      </c>
      <c r="F802" s="215">
        <f t="shared" si="52"/>
        <v>460512.42901503912</v>
      </c>
      <c r="G802" s="192"/>
    </row>
    <row r="803" spans="1:7" ht="51.75" x14ac:dyDescent="0.3">
      <c r="A803" s="238">
        <f t="shared" si="53"/>
        <v>3</v>
      </c>
      <c r="B803" s="239" t="s">
        <v>649</v>
      </c>
      <c r="C803" s="240" t="s">
        <v>214</v>
      </c>
      <c r="D803" s="241">
        <v>12</v>
      </c>
      <c r="E803" s="163">
        <v>20364.462269860596</v>
      </c>
      <c r="F803" s="215">
        <f t="shared" si="52"/>
        <v>244373.54723832716</v>
      </c>
      <c r="G803" s="192"/>
    </row>
    <row r="804" spans="1:7" ht="51.75" x14ac:dyDescent="0.3">
      <c r="A804" s="234">
        <f t="shared" si="53"/>
        <v>4</v>
      </c>
      <c r="B804" s="229" t="s">
        <v>650</v>
      </c>
      <c r="C804" s="230" t="s">
        <v>576</v>
      </c>
      <c r="D804" s="214">
        <v>4.34</v>
      </c>
      <c r="E804" s="163">
        <v>231954.43613357985</v>
      </c>
      <c r="F804" s="215">
        <f t="shared" si="52"/>
        <v>1006682.2528197365</v>
      </c>
      <c r="G804" s="192"/>
    </row>
    <row r="805" spans="1:7" ht="51.75" x14ac:dyDescent="0.3">
      <c r="A805" s="234">
        <f t="shared" si="53"/>
        <v>5</v>
      </c>
      <c r="B805" s="229" t="s">
        <v>651</v>
      </c>
      <c r="C805" s="230" t="s">
        <v>576</v>
      </c>
      <c r="D805" s="242">
        <v>18.02</v>
      </c>
      <c r="E805" s="163">
        <v>143591.93219890678</v>
      </c>
      <c r="F805" s="215">
        <f t="shared" si="52"/>
        <v>2587526.6182243</v>
      </c>
      <c r="G805" s="192"/>
    </row>
    <row r="806" spans="1:7" ht="51.75" x14ac:dyDescent="0.3">
      <c r="A806" s="234">
        <f t="shared" si="53"/>
        <v>6</v>
      </c>
      <c r="B806" s="229" t="s">
        <v>652</v>
      </c>
      <c r="C806" s="230" t="s">
        <v>576</v>
      </c>
      <c r="D806" s="242">
        <v>14.7</v>
      </c>
      <c r="E806" s="163">
        <v>121634.72673455314</v>
      </c>
      <c r="F806" s="215">
        <f t="shared" si="52"/>
        <v>1788030.4829979311</v>
      </c>
      <c r="G806" s="192"/>
    </row>
    <row r="807" spans="1:7" ht="69" x14ac:dyDescent="0.3">
      <c r="A807" s="234">
        <f t="shared" si="53"/>
        <v>7</v>
      </c>
      <c r="B807" s="229" t="s">
        <v>653</v>
      </c>
      <c r="C807" s="230" t="s">
        <v>197</v>
      </c>
      <c r="D807" s="242">
        <v>63</v>
      </c>
      <c r="E807" s="163">
        <v>448.47233383075206</v>
      </c>
      <c r="F807" s="215">
        <f t="shared" si="52"/>
        <v>28253.75703133738</v>
      </c>
      <c r="G807" s="192"/>
    </row>
    <row r="808" spans="1:7" ht="86.25" x14ac:dyDescent="0.3">
      <c r="A808" s="234">
        <f t="shared" si="53"/>
        <v>8</v>
      </c>
      <c r="B808" s="229" t="s">
        <v>654</v>
      </c>
      <c r="C808" s="230" t="s">
        <v>197</v>
      </c>
      <c r="D808" s="214">
        <v>58</v>
      </c>
      <c r="E808" s="163">
        <v>298.9815558871681</v>
      </c>
      <c r="F808" s="215">
        <f t="shared" si="52"/>
        <v>17340.93024145575</v>
      </c>
      <c r="G808" s="192"/>
    </row>
    <row r="809" spans="1:7" ht="86.25" x14ac:dyDescent="0.3">
      <c r="A809" s="234">
        <f t="shared" si="53"/>
        <v>9</v>
      </c>
      <c r="B809" s="229" t="s">
        <v>655</v>
      </c>
      <c r="C809" s="230" t="s">
        <v>197</v>
      </c>
      <c r="D809" s="242">
        <v>22</v>
      </c>
      <c r="E809" s="163">
        <v>224.23616691537603</v>
      </c>
      <c r="F809" s="215">
        <f t="shared" si="52"/>
        <v>4933.195672138273</v>
      </c>
      <c r="G809" s="192"/>
    </row>
    <row r="810" spans="1:7" ht="34.5" x14ac:dyDescent="0.3">
      <c r="A810" s="234" t="s">
        <v>656</v>
      </c>
      <c r="B810" s="177" t="s">
        <v>657</v>
      </c>
      <c r="C810" s="96" t="s">
        <v>214</v>
      </c>
      <c r="D810" s="214">
        <v>8</v>
      </c>
      <c r="E810" s="176">
        <v>16980</v>
      </c>
      <c r="F810" s="215">
        <f t="shared" si="52"/>
        <v>135840</v>
      </c>
      <c r="G810" s="192"/>
    </row>
    <row r="811" spans="1:7" x14ac:dyDescent="0.3">
      <c r="A811" s="246"/>
      <c r="B811" s="246" t="s">
        <v>658</v>
      </c>
      <c r="C811" s="247"/>
      <c r="D811" s="214"/>
      <c r="E811" s="215"/>
      <c r="F811" s="215"/>
      <c r="G811" s="192"/>
    </row>
    <row r="812" spans="1:7" ht="34.5" x14ac:dyDescent="0.3">
      <c r="A812" s="238">
        <v>27</v>
      </c>
      <c r="B812" s="239" t="s">
        <v>659</v>
      </c>
      <c r="C812" s="240" t="s">
        <v>214</v>
      </c>
      <c r="D812" s="241">
        <v>1</v>
      </c>
      <c r="E812" s="163">
        <v>7941.0557821777911</v>
      </c>
      <c r="F812" s="215">
        <f t="shared" si="52"/>
        <v>7941.0557821777911</v>
      </c>
      <c r="G812" s="192"/>
    </row>
    <row r="813" spans="1:7" ht="34.5" x14ac:dyDescent="0.3">
      <c r="A813" s="238">
        <f>A812+1</f>
        <v>28</v>
      </c>
      <c r="B813" s="239" t="s">
        <v>660</v>
      </c>
      <c r="C813" s="240" t="s">
        <v>214</v>
      </c>
      <c r="D813" s="241">
        <v>3</v>
      </c>
      <c r="E813" s="163">
        <v>3620.8961469457922</v>
      </c>
      <c r="F813" s="215">
        <f t="shared" si="52"/>
        <v>10862.688440837377</v>
      </c>
      <c r="G813" s="192"/>
    </row>
    <row r="814" spans="1:7" ht="34.5" x14ac:dyDescent="0.3">
      <c r="A814" s="238">
        <f>A813+1</f>
        <v>29</v>
      </c>
      <c r="B814" s="239" t="s">
        <v>638</v>
      </c>
      <c r="C814" s="240" t="s">
        <v>214</v>
      </c>
      <c r="D814" s="241">
        <v>1</v>
      </c>
      <c r="E814" s="163">
        <v>3620.8961469457922</v>
      </c>
      <c r="F814" s="215">
        <f t="shared" si="52"/>
        <v>3620.8961469457922</v>
      </c>
      <c r="G814" s="192"/>
    </row>
    <row r="815" spans="1:7" ht="34.5" x14ac:dyDescent="0.3">
      <c r="A815" s="238">
        <f>A814+1</f>
        <v>30</v>
      </c>
      <c r="B815" s="239" t="s">
        <v>661</v>
      </c>
      <c r="C815" s="240" t="s">
        <v>214</v>
      </c>
      <c r="D815" s="241">
        <v>5</v>
      </c>
      <c r="E815" s="163">
        <v>8255.7092564302857</v>
      </c>
      <c r="F815" s="215">
        <f t="shared" si="52"/>
        <v>41278.54628215143</v>
      </c>
      <c r="G815" s="192"/>
    </row>
    <row r="816" spans="1:7" ht="34.5" x14ac:dyDescent="0.3">
      <c r="A816" s="238">
        <v>27</v>
      </c>
      <c r="B816" s="239" t="s">
        <v>662</v>
      </c>
      <c r="C816" s="240" t="s">
        <v>641</v>
      </c>
      <c r="D816" s="241">
        <v>0.08</v>
      </c>
      <c r="E816" s="163">
        <v>201550.45409610993</v>
      </c>
      <c r="F816" s="215">
        <f t="shared" si="52"/>
        <v>16124.036327688795</v>
      </c>
      <c r="G816" s="192"/>
    </row>
    <row r="817" spans="1:7" x14ac:dyDescent="0.3">
      <c r="A817" s="238">
        <f>A816+1</f>
        <v>28</v>
      </c>
      <c r="B817" s="239" t="s">
        <v>644</v>
      </c>
      <c r="C817" s="240" t="s">
        <v>641</v>
      </c>
      <c r="D817" s="241">
        <v>0.01</v>
      </c>
      <c r="E817" s="163">
        <v>214107.67944337102</v>
      </c>
      <c r="F817" s="215">
        <f t="shared" si="52"/>
        <v>2141.0767944337103</v>
      </c>
      <c r="G817" s="192"/>
    </row>
    <row r="818" spans="1:7" ht="51.75" x14ac:dyDescent="0.3">
      <c r="A818" s="234">
        <f>A817+1</f>
        <v>29</v>
      </c>
      <c r="B818" s="229" t="s">
        <v>651</v>
      </c>
      <c r="C818" s="230" t="s">
        <v>576</v>
      </c>
      <c r="D818" s="242">
        <v>0.4</v>
      </c>
      <c r="E818" s="163">
        <v>143591.93219890678</v>
      </c>
      <c r="F818" s="215">
        <f t="shared" si="52"/>
        <v>57436.772879562719</v>
      </c>
      <c r="G818" s="192"/>
    </row>
    <row r="819" spans="1:7" ht="51.75" x14ac:dyDescent="0.3">
      <c r="A819" s="234">
        <f>A818+1</f>
        <v>30</v>
      </c>
      <c r="B819" s="229" t="s">
        <v>652</v>
      </c>
      <c r="C819" s="230" t="s">
        <v>576</v>
      </c>
      <c r="D819" s="242">
        <v>0.28000000000000003</v>
      </c>
      <c r="E819" s="163">
        <v>121634.72673455314</v>
      </c>
      <c r="F819" s="215">
        <f t="shared" si="52"/>
        <v>34057.723485674884</v>
      </c>
      <c r="G819" s="192"/>
    </row>
    <row r="820" spans="1:7" x14ac:dyDescent="0.3">
      <c r="A820" s="234">
        <f>A819+1</f>
        <v>31</v>
      </c>
      <c r="B820" s="229" t="s">
        <v>663</v>
      </c>
      <c r="C820" s="230" t="s">
        <v>197</v>
      </c>
      <c r="D820" s="242">
        <v>68</v>
      </c>
      <c r="E820" s="163">
        <v>149.49077794358405</v>
      </c>
      <c r="F820" s="215">
        <f t="shared" si="52"/>
        <v>10165.372900163715</v>
      </c>
      <c r="G820" s="192"/>
    </row>
    <row r="821" spans="1:7" x14ac:dyDescent="0.3">
      <c r="A821" s="246"/>
      <c r="B821" s="246" t="s">
        <v>664</v>
      </c>
      <c r="C821" s="247"/>
      <c r="D821" s="214"/>
      <c r="E821" s="215"/>
      <c r="F821" s="215"/>
      <c r="G821" s="192"/>
    </row>
    <row r="822" spans="1:7" ht="34.5" x14ac:dyDescent="0.3">
      <c r="A822" s="238">
        <v>33</v>
      </c>
      <c r="B822" s="239" t="s">
        <v>659</v>
      </c>
      <c r="C822" s="240" t="s">
        <v>214</v>
      </c>
      <c r="D822" s="241">
        <v>1</v>
      </c>
      <c r="E822" s="163">
        <v>7941.0557821777911</v>
      </c>
      <c r="F822" s="215">
        <f t="shared" si="52"/>
        <v>7941.0557821777911</v>
      </c>
      <c r="G822" s="192"/>
    </row>
    <row r="823" spans="1:7" ht="34.5" x14ac:dyDescent="0.3">
      <c r="A823" s="238">
        <f>A822+1</f>
        <v>34</v>
      </c>
      <c r="B823" s="239" t="s">
        <v>660</v>
      </c>
      <c r="C823" s="240" t="s">
        <v>214</v>
      </c>
      <c r="D823" s="241">
        <v>3</v>
      </c>
      <c r="E823" s="163">
        <v>3620.8961469457922</v>
      </c>
      <c r="F823" s="215">
        <f t="shared" si="52"/>
        <v>10862.688440837377</v>
      </c>
      <c r="G823" s="192"/>
    </row>
    <row r="824" spans="1:7" ht="34.5" x14ac:dyDescent="0.3">
      <c r="A824" s="238">
        <f>A823+1</f>
        <v>35</v>
      </c>
      <c r="B824" s="239" t="s">
        <v>638</v>
      </c>
      <c r="C824" s="240" t="s">
        <v>214</v>
      </c>
      <c r="D824" s="241">
        <v>1</v>
      </c>
      <c r="E824" s="163">
        <v>3620.8961469457922</v>
      </c>
      <c r="F824" s="215">
        <f t="shared" si="52"/>
        <v>3620.8961469457922</v>
      </c>
      <c r="G824" s="192"/>
    </row>
    <row r="825" spans="1:7" ht="34.5" x14ac:dyDescent="0.3">
      <c r="A825" s="238">
        <f>A824+1</f>
        <v>36</v>
      </c>
      <c r="B825" s="239" t="s">
        <v>661</v>
      </c>
      <c r="C825" s="240" t="s">
        <v>214</v>
      </c>
      <c r="D825" s="241">
        <v>5</v>
      </c>
      <c r="E825" s="163">
        <v>8255.7092564302857</v>
      </c>
      <c r="F825" s="215">
        <f t="shared" si="52"/>
        <v>41278.54628215143</v>
      </c>
      <c r="G825" s="192"/>
    </row>
    <row r="826" spans="1:7" ht="34.5" x14ac:dyDescent="0.3">
      <c r="A826" s="238">
        <v>33</v>
      </c>
      <c r="B826" s="239" t="s">
        <v>662</v>
      </c>
      <c r="C826" s="240" t="s">
        <v>641</v>
      </c>
      <c r="D826" s="214">
        <v>0.03</v>
      </c>
      <c r="E826" s="163">
        <v>201550.45409610993</v>
      </c>
      <c r="F826" s="215">
        <f t="shared" si="52"/>
        <v>6046.513622883298</v>
      </c>
      <c r="G826" s="192"/>
    </row>
    <row r="827" spans="1:7" x14ac:dyDescent="0.3">
      <c r="A827" s="238">
        <f>A826+1</f>
        <v>34</v>
      </c>
      <c r="B827" s="239" t="s">
        <v>644</v>
      </c>
      <c r="C827" s="240" t="s">
        <v>641</v>
      </c>
      <c r="D827" s="241">
        <v>0.01</v>
      </c>
      <c r="E827" s="163">
        <v>214107.67944337102</v>
      </c>
      <c r="F827" s="215">
        <f t="shared" si="52"/>
        <v>2141.0767944337103</v>
      </c>
      <c r="G827" s="192"/>
    </row>
    <row r="828" spans="1:7" ht="51.75" x14ac:dyDescent="0.3">
      <c r="A828" s="234">
        <f>A827+1</f>
        <v>35</v>
      </c>
      <c r="B828" s="229" t="s">
        <v>651</v>
      </c>
      <c r="C828" s="230" t="s">
        <v>576</v>
      </c>
      <c r="D828" s="214">
        <v>0.22</v>
      </c>
      <c r="E828" s="163">
        <v>143591.93219890678</v>
      </c>
      <c r="F828" s="215">
        <f t="shared" si="52"/>
        <v>31590.225083759491</v>
      </c>
      <c r="G828" s="192"/>
    </row>
    <row r="829" spans="1:7" ht="51.75" x14ac:dyDescent="0.3">
      <c r="A829" s="234">
        <f>A828+1</f>
        <v>36</v>
      </c>
      <c r="B829" s="229" t="s">
        <v>652</v>
      </c>
      <c r="C829" s="230" t="s">
        <v>576</v>
      </c>
      <c r="D829" s="214">
        <v>0.12</v>
      </c>
      <c r="E829" s="163">
        <v>121634.72673455314</v>
      </c>
      <c r="F829" s="215">
        <f t="shared" si="52"/>
        <v>14596.167208146377</v>
      </c>
      <c r="G829" s="192"/>
    </row>
    <row r="830" spans="1:7" x14ac:dyDescent="0.3">
      <c r="A830" s="234">
        <f>A829+1</f>
        <v>37</v>
      </c>
      <c r="B830" s="229" t="s">
        <v>663</v>
      </c>
      <c r="C830" s="230" t="s">
        <v>197</v>
      </c>
      <c r="D830" s="214">
        <v>33</v>
      </c>
      <c r="E830" s="163">
        <v>149.49077794358405</v>
      </c>
      <c r="F830" s="215">
        <f t="shared" si="52"/>
        <v>4933.1956721382739</v>
      </c>
      <c r="G830" s="192"/>
    </row>
    <row r="831" spans="1:7" x14ac:dyDescent="0.3">
      <c r="A831" s="246"/>
      <c r="B831" s="246" t="s">
        <v>665</v>
      </c>
      <c r="C831" s="247"/>
      <c r="D831" s="214"/>
      <c r="E831" s="215"/>
      <c r="F831" s="215"/>
      <c r="G831" s="192"/>
    </row>
    <row r="832" spans="1:7" ht="34.5" x14ac:dyDescent="0.3">
      <c r="A832" s="238">
        <v>39</v>
      </c>
      <c r="B832" s="239" t="s">
        <v>659</v>
      </c>
      <c r="C832" s="240" t="s">
        <v>214</v>
      </c>
      <c r="D832" s="241">
        <v>1</v>
      </c>
      <c r="E832" s="163">
        <v>7941.0557821777911</v>
      </c>
      <c r="F832" s="215">
        <f t="shared" si="52"/>
        <v>7941.0557821777911</v>
      </c>
      <c r="G832" s="192"/>
    </row>
    <row r="833" spans="1:7" ht="34.5" x14ac:dyDescent="0.3">
      <c r="A833" s="238">
        <f>A832+1</f>
        <v>40</v>
      </c>
      <c r="B833" s="239" t="s">
        <v>660</v>
      </c>
      <c r="C833" s="240" t="s">
        <v>214</v>
      </c>
      <c r="D833" s="241">
        <v>2</v>
      </c>
      <c r="E833" s="163">
        <v>3620.8961469457922</v>
      </c>
      <c r="F833" s="215">
        <f t="shared" si="52"/>
        <v>7241.7922938915844</v>
      </c>
      <c r="G833" s="192"/>
    </row>
    <row r="834" spans="1:7" ht="34.5" x14ac:dyDescent="0.3">
      <c r="A834" s="238">
        <f>A833+1</f>
        <v>41</v>
      </c>
      <c r="B834" s="239" t="s">
        <v>638</v>
      </c>
      <c r="C834" s="240" t="s">
        <v>214</v>
      </c>
      <c r="D834" s="241">
        <v>1</v>
      </c>
      <c r="E834" s="163">
        <v>3620.8961469457922</v>
      </c>
      <c r="F834" s="215">
        <f t="shared" si="52"/>
        <v>3620.8961469457922</v>
      </c>
      <c r="G834" s="192"/>
    </row>
    <row r="835" spans="1:7" ht="34.5" x14ac:dyDescent="0.3">
      <c r="A835" s="238">
        <f>A834+1</f>
        <v>42</v>
      </c>
      <c r="B835" s="239" t="s">
        <v>661</v>
      </c>
      <c r="C835" s="240" t="s">
        <v>214</v>
      </c>
      <c r="D835" s="241">
        <v>2</v>
      </c>
      <c r="E835" s="163">
        <v>8255.7092564302857</v>
      </c>
      <c r="F835" s="215">
        <f t="shared" si="52"/>
        <v>16511.418512860571</v>
      </c>
      <c r="G835" s="192"/>
    </row>
    <row r="836" spans="1:7" ht="34.5" x14ac:dyDescent="0.3">
      <c r="A836" s="238">
        <v>39</v>
      </c>
      <c r="B836" s="239" t="s">
        <v>662</v>
      </c>
      <c r="C836" s="240" t="s">
        <v>641</v>
      </c>
      <c r="D836" s="241">
        <v>0.06</v>
      </c>
      <c r="E836" s="163">
        <v>201550.45409610993</v>
      </c>
      <c r="F836" s="215">
        <f t="shared" si="52"/>
        <v>12093.027245766596</v>
      </c>
      <c r="G836" s="192"/>
    </row>
    <row r="837" spans="1:7" x14ac:dyDescent="0.3">
      <c r="A837" s="238">
        <f t="shared" ref="A837:A840" si="54">A836+1</f>
        <v>40</v>
      </c>
      <c r="B837" s="239" t="s">
        <v>643</v>
      </c>
      <c r="C837" s="240" t="s">
        <v>641</v>
      </c>
      <c r="D837" s="241">
        <v>0.01</v>
      </c>
      <c r="E837" s="163">
        <v>176734.98495747498</v>
      </c>
      <c r="F837" s="215">
        <f t="shared" si="52"/>
        <v>1767.3498495747499</v>
      </c>
      <c r="G837" s="192"/>
    </row>
    <row r="838" spans="1:7" ht="51.75" x14ac:dyDescent="0.3">
      <c r="A838" s="238">
        <f t="shared" si="54"/>
        <v>41</v>
      </c>
      <c r="B838" s="229" t="s">
        <v>651</v>
      </c>
      <c r="C838" s="230" t="s">
        <v>576</v>
      </c>
      <c r="D838" s="242">
        <v>0.26</v>
      </c>
      <c r="E838" s="163">
        <v>143591.93219890678</v>
      </c>
      <c r="F838" s="215">
        <f t="shared" si="52"/>
        <v>37333.902371715762</v>
      </c>
      <c r="G838" s="192"/>
    </row>
    <row r="839" spans="1:7" ht="51.75" x14ac:dyDescent="0.3">
      <c r="A839" s="238">
        <f t="shared" si="54"/>
        <v>42</v>
      </c>
      <c r="B839" s="229" t="s">
        <v>652</v>
      </c>
      <c r="C839" s="230" t="s">
        <v>576</v>
      </c>
      <c r="D839" s="242">
        <v>0.1</v>
      </c>
      <c r="E839" s="163">
        <v>121634.72673455314</v>
      </c>
      <c r="F839" s="215">
        <f t="shared" si="52"/>
        <v>12163.472673455315</v>
      </c>
      <c r="G839" s="192"/>
    </row>
    <row r="840" spans="1:7" x14ac:dyDescent="0.3">
      <c r="A840" s="238">
        <f t="shared" si="54"/>
        <v>43</v>
      </c>
      <c r="B840" s="229" t="s">
        <v>663</v>
      </c>
      <c r="C840" s="230" t="s">
        <v>197</v>
      </c>
      <c r="D840" s="242">
        <v>36</v>
      </c>
      <c r="E840" s="163">
        <v>149.49077794358405</v>
      </c>
      <c r="F840" s="215">
        <f t="shared" si="52"/>
        <v>5381.6680059690261</v>
      </c>
      <c r="G840" s="192"/>
    </row>
    <row r="841" spans="1:7" x14ac:dyDescent="0.3">
      <c r="A841" s="246" t="s">
        <v>167</v>
      </c>
      <c r="B841" s="246" t="s">
        <v>666</v>
      </c>
      <c r="C841" s="247"/>
      <c r="D841" s="214"/>
      <c r="E841" s="215"/>
      <c r="F841" s="215">
        <f t="shared" si="52"/>
        <v>0</v>
      </c>
      <c r="G841" s="192"/>
    </row>
    <row r="842" spans="1:7" ht="34.5" x14ac:dyDescent="0.3">
      <c r="A842" s="238">
        <v>45</v>
      </c>
      <c r="B842" s="239" t="s">
        <v>659</v>
      </c>
      <c r="C842" s="240" t="s">
        <v>214</v>
      </c>
      <c r="D842" s="241">
        <v>1</v>
      </c>
      <c r="E842" s="163">
        <v>7941.0557821777911</v>
      </c>
      <c r="F842" s="215">
        <f t="shared" si="52"/>
        <v>7941.0557821777911</v>
      </c>
      <c r="G842" s="192"/>
    </row>
    <row r="843" spans="1:7" ht="34.5" x14ac:dyDescent="0.3">
      <c r="A843" s="238">
        <f t="shared" ref="A843:A852" si="55">A842+1</f>
        <v>46</v>
      </c>
      <c r="B843" s="239" t="s">
        <v>660</v>
      </c>
      <c r="C843" s="240" t="s">
        <v>214</v>
      </c>
      <c r="D843" s="241">
        <v>2</v>
      </c>
      <c r="E843" s="163">
        <v>3620.8961469457922</v>
      </c>
      <c r="F843" s="215">
        <f t="shared" si="52"/>
        <v>7241.7922938915844</v>
      </c>
      <c r="G843" s="192"/>
    </row>
    <row r="844" spans="1:7" ht="34.5" x14ac:dyDescent="0.3">
      <c r="A844" s="238">
        <f t="shared" si="55"/>
        <v>47</v>
      </c>
      <c r="B844" s="239" t="s">
        <v>638</v>
      </c>
      <c r="C844" s="240" t="s">
        <v>214</v>
      </c>
      <c r="D844" s="241">
        <v>1</v>
      </c>
      <c r="E844" s="215">
        <v>3620.8961469457922</v>
      </c>
      <c r="F844" s="215">
        <f t="shared" si="52"/>
        <v>3620.8961469457922</v>
      </c>
      <c r="G844" s="192"/>
    </row>
    <row r="845" spans="1:7" ht="34.5" x14ac:dyDescent="0.3">
      <c r="A845" s="238">
        <f t="shared" si="55"/>
        <v>48</v>
      </c>
      <c r="B845" s="239" t="s">
        <v>661</v>
      </c>
      <c r="C845" s="240" t="s">
        <v>214</v>
      </c>
      <c r="D845" s="214">
        <v>8</v>
      </c>
      <c r="E845" s="163">
        <v>8255.7092564302857</v>
      </c>
      <c r="F845" s="215">
        <f t="shared" si="52"/>
        <v>66045.674051442285</v>
      </c>
      <c r="G845" s="192"/>
    </row>
    <row r="846" spans="1:7" ht="51.75" x14ac:dyDescent="0.3">
      <c r="A846" s="238">
        <f t="shared" si="55"/>
        <v>49</v>
      </c>
      <c r="B846" s="239" t="s">
        <v>647</v>
      </c>
      <c r="C846" s="240" t="s">
        <v>214</v>
      </c>
      <c r="D846" s="241">
        <v>2</v>
      </c>
      <c r="E846" s="163">
        <v>7657.746144655951</v>
      </c>
      <c r="F846" s="215">
        <f t="shared" si="52"/>
        <v>15315.492289311902</v>
      </c>
      <c r="G846" s="192"/>
    </row>
    <row r="847" spans="1:7" ht="51.75" x14ac:dyDescent="0.3">
      <c r="A847" s="238">
        <f t="shared" si="55"/>
        <v>50</v>
      </c>
      <c r="B847" s="239" t="s">
        <v>640</v>
      </c>
      <c r="C847" s="240" t="s">
        <v>641</v>
      </c>
      <c r="D847" s="214">
        <v>7.0000000000000007E-2</v>
      </c>
      <c r="E847" s="163">
        <v>201550.45409610993</v>
      </c>
      <c r="F847" s="215">
        <f t="shared" si="52"/>
        <v>14108.531786727695</v>
      </c>
      <c r="G847" s="192"/>
    </row>
    <row r="848" spans="1:7" x14ac:dyDescent="0.3">
      <c r="A848" s="238">
        <f t="shared" si="55"/>
        <v>51</v>
      </c>
      <c r="B848" s="239" t="s">
        <v>643</v>
      </c>
      <c r="C848" s="240" t="s">
        <v>641</v>
      </c>
      <c r="D848" s="214">
        <v>0.02</v>
      </c>
      <c r="E848" s="163">
        <v>176734.98495747498</v>
      </c>
      <c r="F848" s="215">
        <f t="shared" si="52"/>
        <v>3534.6996991494998</v>
      </c>
      <c r="G848" s="192"/>
    </row>
    <row r="849" spans="1:7" x14ac:dyDescent="0.3">
      <c r="A849" s="238">
        <f t="shared" si="55"/>
        <v>52</v>
      </c>
      <c r="B849" s="239" t="s">
        <v>644</v>
      </c>
      <c r="C849" s="240" t="s">
        <v>641</v>
      </c>
      <c r="D849" s="241">
        <v>0.01</v>
      </c>
      <c r="E849" s="163">
        <v>214107.67944337102</v>
      </c>
      <c r="F849" s="215">
        <f t="shared" si="52"/>
        <v>2141.0767944337103</v>
      </c>
      <c r="G849" s="192"/>
    </row>
    <row r="850" spans="1:7" ht="51.75" x14ac:dyDescent="0.3">
      <c r="A850" s="234">
        <f t="shared" si="55"/>
        <v>53</v>
      </c>
      <c r="B850" s="229" t="s">
        <v>651</v>
      </c>
      <c r="C850" s="230" t="s">
        <v>576</v>
      </c>
      <c r="D850" s="214">
        <v>0.55000000000000004</v>
      </c>
      <c r="E850" s="163">
        <v>143591.93219890678</v>
      </c>
      <c r="F850" s="215">
        <f t="shared" si="52"/>
        <v>78975.562709398742</v>
      </c>
      <c r="G850" s="192"/>
    </row>
    <row r="851" spans="1:7" ht="51.75" x14ac:dyDescent="0.3">
      <c r="A851" s="234">
        <f t="shared" si="55"/>
        <v>54</v>
      </c>
      <c r="B851" s="229" t="s">
        <v>652</v>
      </c>
      <c r="C851" s="230" t="s">
        <v>576</v>
      </c>
      <c r="D851" s="214">
        <v>0.33</v>
      </c>
      <c r="E851" s="163">
        <v>121634.72673455314</v>
      </c>
      <c r="F851" s="215">
        <f t="shared" ref="F851:F896" si="56">D851*E851</f>
        <v>40139.459822402539</v>
      </c>
      <c r="G851" s="192"/>
    </row>
    <row r="852" spans="1:7" x14ac:dyDescent="0.3">
      <c r="A852" s="234">
        <f t="shared" si="55"/>
        <v>55</v>
      </c>
      <c r="B852" s="229" t="s">
        <v>663</v>
      </c>
      <c r="C852" s="230" t="s">
        <v>197</v>
      </c>
      <c r="D852" s="214">
        <v>78</v>
      </c>
      <c r="E852" s="163">
        <v>149.49077794358405</v>
      </c>
      <c r="F852" s="215">
        <f t="shared" si="56"/>
        <v>11660.280679599557</v>
      </c>
      <c r="G852" s="192"/>
    </row>
    <row r="853" spans="1:7" x14ac:dyDescent="0.3">
      <c r="A853" s="246"/>
      <c r="B853" s="246" t="s">
        <v>667</v>
      </c>
      <c r="C853" s="247"/>
      <c r="D853" s="214"/>
      <c r="E853" s="215"/>
      <c r="F853" s="215"/>
      <c r="G853" s="192"/>
    </row>
    <row r="854" spans="1:7" ht="34.5" x14ac:dyDescent="0.3">
      <c r="A854" s="238">
        <v>57</v>
      </c>
      <c r="B854" s="239" t="s">
        <v>659</v>
      </c>
      <c r="C854" s="240" t="s">
        <v>214</v>
      </c>
      <c r="D854" s="241">
        <v>1</v>
      </c>
      <c r="E854" s="163">
        <v>7941.0557821777911</v>
      </c>
      <c r="F854" s="215">
        <f t="shared" si="56"/>
        <v>7941.0557821777911</v>
      </c>
      <c r="G854" s="192"/>
    </row>
    <row r="855" spans="1:7" ht="34.5" x14ac:dyDescent="0.3">
      <c r="A855" s="238">
        <f t="shared" ref="A855:A864" si="57">A854+1</f>
        <v>58</v>
      </c>
      <c r="B855" s="239" t="s">
        <v>660</v>
      </c>
      <c r="C855" s="240" t="s">
        <v>214</v>
      </c>
      <c r="D855" s="241">
        <v>2</v>
      </c>
      <c r="E855" s="163">
        <v>3620.8961469457922</v>
      </c>
      <c r="F855" s="215">
        <f t="shared" si="56"/>
        <v>7241.7922938915844</v>
      </c>
      <c r="G855" s="192"/>
    </row>
    <row r="856" spans="1:7" ht="34.5" x14ac:dyDescent="0.3">
      <c r="A856" s="238">
        <f t="shared" si="57"/>
        <v>59</v>
      </c>
      <c r="B856" s="239" t="s">
        <v>638</v>
      </c>
      <c r="C856" s="240" t="s">
        <v>214</v>
      </c>
      <c r="D856" s="241">
        <v>1</v>
      </c>
      <c r="E856" s="163">
        <v>3620.8961469457922</v>
      </c>
      <c r="F856" s="215">
        <f t="shared" si="56"/>
        <v>3620.8961469457922</v>
      </c>
      <c r="G856" s="192"/>
    </row>
    <row r="857" spans="1:7" ht="34.5" x14ac:dyDescent="0.3">
      <c r="A857" s="238">
        <f t="shared" si="57"/>
        <v>60</v>
      </c>
      <c r="B857" s="239" t="s">
        <v>661</v>
      </c>
      <c r="C857" s="240" t="s">
        <v>214</v>
      </c>
      <c r="D857" s="241">
        <v>8</v>
      </c>
      <c r="E857" s="163">
        <v>8255.7092564302857</v>
      </c>
      <c r="F857" s="215">
        <f t="shared" si="56"/>
        <v>66045.674051442285</v>
      </c>
      <c r="G857" s="192"/>
    </row>
    <row r="858" spans="1:7" ht="51.75" x14ac:dyDescent="0.3">
      <c r="A858" s="238">
        <f t="shared" si="57"/>
        <v>61</v>
      </c>
      <c r="B858" s="239" t="s">
        <v>647</v>
      </c>
      <c r="C858" s="240" t="s">
        <v>214</v>
      </c>
      <c r="D858" s="241">
        <v>2</v>
      </c>
      <c r="E858" s="163">
        <v>7657.746144655951</v>
      </c>
      <c r="F858" s="215">
        <f t="shared" si="56"/>
        <v>15315.492289311902</v>
      </c>
      <c r="G858" s="192"/>
    </row>
    <row r="859" spans="1:7" ht="34.5" x14ac:dyDescent="0.3">
      <c r="A859" s="238">
        <f t="shared" si="57"/>
        <v>62</v>
      </c>
      <c r="B859" s="239" t="s">
        <v>662</v>
      </c>
      <c r="C859" s="240" t="s">
        <v>641</v>
      </c>
      <c r="D859" s="241">
        <v>0.03</v>
      </c>
      <c r="E859" s="163">
        <v>201550.45409610993</v>
      </c>
      <c r="F859" s="215">
        <f t="shared" si="56"/>
        <v>6046.513622883298</v>
      </c>
      <c r="G859" s="192"/>
    </row>
    <row r="860" spans="1:7" x14ac:dyDescent="0.3">
      <c r="A860" s="238">
        <f t="shared" si="57"/>
        <v>63</v>
      </c>
      <c r="B860" s="239" t="s">
        <v>643</v>
      </c>
      <c r="C860" s="240" t="s">
        <v>641</v>
      </c>
      <c r="D860" s="241">
        <v>0.01</v>
      </c>
      <c r="E860" s="163">
        <v>176734.98495747498</v>
      </c>
      <c r="F860" s="215">
        <f t="shared" si="56"/>
        <v>1767.3498495747499</v>
      </c>
      <c r="G860" s="192"/>
    </row>
    <row r="861" spans="1:7" x14ac:dyDescent="0.3">
      <c r="A861" s="238">
        <f t="shared" si="57"/>
        <v>64</v>
      </c>
      <c r="B861" s="239" t="s">
        <v>644</v>
      </c>
      <c r="C861" s="240" t="s">
        <v>641</v>
      </c>
      <c r="D861" s="241">
        <v>0.01</v>
      </c>
      <c r="E861" s="163">
        <v>214107.67944337102</v>
      </c>
      <c r="F861" s="215">
        <f t="shared" si="56"/>
        <v>2141.0767944337103</v>
      </c>
      <c r="G861" s="192"/>
    </row>
    <row r="862" spans="1:7" ht="51.75" x14ac:dyDescent="0.3">
      <c r="A862" s="234">
        <f t="shared" si="57"/>
        <v>65</v>
      </c>
      <c r="B862" s="229" t="s">
        <v>651</v>
      </c>
      <c r="C862" s="230" t="s">
        <v>576</v>
      </c>
      <c r="D862" s="214">
        <v>0.33</v>
      </c>
      <c r="E862" s="163">
        <v>143591.93219890678</v>
      </c>
      <c r="F862" s="215">
        <f t="shared" si="56"/>
        <v>47385.337625639244</v>
      </c>
      <c r="G862" s="192"/>
    </row>
    <row r="863" spans="1:7" ht="51.75" x14ac:dyDescent="0.3">
      <c r="A863" s="234">
        <f t="shared" si="57"/>
        <v>66</v>
      </c>
      <c r="B863" s="229" t="s">
        <v>652</v>
      </c>
      <c r="C863" s="230" t="s">
        <v>576</v>
      </c>
      <c r="D863" s="214">
        <v>0.32</v>
      </c>
      <c r="E863" s="163">
        <v>121634.72673455314</v>
      </c>
      <c r="F863" s="215">
        <f t="shared" si="56"/>
        <v>38923.112555057007</v>
      </c>
      <c r="G863" s="192"/>
    </row>
    <row r="864" spans="1:7" x14ac:dyDescent="0.3">
      <c r="A864" s="234">
        <f t="shared" si="57"/>
        <v>67</v>
      </c>
      <c r="B864" s="229" t="s">
        <v>663</v>
      </c>
      <c r="C864" s="230" t="s">
        <v>197</v>
      </c>
      <c r="D864" s="214">
        <v>73</v>
      </c>
      <c r="E864" s="163">
        <v>149.49077794358405</v>
      </c>
      <c r="F864" s="215">
        <f t="shared" si="56"/>
        <v>10912.826789881636</v>
      </c>
      <c r="G864" s="192"/>
    </row>
    <row r="865" spans="1:7" x14ac:dyDescent="0.3">
      <c r="A865" s="246"/>
      <c r="B865" s="246" t="s">
        <v>668</v>
      </c>
      <c r="C865" s="247"/>
      <c r="D865" s="214"/>
      <c r="E865" s="215"/>
      <c r="F865" s="215"/>
      <c r="G865" s="192"/>
    </row>
    <row r="866" spans="1:7" ht="34.5" x14ac:dyDescent="0.3">
      <c r="A866" s="238">
        <v>69</v>
      </c>
      <c r="B866" s="239" t="s">
        <v>659</v>
      </c>
      <c r="C866" s="240" t="s">
        <v>214</v>
      </c>
      <c r="D866" s="241">
        <v>1</v>
      </c>
      <c r="E866" s="163">
        <v>7941.0557821777911</v>
      </c>
      <c r="F866" s="215">
        <f t="shared" si="56"/>
        <v>7941.0557821777911</v>
      </c>
      <c r="G866" s="192"/>
    </row>
    <row r="867" spans="1:7" ht="34.5" x14ac:dyDescent="0.3">
      <c r="A867" s="238">
        <f t="shared" ref="A867:A876" si="58">A866+1</f>
        <v>70</v>
      </c>
      <c r="B867" s="239" t="s">
        <v>660</v>
      </c>
      <c r="C867" s="240" t="s">
        <v>214</v>
      </c>
      <c r="D867" s="241">
        <v>2</v>
      </c>
      <c r="E867" s="163">
        <v>3620.8961469457922</v>
      </c>
      <c r="F867" s="215">
        <f t="shared" si="56"/>
        <v>7241.7922938915844</v>
      </c>
      <c r="G867" s="192"/>
    </row>
    <row r="868" spans="1:7" ht="34.5" x14ac:dyDescent="0.3">
      <c r="A868" s="238">
        <f t="shared" si="58"/>
        <v>71</v>
      </c>
      <c r="B868" s="239" t="s">
        <v>638</v>
      </c>
      <c r="C868" s="240" t="s">
        <v>214</v>
      </c>
      <c r="D868" s="241">
        <v>1</v>
      </c>
      <c r="E868" s="163">
        <v>3620.8961469457922</v>
      </c>
      <c r="F868" s="215">
        <f t="shared" si="56"/>
        <v>3620.8961469457922</v>
      </c>
      <c r="G868" s="192"/>
    </row>
    <row r="869" spans="1:7" ht="34.5" x14ac:dyDescent="0.3">
      <c r="A869" s="238">
        <f t="shared" si="58"/>
        <v>72</v>
      </c>
      <c r="B869" s="239" t="s">
        <v>661</v>
      </c>
      <c r="C869" s="240" t="s">
        <v>214</v>
      </c>
      <c r="D869" s="241">
        <v>8</v>
      </c>
      <c r="E869" s="163">
        <v>8255.7092564302857</v>
      </c>
      <c r="F869" s="215">
        <f t="shared" si="56"/>
        <v>66045.674051442285</v>
      </c>
      <c r="G869" s="192"/>
    </row>
    <row r="870" spans="1:7" ht="51.75" x14ac:dyDescent="0.3">
      <c r="A870" s="238">
        <f t="shared" si="58"/>
        <v>73</v>
      </c>
      <c r="B870" s="239" t="s">
        <v>647</v>
      </c>
      <c r="C870" s="240" t="s">
        <v>214</v>
      </c>
      <c r="D870" s="241">
        <v>2</v>
      </c>
      <c r="E870" s="163">
        <v>7657.746144655951</v>
      </c>
      <c r="F870" s="215">
        <f t="shared" si="56"/>
        <v>15315.492289311902</v>
      </c>
      <c r="G870" s="192"/>
    </row>
    <row r="871" spans="1:7" ht="34.5" x14ac:dyDescent="0.3">
      <c r="A871" s="238">
        <f t="shared" si="58"/>
        <v>74</v>
      </c>
      <c r="B871" s="239" t="s">
        <v>662</v>
      </c>
      <c r="C871" s="240" t="s">
        <v>641</v>
      </c>
      <c r="D871" s="241">
        <v>0.03</v>
      </c>
      <c r="E871" s="163">
        <v>201550.45409610993</v>
      </c>
      <c r="F871" s="215">
        <f t="shared" si="56"/>
        <v>6046.513622883298</v>
      </c>
      <c r="G871" s="192"/>
    </row>
    <row r="872" spans="1:7" x14ac:dyDescent="0.3">
      <c r="A872" s="238">
        <f t="shared" si="58"/>
        <v>75</v>
      </c>
      <c r="B872" s="239" t="s">
        <v>643</v>
      </c>
      <c r="C872" s="240" t="s">
        <v>641</v>
      </c>
      <c r="D872" s="241">
        <v>0.01</v>
      </c>
      <c r="E872" s="163">
        <v>176734.98495747498</v>
      </c>
      <c r="F872" s="215">
        <f t="shared" si="56"/>
        <v>1767.3498495747499</v>
      </c>
      <c r="G872" s="192"/>
    </row>
    <row r="873" spans="1:7" x14ac:dyDescent="0.3">
      <c r="A873" s="238">
        <f t="shared" si="58"/>
        <v>76</v>
      </c>
      <c r="B873" s="239" t="s">
        <v>644</v>
      </c>
      <c r="C873" s="240" t="s">
        <v>641</v>
      </c>
      <c r="D873" s="241">
        <v>0.01</v>
      </c>
      <c r="E873" s="163">
        <v>214107.67944337102</v>
      </c>
      <c r="F873" s="215">
        <f t="shared" si="56"/>
        <v>2141.0767944337103</v>
      </c>
      <c r="G873" s="192"/>
    </row>
    <row r="874" spans="1:7" ht="51.75" x14ac:dyDescent="0.3">
      <c r="A874" s="234">
        <f t="shared" si="58"/>
        <v>77</v>
      </c>
      <c r="B874" s="229" t="s">
        <v>651</v>
      </c>
      <c r="C874" s="230" t="s">
        <v>576</v>
      </c>
      <c r="D874" s="214">
        <v>0.33</v>
      </c>
      <c r="E874" s="163">
        <v>143591.93219890678</v>
      </c>
      <c r="F874" s="215">
        <f t="shared" si="56"/>
        <v>47385.337625639244</v>
      </c>
      <c r="G874" s="192"/>
    </row>
    <row r="875" spans="1:7" ht="51.75" x14ac:dyDescent="0.3">
      <c r="A875" s="234">
        <f t="shared" si="58"/>
        <v>78</v>
      </c>
      <c r="B875" s="229" t="s">
        <v>652</v>
      </c>
      <c r="C875" s="230" t="s">
        <v>576</v>
      </c>
      <c r="D875" s="214">
        <v>0.32</v>
      </c>
      <c r="E875" s="163">
        <v>121634.72673455314</v>
      </c>
      <c r="F875" s="215">
        <f t="shared" si="56"/>
        <v>38923.112555057007</v>
      </c>
      <c r="G875" s="192"/>
    </row>
    <row r="876" spans="1:7" x14ac:dyDescent="0.3">
      <c r="A876" s="234">
        <f t="shared" si="58"/>
        <v>79</v>
      </c>
      <c r="B876" s="229" t="s">
        <v>663</v>
      </c>
      <c r="C876" s="230" t="s">
        <v>197</v>
      </c>
      <c r="D876" s="214">
        <v>73</v>
      </c>
      <c r="E876" s="163">
        <v>149.49077794358405</v>
      </c>
      <c r="F876" s="215">
        <f t="shared" si="56"/>
        <v>10912.826789881636</v>
      </c>
      <c r="G876" s="192"/>
    </row>
    <row r="877" spans="1:7" x14ac:dyDescent="0.3">
      <c r="A877" s="246"/>
      <c r="B877" s="246" t="s">
        <v>669</v>
      </c>
      <c r="C877" s="247"/>
      <c r="D877" s="214"/>
      <c r="E877" s="215"/>
      <c r="F877" s="215"/>
      <c r="G877" s="192"/>
    </row>
    <row r="878" spans="1:7" ht="34.5" x14ac:dyDescent="0.3">
      <c r="A878" s="238">
        <v>81</v>
      </c>
      <c r="B878" s="239" t="s">
        <v>594</v>
      </c>
      <c r="C878" s="240" t="s">
        <v>214</v>
      </c>
      <c r="D878" s="241">
        <v>1</v>
      </c>
      <c r="E878" s="163">
        <v>7941.0557821777911</v>
      </c>
      <c r="F878" s="215">
        <f t="shared" si="56"/>
        <v>7941.0557821777911</v>
      </c>
      <c r="G878" s="192"/>
    </row>
    <row r="879" spans="1:7" ht="34.5" x14ac:dyDescent="0.3">
      <c r="A879" s="238">
        <f t="shared" ref="A879:A886" si="59">A878+1</f>
        <v>82</v>
      </c>
      <c r="B879" s="239" t="s">
        <v>660</v>
      </c>
      <c r="C879" s="240" t="s">
        <v>214</v>
      </c>
      <c r="D879" s="241">
        <v>6</v>
      </c>
      <c r="E879" s="163">
        <v>3620.8961469457922</v>
      </c>
      <c r="F879" s="215">
        <f t="shared" si="56"/>
        <v>21725.376881674754</v>
      </c>
      <c r="G879" s="192"/>
    </row>
    <row r="880" spans="1:7" ht="34.5" x14ac:dyDescent="0.3">
      <c r="A880" s="238">
        <f t="shared" si="59"/>
        <v>83</v>
      </c>
      <c r="B880" s="239" t="s">
        <v>638</v>
      </c>
      <c r="C880" s="240" t="s">
        <v>214</v>
      </c>
      <c r="D880" s="241">
        <v>1</v>
      </c>
      <c r="E880" s="163">
        <v>3620.8961469457922</v>
      </c>
      <c r="F880" s="215">
        <f t="shared" si="56"/>
        <v>3620.8961469457922</v>
      </c>
      <c r="G880" s="192"/>
    </row>
    <row r="881" spans="1:7" ht="34.5" x14ac:dyDescent="0.3">
      <c r="A881" s="238">
        <f t="shared" si="59"/>
        <v>84</v>
      </c>
      <c r="B881" s="239" t="s">
        <v>661</v>
      </c>
      <c r="C881" s="240" t="s">
        <v>214</v>
      </c>
      <c r="D881" s="241">
        <v>3</v>
      </c>
      <c r="E881" s="163">
        <v>8255.7092564302857</v>
      </c>
      <c r="F881" s="215">
        <f t="shared" si="56"/>
        <v>24767.127769290855</v>
      </c>
      <c r="G881" s="192"/>
    </row>
    <row r="882" spans="1:7" ht="34.5" x14ac:dyDescent="0.3">
      <c r="A882" s="238">
        <f t="shared" si="59"/>
        <v>85</v>
      </c>
      <c r="B882" s="239" t="s">
        <v>662</v>
      </c>
      <c r="C882" s="240" t="s">
        <v>641</v>
      </c>
      <c r="D882" s="214">
        <v>0.09</v>
      </c>
      <c r="E882" s="163">
        <v>201550.45409610993</v>
      </c>
      <c r="F882" s="215">
        <f t="shared" si="56"/>
        <v>18139.540868649892</v>
      </c>
      <c r="G882" s="192"/>
    </row>
    <row r="883" spans="1:7" x14ac:dyDescent="0.3">
      <c r="A883" s="238">
        <f t="shared" si="59"/>
        <v>86</v>
      </c>
      <c r="B883" s="239" t="s">
        <v>643</v>
      </c>
      <c r="C883" s="240" t="s">
        <v>641</v>
      </c>
      <c r="D883" s="241">
        <v>0.03</v>
      </c>
      <c r="E883" s="163">
        <v>176734.98495747498</v>
      </c>
      <c r="F883" s="215">
        <f t="shared" si="56"/>
        <v>5302.0495487242497</v>
      </c>
      <c r="G883" s="192"/>
    </row>
    <row r="884" spans="1:7" ht="51.75" x14ac:dyDescent="0.3">
      <c r="A884" s="234">
        <f t="shared" si="59"/>
        <v>87</v>
      </c>
      <c r="B884" s="229" t="s">
        <v>651</v>
      </c>
      <c r="C884" s="230" t="s">
        <v>576</v>
      </c>
      <c r="D884" s="242">
        <v>0.54</v>
      </c>
      <c r="E884" s="163">
        <v>143591.93219890678</v>
      </c>
      <c r="F884" s="215">
        <f t="shared" si="56"/>
        <v>77539.643387409669</v>
      </c>
      <c r="G884" s="192"/>
    </row>
    <row r="885" spans="1:7" ht="51.75" x14ac:dyDescent="0.3">
      <c r="A885" s="234">
        <f t="shared" si="59"/>
        <v>88</v>
      </c>
      <c r="B885" s="229" t="s">
        <v>652</v>
      </c>
      <c r="C885" s="230" t="s">
        <v>576</v>
      </c>
      <c r="D885" s="242">
        <v>0.26</v>
      </c>
      <c r="E885" s="163">
        <v>121634.72673455314</v>
      </c>
      <c r="F885" s="215">
        <f t="shared" si="56"/>
        <v>31625.028950983819</v>
      </c>
      <c r="G885" s="192"/>
    </row>
    <row r="886" spans="1:7" x14ac:dyDescent="0.3">
      <c r="A886" s="234">
        <f t="shared" si="59"/>
        <v>89</v>
      </c>
      <c r="B886" s="229" t="s">
        <v>663</v>
      </c>
      <c r="C886" s="230" t="s">
        <v>197</v>
      </c>
      <c r="D886" s="214">
        <v>63</v>
      </c>
      <c r="E886" s="163">
        <v>149.49077794358405</v>
      </c>
      <c r="F886" s="215">
        <f t="shared" si="56"/>
        <v>9417.9190104457957</v>
      </c>
      <c r="G886" s="192"/>
    </row>
    <row r="887" spans="1:7" x14ac:dyDescent="0.3">
      <c r="A887" s="246"/>
      <c r="B887" s="246" t="s">
        <v>669</v>
      </c>
      <c r="C887" s="247"/>
      <c r="D887" s="214"/>
      <c r="E887" s="215"/>
      <c r="F887" s="215"/>
      <c r="G887" s="192"/>
    </row>
    <row r="888" spans="1:7" ht="34.5" x14ac:dyDescent="0.3">
      <c r="A888" s="238">
        <v>91</v>
      </c>
      <c r="B888" s="239" t="s">
        <v>659</v>
      </c>
      <c r="C888" s="240" t="s">
        <v>214</v>
      </c>
      <c r="D888" s="241">
        <v>1</v>
      </c>
      <c r="E888" s="163">
        <v>7941.0557821777911</v>
      </c>
      <c r="F888" s="215">
        <f t="shared" si="56"/>
        <v>7941.0557821777911</v>
      </c>
      <c r="G888" s="192"/>
    </row>
    <row r="889" spans="1:7" ht="34.5" x14ac:dyDescent="0.3">
      <c r="A889" s="238">
        <v>92</v>
      </c>
      <c r="B889" s="239" t="s">
        <v>660</v>
      </c>
      <c r="C889" s="240" t="s">
        <v>214</v>
      </c>
      <c r="D889" s="241">
        <v>2</v>
      </c>
      <c r="E889" s="163">
        <v>3620.8961469457922</v>
      </c>
      <c r="F889" s="215">
        <f t="shared" si="56"/>
        <v>7241.7922938915844</v>
      </c>
      <c r="G889" s="192"/>
    </row>
    <row r="890" spans="1:7" ht="34.5" x14ac:dyDescent="0.3">
      <c r="A890" s="238">
        <v>93</v>
      </c>
      <c r="B890" s="239" t="s">
        <v>638</v>
      </c>
      <c r="C890" s="240" t="s">
        <v>214</v>
      </c>
      <c r="D890" s="241">
        <v>1</v>
      </c>
      <c r="E890" s="163">
        <v>3620.8961469457922</v>
      </c>
      <c r="F890" s="215">
        <f t="shared" si="56"/>
        <v>3620.8961469457922</v>
      </c>
      <c r="G890" s="192"/>
    </row>
    <row r="891" spans="1:7" ht="34.5" x14ac:dyDescent="0.3">
      <c r="A891" s="238">
        <v>94</v>
      </c>
      <c r="B891" s="239" t="s">
        <v>661</v>
      </c>
      <c r="C891" s="240" t="s">
        <v>214</v>
      </c>
      <c r="D891" s="241">
        <v>1</v>
      </c>
      <c r="E891" s="163">
        <v>8255.7092564302857</v>
      </c>
      <c r="F891" s="215">
        <f t="shared" si="56"/>
        <v>8255.7092564302857</v>
      </c>
      <c r="G891" s="192"/>
    </row>
    <row r="892" spans="1:7" ht="34.5" x14ac:dyDescent="0.3">
      <c r="A892" s="238">
        <v>95</v>
      </c>
      <c r="B892" s="239" t="s">
        <v>662</v>
      </c>
      <c r="C892" s="240" t="s">
        <v>641</v>
      </c>
      <c r="D892" s="241">
        <v>0.04</v>
      </c>
      <c r="E892" s="163">
        <v>201550.45409610993</v>
      </c>
      <c r="F892" s="215">
        <f t="shared" si="56"/>
        <v>8062.0181638443973</v>
      </c>
      <c r="G892" s="192"/>
    </row>
    <row r="893" spans="1:7" x14ac:dyDescent="0.3">
      <c r="A893" s="238">
        <v>96</v>
      </c>
      <c r="B893" s="239" t="s">
        <v>643</v>
      </c>
      <c r="C893" s="240" t="s">
        <v>641</v>
      </c>
      <c r="D893" s="241">
        <v>0.01</v>
      </c>
      <c r="E893" s="163">
        <v>176734.98495747498</v>
      </c>
      <c r="F893" s="215">
        <f t="shared" si="56"/>
        <v>1767.3498495747499</v>
      </c>
      <c r="G893" s="192"/>
    </row>
    <row r="894" spans="1:7" ht="51.75" x14ac:dyDescent="0.3">
      <c r="A894" s="238">
        <v>97</v>
      </c>
      <c r="B894" s="229" t="s">
        <v>651</v>
      </c>
      <c r="C894" s="230" t="s">
        <v>576</v>
      </c>
      <c r="D894" s="242">
        <v>0.18</v>
      </c>
      <c r="E894" s="163">
        <v>143591.93219890678</v>
      </c>
      <c r="F894" s="215">
        <f t="shared" si="56"/>
        <v>25846.547795803221</v>
      </c>
      <c r="G894" s="192"/>
    </row>
    <row r="895" spans="1:7" ht="51.75" x14ac:dyDescent="0.3">
      <c r="A895" s="238">
        <v>98</v>
      </c>
      <c r="B895" s="229" t="s">
        <v>652</v>
      </c>
      <c r="C895" s="230" t="s">
        <v>576</v>
      </c>
      <c r="D895" s="242">
        <v>0.1</v>
      </c>
      <c r="E895" s="163">
        <v>121634.72673455314</v>
      </c>
      <c r="F895" s="215">
        <f t="shared" si="56"/>
        <v>12163.472673455315</v>
      </c>
      <c r="G895" s="192"/>
    </row>
    <row r="896" spans="1:7" x14ac:dyDescent="0.3">
      <c r="A896" s="238">
        <v>99</v>
      </c>
      <c r="B896" s="229" t="s">
        <v>663</v>
      </c>
      <c r="C896" s="230" t="s">
        <v>197</v>
      </c>
      <c r="D896" s="242">
        <v>28</v>
      </c>
      <c r="E896" s="163">
        <v>149.49077794358405</v>
      </c>
      <c r="F896" s="215">
        <f t="shared" si="56"/>
        <v>4185.741782420353</v>
      </c>
      <c r="G896" s="192"/>
    </row>
    <row r="897" spans="1:7" x14ac:dyDescent="0.3">
      <c r="A897" s="251"/>
      <c r="B897" s="141" t="s">
        <v>670</v>
      </c>
      <c r="C897" s="252"/>
      <c r="D897" s="214"/>
      <c r="E897" s="215"/>
      <c r="F897" s="170">
        <f>SUM(F724:F896)</f>
        <v>35126883.866528735</v>
      </c>
      <c r="G897" s="203"/>
    </row>
    <row r="898" spans="1:7" x14ac:dyDescent="0.3">
      <c r="A898" s="122"/>
      <c r="B898" s="122" t="s">
        <v>671</v>
      </c>
      <c r="C898" s="123"/>
      <c r="D898" s="214"/>
      <c r="E898" s="215"/>
      <c r="F898" s="226"/>
      <c r="G898" s="192"/>
    </row>
    <row r="899" spans="1:7" ht="34.5" x14ac:dyDescent="0.3">
      <c r="A899" s="180">
        <v>1</v>
      </c>
      <c r="B899" s="181" t="s">
        <v>672</v>
      </c>
      <c r="C899" s="182" t="s">
        <v>214</v>
      </c>
      <c r="D899" s="183">
        <v>1</v>
      </c>
      <c r="E899" s="163">
        <v>4168358.4188359999</v>
      </c>
      <c r="F899" s="215">
        <f t="shared" ref="F899:F962" si="60">D899*E899</f>
        <v>4168358.4188359999</v>
      </c>
      <c r="G899" s="192"/>
    </row>
    <row r="900" spans="1:7" ht="34.5" x14ac:dyDescent="0.3">
      <c r="A900" s="180">
        <f t="shared" ref="A900:A906" si="61">A899+1</f>
        <v>2</v>
      </c>
      <c r="B900" s="181" t="s">
        <v>673</v>
      </c>
      <c r="C900" s="182" t="s">
        <v>214</v>
      </c>
      <c r="D900" s="183">
        <v>2</v>
      </c>
      <c r="E900" s="163">
        <v>3170607.0750859994</v>
      </c>
      <c r="F900" s="215">
        <f t="shared" si="60"/>
        <v>6341214.1501719989</v>
      </c>
      <c r="G900" s="192"/>
    </row>
    <row r="901" spans="1:7" ht="34.5" x14ac:dyDescent="0.3">
      <c r="A901" s="180">
        <f t="shared" si="61"/>
        <v>3</v>
      </c>
      <c r="B901" s="181" t="s">
        <v>674</v>
      </c>
      <c r="C901" s="182" t="s">
        <v>214</v>
      </c>
      <c r="D901" s="183">
        <v>4</v>
      </c>
      <c r="E901" s="163">
        <v>293005.95008599997</v>
      </c>
      <c r="F901" s="215">
        <f t="shared" si="60"/>
        <v>1172023.8003439999</v>
      </c>
      <c r="G901" s="192"/>
    </row>
    <row r="902" spans="1:7" ht="34.5" x14ac:dyDescent="0.3">
      <c r="A902" s="180">
        <f t="shared" si="61"/>
        <v>4</v>
      </c>
      <c r="B902" s="181" t="s">
        <v>675</v>
      </c>
      <c r="C902" s="182" t="s">
        <v>214</v>
      </c>
      <c r="D902" s="183">
        <v>2</v>
      </c>
      <c r="E902" s="163">
        <v>362593.71571099997</v>
      </c>
      <c r="F902" s="215">
        <f t="shared" si="60"/>
        <v>725187.43142199994</v>
      </c>
      <c r="G902" s="192"/>
    </row>
    <row r="903" spans="1:7" ht="34.5" x14ac:dyDescent="0.3">
      <c r="A903" s="180">
        <f t="shared" si="61"/>
        <v>5</v>
      </c>
      <c r="B903" s="181" t="s">
        <v>676</v>
      </c>
      <c r="C903" s="182" t="s">
        <v>214</v>
      </c>
      <c r="D903" s="183">
        <v>4</v>
      </c>
      <c r="E903" s="163">
        <v>359653.38758599991</v>
      </c>
      <c r="F903" s="215">
        <f t="shared" si="60"/>
        <v>1438613.5503439996</v>
      </c>
      <c r="G903" s="192"/>
    </row>
    <row r="904" spans="1:7" ht="34.5" x14ac:dyDescent="0.3">
      <c r="A904" s="180">
        <f t="shared" si="61"/>
        <v>6</v>
      </c>
      <c r="B904" s="181" t="s">
        <v>675</v>
      </c>
      <c r="C904" s="182" t="s">
        <v>214</v>
      </c>
      <c r="D904" s="183">
        <v>8</v>
      </c>
      <c r="E904" s="163">
        <v>357693.16883599991</v>
      </c>
      <c r="F904" s="215">
        <f t="shared" si="60"/>
        <v>2861545.3506879993</v>
      </c>
      <c r="G904" s="192"/>
    </row>
    <row r="905" spans="1:7" ht="34.5" x14ac:dyDescent="0.3">
      <c r="A905" s="180">
        <f t="shared" si="61"/>
        <v>7</v>
      </c>
      <c r="B905" s="181" t="s">
        <v>677</v>
      </c>
      <c r="C905" s="182" t="s">
        <v>214</v>
      </c>
      <c r="D905" s="183">
        <v>10</v>
      </c>
      <c r="E905" s="163">
        <v>499809.02821099997</v>
      </c>
      <c r="F905" s="215">
        <f t="shared" si="60"/>
        <v>4998090.28211</v>
      </c>
      <c r="G905" s="192"/>
    </row>
    <row r="906" spans="1:7" ht="34.5" x14ac:dyDescent="0.3">
      <c r="A906" s="180">
        <f t="shared" si="61"/>
        <v>8</v>
      </c>
      <c r="B906" s="181" t="s">
        <v>678</v>
      </c>
      <c r="C906" s="182" t="s">
        <v>214</v>
      </c>
      <c r="D906" s="183">
        <v>10</v>
      </c>
      <c r="E906" s="163">
        <v>499809.02821099997</v>
      </c>
      <c r="F906" s="215">
        <f t="shared" si="60"/>
        <v>4998090.28211</v>
      </c>
      <c r="G906" s="192"/>
    </row>
    <row r="907" spans="1:7" x14ac:dyDescent="0.3">
      <c r="A907" s="180">
        <f>A906</f>
        <v>8</v>
      </c>
      <c r="B907" s="181" t="s">
        <v>679</v>
      </c>
      <c r="C907" s="182" t="s">
        <v>214</v>
      </c>
      <c r="D907" s="183">
        <v>2</v>
      </c>
      <c r="E907" s="163">
        <v>251888.10937499997</v>
      </c>
      <c r="F907" s="215">
        <f t="shared" si="60"/>
        <v>503776.21874999994</v>
      </c>
      <c r="G907" s="192"/>
    </row>
    <row r="908" spans="1:7" ht="34.5" x14ac:dyDescent="0.3">
      <c r="A908" s="180">
        <f>A907+1</f>
        <v>9</v>
      </c>
      <c r="B908" s="181" t="s">
        <v>680</v>
      </c>
      <c r="C908" s="182" t="s">
        <v>214</v>
      </c>
      <c r="D908" s="183">
        <v>3</v>
      </c>
      <c r="E908" s="163">
        <v>170492.278211</v>
      </c>
      <c r="F908" s="215">
        <f t="shared" si="60"/>
        <v>511476.83463299996</v>
      </c>
      <c r="G908" s="192"/>
    </row>
    <row r="909" spans="1:7" ht="34.5" x14ac:dyDescent="0.3">
      <c r="A909" s="180">
        <f>A908+1</f>
        <v>10</v>
      </c>
      <c r="B909" s="181" t="s">
        <v>681</v>
      </c>
      <c r="C909" s="182" t="s">
        <v>214</v>
      </c>
      <c r="D909" s="183">
        <v>8</v>
      </c>
      <c r="E909" s="163">
        <v>362593.71571099997</v>
      </c>
      <c r="F909" s="215">
        <f t="shared" si="60"/>
        <v>2900749.7256879997</v>
      </c>
      <c r="G909" s="192"/>
    </row>
    <row r="910" spans="1:7" ht="34.5" x14ac:dyDescent="0.3">
      <c r="A910" s="180">
        <f>A909+1</f>
        <v>11</v>
      </c>
      <c r="B910" s="181" t="s">
        <v>682</v>
      </c>
      <c r="C910" s="182" t="s">
        <v>214</v>
      </c>
      <c r="D910" s="183">
        <v>2</v>
      </c>
      <c r="E910" s="163">
        <v>727758.38383099984</v>
      </c>
      <c r="F910" s="215">
        <f t="shared" si="60"/>
        <v>1455516.7676619997</v>
      </c>
      <c r="G910" s="192"/>
    </row>
    <row r="911" spans="1:7" ht="34.5" x14ac:dyDescent="0.3">
      <c r="A911" s="180">
        <f>A910+1</f>
        <v>12</v>
      </c>
      <c r="B911" s="181" t="s">
        <v>683</v>
      </c>
      <c r="C911" s="182" t="s">
        <v>214</v>
      </c>
      <c r="D911" s="183">
        <v>1</v>
      </c>
      <c r="E911" s="163">
        <v>1134630.8108449997</v>
      </c>
      <c r="F911" s="215">
        <f t="shared" si="60"/>
        <v>1134630.8108449997</v>
      </c>
      <c r="G911" s="192"/>
    </row>
    <row r="912" spans="1:7" x14ac:dyDescent="0.3">
      <c r="A912" s="180">
        <v>13</v>
      </c>
      <c r="B912" s="181" t="s">
        <v>684</v>
      </c>
      <c r="C912" s="182" t="s">
        <v>214</v>
      </c>
      <c r="D912" s="183">
        <v>0</v>
      </c>
      <c r="E912" s="163">
        <v>186220.78125</v>
      </c>
      <c r="F912" s="215">
        <f t="shared" si="60"/>
        <v>0</v>
      </c>
      <c r="G912" s="192"/>
    </row>
    <row r="913" spans="1:7" x14ac:dyDescent="0.3">
      <c r="A913" s="180">
        <f>A912+1</f>
        <v>14</v>
      </c>
      <c r="B913" s="181" t="s">
        <v>685</v>
      </c>
      <c r="C913" s="182" t="s">
        <v>214</v>
      </c>
      <c r="D913" s="183">
        <v>3</v>
      </c>
      <c r="E913" s="163">
        <v>161439.63162009089</v>
      </c>
      <c r="F913" s="215">
        <f t="shared" si="60"/>
        <v>484318.89486027265</v>
      </c>
      <c r="G913" s="192"/>
    </row>
    <row r="914" spans="1:7" x14ac:dyDescent="0.3">
      <c r="A914" s="180">
        <f>A913+1</f>
        <v>15</v>
      </c>
      <c r="B914" s="181" t="s">
        <v>686</v>
      </c>
      <c r="C914" s="182" t="s">
        <v>214</v>
      </c>
      <c r="D914" s="183">
        <v>8</v>
      </c>
      <c r="E914" s="163">
        <v>123518.30889281817</v>
      </c>
      <c r="F914" s="215">
        <f t="shared" si="60"/>
        <v>988146.47114254534</v>
      </c>
      <c r="G914" s="192"/>
    </row>
    <row r="915" spans="1:7" x14ac:dyDescent="0.3">
      <c r="A915" s="180">
        <f>A914+1</f>
        <v>16</v>
      </c>
      <c r="B915" s="181" t="s">
        <v>687</v>
      </c>
      <c r="C915" s="182" t="s">
        <v>214</v>
      </c>
      <c r="D915" s="183">
        <v>6</v>
      </c>
      <c r="E915" s="163">
        <v>108549.36571100002</v>
      </c>
      <c r="F915" s="215">
        <f t="shared" si="60"/>
        <v>651296.19426600006</v>
      </c>
      <c r="G915" s="192"/>
    </row>
    <row r="916" spans="1:7" ht="34.5" x14ac:dyDescent="0.3">
      <c r="A916" s="180">
        <f>A914+1</f>
        <v>16</v>
      </c>
      <c r="B916" s="181" t="s">
        <v>688</v>
      </c>
      <c r="C916" s="182" t="s">
        <v>214</v>
      </c>
      <c r="D916" s="183">
        <v>2</v>
      </c>
      <c r="E916" s="163">
        <v>173414.7861655454</v>
      </c>
      <c r="F916" s="215">
        <f t="shared" si="60"/>
        <v>346829.57233109081</v>
      </c>
      <c r="G916" s="192"/>
    </row>
    <row r="917" spans="1:7" ht="34.5" x14ac:dyDescent="0.3">
      <c r="A917" s="180">
        <f t="shared" ref="A917:A933" si="62">A916+1</f>
        <v>17</v>
      </c>
      <c r="B917" s="181" t="s">
        <v>689</v>
      </c>
      <c r="C917" s="182" t="s">
        <v>214</v>
      </c>
      <c r="D917" s="183">
        <v>4</v>
      </c>
      <c r="E917" s="163">
        <v>173414.7861655454</v>
      </c>
      <c r="F917" s="215">
        <f t="shared" si="60"/>
        <v>693659.14466218161</v>
      </c>
      <c r="G917" s="192"/>
    </row>
    <row r="918" spans="1:7" x14ac:dyDescent="0.3">
      <c r="A918" s="180">
        <f t="shared" si="62"/>
        <v>18</v>
      </c>
      <c r="B918" s="181" t="s">
        <v>690</v>
      </c>
      <c r="C918" s="182" t="s">
        <v>214</v>
      </c>
      <c r="D918" s="183">
        <v>2</v>
      </c>
      <c r="E918" s="163">
        <v>576039.75737766654</v>
      </c>
      <c r="F918" s="215">
        <f t="shared" si="60"/>
        <v>1152079.5147553331</v>
      </c>
      <c r="G918" s="192"/>
    </row>
    <row r="919" spans="1:7" ht="34.5" x14ac:dyDescent="0.3">
      <c r="A919" s="159">
        <f t="shared" si="62"/>
        <v>19</v>
      </c>
      <c r="B919" s="160" t="s">
        <v>1303</v>
      </c>
      <c r="C919" s="161" t="s">
        <v>188</v>
      </c>
      <c r="D919" s="162">
        <v>87</v>
      </c>
      <c r="E919" s="163">
        <v>13392.54955744737</v>
      </c>
      <c r="F919" s="215">
        <f t="shared" si="60"/>
        <v>1165151.8114979211</v>
      </c>
      <c r="G919" s="192"/>
    </row>
    <row r="920" spans="1:7" ht="34.5" x14ac:dyDescent="0.3">
      <c r="A920" s="159">
        <f t="shared" si="62"/>
        <v>20</v>
      </c>
      <c r="B920" s="160" t="s">
        <v>1304</v>
      </c>
      <c r="C920" s="161" t="s">
        <v>188</v>
      </c>
      <c r="D920" s="162">
        <v>30</v>
      </c>
      <c r="E920" s="163">
        <v>10402.73399857569</v>
      </c>
      <c r="F920" s="215">
        <f t="shared" si="60"/>
        <v>312082.01995727071</v>
      </c>
      <c r="G920" s="192"/>
    </row>
    <row r="921" spans="1:7" ht="34.5" x14ac:dyDescent="0.3">
      <c r="A921" s="159">
        <f t="shared" si="62"/>
        <v>21</v>
      </c>
      <c r="B921" s="160" t="s">
        <v>1305</v>
      </c>
      <c r="C921" s="161" t="s">
        <v>188</v>
      </c>
      <c r="D921" s="162">
        <v>15</v>
      </c>
      <c r="E921" s="163">
        <v>10402.73399857569</v>
      </c>
      <c r="F921" s="215">
        <f t="shared" si="60"/>
        <v>156041.00997863535</v>
      </c>
      <c r="G921" s="192"/>
    </row>
    <row r="922" spans="1:7" ht="34.5" x14ac:dyDescent="0.3">
      <c r="A922" s="159">
        <f t="shared" si="62"/>
        <v>22</v>
      </c>
      <c r="B922" s="160" t="s">
        <v>1306</v>
      </c>
      <c r="C922" s="161" t="s">
        <v>188</v>
      </c>
      <c r="D922" s="162">
        <v>15</v>
      </c>
      <c r="E922" s="163">
        <v>8907.826219139848</v>
      </c>
      <c r="F922" s="215">
        <f t="shared" si="60"/>
        <v>133617.39328709772</v>
      </c>
      <c r="G922" s="192"/>
    </row>
    <row r="923" spans="1:7" ht="34.5" x14ac:dyDescent="0.3">
      <c r="A923" s="159">
        <f t="shared" si="62"/>
        <v>23</v>
      </c>
      <c r="B923" s="160" t="s">
        <v>1307</v>
      </c>
      <c r="C923" s="161" t="s">
        <v>188</v>
      </c>
      <c r="D923" s="162">
        <v>195</v>
      </c>
      <c r="E923" s="163">
        <v>7412.918439704009</v>
      </c>
      <c r="F923" s="215">
        <f t="shared" si="60"/>
        <v>1445519.0957422818</v>
      </c>
      <c r="G923" s="192"/>
    </row>
    <row r="924" spans="1:7" ht="34.5" x14ac:dyDescent="0.3">
      <c r="A924" s="159">
        <f t="shared" si="62"/>
        <v>24</v>
      </c>
      <c r="B924" s="160" t="s">
        <v>1308</v>
      </c>
      <c r="C924" s="161" t="s">
        <v>188</v>
      </c>
      <c r="D924" s="162">
        <v>96</v>
      </c>
      <c r="E924" s="163">
        <v>5646.2092458252873</v>
      </c>
      <c r="F924" s="215">
        <f t="shared" si="60"/>
        <v>542036.08759922755</v>
      </c>
      <c r="G924" s="192"/>
    </row>
    <row r="925" spans="1:7" ht="34.5" x14ac:dyDescent="0.3">
      <c r="A925" s="159">
        <f t="shared" si="62"/>
        <v>25</v>
      </c>
      <c r="B925" s="160" t="s">
        <v>1309</v>
      </c>
      <c r="C925" s="161" t="s">
        <v>188</v>
      </c>
      <c r="D925" s="162">
        <v>85</v>
      </c>
      <c r="E925" s="163">
        <v>5646.2092458252873</v>
      </c>
      <c r="F925" s="215">
        <f t="shared" si="60"/>
        <v>479927.7858951494</v>
      </c>
      <c r="G925" s="192"/>
    </row>
    <row r="926" spans="1:7" ht="34.5" x14ac:dyDescent="0.3">
      <c r="A926" s="159">
        <f t="shared" si="62"/>
        <v>26</v>
      </c>
      <c r="B926" s="160" t="s">
        <v>1306</v>
      </c>
      <c r="C926" s="161" t="s">
        <v>188</v>
      </c>
      <c r="D926" s="162">
        <v>60</v>
      </c>
      <c r="E926" s="163">
        <v>5646.2092458252873</v>
      </c>
      <c r="F926" s="215">
        <f t="shared" si="60"/>
        <v>338772.55474951724</v>
      </c>
      <c r="G926" s="192"/>
    </row>
    <row r="927" spans="1:7" ht="34.5" x14ac:dyDescent="0.3">
      <c r="A927" s="159">
        <f t="shared" si="62"/>
        <v>27</v>
      </c>
      <c r="B927" s="160" t="s">
        <v>1308</v>
      </c>
      <c r="C927" s="161" t="s">
        <v>188</v>
      </c>
      <c r="D927" s="162">
        <v>0</v>
      </c>
      <c r="E927" s="163">
        <v>5646.2092458252873</v>
      </c>
      <c r="F927" s="215">
        <f t="shared" si="60"/>
        <v>0</v>
      </c>
      <c r="G927" s="192"/>
    </row>
    <row r="928" spans="1:7" ht="34.5" x14ac:dyDescent="0.3">
      <c r="A928" s="159">
        <f t="shared" si="62"/>
        <v>28</v>
      </c>
      <c r="B928" s="160" t="s">
        <v>1309</v>
      </c>
      <c r="C928" s="161" t="s">
        <v>188</v>
      </c>
      <c r="D928" s="162">
        <v>65</v>
      </c>
      <c r="E928" s="163">
        <v>5646.2092458252873</v>
      </c>
      <c r="F928" s="215">
        <f t="shared" si="60"/>
        <v>367003.60097864369</v>
      </c>
      <c r="G928" s="192"/>
    </row>
    <row r="929" spans="1:7" x14ac:dyDescent="0.3">
      <c r="A929" s="159">
        <f t="shared" si="62"/>
        <v>29</v>
      </c>
      <c r="B929" s="160" t="s">
        <v>691</v>
      </c>
      <c r="C929" s="161" t="s">
        <v>214</v>
      </c>
      <c r="D929" s="162">
        <v>12</v>
      </c>
      <c r="E929" s="163">
        <v>54360.282888576003</v>
      </c>
      <c r="F929" s="215">
        <f t="shared" si="60"/>
        <v>652323.394662912</v>
      </c>
      <c r="G929" s="192"/>
    </row>
    <row r="930" spans="1:7" x14ac:dyDescent="0.3">
      <c r="A930" s="159">
        <f t="shared" si="62"/>
        <v>30</v>
      </c>
      <c r="B930" s="160" t="s">
        <v>692</v>
      </c>
      <c r="C930" s="161" t="s">
        <v>214</v>
      </c>
      <c r="D930" s="162">
        <v>13</v>
      </c>
      <c r="E930" s="163">
        <v>46206.240455289604</v>
      </c>
      <c r="F930" s="215">
        <f t="shared" si="60"/>
        <v>600681.12591876485</v>
      </c>
      <c r="G930" s="192"/>
    </row>
    <row r="931" spans="1:7" x14ac:dyDescent="0.3">
      <c r="A931" s="159">
        <f t="shared" si="62"/>
        <v>31</v>
      </c>
      <c r="B931" s="160" t="s">
        <v>693</v>
      </c>
      <c r="C931" s="161" t="s">
        <v>214</v>
      </c>
      <c r="D931" s="162">
        <v>55</v>
      </c>
      <c r="E931" s="163">
        <v>2718.0141444288006</v>
      </c>
      <c r="F931" s="215">
        <f t="shared" si="60"/>
        <v>149490.77794358402</v>
      </c>
      <c r="G931" s="192"/>
    </row>
    <row r="932" spans="1:7" ht="34.5" x14ac:dyDescent="0.3">
      <c r="A932" s="253">
        <f t="shared" si="62"/>
        <v>32</v>
      </c>
      <c r="B932" s="181" t="s">
        <v>694</v>
      </c>
      <c r="C932" s="182" t="s">
        <v>219</v>
      </c>
      <c r="D932" s="183">
        <v>0</v>
      </c>
      <c r="E932" s="163">
        <v>9390.9998455261593</v>
      </c>
      <c r="F932" s="215">
        <f t="shared" si="60"/>
        <v>0</v>
      </c>
      <c r="G932" s="192"/>
    </row>
    <row r="933" spans="1:7" x14ac:dyDescent="0.3">
      <c r="A933" s="253">
        <f t="shared" si="62"/>
        <v>33</v>
      </c>
      <c r="B933" s="181" t="s">
        <v>1310</v>
      </c>
      <c r="C933" s="182" t="s">
        <v>188</v>
      </c>
      <c r="D933" s="183">
        <v>55</v>
      </c>
      <c r="E933" s="163">
        <v>5979.6311177433608</v>
      </c>
      <c r="F933" s="215">
        <f t="shared" si="60"/>
        <v>328879.71147588483</v>
      </c>
      <c r="G933" s="192"/>
    </row>
    <row r="934" spans="1:7" x14ac:dyDescent="0.3">
      <c r="A934" s="234">
        <v>34</v>
      </c>
      <c r="B934" s="229" t="s">
        <v>695</v>
      </c>
      <c r="C934" s="230" t="s">
        <v>576</v>
      </c>
      <c r="D934" s="242">
        <v>0.6</v>
      </c>
      <c r="E934" s="163">
        <v>146244.96028104241</v>
      </c>
      <c r="F934" s="215">
        <f t="shared" si="60"/>
        <v>87746.97616862545</v>
      </c>
      <c r="G934" s="192"/>
    </row>
    <row r="935" spans="1:7" x14ac:dyDescent="0.3">
      <c r="A935" s="234">
        <f>A934+1</f>
        <v>35</v>
      </c>
      <c r="B935" s="229" t="s">
        <v>696</v>
      </c>
      <c r="C935" s="230" t="s">
        <v>576</v>
      </c>
      <c r="D935" s="242">
        <v>0</v>
      </c>
      <c r="E935" s="163">
        <v>120780.7011661323</v>
      </c>
      <c r="F935" s="215">
        <f t="shared" si="60"/>
        <v>0</v>
      </c>
      <c r="G935" s="192"/>
    </row>
    <row r="936" spans="1:7" x14ac:dyDescent="0.3">
      <c r="A936" s="234">
        <f>A935+1</f>
        <v>36</v>
      </c>
      <c r="B936" s="229" t="s">
        <v>697</v>
      </c>
      <c r="C936" s="230" t="s">
        <v>576</v>
      </c>
      <c r="D936" s="242">
        <v>4.2</v>
      </c>
      <c r="E936" s="163">
        <v>166524.87921686904</v>
      </c>
      <c r="F936" s="215">
        <f t="shared" si="60"/>
        <v>699404.49271084997</v>
      </c>
      <c r="G936" s="192"/>
    </row>
    <row r="937" spans="1:7" x14ac:dyDescent="0.3">
      <c r="A937" s="234">
        <f>A936+1</f>
        <v>37</v>
      </c>
      <c r="B937" s="229" t="s">
        <v>698</v>
      </c>
      <c r="C937" s="230" t="s">
        <v>197</v>
      </c>
      <c r="D937" s="242">
        <v>57</v>
      </c>
      <c r="E937" s="163">
        <v>1670.472862481623</v>
      </c>
      <c r="F937" s="215">
        <f t="shared" si="60"/>
        <v>95216.953161452504</v>
      </c>
      <c r="G937" s="192"/>
    </row>
    <row r="938" spans="1:7" x14ac:dyDescent="0.3">
      <c r="A938" s="234">
        <f>A937+1</f>
        <v>38</v>
      </c>
      <c r="B938" s="229" t="s">
        <v>699</v>
      </c>
      <c r="C938" s="230" t="s">
        <v>197</v>
      </c>
      <c r="D938" s="242">
        <v>125</v>
      </c>
      <c r="E938" s="163">
        <v>1670.472862481623</v>
      </c>
      <c r="F938" s="215">
        <f t="shared" si="60"/>
        <v>208809.10781020287</v>
      </c>
      <c r="G938" s="192"/>
    </row>
    <row r="939" spans="1:7" ht="34.5" x14ac:dyDescent="0.3">
      <c r="A939" s="159">
        <f>+A938+1</f>
        <v>39</v>
      </c>
      <c r="B939" s="160" t="s">
        <v>700</v>
      </c>
      <c r="C939" s="161" t="s">
        <v>701</v>
      </c>
      <c r="D939" s="162">
        <v>1.85</v>
      </c>
      <c r="E939" s="163">
        <v>76199.359147586409</v>
      </c>
      <c r="F939" s="215">
        <f t="shared" si="60"/>
        <v>140968.81442303487</v>
      </c>
      <c r="G939" s="192"/>
    </row>
    <row r="940" spans="1:7" x14ac:dyDescent="0.3">
      <c r="A940" s="254"/>
      <c r="B940" s="255" t="s">
        <v>702</v>
      </c>
      <c r="C940" s="254"/>
      <c r="D940" s="256"/>
      <c r="E940" s="257"/>
      <c r="F940" s="215"/>
      <c r="G940" s="192"/>
    </row>
    <row r="941" spans="1:7" ht="51.75" x14ac:dyDescent="0.3">
      <c r="A941" s="180">
        <v>1</v>
      </c>
      <c r="B941" s="181" t="s">
        <v>703</v>
      </c>
      <c r="C941" s="182" t="s">
        <v>214</v>
      </c>
      <c r="D941" s="183">
        <v>2</v>
      </c>
      <c r="E941" s="163">
        <v>2754060.590710999</v>
      </c>
      <c r="F941" s="215">
        <f t="shared" si="60"/>
        <v>5508121.181421998</v>
      </c>
      <c r="G941" s="192"/>
    </row>
    <row r="942" spans="1:7" ht="51.75" x14ac:dyDescent="0.3">
      <c r="A942" s="180">
        <f t="shared" ref="A942:A962" si="63">A941+1</f>
        <v>2</v>
      </c>
      <c r="B942" s="181" t="s">
        <v>704</v>
      </c>
      <c r="C942" s="182" t="s">
        <v>214</v>
      </c>
      <c r="D942" s="183">
        <v>2</v>
      </c>
      <c r="E942" s="163">
        <v>1675940.2782109997</v>
      </c>
      <c r="F942" s="215">
        <f t="shared" si="60"/>
        <v>3351880.5564219994</v>
      </c>
      <c r="G942" s="192"/>
    </row>
    <row r="943" spans="1:7" x14ac:dyDescent="0.3">
      <c r="A943" s="180">
        <f t="shared" si="63"/>
        <v>3</v>
      </c>
      <c r="B943" s="181" t="s">
        <v>705</v>
      </c>
      <c r="C943" s="182" t="s">
        <v>214</v>
      </c>
      <c r="D943" s="214">
        <v>4</v>
      </c>
      <c r="E943" s="162">
        <v>256333.33</v>
      </c>
      <c r="F943" s="215">
        <f t="shared" si="60"/>
        <v>1025333.32</v>
      </c>
      <c r="G943" s="192"/>
    </row>
    <row r="944" spans="1:7" x14ac:dyDescent="0.3">
      <c r="A944" s="180">
        <f t="shared" si="63"/>
        <v>4</v>
      </c>
      <c r="B944" s="181" t="s">
        <v>706</v>
      </c>
      <c r="C944" s="182" t="s">
        <v>214</v>
      </c>
      <c r="D944" s="214">
        <v>4</v>
      </c>
      <c r="E944" s="163">
        <v>223000</v>
      </c>
      <c r="F944" s="215">
        <f t="shared" si="60"/>
        <v>892000</v>
      </c>
      <c r="G944" s="192"/>
    </row>
    <row r="945" spans="1:7" x14ac:dyDescent="0.3">
      <c r="A945" s="180">
        <f t="shared" si="63"/>
        <v>5</v>
      </c>
      <c r="B945" s="181" t="s">
        <v>707</v>
      </c>
      <c r="C945" s="182" t="s">
        <v>214</v>
      </c>
      <c r="D945" s="183">
        <v>2</v>
      </c>
      <c r="E945" s="163">
        <v>65027.310845</v>
      </c>
      <c r="F945" s="215">
        <f t="shared" si="60"/>
        <v>130054.62169</v>
      </c>
      <c r="G945" s="192"/>
    </row>
    <row r="946" spans="1:7" x14ac:dyDescent="0.3">
      <c r="A946" s="180">
        <f t="shared" si="63"/>
        <v>6</v>
      </c>
      <c r="B946" s="181" t="s">
        <v>708</v>
      </c>
      <c r="C946" s="182" t="s">
        <v>214</v>
      </c>
      <c r="D946" s="183">
        <v>6</v>
      </c>
      <c r="E946" s="163">
        <v>27174.810845000004</v>
      </c>
      <c r="F946" s="215">
        <f t="shared" si="60"/>
        <v>163048.86507000003</v>
      </c>
      <c r="G946" s="192"/>
    </row>
    <row r="947" spans="1:7" x14ac:dyDescent="0.3">
      <c r="A947" s="180">
        <f t="shared" si="63"/>
        <v>7</v>
      </c>
      <c r="B947" s="181" t="s">
        <v>709</v>
      </c>
      <c r="C947" s="182" t="s">
        <v>214</v>
      </c>
      <c r="D947" s="183">
        <v>0</v>
      </c>
      <c r="E947" s="163">
        <v>40036.340711000004</v>
      </c>
      <c r="F947" s="215">
        <f t="shared" si="60"/>
        <v>0</v>
      </c>
      <c r="G947" s="192"/>
    </row>
    <row r="948" spans="1:7" x14ac:dyDescent="0.3">
      <c r="A948" s="159">
        <f t="shared" si="63"/>
        <v>8</v>
      </c>
      <c r="B948" s="160" t="s">
        <v>710</v>
      </c>
      <c r="C948" s="161" t="s">
        <v>214</v>
      </c>
      <c r="D948" s="162">
        <v>4</v>
      </c>
      <c r="E948" s="163">
        <v>10109.983284622849</v>
      </c>
      <c r="F948" s="215">
        <f t="shared" si="60"/>
        <v>40439.933138491397</v>
      </c>
      <c r="G948" s="192"/>
    </row>
    <row r="949" spans="1:7" x14ac:dyDescent="0.3">
      <c r="A949" s="159">
        <f t="shared" si="63"/>
        <v>9</v>
      </c>
      <c r="B949" s="160" t="s">
        <v>711</v>
      </c>
      <c r="C949" s="161" t="s">
        <v>214</v>
      </c>
      <c r="D949" s="162">
        <v>4</v>
      </c>
      <c r="E949" s="163">
        <v>9512.0201728485135</v>
      </c>
      <c r="F949" s="215">
        <f t="shared" si="60"/>
        <v>38048.080691394054</v>
      </c>
      <c r="G949" s="192"/>
    </row>
    <row r="950" spans="1:7" x14ac:dyDescent="0.3">
      <c r="A950" s="159">
        <f t="shared" si="63"/>
        <v>10</v>
      </c>
      <c r="B950" s="160" t="s">
        <v>712</v>
      </c>
      <c r="C950" s="161" t="s">
        <v>214</v>
      </c>
      <c r="D950" s="162">
        <v>6</v>
      </c>
      <c r="E950" s="163">
        <v>7120.1677257511692</v>
      </c>
      <c r="F950" s="215">
        <f t="shared" si="60"/>
        <v>42721.006354507015</v>
      </c>
      <c r="G950" s="192"/>
    </row>
    <row r="951" spans="1:7" x14ac:dyDescent="0.3">
      <c r="A951" s="159">
        <f t="shared" si="63"/>
        <v>11</v>
      </c>
      <c r="B951" s="160" t="s">
        <v>1311</v>
      </c>
      <c r="C951" s="161" t="s">
        <v>214</v>
      </c>
      <c r="D951" s="162">
        <v>0</v>
      </c>
      <c r="E951" s="163">
        <v>5625.2599463153292</v>
      </c>
      <c r="F951" s="215">
        <f t="shared" si="60"/>
        <v>0</v>
      </c>
      <c r="G951" s="192"/>
    </row>
    <row r="952" spans="1:7" x14ac:dyDescent="0.3">
      <c r="A952" s="159">
        <f t="shared" si="63"/>
        <v>12</v>
      </c>
      <c r="B952" s="160" t="s">
        <v>713</v>
      </c>
      <c r="C952" s="161" t="s">
        <v>214</v>
      </c>
      <c r="D952" s="162">
        <v>20</v>
      </c>
      <c r="E952" s="163">
        <v>6821.1861698640014</v>
      </c>
      <c r="F952" s="215">
        <f t="shared" si="60"/>
        <v>136423.72339728003</v>
      </c>
      <c r="G952" s="192"/>
    </row>
    <row r="953" spans="1:7" x14ac:dyDescent="0.3">
      <c r="A953" s="253">
        <f t="shared" si="63"/>
        <v>13</v>
      </c>
      <c r="B953" s="181" t="s">
        <v>714</v>
      </c>
      <c r="C953" s="182" t="s">
        <v>214</v>
      </c>
      <c r="D953" s="183">
        <v>18</v>
      </c>
      <c r="E953" s="163">
        <v>12599.119764781442</v>
      </c>
      <c r="F953" s="215">
        <f t="shared" si="60"/>
        <v>226784.15576606596</v>
      </c>
      <c r="G953" s="192"/>
    </row>
    <row r="954" spans="1:7" x14ac:dyDescent="0.3">
      <c r="A954" s="253">
        <f t="shared" si="63"/>
        <v>14</v>
      </c>
      <c r="B954" s="181" t="s">
        <v>715</v>
      </c>
      <c r="C954" s="182" t="s">
        <v>214</v>
      </c>
      <c r="D954" s="183">
        <v>36</v>
      </c>
      <c r="E954" s="163">
        <v>11104.211985345602</v>
      </c>
      <c r="F954" s="215">
        <f t="shared" si="60"/>
        <v>399751.63147244172</v>
      </c>
      <c r="G954" s="192"/>
    </row>
    <row r="955" spans="1:7" x14ac:dyDescent="0.3">
      <c r="A955" s="253">
        <f t="shared" si="63"/>
        <v>15</v>
      </c>
      <c r="B955" s="181" t="s">
        <v>716</v>
      </c>
      <c r="C955" s="182" t="s">
        <v>214</v>
      </c>
      <c r="D955" s="183">
        <v>8</v>
      </c>
      <c r="E955" s="163">
        <v>10841.108216164894</v>
      </c>
      <c r="F955" s="215">
        <f t="shared" si="60"/>
        <v>86728.86572931915</v>
      </c>
      <c r="G955" s="192"/>
    </row>
    <row r="956" spans="1:7" x14ac:dyDescent="0.3">
      <c r="A956" s="159">
        <f t="shared" si="63"/>
        <v>16</v>
      </c>
      <c r="B956" s="160" t="s">
        <v>717</v>
      </c>
      <c r="C956" s="161" t="s">
        <v>214</v>
      </c>
      <c r="D956" s="162">
        <v>8</v>
      </c>
      <c r="E956" s="163">
        <v>6619.4886470380816</v>
      </c>
      <c r="F956" s="215">
        <f t="shared" si="60"/>
        <v>52955.909176304653</v>
      </c>
      <c r="G956" s="192"/>
    </row>
    <row r="957" spans="1:7" x14ac:dyDescent="0.3">
      <c r="A957" s="159">
        <f t="shared" si="63"/>
        <v>17</v>
      </c>
      <c r="B957" s="160" t="s">
        <v>718</v>
      </c>
      <c r="C957" s="161" t="s">
        <v>214</v>
      </c>
      <c r="D957" s="162">
        <v>4</v>
      </c>
      <c r="E957" s="163">
        <v>6320.5070911509129</v>
      </c>
      <c r="F957" s="215">
        <f t="shared" si="60"/>
        <v>25282.028364603651</v>
      </c>
      <c r="G957" s="192"/>
    </row>
    <row r="958" spans="1:7" x14ac:dyDescent="0.3">
      <c r="A958" s="159">
        <f t="shared" si="63"/>
        <v>18</v>
      </c>
      <c r="B958" s="160" t="s">
        <v>719</v>
      </c>
      <c r="C958" s="161" t="s">
        <v>214</v>
      </c>
      <c r="D958" s="162">
        <v>18</v>
      </c>
      <c r="E958" s="163">
        <v>5124.5808676022407</v>
      </c>
      <c r="F958" s="215">
        <f t="shared" si="60"/>
        <v>92242.455616840336</v>
      </c>
      <c r="G958" s="192"/>
    </row>
    <row r="959" spans="1:7" x14ac:dyDescent="0.3">
      <c r="A959" s="159">
        <f t="shared" si="63"/>
        <v>19</v>
      </c>
      <c r="B959" s="160" t="s">
        <v>720</v>
      </c>
      <c r="C959" s="161" t="s">
        <v>214</v>
      </c>
      <c r="D959" s="162">
        <v>14</v>
      </c>
      <c r="E959" s="163">
        <v>4377.1269778843207</v>
      </c>
      <c r="F959" s="215">
        <f t="shared" si="60"/>
        <v>61279.777690380492</v>
      </c>
      <c r="G959" s="192"/>
    </row>
    <row r="960" spans="1:7" ht="34.5" x14ac:dyDescent="0.3">
      <c r="A960" s="253">
        <f t="shared" si="63"/>
        <v>20</v>
      </c>
      <c r="B960" s="181" t="s">
        <v>694</v>
      </c>
      <c r="C960" s="182" t="s">
        <v>219</v>
      </c>
      <c r="D960" s="183">
        <v>129.19999999999999</v>
      </c>
      <c r="E960" s="163">
        <v>9390.9998455261593</v>
      </c>
      <c r="F960" s="215">
        <f t="shared" si="60"/>
        <v>1213317.1800419798</v>
      </c>
      <c r="G960" s="192"/>
    </row>
    <row r="961" spans="1:7" ht="34.5" x14ac:dyDescent="0.3">
      <c r="A961" s="253">
        <f t="shared" si="63"/>
        <v>21</v>
      </c>
      <c r="B961" s="181" t="s">
        <v>721</v>
      </c>
      <c r="C961" s="182" t="s">
        <v>219</v>
      </c>
      <c r="D961" s="183">
        <v>330.29</v>
      </c>
      <c r="E961" s="163">
        <v>7851.8427958190186</v>
      </c>
      <c r="F961" s="215">
        <f t="shared" si="60"/>
        <v>2593385.1570310639</v>
      </c>
      <c r="G961" s="192"/>
    </row>
    <row r="962" spans="1:7" x14ac:dyDescent="0.3">
      <c r="A962" s="253">
        <f t="shared" si="63"/>
        <v>22</v>
      </c>
      <c r="B962" s="181" t="s">
        <v>722</v>
      </c>
      <c r="C962" s="182" t="s">
        <v>219</v>
      </c>
      <c r="D962" s="183">
        <v>594</v>
      </c>
      <c r="E962" s="163">
        <v>1793.8893353230083</v>
      </c>
      <c r="F962" s="215">
        <f t="shared" si="60"/>
        <v>1065570.2651818669</v>
      </c>
      <c r="G962" s="192"/>
    </row>
    <row r="963" spans="1:7" ht="34.5" x14ac:dyDescent="0.3">
      <c r="A963" s="159">
        <f>+A961+1</f>
        <v>22</v>
      </c>
      <c r="B963" s="160" t="s">
        <v>700</v>
      </c>
      <c r="C963" s="161" t="s">
        <v>701</v>
      </c>
      <c r="D963" s="162">
        <v>1.5</v>
      </c>
      <c r="E963" s="163">
        <v>76199.359147586409</v>
      </c>
      <c r="F963" s="215">
        <f t="shared" ref="F963" si="64">D963*E963</f>
        <v>114299.03872137962</v>
      </c>
      <c r="G963" s="192"/>
    </row>
    <row r="964" spans="1:7" ht="26.25" customHeight="1" x14ac:dyDescent="0.3">
      <c r="A964" s="124"/>
      <c r="B964" s="141" t="s">
        <v>723</v>
      </c>
      <c r="C964" s="125"/>
      <c r="D964" s="214"/>
      <c r="E964" s="215"/>
      <c r="F964" s="170">
        <f>SUM(F899:F963)</f>
        <v>62688943.88256038</v>
      </c>
      <c r="G964" s="203"/>
    </row>
    <row r="965" spans="1:7" ht="23.25" customHeight="1" x14ac:dyDescent="0.3">
      <c r="A965" s="258"/>
      <c r="B965" s="259" t="s">
        <v>724</v>
      </c>
      <c r="C965" s="260"/>
      <c r="D965" s="214"/>
      <c r="E965" s="215"/>
      <c r="F965" s="226"/>
      <c r="G965" s="192"/>
    </row>
    <row r="966" spans="1:7" ht="42" customHeight="1" x14ac:dyDescent="0.3">
      <c r="A966" s="126">
        <v>1</v>
      </c>
      <c r="B966" s="128" t="s">
        <v>725</v>
      </c>
      <c r="C966" s="129" t="s">
        <v>214</v>
      </c>
      <c r="D966" s="261">
        <v>2</v>
      </c>
      <c r="E966" s="163">
        <v>9332.3470551404171</v>
      </c>
      <c r="F966" s="215">
        <f t="shared" ref="F966:F1015" si="65">D966*E966</f>
        <v>18664.694110280834</v>
      </c>
      <c r="G966" s="192"/>
    </row>
    <row r="967" spans="1:7" x14ac:dyDescent="0.3">
      <c r="A967" s="126">
        <f t="shared" ref="A967:A993" si="66">+A966+1</f>
        <v>2</v>
      </c>
      <c r="B967" s="128" t="s">
        <v>726</v>
      </c>
      <c r="C967" s="129" t="s">
        <v>214</v>
      </c>
      <c r="D967" s="261">
        <v>1</v>
      </c>
      <c r="E967" s="163">
        <v>9332.3470551404171</v>
      </c>
      <c r="F967" s="215">
        <f t="shared" si="65"/>
        <v>9332.3470551404171</v>
      </c>
      <c r="G967" s="192"/>
    </row>
    <row r="968" spans="1:7" x14ac:dyDescent="0.3">
      <c r="A968" s="126">
        <f t="shared" si="66"/>
        <v>3</v>
      </c>
      <c r="B968" s="239" t="s">
        <v>727</v>
      </c>
      <c r="C968" s="240" t="s">
        <v>214</v>
      </c>
      <c r="D968" s="241">
        <v>1</v>
      </c>
      <c r="E968" s="163">
        <v>5283.6873193063675</v>
      </c>
      <c r="F968" s="215">
        <f t="shared" si="65"/>
        <v>5283.6873193063675</v>
      </c>
      <c r="G968" s="192"/>
    </row>
    <row r="969" spans="1:7" x14ac:dyDescent="0.3">
      <c r="A969" s="126">
        <f t="shared" si="66"/>
        <v>4</v>
      </c>
      <c r="B969" s="239" t="s">
        <v>727</v>
      </c>
      <c r="C969" s="240" t="s">
        <v>214</v>
      </c>
      <c r="D969" s="241">
        <v>2</v>
      </c>
      <c r="E969" s="163">
        <v>5283.6873193063675</v>
      </c>
      <c r="F969" s="215">
        <f t="shared" si="65"/>
        <v>10567.374638612735</v>
      </c>
      <c r="G969" s="192"/>
    </row>
    <row r="970" spans="1:7" ht="34.5" x14ac:dyDescent="0.3">
      <c r="A970" s="126">
        <f t="shared" si="66"/>
        <v>5</v>
      </c>
      <c r="B970" s="128" t="s">
        <v>728</v>
      </c>
      <c r="C970" s="129" t="s">
        <v>214</v>
      </c>
      <c r="D970" s="261">
        <v>20</v>
      </c>
      <c r="E970" s="163">
        <v>9332.3470551404171</v>
      </c>
      <c r="F970" s="215">
        <f t="shared" si="65"/>
        <v>186646.94110280834</v>
      </c>
      <c r="G970" s="192"/>
    </row>
    <row r="971" spans="1:7" ht="34.5" x14ac:dyDescent="0.3">
      <c r="A971" s="126">
        <f t="shared" si="66"/>
        <v>6</v>
      </c>
      <c r="B971" s="128" t="s">
        <v>729</v>
      </c>
      <c r="C971" s="129" t="s">
        <v>214</v>
      </c>
      <c r="D971" s="261">
        <v>5</v>
      </c>
      <c r="E971" s="163">
        <v>43916.92731830784</v>
      </c>
      <c r="F971" s="215">
        <f t="shared" si="65"/>
        <v>219584.63659153919</v>
      </c>
      <c r="G971" s="192"/>
    </row>
    <row r="972" spans="1:7" x14ac:dyDescent="0.3">
      <c r="A972" s="126">
        <f t="shared" si="66"/>
        <v>7</v>
      </c>
      <c r="B972" s="128" t="s">
        <v>730</v>
      </c>
      <c r="C972" s="129" t="s">
        <v>214</v>
      </c>
      <c r="D972" s="261">
        <v>1</v>
      </c>
      <c r="E972" s="163">
        <v>43916.92731830784</v>
      </c>
      <c r="F972" s="215">
        <f t="shared" si="65"/>
        <v>43916.92731830784</v>
      </c>
      <c r="G972" s="192"/>
    </row>
    <row r="973" spans="1:7" ht="34.5" x14ac:dyDescent="0.3">
      <c r="A973" s="126">
        <f t="shared" si="66"/>
        <v>8</v>
      </c>
      <c r="B973" s="128" t="s">
        <v>731</v>
      </c>
      <c r="C973" s="129" t="s">
        <v>214</v>
      </c>
      <c r="D973" s="261">
        <v>1</v>
      </c>
      <c r="E973" s="163">
        <v>43916.92731830784</v>
      </c>
      <c r="F973" s="215">
        <f t="shared" si="65"/>
        <v>43916.92731830784</v>
      </c>
      <c r="G973" s="192"/>
    </row>
    <row r="974" spans="1:7" x14ac:dyDescent="0.3">
      <c r="A974" s="126">
        <f t="shared" si="66"/>
        <v>9</v>
      </c>
      <c r="B974" s="128" t="s">
        <v>732</v>
      </c>
      <c r="C974" s="129" t="s">
        <v>214</v>
      </c>
      <c r="D974" s="214">
        <v>3</v>
      </c>
      <c r="E974" s="163">
        <v>29429.27536752</v>
      </c>
      <c r="F974" s="215">
        <f t="shared" si="65"/>
        <v>88287.826102560008</v>
      </c>
      <c r="G974" s="192"/>
    </row>
    <row r="975" spans="1:7" x14ac:dyDescent="0.3">
      <c r="A975" s="126">
        <f t="shared" si="66"/>
        <v>10</v>
      </c>
      <c r="B975" s="229" t="s">
        <v>733</v>
      </c>
      <c r="C975" s="230" t="s">
        <v>214</v>
      </c>
      <c r="D975" s="214">
        <v>3</v>
      </c>
      <c r="E975" s="163">
        <v>16816.728781440001</v>
      </c>
      <c r="F975" s="215">
        <f t="shared" si="65"/>
        <v>50450.186344319998</v>
      </c>
      <c r="G975" s="192"/>
    </row>
    <row r="976" spans="1:7" ht="34.5" x14ac:dyDescent="0.3">
      <c r="A976" s="126">
        <f t="shared" si="66"/>
        <v>11</v>
      </c>
      <c r="B976" s="128" t="s">
        <v>734</v>
      </c>
      <c r="C976" s="129" t="s">
        <v>576</v>
      </c>
      <c r="D976" s="214">
        <f>[1]Ved!$X$901</f>
        <v>8.1999999999999993</v>
      </c>
      <c r="E976" s="163">
        <v>61198.919955018522</v>
      </c>
      <c r="F976" s="215">
        <f t="shared" si="65"/>
        <v>501831.14363115182</v>
      </c>
      <c r="G976" s="192"/>
    </row>
    <row r="977" spans="1:7" x14ac:dyDescent="0.3">
      <c r="A977" s="126">
        <f t="shared" si="66"/>
        <v>12</v>
      </c>
      <c r="B977" s="229" t="s">
        <v>735</v>
      </c>
      <c r="C977" s="230" t="s">
        <v>576</v>
      </c>
      <c r="D977" s="242">
        <f>[1]Ved!$X$902</f>
        <v>6</v>
      </c>
      <c r="E977" s="163">
        <v>53937.793643327997</v>
      </c>
      <c r="F977" s="215">
        <f t="shared" si="65"/>
        <v>323626.76185996796</v>
      </c>
      <c r="G977" s="192"/>
    </row>
    <row r="978" spans="1:7" ht="34.5" x14ac:dyDescent="0.3">
      <c r="A978" s="126">
        <f t="shared" si="66"/>
        <v>13</v>
      </c>
      <c r="B978" s="128" t="s">
        <v>736</v>
      </c>
      <c r="C978" s="129" t="s">
        <v>197</v>
      </c>
      <c r="D978" s="261">
        <v>300</v>
      </c>
      <c r="E978" s="163">
        <v>437.13009445528752</v>
      </c>
      <c r="F978" s="215">
        <f t="shared" si="65"/>
        <v>131139.02833658626</v>
      </c>
      <c r="G978" s="192"/>
    </row>
    <row r="979" spans="1:7" ht="34.5" x14ac:dyDescent="0.3">
      <c r="A979" s="126">
        <f t="shared" si="66"/>
        <v>14</v>
      </c>
      <c r="B979" s="128" t="s">
        <v>737</v>
      </c>
      <c r="C979" s="129" t="s">
        <v>197</v>
      </c>
      <c r="D979" s="214">
        <v>3179.3270217894997</v>
      </c>
      <c r="E979" s="163">
        <v>437.13009445528752</v>
      </c>
      <c r="F979" s="215">
        <f t="shared" si="65"/>
        <v>1389779.5213390919</v>
      </c>
      <c r="G979" s="192"/>
    </row>
    <row r="980" spans="1:7" x14ac:dyDescent="0.3">
      <c r="A980" s="126">
        <f t="shared" si="66"/>
        <v>15</v>
      </c>
      <c r="B980" s="229" t="s">
        <v>738</v>
      </c>
      <c r="C980" s="230" t="s">
        <v>197</v>
      </c>
      <c r="D980" s="214">
        <v>420</v>
      </c>
      <c r="E980" s="163">
        <v>483.41897488519584</v>
      </c>
      <c r="F980" s="215">
        <f t="shared" si="65"/>
        <v>203035.96945178226</v>
      </c>
      <c r="G980" s="192"/>
    </row>
    <row r="981" spans="1:7" x14ac:dyDescent="0.3">
      <c r="A981" s="126">
        <f t="shared" si="66"/>
        <v>16</v>
      </c>
      <c r="B981" s="128" t="s">
        <v>739</v>
      </c>
      <c r="C981" s="129" t="s">
        <v>214</v>
      </c>
      <c r="D981" s="261">
        <v>46</v>
      </c>
      <c r="E981" s="163">
        <v>34753.160062999996</v>
      </c>
      <c r="F981" s="215">
        <f t="shared" si="65"/>
        <v>1598645.3628979998</v>
      </c>
      <c r="G981" s="192"/>
    </row>
    <row r="982" spans="1:7" x14ac:dyDescent="0.3">
      <c r="A982" s="126">
        <f t="shared" si="66"/>
        <v>17</v>
      </c>
      <c r="B982" s="128" t="s">
        <v>740</v>
      </c>
      <c r="C982" s="129" t="s">
        <v>214</v>
      </c>
      <c r="D982" s="261">
        <v>35</v>
      </c>
      <c r="E982" s="163">
        <v>50121.275062999994</v>
      </c>
      <c r="F982" s="215">
        <f t="shared" si="65"/>
        <v>1754244.6272049998</v>
      </c>
      <c r="G982" s="192"/>
    </row>
    <row r="983" spans="1:7" x14ac:dyDescent="0.3">
      <c r="A983" s="126">
        <f t="shared" si="66"/>
        <v>18</v>
      </c>
      <c r="B983" s="128" t="s">
        <v>741</v>
      </c>
      <c r="C983" s="129" t="s">
        <v>214</v>
      </c>
      <c r="D983" s="261">
        <v>4</v>
      </c>
      <c r="E983" s="163">
        <v>300402.00506300002</v>
      </c>
      <c r="F983" s="215">
        <f t="shared" si="65"/>
        <v>1201608.0202520001</v>
      </c>
      <c r="G983" s="192"/>
    </row>
    <row r="984" spans="1:7" ht="26.25" customHeight="1" x14ac:dyDescent="0.3">
      <c r="A984" s="126">
        <f t="shared" si="66"/>
        <v>19</v>
      </c>
      <c r="B984" s="128" t="s">
        <v>742</v>
      </c>
      <c r="C984" s="129" t="s">
        <v>214</v>
      </c>
      <c r="D984" s="214">
        <v>4</v>
      </c>
      <c r="E984" s="163">
        <v>614724.60000000009</v>
      </c>
      <c r="F984" s="215">
        <f t="shared" si="65"/>
        <v>2458898.4000000004</v>
      </c>
      <c r="G984" s="192"/>
    </row>
    <row r="985" spans="1:7" ht="26.25" customHeight="1" x14ac:dyDescent="0.3">
      <c r="A985" s="126">
        <f t="shared" si="66"/>
        <v>20</v>
      </c>
      <c r="B985" s="128" t="s">
        <v>743</v>
      </c>
      <c r="C985" s="129" t="s">
        <v>214</v>
      </c>
      <c r="D985" s="261">
        <v>0</v>
      </c>
      <c r="E985" s="163">
        <v>219544.49999999997</v>
      </c>
      <c r="F985" s="215">
        <f t="shared" si="65"/>
        <v>0</v>
      </c>
      <c r="G985" s="192"/>
    </row>
    <row r="986" spans="1:7" ht="38.25" customHeight="1" x14ac:dyDescent="0.3">
      <c r="A986" s="126">
        <f t="shared" si="66"/>
        <v>21</v>
      </c>
      <c r="B986" s="128" t="s">
        <v>744</v>
      </c>
      <c r="C986" s="129" t="s">
        <v>214</v>
      </c>
      <c r="D986" s="261">
        <v>24</v>
      </c>
      <c r="E986" s="163">
        <v>49397.512500000004</v>
      </c>
      <c r="F986" s="215">
        <f t="shared" si="65"/>
        <v>1185540.3</v>
      </c>
      <c r="G986" s="192"/>
    </row>
    <row r="987" spans="1:7" ht="38.25" customHeight="1" x14ac:dyDescent="0.3">
      <c r="A987" s="126">
        <f t="shared" si="66"/>
        <v>22</v>
      </c>
      <c r="B987" s="128" t="s">
        <v>745</v>
      </c>
      <c r="C987" s="129" t="s">
        <v>214</v>
      </c>
      <c r="D987" s="261">
        <v>5</v>
      </c>
      <c r="E987" s="163">
        <v>164658.37499999997</v>
      </c>
      <c r="F987" s="215">
        <f t="shared" si="65"/>
        <v>823291.87499999988</v>
      </c>
      <c r="G987" s="192"/>
    </row>
    <row r="988" spans="1:7" x14ac:dyDescent="0.3">
      <c r="A988" s="126">
        <f t="shared" si="66"/>
        <v>23</v>
      </c>
      <c r="B988" s="229" t="s">
        <v>746</v>
      </c>
      <c r="C988" s="230" t="s">
        <v>214</v>
      </c>
      <c r="D988" s="242">
        <v>1</v>
      </c>
      <c r="E988" s="163">
        <v>419150.76737800008</v>
      </c>
      <c r="F988" s="215">
        <f t="shared" si="65"/>
        <v>419150.76737800008</v>
      </c>
      <c r="G988" s="192"/>
    </row>
    <row r="989" spans="1:7" ht="34.5" x14ac:dyDescent="0.3">
      <c r="A989" s="126">
        <f t="shared" si="66"/>
        <v>24</v>
      </c>
      <c r="B989" s="229" t="s">
        <v>747</v>
      </c>
      <c r="C989" s="230" t="s">
        <v>214</v>
      </c>
      <c r="D989" s="242">
        <v>46</v>
      </c>
      <c r="E989" s="163">
        <v>46755.861224666507</v>
      </c>
      <c r="F989" s="215">
        <f t="shared" si="65"/>
        <v>2150769.6163346595</v>
      </c>
      <c r="G989" s="192"/>
    </row>
    <row r="990" spans="1:7" ht="34.5" x14ac:dyDescent="0.3">
      <c r="A990" s="126">
        <f t="shared" si="66"/>
        <v>25</v>
      </c>
      <c r="B990" s="229" t="s">
        <v>748</v>
      </c>
      <c r="C990" s="230" t="s">
        <v>214</v>
      </c>
      <c r="D990" s="242">
        <v>35</v>
      </c>
      <c r="E990" s="163">
        <v>15000.133640666498</v>
      </c>
      <c r="F990" s="215">
        <f t="shared" si="65"/>
        <v>525004.67742332746</v>
      </c>
      <c r="G990" s="192"/>
    </row>
    <row r="991" spans="1:7" ht="34.5" x14ac:dyDescent="0.3">
      <c r="A991" s="126">
        <f t="shared" si="66"/>
        <v>26</v>
      </c>
      <c r="B991" s="128" t="s">
        <v>749</v>
      </c>
      <c r="C991" s="129" t="s">
        <v>197</v>
      </c>
      <c r="D991" s="214">
        <f>[1]Ved!$X$919</f>
        <v>4880</v>
      </c>
      <c r="E991" s="163">
        <v>1199.5330619675663</v>
      </c>
      <c r="F991" s="215">
        <f t="shared" si="65"/>
        <v>5853721.3424017234</v>
      </c>
      <c r="G991" s="192"/>
    </row>
    <row r="992" spans="1:7" x14ac:dyDescent="0.3">
      <c r="A992" s="126">
        <f t="shared" si="66"/>
        <v>27</v>
      </c>
      <c r="B992" s="128" t="s">
        <v>750</v>
      </c>
      <c r="C992" s="129" t="s">
        <v>214</v>
      </c>
      <c r="D992" s="261">
        <v>3</v>
      </c>
      <c r="E992" s="163">
        <v>54075</v>
      </c>
      <c r="F992" s="215">
        <f t="shared" si="65"/>
        <v>162225</v>
      </c>
      <c r="G992" s="192"/>
    </row>
    <row r="993" spans="1:7" x14ac:dyDescent="0.3">
      <c r="A993" s="126">
        <f t="shared" si="66"/>
        <v>28</v>
      </c>
      <c r="B993" s="128" t="s">
        <v>751</v>
      </c>
      <c r="C993" s="129" t="s">
        <v>214</v>
      </c>
      <c r="D993" s="261">
        <v>4</v>
      </c>
      <c r="E993" s="163">
        <v>8284.1028480000023</v>
      </c>
      <c r="F993" s="215">
        <f t="shared" si="65"/>
        <v>33136.411392000009</v>
      </c>
      <c r="G993" s="192"/>
    </row>
    <row r="994" spans="1:7" s="319" customFormat="1" ht="24" customHeight="1" x14ac:dyDescent="0.2">
      <c r="A994" s="320"/>
      <c r="B994" s="321" t="s">
        <v>752</v>
      </c>
      <c r="C994" s="129"/>
      <c r="D994" s="214"/>
      <c r="E994" s="163"/>
      <c r="F994" s="215">
        <f t="shared" si="65"/>
        <v>0</v>
      </c>
      <c r="G994" s="322"/>
    </row>
    <row r="995" spans="1:7" ht="24" customHeight="1" x14ac:dyDescent="0.3">
      <c r="A995" s="136" t="s">
        <v>753</v>
      </c>
      <c r="B995" s="175" t="s">
        <v>754</v>
      </c>
      <c r="C995" s="96" t="s">
        <v>214</v>
      </c>
      <c r="D995" s="173">
        <v>1</v>
      </c>
      <c r="E995" s="176">
        <v>643500</v>
      </c>
      <c r="F995" s="215">
        <f t="shared" si="65"/>
        <v>643500</v>
      </c>
      <c r="G995" s="192"/>
    </row>
    <row r="996" spans="1:7" ht="24" customHeight="1" x14ac:dyDescent="0.3">
      <c r="A996" s="136" t="s">
        <v>755</v>
      </c>
      <c r="B996" s="175" t="s">
        <v>756</v>
      </c>
      <c r="C996" s="96" t="s">
        <v>214</v>
      </c>
      <c r="D996" s="173">
        <v>2</v>
      </c>
      <c r="E996" s="176">
        <v>90200</v>
      </c>
      <c r="F996" s="215">
        <f t="shared" si="65"/>
        <v>180400</v>
      </c>
      <c r="G996" s="192"/>
    </row>
    <row r="997" spans="1:7" ht="24" customHeight="1" x14ac:dyDescent="0.3">
      <c r="A997" s="136" t="s">
        <v>757</v>
      </c>
      <c r="B997" s="175" t="s">
        <v>758</v>
      </c>
      <c r="C997" s="96" t="s">
        <v>214</v>
      </c>
      <c r="D997" s="173">
        <v>139</v>
      </c>
      <c r="E997" s="176">
        <v>20900</v>
      </c>
      <c r="F997" s="215">
        <f t="shared" si="65"/>
        <v>2905100</v>
      </c>
      <c r="G997" s="192"/>
    </row>
    <row r="998" spans="1:7" ht="24" customHeight="1" x14ac:dyDescent="0.3">
      <c r="A998" s="136" t="s">
        <v>759</v>
      </c>
      <c r="B998" s="175" t="s">
        <v>760</v>
      </c>
      <c r="C998" s="96" t="s">
        <v>214</v>
      </c>
      <c r="D998" s="173">
        <v>16</v>
      </c>
      <c r="E998" s="176">
        <v>12980</v>
      </c>
      <c r="F998" s="215">
        <f t="shared" si="65"/>
        <v>207680</v>
      </c>
      <c r="G998" s="192"/>
    </row>
    <row r="999" spans="1:7" ht="24" customHeight="1" x14ac:dyDescent="0.3">
      <c r="A999" s="136" t="s">
        <v>761</v>
      </c>
      <c r="B999" s="175" t="s">
        <v>762</v>
      </c>
      <c r="C999" s="96" t="s">
        <v>214</v>
      </c>
      <c r="D999" s="173">
        <v>5</v>
      </c>
      <c r="E999" s="176">
        <v>36300</v>
      </c>
      <c r="F999" s="215">
        <f t="shared" si="65"/>
        <v>181500</v>
      </c>
      <c r="G999" s="192"/>
    </row>
    <row r="1000" spans="1:7" ht="24" customHeight="1" x14ac:dyDescent="0.3">
      <c r="A1000" s="136" t="s">
        <v>763</v>
      </c>
      <c r="B1000" s="175" t="s">
        <v>764</v>
      </c>
      <c r="C1000" s="96" t="s">
        <v>214</v>
      </c>
      <c r="D1000" s="173">
        <v>15</v>
      </c>
      <c r="E1000" s="176">
        <v>49500</v>
      </c>
      <c r="F1000" s="215">
        <f t="shared" si="65"/>
        <v>742500</v>
      </c>
      <c r="G1000" s="192"/>
    </row>
    <row r="1001" spans="1:7" ht="24" customHeight="1" x14ac:dyDescent="0.3">
      <c r="A1001" s="136" t="s">
        <v>765</v>
      </c>
      <c r="B1001" s="175" t="s">
        <v>766</v>
      </c>
      <c r="C1001" s="96" t="s">
        <v>214</v>
      </c>
      <c r="D1001" s="173">
        <v>1</v>
      </c>
      <c r="E1001" s="176">
        <v>68200</v>
      </c>
      <c r="F1001" s="215">
        <f t="shared" si="65"/>
        <v>68200</v>
      </c>
      <c r="G1001" s="192"/>
    </row>
    <row r="1002" spans="1:7" ht="24" customHeight="1" x14ac:dyDescent="0.3">
      <c r="A1002" s="136" t="s">
        <v>767</v>
      </c>
      <c r="B1002" s="175" t="s">
        <v>768</v>
      </c>
      <c r="C1002" s="96" t="s">
        <v>214</v>
      </c>
      <c r="D1002" s="173">
        <v>1</v>
      </c>
      <c r="E1002" s="176">
        <v>42900</v>
      </c>
      <c r="F1002" s="215">
        <f t="shared" si="65"/>
        <v>42900</v>
      </c>
      <c r="G1002" s="192"/>
    </row>
    <row r="1003" spans="1:7" ht="24" customHeight="1" x14ac:dyDescent="0.3">
      <c r="A1003" s="136" t="s">
        <v>769</v>
      </c>
      <c r="B1003" s="175" t="s">
        <v>770</v>
      </c>
      <c r="C1003" s="96" t="s">
        <v>214</v>
      </c>
      <c r="D1003" s="173">
        <v>4</v>
      </c>
      <c r="E1003" s="176">
        <v>15400</v>
      </c>
      <c r="F1003" s="215">
        <f t="shared" si="65"/>
        <v>61600</v>
      </c>
      <c r="G1003" s="192"/>
    </row>
    <row r="1004" spans="1:7" ht="24" customHeight="1" x14ac:dyDescent="0.3">
      <c r="A1004" s="136" t="s">
        <v>771</v>
      </c>
      <c r="B1004" s="177" t="s">
        <v>772</v>
      </c>
      <c r="C1004" s="96" t="s">
        <v>197</v>
      </c>
      <c r="D1004" s="173">
        <v>200</v>
      </c>
      <c r="E1004" s="176">
        <v>660</v>
      </c>
      <c r="F1004" s="215">
        <f t="shared" si="65"/>
        <v>132000</v>
      </c>
      <c r="G1004" s="192"/>
    </row>
    <row r="1005" spans="1:7" ht="24" customHeight="1" x14ac:dyDescent="0.3">
      <c r="A1005" s="136" t="s">
        <v>773</v>
      </c>
      <c r="B1005" s="177" t="s">
        <v>774</v>
      </c>
      <c r="C1005" s="96" t="s">
        <v>197</v>
      </c>
      <c r="D1005" s="173">
        <v>450</v>
      </c>
      <c r="E1005" s="176">
        <v>825</v>
      </c>
      <c r="F1005" s="215">
        <f t="shared" si="65"/>
        <v>371250</v>
      </c>
      <c r="G1005" s="192"/>
    </row>
    <row r="1006" spans="1:7" ht="24" customHeight="1" x14ac:dyDescent="0.3">
      <c r="A1006" s="136" t="s">
        <v>775</v>
      </c>
      <c r="B1006" s="177" t="s">
        <v>776</v>
      </c>
      <c r="C1006" s="96" t="s">
        <v>197</v>
      </c>
      <c r="D1006" s="173">
        <v>0</v>
      </c>
      <c r="E1006" s="176">
        <v>360</v>
      </c>
      <c r="F1006" s="215">
        <f t="shared" si="65"/>
        <v>0</v>
      </c>
      <c r="G1006" s="192"/>
    </row>
    <row r="1007" spans="1:7" ht="24" customHeight="1" x14ac:dyDescent="0.3">
      <c r="A1007" s="136" t="s">
        <v>777</v>
      </c>
      <c r="B1007" s="175" t="s">
        <v>778</v>
      </c>
      <c r="C1007" s="96" t="s">
        <v>197</v>
      </c>
      <c r="D1007" s="173">
        <v>2100</v>
      </c>
      <c r="E1007" s="176">
        <v>860</v>
      </c>
      <c r="F1007" s="215">
        <f t="shared" si="65"/>
        <v>1806000</v>
      </c>
      <c r="G1007" s="192"/>
    </row>
    <row r="1008" spans="1:7" ht="24" customHeight="1" x14ac:dyDescent="0.3">
      <c r="A1008" s="136" t="s">
        <v>779</v>
      </c>
      <c r="B1008" s="177" t="s">
        <v>780</v>
      </c>
      <c r="C1008" s="96" t="s">
        <v>197</v>
      </c>
      <c r="D1008" s="173">
        <v>500</v>
      </c>
      <c r="E1008" s="176">
        <v>220</v>
      </c>
      <c r="F1008" s="215">
        <f t="shared" si="65"/>
        <v>110000</v>
      </c>
      <c r="G1008" s="192"/>
    </row>
    <row r="1009" spans="1:7" ht="24" customHeight="1" x14ac:dyDescent="0.3">
      <c r="A1009" s="136" t="s">
        <v>781</v>
      </c>
      <c r="B1009" s="175" t="s">
        <v>782</v>
      </c>
      <c r="C1009" s="96" t="s">
        <v>197</v>
      </c>
      <c r="D1009" s="173">
        <v>40</v>
      </c>
      <c r="E1009" s="176">
        <v>290</v>
      </c>
      <c r="F1009" s="215">
        <f t="shared" si="65"/>
        <v>11600</v>
      </c>
      <c r="G1009" s="192"/>
    </row>
    <row r="1010" spans="1:7" ht="24" customHeight="1" x14ac:dyDescent="0.3">
      <c r="A1010" s="136" t="s">
        <v>783</v>
      </c>
      <c r="B1010" s="175" t="s">
        <v>784</v>
      </c>
      <c r="C1010" s="96" t="s">
        <v>197</v>
      </c>
      <c r="D1010" s="173">
        <v>100</v>
      </c>
      <c r="E1010" s="176">
        <v>660</v>
      </c>
      <c r="F1010" s="215">
        <f t="shared" si="65"/>
        <v>66000</v>
      </c>
      <c r="G1010" s="192"/>
    </row>
    <row r="1011" spans="1:7" ht="24" customHeight="1" x14ac:dyDescent="0.3">
      <c r="A1011" s="136" t="s">
        <v>785</v>
      </c>
      <c r="B1011" s="175" t="s">
        <v>786</v>
      </c>
      <c r="C1011" s="96" t="s">
        <v>214</v>
      </c>
      <c r="D1011" s="173">
        <v>10</v>
      </c>
      <c r="E1011" s="176">
        <v>145</v>
      </c>
      <c r="F1011" s="215">
        <f t="shared" si="65"/>
        <v>1450</v>
      </c>
      <c r="G1011" s="192"/>
    </row>
    <row r="1012" spans="1:7" ht="24" customHeight="1" x14ac:dyDescent="0.3">
      <c r="A1012" s="136" t="s">
        <v>787</v>
      </c>
      <c r="B1012" s="175" t="s">
        <v>788</v>
      </c>
      <c r="C1012" s="96" t="s">
        <v>214</v>
      </c>
      <c r="D1012" s="173">
        <v>14</v>
      </c>
      <c r="E1012" s="176">
        <v>145</v>
      </c>
      <c r="F1012" s="215">
        <f t="shared" si="65"/>
        <v>2030</v>
      </c>
      <c r="G1012" s="192"/>
    </row>
    <row r="1013" spans="1:7" ht="24" customHeight="1" x14ac:dyDescent="0.3">
      <c r="A1013" s="136" t="s">
        <v>789</v>
      </c>
      <c r="B1013" s="175" t="s">
        <v>790</v>
      </c>
      <c r="C1013" s="96" t="s">
        <v>214</v>
      </c>
      <c r="D1013" s="173">
        <v>24</v>
      </c>
      <c r="E1013" s="176">
        <v>145</v>
      </c>
      <c r="F1013" s="215">
        <f t="shared" si="65"/>
        <v>3480</v>
      </c>
      <c r="G1013" s="192"/>
    </row>
    <row r="1014" spans="1:7" ht="24" customHeight="1" x14ac:dyDescent="0.3">
      <c r="A1014" s="136" t="s">
        <v>791</v>
      </c>
      <c r="B1014" s="175" t="s">
        <v>792</v>
      </c>
      <c r="C1014" s="96" t="s">
        <v>214</v>
      </c>
      <c r="D1014" s="173">
        <v>8</v>
      </c>
      <c r="E1014" s="176">
        <v>110</v>
      </c>
      <c r="F1014" s="215">
        <f t="shared" si="65"/>
        <v>880</v>
      </c>
      <c r="G1014" s="192"/>
    </row>
    <row r="1015" spans="1:7" ht="24" customHeight="1" x14ac:dyDescent="0.3">
      <c r="A1015" s="136" t="s">
        <v>793</v>
      </c>
      <c r="B1015" s="175" t="s">
        <v>794</v>
      </c>
      <c r="C1015" s="96" t="s">
        <v>214</v>
      </c>
      <c r="D1015" s="173">
        <v>24</v>
      </c>
      <c r="E1015" s="176">
        <v>110</v>
      </c>
      <c r="F1015" s="215">
        <f t="shared" si="65"/>
        <v>2640</v>
      </c>
      <c r="G1015" s="192"/>
    </row>
    <row r="1016" spans="1:7" x14ac:dyDescent="0.3">
      <c r="A1016" s="136"/>
      <c r="B1016" s="128"/>
      <c r="C1016" s="129"/>
      <c r="D1016" s="214"/>
      <c r="E1016" s="163"/>
      <c r="F1016" s="215"/>
      <c r="G1016" s="192"/>
    </row>
    <row r="1017" spans="1:7" s="319" customFormat="1" ht="24.75" customHeight="1" x14ac:dyDescent="0.2">
      <c r="A1017" s="263"/>
      <c r="B1017" s="169" t="s">
        <v>795</v>
      </c>
      <c r="C1017" s="263"/>
      <c r="D1017" s="214"/>
      <c r="E1017" s="215"/>
      <c r="F1017" s="317">
        <f>SUM(F966:F1016)</f>
        <v>28933010.372804478</v>
      </c>
      <c r="G1017" s="318"/>
    </row>
    <row r="1018" spans="1:7" x14ac:dyDescent="0.3">
      <c r="A1018" s="130"/>
      <c r="B1018" s="130" t="s">
        <v>796</v>
      </c>
      <c r="C1018" s="131"/>
      <c r="D1018" s="214"/>
      <c r="E1018" s="215"/>
      <c r="F1018" s="215"/>
      <c r="G1018" s="192"/>
    </row>
    <row r="1019" spans="1:7" x14ac:dyDescent="0.3">
      <c r="A1019" s="132"/>
      <c r="B1019" s="133" t="s">
        <v>797</v>
      </c>
      <c r="C1019" s="132"/>
      <c r="D1019" s="214"/>
      <c r="E1019" s="215"/>
      <c r="F1019" s="215"/>
      <c r="G1019" s="192"/>
    </row>
    <row r="1020" spans="1:7" x14ac:dyDescent="0.3">
      <c r="A1020" s="126">
        <v>1</v>
      </c>
      <c r="B1020" s="134" t="s">
        <v>798</v>
      </c>
      <c r="C1020" s="135" t="s">
        <v>214</v>
      </c>
      <c r="D1020" s="127">
        <v>3</v>
      </c>
      <c r="E1020" s="163">
        <v>842889.18524399993</v>
      </c>
      <c r="F1020" s="215">
        <f t="shared" ref="F1020:F1024" si="67">D1020*E1020</f>
        <v>2528667.5557319997</v>
      </c>
      <c r="G1020" s="192"/>
    </row>
    <row r="1021" spans="1:7" ht="34.5" x14ac:dyDescent="0.3">
      <c r="A1021" s="136">
        <f>A1020+1</f>
        <v>2</v>
      </c>
      <c r="B1021" s="128" t="s">
        <v>799</v>
      </c>
      <c r="C1021" s="129" t="s">
        <v>576</v>
      </c>
      <c r="D1021" s="261">
        <f>[1]Ved!$X$927</f>
        <v>27.2</v>
      </c>
      <c r="E1021" s="163">
        <v>61198.919955018522</v>
      </c>
      <c r="F1021" s="215">
        <f t="shared" si="67"/>
        <v>1664610.6227765037</v>
      </c>
      <c r="G1021" s="192"/>
    </row>
    <row r="1022" spans="1:7" x14ac:dyDescent="0.3">
      <c r="A1022" s="126">
        <f>A1021+1</f>
        <v>3</v>
      </c>
      <c r="B1022" s="134" t="s">
        <v>800</v>
      </c>
      <c r="C1022" s="135" t="s">
        <v>214</v>
      </c>
      <c r="D1022" s="214">
        <f>[1]Ved!$X$928</f>
        <v>14</v>
      </c>
      <c r="E1022" s="163">
        <v>11117.05285561301</v>
      </c>
      <c r="F1022" s="215">
        <f t="shared" si="67"/>
        <v>155638.73997858213</v>
      </c>
      <c r="G1022" s="192"/>
    </row>
    <row r="1023" spans="1:7" x14ac:dyDescent="0.3">
      <c r="A1023" s="126">
        <f>A1022+1</f>
        <v>4</v>
      </c>
      <c r="B1023" s="134" t="s">
        <v>801</v>
      </c>
      <c r="C1023" s="135" t="s">
        <v>214</v>
      </c>
      <c r="D1023" s="214">
        <f>[1]Ved!$X$928</f>
        <v>14</v>
      </c>
      <c r="E1023" s="163">
        <v>1317.9323614110781</v>
      </c>
      <c r="F1023" s="215">
        <f t="shared" si="67"/>
        <v>18451.053059755093</v>
      </c>
      <c r="G1023" s="192"/>
    </row>
    <row r="1024" spans="1:7" x14ac:dyDescent="0.3">
      <c r="A1024" s="126">
        <f>A1023+1</f>
        <v>5</v>
      </c>
      <c r="B1024" s="134" t="s">
        <v>802</v>
      </c>
      <c r="C1024" s="135" t="s">
        <v>197</v>
      </c>
      <c r="D1024" s="127">
        <v>340</v>
      </c>
      <c r="E1024" s="163">
        <v>489.89888100152456</v>
      </c>
      <c r="F1024" s="215">
        <f t="shared" si="67"/>
        <v>166565.61954051835</v>
      </c>
      <c r="G1024" s="192"/>
    </row>
    <row r="1025" spans="1:7" x14ac:dyDescent="0.3">
      <c r="A1025" s="132"/>
      <c r="B1025" s="137" t="s">
        <v>803</v>
      </c>
      <c r="C1025" s="132"/>
      <c r="D1025" s="264"/>
      <c r="E1025" s="138"/>
      <c r="F1025" s="215"/>
      <c r="G1025" s="192"/>
    </row>
    <row r="1026" spans="1:7" x14ac:dyDescent="0.3">
      <c r="A1026" s="126">
        <v>1</v>
      </c>
      <c r="B1026" s="134" t="s">
        <v>798</v>
      </c>
      <c r="C1026" s="135" t="s">
        <v>214</v>
      </c>
      <c r="D1026" s="127">
        <v>2</v>
      </c>
      <c r="E1026" s="163">
        <v>830683.68524399993</v>
      </c>
      <c r="F1026" s="215">
        <f t="shared" ref="F1026:F1030" si="68">D1026*E1026</f>
        <v>1661367.3704879999</v>
      </c>
      <c r="G1026" s="192"/>
    </row>
    <row r="1027" spans="1:7" ht="34.5" x14ac:dyDescent="0.3">
      <c r="A1027" s="136">
        <f>A1026+1</f>
        <v>2</v>
      </c>
      <c r="B1027" s="128" t="s">
        <v>799</v>
      </c>
      <c r="C1027" s="129" t="s">
        <v>576</v>
      </c>
      <c r="D1027" s="214">
        <v>45.9</v>
      </c>
      <c r="E1027" s="215">
        <v>61198.919955018522</v>
      </c>
      <c r="F1027" s="215">
        <f t="shared" si="68"/>
        <v>2809030.4259353499</v>
      </c>
      <c r="G1027" s="192"/>
    </row>
    <row r="1028" spans="1:7" x14ac:dyDescent="0.3">
      <c r="A1028" s="126">
        <f>A1027+1</f>
        <v>3</v>
      </c>
      <c r="B1028" s="134" t="s">
        <v>800</v>
      </c>
      <c r="C1028" s="135" t="s">
        <v>214</v>
      </c>
      <c r="D1028" s="127">
        <f>[1]Ved!$X$935</f>
        <v>10</v>
      </c>
      <c r="E1028" s="163">
        <v>10960.087538772248</v>
      </c>
      <c r="F1028" s="215">
        <f t="shared" si="68"/>
        <v>109600.87538772248</v>
      </c>
      <c r="G1028" s="192"/>
    </row>
    <row r="1029" spans="1:7" x14ac:dyDescent="0.3">
      <c r="A1029" s="126">
        <f>A1028+1</f>
        <v>4</v>
      </c>
      <c r="B1029" s="134" t="s">
        <v>801</v>
      </c>
      <c r="C1029" s="135" t="s">
        <v>214</v>
      </c>
      <c r="D1029" s="127">
        <f>[1]Ved!$X$935</f>
        <v>10</v>
      </c>
      <c r="E1029" s="163">
        <v>1317.9323614110781</v>
      </c>
      <c r="F1029" s="215">
        <f t="shared" si="68"/>
        <v>13179.323614110781</v>
      </c>
      <c r="G1029" s="192"/>
    </row>
    <row r="1030" spans="1:7" x14ac:dyDescent="0.3">
      <c r="A1030" s="126">
        <f>A1029+1</f>
        <v>5</v>
      </c>
      <c r="B1030" s="134" t="s">
        <v>802</v>
      </c>
      <c r="C1030" s="135" t="s">
        <v>197</v>
      </c>
      <c r="D1030" s="127">
        <v>340</v>
      </c>
      <c r="E1030" s="163">
        <v>489.89888100152456</v>
      </c>
      <c r="F1030" s="215">
        <f t="shared" si="68"/>
        <v>166565.61954051835</v>
      </c>
      <c r="G1030" s="192"/>
    </row>
    <row r="1031" spans="1:7" x14ac:dyDescent="0.3">
      <c r="A1031" s="139"/>
      <c r="B1031" s="141" t="s">
        <v>804</v>
      </c>
      <c r="C1031" s="140"/>
      <c r="D1031" s="214"/>
      <c r="E1031" s="215"/>
      <c r="F1031" s="170">
        <f>SUM(F1020:F1030)</f>
        <v>9293677.2060530595</v>
      </c>
      <c r="G1031" s="203"/>
    </row>
    <row r="1032" spans="1:7" x14ac:dyDescent="0.3">
      <c r="A1032" s="139"/>
      <c r="B1032" s="141" t="s">
        <v>1327</v>
      </c>
      <c r="C1032" s="140"/>
      <c r="D1032" s="214"/>
      <c r="E1032" s="215"/>
      <c r="F1032" s="215"/>
      <c r="G1032" s="192"/>
    </row>
    <row r="1033" spans="1:7" x14ac:dyDescent="0.3">
      <c r="A1033" s="180">
        <v>5</v>
      </c>
      <c r="B1033" s="181" t="s">
        <v>391</v>
      </c>
      <c r="C1033" s="182" t="s">
        <v>165</v>
      </c>
      <c r="D1033" s="232">
        <v>0.36125000000000002</v>
      </c>
      <c r="E1033" s="163">
        <v>510687.53571502923</v>
      </c>
      <c r="F1033" s="215">
        <f t="shared" ref="F1033:F1037" si="69">D1033*E1033</f>
        <v>184485.87227705432</v>
      </c>
      <c r="G1033" s="192"/>
    </row>
    <row r="1034" spans="1:7" x14ac:dyDescent="0.3">
      <c r="A1034" s="180">
        <f>A1033+1</f>
        <v>6</v>
      </c>
      <c r="B1034" s="181" t="s">
        <v>805</v>
      </c>
      <c r="C1034" s="182" t="s">
        <v>554</v>
      </c>
      <c r="D1034" s="232">
        <v>0.63749999999999996</v>
      </c>
      <c r="E1034" s="163">
        <v>317819.86875091202</v>
      </c>
      <c r="F1034" s="215">
        <f t="shared" si="69"/>
        <v>202610.1663287064</v>
      </c>
      <c r="G1034" s="192"/>
    </row>
    <row r="1035" spans="1:7" x14ac:dyDescent="0.3">
      <c r="A1035" s="180">
        <f>A1033+1</f>
        <v>6</v>
      </c>
      <c r="B1035" s="181" t="s">
        <v>806</v>
      </c>
      <c r="C1035" s="182" t="s">
        <v>185</v>
      </c>
      <c r="D1035" s="183">
        <v>29</v>
      </c>
      <c r="E1035" s="163">
        <v>5860.2487801071375</v>
      </c>
      <c r="F1035" s="215">
        <f t="shared" si="69"/>
        <v>169947.21462310699</v>
      </c>
      <c r="G1035" s="192"/>
    </row>
    <row r="1036" spans="1:7" ht="34.5" x14ac:dyDescent="0.3">
      <c r="A1036" s="180">
        <f>A1035+1</f>
        <v>7</v>
      </c>
      <c r="B1036" s="181" t="s">
        <v>807</v>
      </c>
      <c r="C1036" s="182" t="s">
        <v>185</v>
      </c>
      <c r="D1036" s="183">
        <v>70</v>
      </c>
      <c r="E1036" s="163">
        <v>5860.2487801071375</v>
      </c>
      <c r="F1036" s="215">
        <f t="shared" si="69"/>
        <v>410217.41460749961</v>
      </c>
      <c r="G1036" s="192"/>
    </row>
    <row r="1037" spans="1:7" x14ac:dyDescent="0.3">
      <c r="A1037" s="180">
        <f>A1036+1</f>
        <v>8</v>
      </c>
      <c r="B1037" s="181" t="s">
        <v>808</v>
      </c>
      <c r="C1037" s="182" t="s">
        <v>165</v>
      </c>
      <c r="D1037" s="232">
        <v>0.32400000000000001</v>
      </c>
      <c r="E1037" s="163">
        <v>67539.840811303671</v>
      </c>
      <c r="F1037" s="215">
        <f t="shared" si="69"/>
        <v>21882.908422862391</v>
      </c>
      <c r="G1037" s="192"/>
    </row>
    <row r="1038" spans="1:7" x14ac:dyDescent="0.3">
      <c r="A1038" s="141"/>
      <c r="B1038" s="141" t="s">
        <v>809</v>
      </c>
      <c r="C1038" s="169"/>
      <c r="D1038" s="214"/>
      <c r="E1038" s="215"/>
      <c r="F1038" s="170">
        <f>SUM(F1033:F1037)</f>
        <v>989143.57625922968</v>
      </c>
      <c r="G1038" s="203"/>
    </row>
    <row r="1039" spans="1:7" x14ac:dyDescent="0.3">
      <c r="A1039" s="262"/>
      <c r="B1039" s="262" t="s">
        <v>810</v>
      </c>
      <c r="C1039" s="263"/>
      <c r="D1039" s="214"/>
      <c r="E1039" s="215"/>
      <c r="F1039" s="226"/>
      <c r="G1039" s="192"/>
    </row>
    <row r="1040" spans="1:7" x14ac:dyDescent="0.3">
      <c r="A1040" s="159">
        <v>1</v>
      </c>
      <c r="B1040" s="160" t="s">
        <v>811</v>
      </c>
      <c r="C1040" s="161" t="s">
        <v>197</v>
      </c>
      <c r="D1040" s="162">
        <v>14</v>
      </c>
      <c r="E1040" s="163">
        <v>1162.1544517117807</v>
      </c>
      <c r="F1040" s="215">
        <f t="shared" ref="F1040:F1064" si="70">D1040*E1040</f>
        <v>16270.162323964929</v>
      </c>
      <c r="G1040" s="192"/>
    </row>
    <row r="1041" spans="1:7" x14ac:dyDescent="0.3">
      <c r="A1041" s="159">
        <f t="shared" ref="A1041:A1061" si="71">A1040+1</f>
        <v>2</v>
      </c>
      <c r="B1041" s="160" t="s">
        <v>812</v>
      </c>
      <c r="C1041" s="161" t="s">
        <v>197</v>
      </c>
      <c r="D1041" s="162">
        <v>8</v>
      </c>
      <c r="E1041" s="163">
        <v>860.18308026574084</v>
      </c>
      <c r="F1041" s="215">
        <f t="shared" si="70"/>
        <v>6881.4646421259267</v>
      </c>
      <c r="G1041" s="192"/>
    </row>
    <row r="1042" spans="1:7" x14ac:dyDescent="0.3">
      <c r="A1042" s="159">
        <f t="shared" si="71"/>
        <v>3</v>
      </c>
      <c r="B1042" s="160" t="s">
        <v>813</v>
      </c>
      <c r="C1042" s="161" t="s">
        <v>197</v>
      </c>
      <c r="D1042" s="162">
        <v>8</v>
      </c>
      <c r="E1042" s="163">
        <v>1316.1299529936723</v>
      </c>
      <c r="F1042" s="215">
        <f t="shared" si="70"/>
        <v>10529.039623949378</v>
      </c>
      <c r="G1042" s="192"/>
    </row>
    <row r="1043" spans="1:7" x14ac:dyDescent="0.3">
      <c r="A1043" s="159">
        <f t="shared" si="71"/>
        <v>4</v>
      </c>
      <c r="B1043" s="160" t="s">
        <v>814</v>
      </c>
      <c r="C1043" s="161" t="s">
        <v>197</v>
      </c>
      <c r="D1043" s="162">
        <v>5</v>
      </c>
      <c r="E1043" s="163">
        <v>704.71267120441348</v>
      </c>
      <c r="F1043" s="215">
        <f t="shared" si="70"/>
        <v>3523.5633560220676</v>
      </c>
      <c r="G1043" s="192"/>
    </row>
    <row r="1044" spans="1:7" x14ac:dyDescent="0.3">
      <c r="A1044" s="159">
        <f t="shared" si="71"/>
        <v>5</v>
      </c>
      <c r="B1044" s="160" t="s">
        <v>815</v>
      </c>
      <c r="C1044" s="161" t="s">
        <v>214</v>
      </c>
      <c r="D1044" s="162">
        <v>1</v>
      </c>
      <c r="E1044" s="163">
        <v>3072.9101887236602</v>
      </c>
      <c r="F1044" s="215">
        <f t="shared" si="70"/>
        <v>3072.9101887236602</v>
      </c>
      <c r="G1044" s="192"/>
    </row>
    <row r="1045" spans="1:7" x14ac:dyDescent="0.3">
      <c r="A1045" s="159">
        <f t="shared" si="71"/>
        <v>6</v>
      </c>
      <c r="B1045" s="160" t="s">
        <v>816</v>
      </c>
      <c r="C1045" s="161" t="s">
        <v>214</v>
      </c>
      <c r="D1045" s="162">
        <v>1</v>
      </c>
      <c r="E1045" s="163">
        <v>5324.6716729015479</v>
      </c>
      <c r="F1045" s="215">
        <f t="shared" si="70"/>
        <v>5324.6716729015479</v>
      </c>
      <c r="G1045" s="192"/>
    </row>
    <row r="1046" spans="1:7" x14ac:dyDescent="0.3">
      <c r="A1046" s="159">
        <f t="shared" si="71"/>
        <v>7</v>
      </c>
      <c r="B1046" s="160" t="s">
        <v>817</v>
      </c>
      <c r="C1046" s="161" t="s">
        <v>214</v>
      </c>
      <c r="D1046" s="162">
        <v>2</v>
      </c>
      <c r="E1046" s="163">
        <v>5324.6716729015479</v>
      </c>
      <c r="F1046" s="215">
        <f t="shared" si="70"/>
        <v>10649.343345803096</v>
      </c>
      <c r="G1046" s="192"/>
    </row>
    <row r="1047" spans="1:7" x14ac:dyDescent="0.3">
      <c r="A1047" s="159">
        <f t="shared" si="71"/>
        <v>8</v>
      </c>
      <c r="B1047" s="160" t="s">
        <v>1280</v>
      </c>
      <c r="C1047" s="161" t="s">
        <v>214</v>
      </c>
      <c r="D1047" s="162">
        <v>6</v>
      </c>
      <c r="E1047" s="163">
        <v>3756.0830439258393</v>
      </c>
      <c r="F1047" s="215">
        <f t="shared" si="70"/>
        <v>22536.498263555037</v>
      </c>
      <c r="G1047" s="192"/>
    </row>
    <row r="1048" spans="1:7" x14ac:dyDescent="0.3">
      <c r="A1048" s="159">
        <f t="shared" si="71"/>
        <v>9</v>
      </c>
      <c r="B1048" s="160" t="s">
        <v>1281</v>
      </c>
      <c r="C1048" s="161" t="s">
        <v>214</v>
      </c>
      <c r="D1048" s="162">
        <v>7</v>
      </c>
      <c r="E1048" s="163">
        <v>2726.0915838945448</v>
      </c>
      <c r="F1048" s="215">
        <f t="shared" si="70"/>
        <v>19082.641087261814</v>
      </c>
      <c r="G1048" s="192"/>
    </row>
    <row r="1049" spans="1:7" x14ac:dyDescent="0.3">
      <c r="A1049" s="159">
        <f t="shared" si="71"/>
        <v>10</v>
      </c>
      <c r="B1049" s="160" t="s">
        <v>818</v>
      </c>
      <c r="C1049" s="161" t="s">
        <v>214</v>
      </c>
      <c r="D1049" s="162">
        <v>4</v>
      </c>
      <c r="E1049" s="163">
        <v>4372.4154174009172</v>
      </c>
      <c r="F1049" s="215">
        <f t="shared" si="70"/>
        <v>17489.661669603669</v>
      </c>
      <c r="G1049" s="192"/>
    </row>
    <row r="1050" spans="1:7" x14ac:dyDescent="0.3">
      <c r="A1050" s="159">
        <f t="shared" si="71"/>
        <v>11</v>
      </c>
      <c r="B1050" s="160" t="s">
        <v>819</v>
      </c>
      <c r="C1050" s="161" t="s">
        <v>214</v>
      </c>
      <c r="D1050" s="162">
        <v>1</v>
      </c>
      <c r="E1050" s="163">
        <v>4372.4154174009172</v>
      </c>
      <c r="F1050" s="215">
        <f t="shared" si="70"/>
        <v>4372.4154174009172</v>
      </c>
      <c r="G1050" s="192"/>
    </row>
    <row r="1051" spans="1:7" x14ac:dyDescent="0.3">
      <c r="A1051" s="159">
        <f t="shared" si="71"/>
        <v>12</v>
      </c>
      <c r="B1051" s="160" t="s">
        <v>820</v>
      </c>
      <c r="C1051" s="161" t="s">
        <v>214</v>
      </c>
      <c r="D1051" s="162">
        <v>3</v>
      </c>
      <c r="E1051" s="163">
        <v>2791.867526189722</v>
      </c>
      <c r="F1051" s="215">
        <f t="shared" si="70"/>
        <v>8375.6025785691654</v>
      </c>
      <c r="G1051" s="192"/>
    </row>
    <row r="1052" spans="1:7" x14ac:dyDescent="0.3">
      <c r="A1052" s="159">
        <f t="shared" si="71"/>
        <v>13</v>
      </c>
      <c r="B1052" s="160" t="s">
        <v>1282</v>
      </c>
      <c r="C1052" s="161" t="s">
        <v>214</v>
      </c>
      <c r="D1052" s="162">
        <v>4</v>
      </c>
      <c r="E1052" s="163">
        <v>5014.7953942108161</v>
      </c>
      <c r="F1052" s="215">
        <f t="shared" si="70"/>
        <v>20059.181576843264</v>
      </c>
      <c r="G1052" s="192"/>
    </row>
    <row r="1053" spans="1:7" x14ac:dyDescent="0.3">
      <c r="A1053" s="159">
        <f t="shared" si="71"/>
        <v>14</v>
      </c>
      <c r="B1053" s="160" t="s">
        <v>821</v>
      </c>
      <c r="C1053" s="161" t="s">
        <v>214</v>
      </c>
      <c r="D1053" s="162">
        <v>1</v>
      </c>
      <c r="E1053" s="163">
        <v>7224.6994605645004</v>
      </c>
      <c r="F1053" s="215">
        <f t="shared" si="70"/>
        <v>7224.6994605645004</v>
      </c>
      <c r="G1053" s="192"/>
    </row>
    <row r="1054" spans="1:7" x14ac:dyDescent="0.3">
      <c r="A1054" s="159">
        <f t="shared" si="71"/>
        <v>15</v>
      </c>
      <c r="B1054" s="160" t="s">
        <v>1283</v>
      </c>
      <c r="C1054" s="161" t="s">
        <v>214</v>
      </c>
      <c r="D1054" s="162">
        <v>4</v>
      </c>
      <c r="E1054" s="163">
        <v>2726.0915838945448</v>
      </c>
      <c r="F1054" s="215">
        <f t="shared" si="70"/>
        <v>10904.366335578179</v>
      </c>
      <c r="G1054" s="192"/>
    </row>
    <row r="1055" spans="1:7" x14ac:dyDescent="0.3">
      <c r="A1055" s="159">
        <f t="shared" si="71"/>
        <v>16</v>
      </c>
      <c r="B1055" s="160" t="s">
        <v>822</v>
      </c>
      <c r="C1055" s="161" t="s">
        <v>214</v>
      </c>
      <c r="D1055" s="162">
        <v>8</v>
      </c>
      <c r="E1055" s="163">
        <v>6080.6646409485711</v>
      </c>
      <c r="F1055" s="215">
        <f t="shared" si="70"/>
        <v>48645.317127588569</v>
      </c>
      <c r="G1055" s="192"/>
    </row>
    <row r="1056" spans="1:7" x14ac:dyDescent="0.3">
      <c r="A1056" s="159">
        <f t="shared" si="71"/>
        <v>17</v>
      </c>
      <c r="B1056" s="160" t="s">
        <v>823</v>
      </c>
      <c r="C1056" s="161" t="s">
        <v>214</v>
      </c>
      <c r="D1056" s="162">
        <v>1</v>
      </c>
      <c r="E1056" s="163">
        <v>6311.2488172560961</v>
      </c>
      <c r="F1056" s="215">
        <f t="shared" si="70"/>
        <v>6311.2488172560961</v>
      </c>
      <c r="G1056" s="192"/>
    </row>
    <row r="1057" spans="1:7" x14ac:dyDescent="0.3">
      <c r="A1057" s="159">
        <f t="shared" si="71"/>
        <v>18</v>
      </c>
      <c r="B1057" s="160" t="s">
        <v>824</v>
      </c>
      <c r="C1057" s="161" t="s">
        <v>214</v>
      </c>
      <c r="D1057" s="162">
        <v>4</v>
      </c>
      <c r="E1057" s="163">
        <v>4468.5776448681645</v>
      </c>
      <c r="F1057" s="215">
        <f t="shared" si="70"/>
        <v>17874.310579472658</v>
      </c>
      <c r="G1057" s="192"/>
    </row>
    <row r="1058" spans="1:7" x14ac:dyDescent="0.3">
      <c r="A1058" s="159">
        <f t="shared" si="71"/>
        <v>19</v>
      </c>
      <c r="B1058" s="160" t="s">
        <v>825</v>
      </c>
      <c r="C1058" s="161" t="s">
        <v>214</v>
      </c>
      <c r="D1058" s="162">
        <v>5</v>
      </c>
      <c r="E1058" s="163">
        <v>1195.9262235486724</v>
      </c>
      <c r="F1058" s="215">
        <f t="shared" si="70"/>
        <v>5979.6311177433618</v>
      </c>
      <c r="G1058" s="192"/>
    </row>
    <row r="1059" spans="1:7" x14ac:dyDescent="0.3">
      <c r="A1059" s="159">
        <f t="shared" si="71"/>
        <v>20</v>
      </c>
      <c r="B1059" s="160" t="s">
        <v>826</v>
      </c>
      <c r="C1059" s="161" t="s">
        <v>214</v>
      </c>
      <c r="D1059" s="162">
        <v>5</v>
      </c>
      <c r="E1059" s="163">
        <v>4365.4290080870924</v>
      </c>
      <c r="F1059" s="215">
        <f t="shared" si="70"/>
        <v>21827.145040435462</v>
      </c>
      <c r="G1059" s="192"/>
    </row>
    <row r="1060" spans="1:7" x14ac:dyDescent="0.3">
      <c r="A1060" s="159">
        <f t="shared" si="71"/>
        <v>21</v>
      </c>
      <c r="B1060" s="160" t="s">
        <v>827</v>
      </c>
      <c r="C1060" s="161" t="s">
        <v>214</v>
      </c>
      <c r="D1060" s="162">
        <v>6</v>
      </c>
      <c r="E1060" s="163">
        <v>1195.9262235486724</v>
      </c>
      <c r="F1060" s="215">
        <f t="shared" si="70"/>
        <v>7175.5573412920348</v>
      </c>
      <c r="G1060" s="192"/>
    </row>
    <row r="1061" spans="1:7" x14ac:dyDescent="0.3">
      <c r="A1061" s="159">
        <f t="shared" si="71"/>
        <v>22</v>
      </c>
      <c r="B1061" s="160" t="s">
        <v>828</v>
      </c>
      <c r="C1061" s="161" t="s">
        <v>214</v>
      </c>
      <c r="D1061" s="162">
        <v>8</v>
      </c>
      <c r="E1061" s="163">
        <v>6080.6646409485711</v>
      </c>
      <c r="F1061" s="215">
        <f t="shared" si="70"/>
        <v>48645.317127588569</v>
      </c>
      <c r="G1061" s="192"/>
    </row>
    <row r="1062" spans="1:7" x14ac:dyDescent="0.3">
      <c r="A1062" s="159">
        <f>A1056+1</f>
        <v>18</v>
      </c>
      <c r="B1062" s="160" t="s">
        <v>829</v>
      </c>
      <c r="C1062" s="161" t="s">
        <v>166</v>
      </c>
      <c r="D1062" s="166">
        <v>2.5000000000000001E-2</v>
      </c>
      <c r="E1062" s="163">
        <v>2363479.7275219946</v>
      </c>
      <c r="F1062" s="215">
        <f t="shared" si="70"/>
        <v>59086.99318804987</v>
      </c>
      <c r="G1062" s="192"/>
    </row>
    <row r="1063" spans="1:7" x14ac:dyDescent="0.3">
      <c r="A1063" s="159">
        <f>A1062+1</f>
        <v>19</v>
      </c>
      <c r="B1063" s="160" t="s">
        <v>830</v>
      </c>
      <c r="C1063" s="161" t="s">
        <v>214</v>
      </c>
      <c r="D1063" s="162">
        <v>2</v>
      </c>
      <c r="E1063" s="163">
        <v>7818.6659785838838</v>
      </c>
      <c r="F1063" s="215">
        <f t="shared" si="70"/>
        <v>15637.331957167768</v>
      </c>
      <c r="G1063" s="192"/>
    </row>
    <row r="1064" spans="1:7" ht="34.5" x14ac:dyDescent="0.3">
      <c r="A1064" s="159">
        <f>A1063+1</f>
        <v>20</v>
      </c>
      <c r="B1064" s="160" t="s">
        <v>831</v>
      </c>
      <c r="C1064" s="161" t="s">
        <v>214</v>
      </c>
      <c r="D1064" s="162">
        <v>2</v>
      </c>
      <c r="E1064" s="163">
        <v>1465377.451294438</v>
      </c>
      <c r="F1064" s="215">
        <f t="shared" si="70"/>
        <v>2930754.902588876</v>
      </c>
      <c r="G1064" s="192"/>
    </row>
    <row r="1065" spans="1:7" x14ac:dyDescent="0.3">
      <c r="A1065" s="141"/>
      <c r="B1065" s="141" t="s">
        <v>832</v>
      </c>
      <c r="C1065" s="169"/>
      <c r="D1065" s="214"/>
      <c r="E1065" s="215"/>
      <c r="F1065" s="170">
        <f>SUM(F1040:F1064)</f>
        <v>3328233.9764283374</v>
      </c>
      <c r="G1065" s="192"/>
    </row>
    <row r="1066" spans="1:7" x14ac:dyDescent="0.3">
      <c r="A1066" s="265"/>
      <c r="B1066" s="266" t="s">
        <v>833</v>
      </c>
      <c r="C1066" s="267"/>
      <c r="D1066" s="214"/>
      <c r="E1066" s="215"/>
      <c r="F1066" s="226"/>
      <c r="G1066" s="192"/>
    </row>
    <row r="1067" spans="1:7" x14ac:dyDescent="0.3">
      <c r="A1067" s="159">
        <v>36</v>
      </c>
      <c r="B1067" s="160" t="s">
        <v>834</v>
      </c>
      <c r="C1067" s="161" t="s">
        <v>197</v>
      </c>
      <c r="D1067" s="162">
        <v>23</v>
      </c>
      <c r="E1067" s="163">
        <v>1316.1299529936723</v>
      </c>
      <c r="F1067" s="215">
        <f t="shared" ref="F1067:F1089" si="72">D1067*E1067</f>
        <v>30270.988918854462</v>
      </c>
      <c r="G1067" s="192"/>
    </row>
    <row r="1068" spans="1:7" x14ac:dyDescent="0.3">
      <c r="A1068" s="159">
        <f>+A1067+1</f>
        <v>37</v>
      </c>
      <c r="B1068" s="160" t="s">
        <v>835</v>
      </c>
      <c r="C1068" s="161" t="s">
        <v>197</v>
      </c>
      <c r="D1068" s="162">
        <v>3</v>
      </c>
      <c r="E1068" s="163">
        <v>1902.1338025325217</v>
      </c>
      <c r="F1068" s="215">
        <f t="shared" si="72"/>
        <v>5706.4014075975647</v>
      </c>
      <c r="G1068" s="192"/>
    </row>
    <row r="1069" spans="1:7" x14ac:dyDescent="0.3">
      <c r="A1069" s="159">
        <f t="shared" ref="A1069:A1089" si="73">A1068+1</f>
        <v>38</v>
      </c>
      <c r="B1069" s="160" t="s">
        <v>811</v>
      </c>
      <c r="C1069" s="161" t="s">
        <v>197</v>
      </c>
      <c r="D1069" s="162">
        <v>8</v>
      </c>
      <c r="E1069" s="163">
        <v>1162.1544517117807</v>
      </c>
      <c r="F1069" s="215">
        <f t="shared" si="72"/>
        <v>9297.2356136942453</v>
      </c>
      <c r="G1069" s="192"/>
    </row>
    <row r="1070" spans="1:7" x14ac:dyDescent="0.3">
      <c r="A1070" s="159">
        <f t="shared" si="73"/>
        <v>39</v>
      </c>
      <c r="B1070" s="160" t="s">
        <v>836</v>
      </c>
      <c r="C1070" s="161" t="s">
        <v>197</v>
      </c>
      <c r="D1070" s="162">
        <v>13</v>
      </c>
      <c r="E1070" s="163">
        <v>6089.9518500311924</v>
      </c>
      <c r="F1070" s="215">
        <f t="shared" si="72"/>
        <v>79169.374050405502</v>
      </c>
      <c r="G1070" s="192"/>
    </row>
    <row r="1071" spans="1:7" x14ac:dyDescent="0.3">
      <c r="A1071" s="159">
        <f t="shared" si="73"/>
        <v>40</v>
      </c>
      <c r="B1071" s="160" t="s">
        <v>837</v>
      </c>
      <c r="C1071" s="161" t="s">
        <v>197</v>
      </c>
      <c r="D1071" s="162">
        <v>2</v>
      </c>
      <c r="E1071" s="163">
        <v>3985.0970711036102</v>
      </c>
      <c r="F1071" s="215">
        <f t="shared" si="72"/>
        <v>7970.1941422072205</v>
      </c>
      <c r="G1071" s="192"/>
    </row>
    <row r="1072" spans="1:7" x14ac:dyDescent="0.3">
      <c r="A1072" s="159">
        <f t="shared" si="73"/>
        <v>41</v>
      </c>
      <c r="B1072" s="160" t="s">
        <v>838</v>
      </c>
      <c r="C1072" s="161" t="s">
        <v>197</v>
      </c>
      <c r="D1072" s="162">
        <v>2</v>
      </c>
      <c r="E1072" s="163">
        <v>5474.0498449036259</v>
      </c>
      <c r="F1072" s="215">
        <f t="shared" si="72"/>
        <v>10948.099689807252</v>
      </c>
      <c r="G1072" s="192"/>
    </row>
    <row r="1073" spans="1:7" x14ac:dyDescent="0.3">
      <c r="A1073" s="159">
        <f t="shared" si="73"/>
        <v>42</v>
      </c>
      <c r="B1073" s="160" t="s">
        <v>839</v>
      </c>
      <c r="C1073" s="161" t="s">
        <v>197</v>
      </c>
      <c r="D1073" s="162">
        <v>6</v>
      </c>
      <c r="E1073" s="163">
        <v>3146.8656385212907</v>
      </c>
      <c r="F1073" s="215">
        <f t="shared" si="72"/>
        <v>18881.193831127744</v>
      </c>
      <c r="G1073" s="192"/>
    </row>
    <row r="1074" spans="1:7" x14ac:dyDescent="0.3">
      <c r="A1074" s="159">
        <f t="shared" si="73"/>
        <v>43</v>
      </c>
      <c r="B1074" s="160" t="s">
        <v>840</v>
      </c>
      <c r="C1074" s="161" t="s">
        <v>214</v>
      </c>
      <c r="D1074" s="162">
        <v>2</v>
      </c>
      <c r="E1074" s="163">
        <v>1195.9262235486724</v>
      </c>
      <c r="F1074" s="215">
        <f t="shared" si="72"/>
        <v>2391.8524470973448</v>
      </c>
      <c r="G1074" s="192"/>
    </row>
    <row r="1075" spans="1:7" x14ac:dyDescent="0.3">
      <c r="A1075" s="159">
        <f t="shared" si="73"/>
        <v>44</v>
      </c>
      <c r="B1075" s="160" t="s">
        <v>841</v>
      </c>
      <c r="C1075" s="161" t="s">
        <v>214</v>
      </c>
      <c r="D1075" s="162">
        <v>2</v>
      </c>
      <c r="E1075" s="163">
        <v>6529.1369747793233</v>
      </c>
      <c r="F1075" s="215">
        <f t="shared" si="72"/>
        <v>13058.273949558647</v>
      </c>
      <c r="G1075" s="192"/>
    </row>
    <row r="1076" spans="1:7" x14ac:dyDescent="0.3">
      <c r="A1076" s="159">
        <f t="shared" si="73"/>
        <v>45</v>
      </c>
      <c r="B1076" s="160" t="s">
        <v>1284</v>
      </c>
      <c r="C1076" s="161" t="s">
        <v>214</v>
      </c>
      <c r="D1076" s="162">
        <v>1</v>
      </c>
      <c r="E1076" s="163">
        <v>3639.4802371298433</v>
      </c>
      <c r="F1076" s="215">
        <f t="shared" si="72"/>
        <v>3639.4802371298433</v>
      </c>
      <c r="G1076" s="192"/>
    </row>
    <row r="1077" spans="1:7" x14ac:dyDescent="0.3">
      <c r="A1077" s="159">
        <f t="shared" si="73"/>
        <v>46</v>
      </c>
      <c r="B1077" s="160" t="s">
        <v>842</v>
      </c>
      <c r="C1077" s="161" t="s">
        <v>214</v>
      </c>
      <c r="D1077" s="162">
        <v>1</v>
      </c>
      <c r="E1077" s="163">
        <v>2791.867526189722</v>
      </c>
      <c r="F1077" s="215">
        <f t="shared" si="72"/>
        <v>2791.867526189722</v>
      </c>
      <c r="G1077" s="192"/>
    </row>
    <row r="1078" spans="1:7" x14ac:dyDescent="0.3">
      <c r="A1078" s="159">
        <f t="shared" si="73"/>
        <v>47</v>
      </c>
      <c r="B1078" s="160" t="s">
        <v>1285</v>
      </c>
      <c r="C1078" s="161" t="s">
        <v>214</v>
      </c>
      <c r="D1078" s="162">
        <v>1</v>
      </c>
      <c r="E1078" s="163">
        <v>2993.6800764135601</v>
      </c>
      <c r="F1078" s="215">
        <f t="shared" si="72"/>
        <v>2993.6800764135601</v>
      </c>
      <c r="G1078" s="192"/>
    </row>
    <row r="1079" spans="1:7" x14ac:dyDescent="0.3">
      <c r="A1079" s="159">
        <f t="shared" si="73"/>
        <v>48</v>
      </c>
      <c r="B1079" s="160" t="s">
        <v>843</v>
      </c>
      <c r="C1079" s="161" t="s">
        <v>214</v>
      </c>
      <c r="D1079" s="162">
        <v>1</v>
      </c>
      <c r="E1079" s="163">
        <v>5221.5230361204749</v>
      </c>
      <c r="F1079" s="215">
        <f t="shared" si="72"/>
        <v>5221.5230361204749</v>
      </c>
      <c r="G1079" s="192"/>
    </row>
    <row r="1080" spans="1:7" x14ac:dyDescent="0.3">
      <c r="A1080" s="159">
        <f t="shared" si="73"/>
        <v>49</v>
      </c>
      <c r="B1080" s="160" t="s">
        <v>844</v>
      </c>
      <c r="C1080" s="161" t="s">
        <v>214</v>
      </c>
      <c r="D1080" s="162">
        <v>1</v>
      </c>
      <c r="E1080" s="163">
        <v>6080.6646409485711</v>
      </c>
      <c r="F1080" s="215">
        <f t="shared" si="72"/>
        <v>6080.6646409485711</v>
      </c>
      <c r="G1080" s="192"/>
    </row>
    <row r="1081" spans="1:7" x14ac:dyDescent="0.3">
      <c r="A1081" s="159">
        <f t="shared" si="73"/>
        <v>50</v>
      </c>
      <c r="B1081" s="160" t="s">
        <v>829</v>
      </c>
      <c r="C1081" s="161" t="s">
        <v>166</v>
      </c>
      <c r="D1081" s="166">
        <v>0.05</v>
      </c>
      <c r="E1081" s="163">
        <v>2363479.7275219946</v>
      </c>
      <c r="F1081" s="215">
        <f t="shared" si="72"/>
        <v>118173.98637609974</v>
      </c>
      <c r="G1081" s="192"/>
    </row>
    <row r="1082" spans="1:7" x14ac:dyDescent="0.3">
      <c r="A1082" s="159">
        <f t="shared" si="73"/>
        <v>51</v>
      </c>
      <c r="B1082" s="160" t="s">
        <v>845</v>
      </c>
      <c r="C1082" s="161" t="s">
        <v>214</v>
      </c>
      <c r="D1082" s="162">
        <v>2</v>
      </c>
      <c r="E1082" s="163">
        <v>8205.8470934577654</v>
      </c>
      <c r="F1082" s="215">
        <f t="shared" si="72"/>
        <v>16411.694186915531</v>
      </c>
      <c r="G1082" s="192"/>
    </row>
    <row r="1083" spans="1:7" x14ac:dyDescent="0.3">
      <c r="A1083" s="159">
        <f t="shared" si="73"/>
        <v>52</v>
      </c>
      <c r="B1083" s="160" t="s">
        <v>830</v>
      </c>
      <c r="C1083" s="161" t="s">
        <v>214</v>
      </c>
      <c r="D1083" s="162">
        <v>2</v>
      </c>
      <c r="E1083" s="163">
        <v>7818.6659785838838</v>
      </c>
      <c r="F1083" s="215">
        <f t="shared" si="72"/>
        <v>15637.331957167768</v>
      </c>
      <c r="G1083" s="192"/>
    </row>
    <row r="1084" spans="1:7" x14ac:dyDescent="0.3">
      <c r="A1084" s="159">
        <f t="shared" si="73"/>
        <v>53</v>
      </c>
      <c r="B1084" s="160" t="s">
        <v>846</v>
      </c>
      <c r="C1084" s="161" t="s">
        <v>214</v>
      </c>
      <c r="D1084" s="162">
        <v>2</v>
      </c>
      <c r="E1084" s="163">
        <v>8205.8470934577654</v>
      </c>
      <c r="F1084" s="215">
        <f t="shared" si="72"/>
        <v>16411.694186915531</v>
      </c>
      <c r="G1084" s="192"/>
    </row>
    <row r="1085" spans="1:7" x14ac:dyDescent="0.3">
      <c r="A1085" s="159">
        <f t="shared" si="73"/>
        <v>54</v>
      </c>
      <c r="B1085" s="160" t="s">
        <v>847</v>
      </c>
      <c r="C1085" s="161" t="s">
        <v>214</v>
      </c>
      <c r="D1085" s="162">
        <v>2</v>
      </c>
      <c r="E1085" s="163">
        <v>8205.8470934577654</v>
      </c>
      <c r="F1085" s="215">
        <f t="shared" si="72"/>
        <v>16411.694186915531</v>
      </c>
      <c r="G1085" s="192"/>
    </row>
    <row r="1086" spans="1:7" x14ac:dyDescent="0.3">
      <c r="A1086" s="159">
        <f t="shared" si="73"/>
        <v>55</v>
      </c>
      <c r="B1086" s="160" t="s">
        <v>848</v>
      </c>
      <c r="C1086" s="161" t="s">
        <v>214</v>
      </c>
      <c r="D1086" s="162">
        <v>2</v>
      </c>
      <c r="E1086" s="163">
        <v>9259.7570779600337</v>
      </c>
      <c r="F1086" s="215">
        <f t="shared" si="72"/>
        <v>18519.514155920067</v>
      </c>
      <c r="G1086" s="192"/>
    </row>
    <row r="1087" spans="1:7" x14ac:dyDescent="0.3">
      <c r="A1087" s="159">
        <f t="shared" si="73"/>
        <v>56</v>
      </c>
      <c r="B1087" s="160" t="s">
        <v>849</v>
      </c>
      <c r="C1087" s="161" t="s">
        <v>214</v>
      </c>
      <c r="D1087" s="162">
        <v>3</v>
      </c>
      <c r="E1087" s="163">
        <v>11502.118747113795</v>
      </c>
      <c r="F1087" s="215">
        <f t="shared" si="72"/>
        <v>34506.356241341382</v>
      </c>
      <c r="G1087" s="192"/>
    </row>
    <row r="1088" spans="1:7" ht="34.5" x14ac:dyDescent="0.3">
      <c r="A1088" s="159">
        <f t="shared" si="73"/>
        <v>57</v>
      </c>
      <c r="B1088" s="160" t="s">
        <v>850</v>
      </c>
      <c r="C1088" s="161" t="s">
        <v>214</v>
      </c>
      <c r="D1088" s="162">
        <v>2</v>
      </c>
      <c r="E1088" s="163">
        <v>3862856.8752512857</v>
      </c>
      <c r="F1088" s="215">
        <f t="shared" si="72"/>
        <v>7725713.7505025715</v>
      </c>
      <c r="G1088" s="192"/>
    </row>
    <row r="1089" spans="1:7" ht="34.5" x14ac:dyDescent="0.3">
      <c r="A1089" s="159">
        <f t="shared" si="73"/>
        <v>58</v>
      </c>
      <c r="B1089" s="160" t="s">
        <v>851</v>
      </c>
      <c r="C1089" s="161" t="s">
        <v>214</v>
      </c>
      <c r="D1089" s="162">
        <v>2</v>
      </c>
      <c r="E1089" s="163">
        <v>998437.09084787767</v>
      </c>
      <c r="F1089" s="215">
        <f t="shared" si="72"/>
        <v>1996874.1816957553</v>
      </c>
      <c r="G1089" s="192"/>
    </row>
    <row r="1090" spans="1:7" x14ac:dyDescent="0.3">
      <c r="A1090" s="141"/>
      <c r="B1090" s="141" t="s">
        <v>852</v>
      </c>
      <c r="C1090" s="169"/>
      <c r="D1090" s="214"/>
      <c r="E1090" s="215"/>
      <c r="F1090" s="170">
        <f>SUM(F1067:F1089)</f>
        <v>10157081.033056755</v>
      </c>
      <c r="G1090" s="192"/>
    </row>
    <row r="1091" spans="1:7" x14ac:dyDescent="0.3">
      <c r="A1091" s="265"/>
      <c r="B1091" s="262" t="s">
        <v>853</v>
      </c>
      <c r="C1091" s="263"/>
      <c r="D1091" s="214"/>
      <c r="E1091" s="215"/>
      <c r="F1091" s="226"/>
      <c r="G1091" s="192"/>
    </row>
    <row r="1092" spans="1:7" x14ac:dyDescent="0.3">
      <c r="A1092" s="159">
        <f>A1089+1</f>
        <v>59</v>
      </c>
      <c r="B1092" s="160" t="s">
        <v>854</v>
      </c>
      <c r="C1092" s="161" t="s">
        <v>197</v>
      </c>
      <c r="D1092" s="214">
        <v>125</v>
      </c>
      <c r="E1092" s="163">
        <v>2187.8183398081987</v>
      </c>
      <c r="F1092" s="215">
        <f t="shared" ref="F1092:F1141" si="74">D1092*E1092</f>
        <v>273477.29247602483</v>
      </c>
      <c r="G1092" s="192"/>
    </row>
    <row r="1093" spans="1:7" x14ac:dyDescent="0.3">
      <c r="A1093" s="159">
        <f t="shared" ref="A1093:A1099" si="75">A1092+1</f>
        <v>60</v>
      </c>
      <c r="B1093" s="160" t="s">
        <v>855</v>
      </c>
      <c r="C1093" s="161" t="s">
        <v>197</v>
      </c>
      <c r="D1093" s="162">
        <v>53</v>
      </c>
      <c r="E1093" s="163">
        <v>1162.1544517117807</v>
      </c>
      <c r="F1093" s="215">
        <f t="shared" si="74"/>
        <v>61594.185940724376</v>
      </c>
      <c r="G1093" s="192"/>
    </row>
    <row r="1094" spans="1:7" x14ac:dyDescent="0.3">
      <c r="A1094" s="159">
        <f t="shared" si="75"/>
        <v>61</v>
      </c>
      <c r="B1094" s="160" t="s">
        <v>856</v>
      </c>
      <c r="C1094" s="161" t="s">
        <v>214</v>
      </c>
      <c r="D1094" s="268">
        <v>0</v>
      </c>
      <c r="E1094" s="163">
        <v>5008.8157630930737</v>
      </c>
      <c r="F1094" s="215">
        <f t="shared" si="74"/>
        <v>0</v>
      </c>
      <c r="G1094" s="192"/>
    </row>
    <row r="1095" spans="1:7" x14ac:dyDescent="0.3">
      <c r="A1095" s="159">
        <f t="shared" si="75"/>
        <v>62</v>
      </c>
      <c r="B1095" s="160" t="s">
        <v>857</v>
      </c>
      <c r="C1095" s="161" t="s">
        <v>214</v>
      </c>
      <c r="D1095" s="268">
        <v>0</v>
      </c>
      <c r="E1095" s="163">
        <v>2993.6800764135601</v>
      </c>
      <c r="F1095" s="215">
        <f t="shared" si="74"/>
        <v>0</v>
      </c>
      <c r="G1095" s="192"/>
    </row>
    <row r="1096" spans="1:7" x14ac:dyDescent="0.3">
      <c r="A1096" s="159">
        <f t="shared" si="75"/>
        <v>63</v>
      </c>
      <c r="B1096" s="160" t="s">
        <v>858</v>
      </c>
      <c r="C1096" s="161" t="s">
        <v>214</v>
      </c>
      <c r="D1096" s="268">
        <v>0</v>
      </c>
      <c r="E1096" s="163">
        <v>3756.0830439258393</v>
      </c>
      <c r="F1096" s="215">
        <f t="shared" si="74"/>
        <v>0</v>
      </c>
      <c r="G1096" s="192"/>
    </row>
    <row r="1097" spans="1:7" x14ac:dyDescent="0.3">
      <c r="A1097" s="159">
        <f t="shared" si="75"/>
        <v>64</v>
      </c>
      <c r="B1097" s="160" t="s">
        <v>859</v>
      </c>
      <c r="C1097" s="161" t="s">
        <v>214</v>
      </c>
      <c r="D1097" s="268">
        <v>0</v>
      </c>
      <c r="E1097" s="163">
        <v>3639.4802371298433</v>
      </c>
      <c r="F1097" s="215">
        <f t="shared" si="74"/>
        <v>0</v>
      </c>
      <c r="G1097" s="192"/>
    </row>
    <row r="1098" spans="1:7" x14ac:dyDescent="0.3">
      <c r="A1098" s="159">
        <f t="shared" si="75"/>
        <v>65</v>
      </c>
      <c r="B1098" s="160" t="s">
        <v>860</v>
      </c>
      <c r="C1098" s="161" t="s">
        <v>214</v>
      </c>
      <c r="D1098" s="268">
        <v>0</v>
      </c>
      <c r="E1098" s="163">
        <v>5324.6716729015479</v>
      </c>
      <c r="F1098" s="215">
        <f t="shared" si="74"/>
        <v>0</v>
      </c>
      <c r="G1098" s="192"/>
    </row>
    <row r="1099" spans="1:7" ht="34.5" x14ac:dyDescent="0.3">
      <c r="A1099" s="159">
        <f t="shared" si="75"/>
        <v>66</v>
      </c>
      <c r="B1099" s="160" t="s">
        <v>861</v>
      </c>
      <c r="C1099" s="161" t="s">
        <v>197</v>
      </c>
      <c r="D1099" s="268">
        <v>0</v>
      </c>
      <c r="E1099" s="163">
        <v>4238.8318131941714</v>
      </c>
      <c r="F1099" s="215">
        <f t="shared" si="74"/>
        <v>0</v>
      </c>
      <c r="G1099" s="192"/>
    </row>
    <row r="1100" spans="1:7" x14ac:dyDescent="0.3">
      <c r="A1100" s="159" t="s">
        <v>862</v>
      </c>
      <c r="B1100" s="160" t="s">
        <v>863</v>
      </c>
      <c r="C1100" s="221" t="s">
        <v>864</v>
      </c>
      <c r="D1100" s="166">
        <v>4</v>
      </c>
      <c r="E1100" s="163">
        <v>4700</v>
      </c>
      <c r="F1100" s="163">
        <f t="shared" si="74"/>
        <v>18800</v>
      </c>
      <c r="G1100" s="192"/>
    </row>
    <row r="1101" spans="1:7" x14ac:dyDescent="0.3">
      <c r="A1101" s="159" t="s">
        <v>865</v>
      </c>
      <c r="B1101" s="160" t="s">
        <v>866</v>
      </c>
      <c r="C1101" s="221" t="s">
        <v>864</v>
      </c>
      <c r="D1101" s="166">
        <v>4</v>
      </c>
      <c r="E1101" s="163">
        <v>4700</v>
      </c>
      <c r="F1101" s="163">
        <f t="shared" si="74"/>
        <v>18800</v>
      </c>
      <c r="G1101" s="192"/>
    </row>
    <row r="1102" spans="1:7" x14ac:dyDescent="0.3">
      <c r="A1102" s="159" t="s">
        <v>867</v>
      </c>
      <c r="B1102" s="160" t="s">
        <v>868</v>
      </c>
      <c r="C1102" s="221" t="s">
        <v>864</v>
      </c>
      <c r="D1102" s="166">
        <v>1</v>
      </c>
      <c r="E1102" s="163">
        <v>7700</v>
      </c>
      <c r="F1102" s="163">
        <f t="shared" si="74"/>
        <v>7700</v>
      </c>
      <c r="G1102" s="192"/>
    </row>
    <row r="1103" spans="1:7" x14ac:dyDescent="0.3">
      <c r="A1103" s="159" t="s">
        <v>869</v>
      </c>
      <c r="B1103" s="160" t="s">
        <v>870</v>
      </c>
      <c r="C1103" s="221" t="s">
        <v>864</v>
      </c>
      <c r="D1103" s="166">
        <v>1</v>
      </c>
      <c r="E1103" s="163">
        <v>58200</v>
      </c>
      <c r="F1103" s="163">
        <f t="shared" si="74"/>
        <v>58200</v>
      </c>
      <c r="G1103" s="192"/>
    </row>
    <row r="1104" spans="1:7" x14ac:dyDescent="0.3">
      <c r="A1104" s="159" t="s">
        <v>871</v>
      </c>
      <c r="B1104" s="160" t="s">
        <v>872</v>
      </c>
      <c r="C1104" s="221" t="s">
        <v>864</v>
      </c>
      <c r="D1104" s="166">
        <v>4</v>
      </c>
      <c r="E1104" s="163">
        <v>6200</v>
      </c>
      <c r="F1104" s="163">
        <f t="shared" si="74"/>
        <v>24800</v>
      </c>
      <c r="G1104" s="192"/>
    </row>
    <row r="1105" spans="1:7" x14ac:dyDescent="0.3">
      <c r="A1105" s="159" t="s">
        <v>873</v>
      </c>
      <c r="B1105" s="160" t="s">
        <v>874</v>
      </c>
      <c r="C1105" s="221" t="s">
        <v>864</v>
      </c>
      <c r="D1105" s="166">
        <v>4</v>
      </c>
      <c r="E1105" s="163">
        <v>900</v>
      </c>
      <c r="F1105" s="163">
        <f t="shared" si="74"/>
        <v>3600</v>
      </c>
      <c r="G1105" s="192"/>
    </row>
    <row r="1106" spans="1:7" x14ac:dyDescent="0.3">
      <c r="A1106" s="159" t="s">
        <v>875</v>
      </c>
      <c r="B1106" s="160" t="s">
        <v>876</v>
      </c>
      <c r="C1106" s="221" t="s">
        <v>864</v>
      </c>
      <c r="D1106" s="166">
        <v>2</v>
      </c>
      <c r="E1106" s="163">
        <v>1200</v>
      </c>
      <c r="F1106" s="163">
        <f t="shared" si="74"/>
        <v>2400</v>
      </c>
      <c r="G1106" s="192"/>
    </row>
    <row r="1107" spans="1:7" x14ac:dyDescent="0.3">
      <c r="A1107" s="159" t="s">
        <v>877</v>
      </c>
      <c r="B1107" s="160" t="s">
        <v>878</v>
      </c>
      <c r="C1107" s="221" t="s">
        <v>864</v>
      </c>
      <c r="D1107" s="166">
        <v>3</v>
      </c>
      <c r="E1107" s="163">
        <v>3200</v>
      </c>
      <c r="F1107" s="163">
        <f t="shared" si="74"/>
        <v>9600</v>
      </c>
      <c r="G1107" s="192"/>
    </row>
    <row r="1108" spans="1:7" x14ac:dyDescent="0.3">
      <c r="A1108" s="159" t="s">
        <v>879</v>
      </c>
      <c r="B1108" s="160" t="s">
        <v>880</v>
      </c>
      <c r="C1108" s="221" t="s">
        <v>864</v>
      </c>
      <c r="D1108" s="166">
        <v>3</v>
      </c>
      <c r="E1108" s="163">
        <v>4500</v>
      </c>
      <c r="F1108" s="163">
        <f t="shared" si="74"/>
        <v>13500</v>
      </c>
      <c r="G1108" s="192"/>
    </row>
    <row r="1109" spans="1:7" x14ac:dyDescent="0.3">
      <c r="A1109" s="159" t="s">
        <v>881</v>
      </c>
      <c r="B1109" s="160" t="s">
        <v>882</v>
      </c>
      <c r="C1109" s="221" t="s">
        <v>883</v>
      </c>
      <c r="D1109" s="166">
        <v>4</v>
      </c>
      <c r="E1109" s="163">
        <v>6200</v>
      </c>
      <c r="F1109" s="163">
        <f t="shared" si="74"/>
        <v>24800</v>
      </c>
      <c r="G1109" s="192"/>
    </row>
    <row r="1110" spans="1:7" x14ac:dyDescent="0.3">
      <c r="A1110" s="159" t="s">
        <v>884</v>
      </c>
      <c r="B1110" s="160" t="s">
        <v>885</v>
      </c>
      <c r="C1110" s="221" t="s">
        <v>864</v>
      </c>
      <c r="D1110" s="166">
        <v>4</v>
      </c>
      <c r="E1110" s="163">
        <v>5200</v>
      </c>
      <c r="F1110" s="163">
        <f t="shared" si="74"/>
        <v>20800</v>
      </c>
      <c r="G1110" s="192"/>
    </row>
    <row r="1111" spans="1:7" x14ac:dyDescent="0.3">
      <c r="A1111" s="159" t="s">
        <v>886</v>
      </c>
      <c r="B1111" s="160" t="s">
        <v>887</v>
      </c>
      <c r="C1111" s="221" t="s">
        <v>864</v>
      </c>
      <c r="D1111" s="166">
        <v>1</v>
      </c>
      <c r="E1111" s="163">
        <v>12200</v>
      </c>
      <c r="F1111" s="163">
        <f t="shared" si="74"/>
        <v>12200</v>
      </c>
      <c r="G1111" s="192"/>
    </row>
    <row r="1112" spans="1:7" x14ac:dyDescent="0.3">
      <c r="A1112" s="159" t="s">
        <v>888</v>
      </c>
      <c r="B1112" s="160" t="s">
        <v>889</v>
      </c>
      <c r="C1112" s="221" t="s">
        <v>864</v>
      </c>
      <c r="D1112" s="166">
        <v>1</v>
      </c>
      <c r="E1112" s="163">
        <v>8200</v>
      </c>
      <c r="F1112" s="163">
        <f t="shared" si="74"/>
        <v>8200</v>
      </c>
      <c r="G1112" s="192"/>
    </row>
    <row r="1113" spans="1:7" x14ac:dyDescent="0.3">
      <c r="A1113" s="159" t="s">
        <v>890</v>
      </c>
      <c r="B1113" s="160" t="s">
        <v>891</v>
      </c>
      <c r="C1113" s="221" t="s">
        <v>864</v>
      </c>
      <c r="D1113" s="166">
        <v>7</v>
      </c>
      <c r="E1113" s="163">
        <v>7400</v>
      </c>
      <c r="F1113" s="163">
        <f t="shared" si="74"/>
        <v>51800</v>
      </c>
      <c r="G1113" s="192"/>
    </row>
    <row r="1114" spans="1:7" x14ac:dyDescent="0.3">
      <c r="A1114" s="159" t="s">
        <v>892</v>
      </c>
      <c r="B1114" s="160" t="s">
        <v>893</v>
      </c>
      <c r="C1114" s="221" t="s">
        <v>864</v>
      </c>
      <c r="D1114" s="166">
        <v>7</v>
      </c>
      <c r="E1114" s="163">
        <v>2700</v>
      </c>
      <c r="F1114" s="163">
        <f t="shared" si="74"/>
        <v>18900</v>
      </c>
      <c r="G1114" s="192"/>
    </row>
    <row r="1115" spans="1:7" x14ac:dyDescent="0.3">
      <c r="A1115" s="159" t="s">
        <v>894</v>
      </c>
      <c r="B1115" s="160" t="s">
        <v>1286</v>
      </c>
      <c r="C1115" s="221" t="s">
        <v>864</v>
      </c>
      <c r="D1115" s="166">
        <v>4</v>
      </c>
      <c r="E1115" s="163">
        <v>2700</v>
      </c>
      <c r="F1115" s="163">
        <f t="shared" si="74"/>
        <v>10800</v>
      </c>
      <c r="G1115" s="192"/>
    </row>
    <row r="1116" spans="1:7" x14ac:dyDescent="0.3">
      <c r="A1116" s="159" t="s">
        <v>895</v>
      </c>
      <c r="B1116" s="160" t="s">
        <v>896</v>
      </c>
      <c r="C1116" s="221" t="s">
        <v>864</v>
      </c>
      <c r="D1116" s="166">
        <v>2</v>
      </c>
      <c r="E1116" s="163">
        <v>12200</v>
      </c>
      <c r="F1116" s="163">
        <f t="shared" si="74"/>
        <v>24400</v>
      </c>
      <c r="G1116" s="192"/>
    </row>
    <row r="1117" spans="1:7" x14ac:dyDescent="0.3">
      <c r="A1117" s="159" t="s">
        <v>897</v>
      </c>
      <c r="B1117" s="160" t="s">
        <v>898</v>
      </c>
      <c r="C1117" s="221" t="s">
        <v>864</v>
      </c>
      <c r="D1117" s="166">
        <v>15</v>
      </c>
      <c r="E1117" s="163">
        <v>4700</v>
      </c>
      <c r="F1117" s="163">
        <f t="shared" si="74"/>
        <v>70500</v>
      </c>
      <c r="G1117" s="192"/>
    </row>
    <row r="1118" spans="1:7" x14ac:dyDescent="0.3">
      <c r="A1118" s="159" t="s">
        <v>899</v>
      </c>
      <c r="B1118" s="160" t="s">
        <v>900</v>
      </c>
      <c r="C1118" s="221" t="s">
        <v>864</v>
      </c>
      <c r="D1118" s="166">
        <v>4</v>
      </c>
      <c r="E1118" s="163">
        <v>2200</v>
      </c>
      <c r="F1118" s="163">
        <f t="shared" si="74"/>
        <v>8800</v>
      </c>
      <c r="G1118" s="192"/>
    </row>
    <row r="1119" spans="1:7" x14ac:dyDescent="0.3">
      <c r="A1119" s="159" t="s">
        <v>901</v>
      </c>
      <c r="B1119" s="160" t="s">
        <v>902</v>
      </c>
      <c r="C1119" s="221" t="s">
        <v>864</v>
      </c>
      <c r="D1119" s="166">
        <v>2</v>
      </c>
      <c r="E1119" s="163">
        <v>2000</v>
      </c>
      <c r="F1119" s="163">
        <f t="shared" si="74"/>
        <v>4000</v>
      </c>
      <c r="G1119" s="192"/>
    </row>
    <row r="1120" spans="1:7" x14ac:dyDescent="0.3">
      <c r="A1120" s="159" t="s">
        <v>903</v>
      </c>
      <c r="B1120" s="160" t="s">
        <v>904</v>
      </c>
      <c r="C1120" s="221" t="s">
        <v>864</v>
      </c>
      <c r="D1120" s="166">
        <v>2</v>
      </c>
      <c r="E1120" s="163">
        <v>1700</v>
      </c>
      <c r="F1120" s="163">
        <f t="shared" si="74"/>
        <v>3400</v>
      </c>
      <c r="G1120" s="192"/>
    </row>
    <row r="1121" spans="1:7" x14ac:dyDescent="0.3">
      <c r="A1121" s="159" t="s">
        <v>905</v>
      </c>
      <c r="B1121" s="160" t="s">
        <v>906</v>
      </c>
      <c r="C1121" s="221" t="s">
        <v>864</v>
      </c>
      <c r="D1121" s="166">
        <v>1</v>
      </c>
      <c r="E1121" s="163">
        <v>5200</v>
      </c>
      <c r="F1121" s="163">
        <f t="shared" si="74"/>
        <v>5200</v>
      </c>
      <c r="G1121" s="192"/>
    </row>
    <row r="1122" spans="1:7" x14ac:dyDescent="0.3">
      <c r="A1122" s="159" t="s">
        <v>907</v>
      </c>
      <c r="B1122" s="160" t="s">
        <v>908</v>
      </c>
      <c r="C1122" s="221" t="s">
        <v>864</v>
      </c>
      <c r="D1122" s="166">
        <v>1</v>
      </c>
      <c r="E1122" s="163">
        <v>1400</v>
      </c>
      <c r="F1122" s="163">
        <f t="shared" si="74"/>
        <v>1400</v>
      </c>
      <c r="G1122" s="192"/>
    </row>
    <row r="1123" spans="1:7" x14ac:dyDescent="0.3">
      <c r="A1123" s="159" t="s">
        <v>909</v>
      </c>
      <c r="B1123" s="160" t="s">
        <v>910</v>
      </c>
      <c r="C1123" s="221" t="s">
        <v>864</v>
      </c>
      <c r="D1123" s="166">
        <v>3</v>
      </c>
      <c r="E1123" s="163">
        <v>1400</v>
      </c>
      <c r="F1123" s="163">
        <f t="shared" si="74"/>
        <v>4200</v>
      </c>
      <c r="G1123" s="192"/>
    </row>
    <row r="1124" spans="1:7" x14ac:dyDescent="0.3">
      <c r="A1124" s="159" t="s">
        <v>911</v>
      </c>
      <c r="B1124" s="160" t="s">
        <v>912</v>
      </c>
      <c r="C1124" s="221" t="s">
        <v>864</v>
      </c>
      <c r="D1124" s="166">
        <v>3</v>
      </c>
      <c r="E1124" s="163">
        <v>150</v>
      </c>
      <c r="F1124" s="163">
        <f t="shared" si="74"/>
        <v>450</v>
      </c>
      <c r="G1124" s="192"/>
    </row>
    <row r="1125" spans="1:7" x14ac:dyDescent="0.3">
      <c r="A1125" s="159" t="s">
        <v>913</v>
      </c>
      <c r="B1125" s="160" t="s">
        <v>914</v>
      </c>
      <c r="C1125" s="221" t="s">
        <v>864</v>
      </c>
      <c r="D1125" s="166">
        <v>2</v>
      </c>
      <c r="E1125" s="163">
        <v>700</v>
      </c>
      <c r="F1125" s="163">
        <f t="shared" si="74"/>
        <v>1400</v>
      </c>
      <c r="G1125" s="192"/>
    </row>
    <row r="1126" spans="1:7" x14ac:dyDescent="0.3">
      <c r="A1126" s="159" t="s">
        <v>915</v>
      </c>
      <c r="B1126" s="160" t="s">
        <v>916</v>
      </c>
      <c r="C1126" s="221" t="s">
        <v>864</v>
      </c>
      <c r="D1126" s="166">
        <v>3</v>
      </c>
      <c r="E1126" s="163">
        <v>4700</v>
      </c>
      <c r="F1126" s="163">
        <f t="shared" si="74"/>
        <v>14100</v>
      </c>
      <c r="G1126" s="192"/>
    </row>
    <row r="1127" spans="1:7" x14ac:dyDescent="0.3">
      <c r="A1127" s="159" t="s">
        <v>917</v>
      </c>
      <c r="B1127" s="160" t="s">
        <v>918</v>
      </c>
      <c r="C1127" s="221" t="s">
        <v>864</v>
      </c>
      <c r="D1127" s="166">
        <v>3</v>
      </c>
      <c r="E1127" s="163">
        <v>5500</v>
      </c>
      <c r="F1127" s="163">
        <f t="shared" si="74"/>
        <v>16500</v>
      </c>
      <c r="G1127" s="192"/>
    </row>
    <row r="1128" spans="1:7" x14ac:dyDescent="0.3">
      <c r="A1128" s="159" t="s">
        <v>919</v>
      </c>
      <c r="B1128" s="160" t="s">
        <v>920</v>
      </c>
      <c r="C1128" s="221" t="s">
        <v>864</v>
      </c>
      <c r="D1128" s="166">
        <v>2</v>
      </c>
      <c r="E1128" s="163">
        <v>4400</v>
      </c>
      <c r="F1128" s="163">
        <f t="shared" si="74"/>
        <v>8800</v>
      </c>
      <c r="G1128" s="192"/>
    </row>
    <row r="1129" spans="1:7" x14ac:dyDescent="0.3">
      <c r="A1129" s="159" t="s">
        <v>921</v>
      </c>
      <c r="B1129" s="160" t="s">
        <v>922</v>
      </c>
      <c r="C1129" s="221" t="s">
        <v>864</v>
      </c>
      <c r="D1129" s="166">
        <v>2</v>
      </c>
      <c r="E1129" s="163">
        <v>3700</v>
      </c>
      <c r="F1129" s="163">
        <f t="shared" si="74"/>
        <v>7400</v>
      </c>
      <c r="G1129" s="192"/>
    </row>
    <row r="1130" spans="1:7" x14ac:dyDescent="0.3">
      <c r="A1130" s="159" t="s">
        <v>923</v>
      </c>
      <c r="B1130" s="160" t="s">
        <v>924</v>
      </c>
      <c r="C1130" s="221" t="s">
        <v>864</v>
      </c>
      <c r="D1130" s="166">
        <v>2</v>
      </c>
      <c r="E1130" s="163">
        <v>6200</v>
      </c>
      <c r="F1130" s="163">
        <f t="shared" si="74"/>
        <v>12400</v>
      </c>
      <c r="G1130" s="192"/>
    </row>
    <row r="1131" spans="1:7" x14ac:dyDescent="0.3">
      <c r="A1131" s="159" t="s">
        <v>925</v>
      </c>
      <c r="B1131" s="160" t="s">
        <v>1287</v>
      </c>
      <c r="C1131" s="221" t="s">
        <v>864</v>
      </c>
      <c r="D1131" s="166">
        <v>2</v>
      </c>
      <c r="E1131" s="163">
        <v>3100</v>
      </c>
      <c r="F1131" s="163">
        <f t="shared" si="74"/>
        <v>6200</v>
      </c>
      <c r="G1131" s="192"/>
    </row>
    <row r="1132" spans="1:7" x14ac:dyDescent="0.3">
      <c r="A1132" s="159" t="s">
        <v>926</v>
      </c>
      <c r="B1132" s="160" t="s">
        <v>927</v>
      </c>
      <c r="C1132" s="221" t="s">
        <v>864</v>
      </c>
      <c r="D1132" s="166">
        <v>1</v>
      </c>
      <c r="E1132" s="163">
        <v>4300</v>
      </c>
      <c r="F1132" s="163">
        <f t="shared" si="74"/>
        <v>4300</v>
      </c>
      <c r="G1132" s="192"/>
    </row>
    <row r="1133" spans="1:7" x14ac:dyDescent="0.3">
      <c r="A1133" s="159" t="s">
        <v>928</v>
      </c>
      <c r="B1133" s="160" t="s">
        <v>929</v>
      </c>
      <c r="C1133" s="221" t="s">
        <v>864</v>
      </c>
      <c r="D1133" s="166">
        <v>1</v>
      </c>
      <c r="E1133" s="163">
        <v>30200</v>
      </c>
      <c r="F1133" s="163">
        <f t="shared" si="74"/>
        <v>30200</v>
      </c>
      <c r="G1133" s="192"/>
    </row>
    <row r="1134" spans="1:7" x14ac:dyDescent="0.3">
      <c r="A1134" s="159"/>
      <c r="B1134" s="190" t="s">
        <v>930</v>
      </c>
      <c r="C1134" s="168"/>
      <c r="D1134" s="166"/>
      <c r="E1134" s="163"/>
      <c r="F1134" s="163"/>
      <c r="G1134" s="192"/>
    </row>
    <row r="1135" spans="1:7" x14ac:dyDescent="0.3">
      <c r="A1135" s="159" t="s">
        <v>931</v>
      </c>
      <c r="B1135" s="181" t="s">
        <v>1312</v>
      </c>
      <c r="C1135" s="216" t="s">
        <v>185</v>
      </c>
      <c r="D1135" s="166">
        <v>0.6</v>
      </c>
      <c r="E1135" s="163">
        <v>76585.295582503168</v>
      </c>
      <c r="F1135" s="163">
        <f t="shared" si="74"/>
        <v>45951.177349501901</v>
      </c>
      <c r="G1135" s="192"/>
    </row>
    <row r="1136" spans="1:7" x14ac:dyDescent="0.3">
      <c r="A1136" s="159" t="s">
        <v>932</v>
      </c>
      <c r="B1136" s="181" t="s">
        <v>933</v>
      </c>
      <c r="C1136" s="216" t="s">
        <v>214</v>
      </c>
      <c r="D1136" s="166">
        <v>1</v>
      </c>
      <c r="E1136" s="163">
        <v>29898.155588716803</v>
      </c>
      <c r="F1136" s="163">
        <f t="shared" si="74"/>
        <v>29898.155588716803</v>
      </c>
      <c r="G1136" s="192"/>
    </row>
    <row r="1137" spans="1:7" x14ac:dyDescent="0.3">
      <c r="A1137" s="159" t="s">
        <v>934</v>
      </c>
      <c r="B1137" s="181" t="s">
        <v>935</v>
      </c>
      <c r="C1137" s="216" t="s">
        <v>214</v>
      </c>
      <c r="D1137" s="166">
        <v>1</v>
      </c>
      <c r="E1137" s="163">
        <v>42791.735186350925</v>
      </c>
      <c r="F1137" s="163">
        <f t="shared" si="74"/>
        <v>42791.735186350925</v>
      </c>
      <c r="G1137" s="192"/>
    </row>
    <row r="1138" spans="1:7" x14ac:dyDescent="0.3">
      <c r="A1138" s="159" t="s">
        <v>936</v>
      </c>
      <c r="B1138" s="181" t="s">
        <v>937</v>
      </c>
      <c r="C1138" s="216" t="s">
        <v>214</v>
      </c>
      <c r="D1138" s="166">
        <v>1</v>
      </c>
      <c r="E1138" s="163">
        <v>122114.53177877549</v>
      </c>
      <c r="F1138" s="163">
        <f t="shared" si="74"/>
        <v>122114.53177877549</v>
      </c>
      <c r="G1138" s="192"/>
    </row>
    <row r="1139" spans="1:7" ht="34.5" x14ac:dyDescent="0.3">
      <c r="A1139" s="159" t="s">
        <v>938</v>
      </c>
      <c r="B1139" s="181" t="s">
        <v>939</v>
      </c>
      <c r="C1139" s="216" t="s">
        <v>185</v>
      </c>
      <c r="D1139" s="166">
        <v>0.1</v>
      </c>
      <c r="E1139" s="163">
        <v>40802.233346401983</v>
      </c>
      <c r="F1139" s="163">
        <f t="shared" si="74"/>
        <v>4080.2233346401986</v>
      </c>
      <c r="G1139" s="192"/>
    </row>
    <row r="1140" spans="1:7" x14ac:dyDescent="0.3">
      <c r="A1140" s="159" t="s">
        <v>940</v>
      </c>
      <c r="B1140" s="181" t="s">
        <v>941</v>
      </c>
      <c r="C1140" s="216" t="s">
        <v>166</v>
      </c>
      <c r="D1140" s="166">
        <v>0.01</v>
      </c>
      <c r="E1140" s="163">
        <v>872854.60934627848</v>
      </c>
      <c r="F1140" s="163">
        <f t="shared" si="74"/>
        <v>8728.5460934627845</v>
      </c>
      <c r="G1140" s="192"/>
    </row>
    <row r="1141" spans="1:7" x14ac:dyDescent="0.3">
      <c r="A1141" s="159" t="s">
        <v>942</v>
      </c>
      <c r="B1141" s="160" t="s">
        <v>364</v>
      </c>
      <c r="C1141" s="168" t="s">
        <v>206</v>
      </c>
      <c r="D1141" s="166">
        <v>0.04</v>
      </c>
      <c r="E1141" s="163">
        <v>59377.736999191584</v>
      </c>
      <c r="F1141" s="163">
        <f t="shared" si="74"/>
        <v>2375.1094799676634</v>
      </c>
      <c r="G1141" s="192"/>
    </row>
    <row r="1142" spans="1:7" x14ac:dyDescent="0.3">
      <c r="A1142" s="141"/>
      <c r="B1142" s="141" t="s">
        <v>943</v>
      </c>
      <c r="C1142" s="169"/>
      <c r="D1142" s="214"/>
      <c r="E1142" s="215"/>
      <c r="F1142" s="170">
        <f>SUM(F1092:F1141)</f>
        <v>1119560.9572281651</v>
      </c>
      <c r="G1142" s="203"/>
    </row>
    <row r="1143" spans="1:7" x14ac:dyDescent="0.3">
      <c r="A1143" s="265"/>
      <c r="B1143" s="266" t="s">
        <v>944</v>
      </c>
      <c r="C1143" s="267"/>
      <c r="D1143" s="214"/>
      <c r="E1143" s="215"/>
      <c r="F1143" s="226"/>
      <c r="G1143" s="192"/>
    </row>
    <row r="1144" spans="1:7" x14ac:dyDescent="0.3">
      <c r="A1144" s="180">
        <f>A1099+1</f>
        <v>67</v>
      </c>
      <c r="B1144" s="181" t="s">
        <v>1312</v>
      </c>
      <c r="C1144" s="182" t="s">
        <v>185</v>
      </c>
      <c r="D1144" s="183">
        <v>1.2</v>
      </c>
      <c r="E1144" s="163">
        <v>76585.295582503168</v>
      </c>
      <c r="F1144" s="215">
        <f t="shared" ref="F1144:F1152" si="76">D1144*E1144</f>
        <v>91902.354699003801</v>
      </c>
      <c r="G1144" s="192"/>
    </row>
    <row r="1145" spans="1:7" x14ac:dyDescent="0.3">
      <c r="A1145" s="180">
        <f t="shared" ref="A1145:A1151" si="77">A1144+1</f>
        <v>68</v>
      </c>
      <c r="B1145" s="181" t="s">
        <v>945</v>
      </c>
      <c r="C1145" s="182" t="s">
        <v>214</v>
      </c>
      <c r="D1145" s="183">
        <v>1</v>
      </c>
      <c r="E1145" s="163">
        <v>29898.155588716803</v>
      </c>
      <c r="F1145" s="215">
        <f t="shared" si="76"/>
        <v>29898.155588716803</v>
      </c>
      <c r="G1145" s="192"/>
    </row>
    <row r="1146" spans="1:7" x14ac:dyDescent="0.3">
      <c r="A1146" s="180">
        <f t="shared" si="77"/>
        <v>69</v>
      </c>
      <c r="B1146" s="181" t="s">
        <v>946</v>
      </c>
      <c r="C1146" s="182" t="s">
        <v>214</v>
      </c>
      <c r="D1146" s="183">
        <v>1</v>
      </c>
      <c r="E1146" s="163">
        <v>49825.276288596557</v>
      </c>
      <c r="F1146" s="215">
        <f t="shared" si="76"/>
        <v>49825.276288596557</v>
      </c>
      <c r="G1146" s="192"/>
    </row>
    <row r="1147" spans="1:7" x14ac:dyDescent="0.3">
      <c r="A1147" s="180">
        <f t="shared" si="77"/>
        <v>70</v>
      </c>
      <c r="B1147" s="181" t="s">
        <v>947</v>
      </c>
      <c r="C1147" s="182" t="s">
        <v>214</v>
      </c>
      <c r="D1147" s="183">
        <v>1</v>
      </c>
      <c r="E1147" s="163">
        <v>49825.276288596557</v>
      </c>
      <c r="F1147" s="215">
        <f t="shared" si="76"/>
        <v>49825.276288596557</v>
      </c>
      <c r="G1147" s="192"/>
    </row>
    <row r="1148" spans="1:7" x14ac:dyDescent="0.3">
      <c r="A1148" s="180">
        <f t="shared" si="77"/>
        <v>71</v>
      </c>
      <c r="B1148" s="181" t="s">
        <v>948</v>
      </c>
      <c r="C1148" s="182" t="s">
        <v>214</v>
      </c>
      <c r="D1148" s="183">
        <v>1</v>
      </c>
      <c r="E1148" s="163">
        <v>116686.52163164395</v>
      </c>
      <c r="F1148" s="215">
        <f t="shared" si="76"/>
        <v>116686.52163164395</v>
      </c>
      <c r="G1148" s="192"/>
    </row>
    <row r="1149" spans="1:7" ht="34.5" x14ac:dyDescent="0.3">
      <c r="A1149" s="180">
        <f t="shared" si="77"/>
        <v>72</v>
      </c>
      <c r="B1149" s="181" t="s">
        <v>939</v>
      </c>
      <c r="C1149" s="182" t="s">
        <v>185</v>
      </c>
      <c r="D1149" s="183">
        <v>1.2</v>
      </c>
      <c r="E1149" s="163">
        <v>40802.233346401998</v>
      </c>
      <c r="F1149" s="215">
        <f t="shared" si="76"/>
        <v>48962.680015682396</v>
      </c>
      <c r="G1149" s="192"/>
    </row>
    <row r="1150" spans="1:7" x14ac:dyDescent="0.3">
      <c r="A1150" s="180">
        <f t="shared" si="77"/>
        <v>73</v>
      </c>
      <c r="B1150" s="181" t="s">
        <v>941</v>
      </c>
      <c r="C1150" s="182" t="s">
        <v>166</v>
      </c>
      <c r="D1150" s="183">
        <v>1.89E-2</v>
      </c>
      <c r="E1150" s="163">
        <v>872854.60934627848</v>
      </c>
      <c r="F1150" s="215">
        <f t="shared" si="76"/>
        <v>16496.952116644665</v>
      </c>
      <c r="G1150" s="192"/>
    </row>
    <row r="1151" spans="1:7" x14ac:dyDescent="0.3">
      <c r="A1151" s="159">
        <f t="shared" si="77"/>
        <v>74</v>
      </c>
      <c r="B1151" s="160" t="s">
        <v>949</v>
      </c>
      <c r="C1151" s="161" t="s">
        <v>214</v>
      </c>
      <c r="D1151" s="269">
        <v>1</v>
      </c>
      <c r="E1151" s="163">
        <v>136320.7881596458</v>
      </c>
      <c r="F1151" s="215">
        <f t="shared" si="76"/>
        <v>136320.7881596458</v>
      </c>
      <c r="G1151" s="192"/>
    </row>
    <row r="1152" spans="1:7" x14ac:dyDescent="0.3">
      <c r="A1152" s="159"/>
      <c r="B1152" s="160" t="s">
        <v>364</v>
      </c>
      <c r="C1152" s="168" t="s">
        <v>206</v>
      </c>
      <c r="D1152" s="211">
        <v>0.1</v>
      </c>
      <c r="E1152" s="163">
        <v>59377.736999191584</v>
      </c>
      <c r="F1152" s="215">
        <f t="shared" si="76"/>
        <v>5937.7736999191584</v>
      </c>
      <c r="G1152" s="192"/>
    </row>
    <row r="1153" spans="1:7" x14ac:dyDescent="0.3">
      <c r="A1153" s="141"/>
      <c r="B1153" s="141" t="s">
        <v>950</v>
      </c>
      <c r="C1153" s="169"/>
      <c r="D1153" s="198"/>
      <c r="E1153" s="270"/>
      <c r="F1153" s="170">
        <f>SUM(F1144:F1152)</f>
        <v>545855.77848844964</v>
      </c>
      <c r="G1153" s="203"/>
    </row>
    <row r="1154" spans="1:7" x14ac:dyDescent="0.3">
      <c r="A1154" s="262"/>
      <c r="B1154" s="262" t="s">
        <v>951</v>
      </c>
      <c r="C1154" s="263"/>
      <c r="D1154" s="198"/>
      <c r="E1154" s="270"/>
      <c r="F1154" s="215"/>
      <c r="G1154" s="192"/>
    </row>
    <row r="1155" spans="1:7" x14ac:dyDescent="0.3">
      <c r="A1155" s="159">
        <f>A1151+1</f>
        <v>75</v>
      </c>
      <c r="B1155" s="160" t="s">
        <v>855</v>
      </c>
      <c r="C1155" s="161" t="s">
        <v>197</v>
      </c>
      <c r="D1155" s="195">
        <v>50</v>
      </c>
      <c r="E1155" s="163">
        <v>1162.1544517117807</v>
      </c>
      <c r="F1155" s="215">
        <f>D1155*E1155</f>
        <v>58107.722585589036</v>
      </c>
      <c r="G1155" s="192"/>
    </row>
    <row r="1156" spans="1:7" x14ac:dyDescent="0.3">
      <c r="A1156" s="141"/>
      <c r="B1156" s="141" t="s">
        <v>952</v>
      </c>
      <c r="C1156" s="169"/>
      <c r="D1156" s="198"/>
      <c r="E1156" s="270"/>
      <c r="F1156" s="170">
        <f>SUM(F1155:F1155)</f>
        <v>58107.722585589036</v>
      </c>
      <c r="G1156" s="203"/>
    </row>
    <row r="1157" spans="1:7" x14ac:dyDescent="0.3">
      <c r="A1157" s="265"/>
      <c r="B1157" s="262" t="s">
        <v>953</v>
      </c>
      <c r="C1157" s="263"/>
      <c r="D1157" s="198"/>
      <c r="E1157" s="270"/>
      <c r="F1157" s="270"/>
      <c r="G1157" s="192"/>
    </row>
    <row r="1158" spans="1:7" x14ac:dyDescent="0.3">
      <c r="A1158" s="180">
        <v>79</v>
      </c>
      <c r="B1158" s="181" t="s">
        <v>1312</v>
      </c>
      <c r="C1158" s="182" t="s">
        <v>185</v>
      </c>
      <c r="D1158" s="183">
        <v>0.6</v>
      </c>
      <c r="E1158" s="163">
        <v>76585.295582503168</v>
      </c>
      <c r="F1158" s="215">
        <f t="shared" ref="F1158:F1164" si="78">D1158*E1158</f>
        <v>45951.177349501901</v>
      </c>
      <c r="G1158" s="192"/>
    </row>
    <row r="1159" spans="1:7" x14ac:dyDescent="0.3">
      <c r="A1159" s="180">
        <f>A1158+1</f>
        <v>80</v>
      </c>
      <c r="B1159" s="181" t="s">
        <v>933</v>
      </c>
      <c r="C1159" s="182" t="s">
        <v>214</v>
      </c>
      <c r="D1159" s="183">
        <v>1</v>
      </c>
      <c r="E1159" s="163">
        <v>29898.155588716803</v>
      </c>
      <c r="F1159" s="215">
        <f t="shared" si="78"/>
        <v>29898.155588716803</v>
      </c>
      <c r="G1159" s="192"/>
    </row>
    <row r="1160" spans="1:7" x14ac:dyDescent="0.3">
      <c r="A1160" s="180">
        <f>A1159+1</f>
        <v>81</v>
      </c>
      <c r="B1160" s="181" t="s">
        <v>935</v>
      </c>
      <c r="C1160" s="182" t="s">
        <v>214</v>
      </c>
      <c r="D1160" s="183">
        <v>1</v>
      </c>
      <c r="E1160" s="163">
        <v>42791.735186350925</v>
      </c>
      <c r="F1160" s="215">
        <f t="shared" si="78"/>
        <v>42791.735186350925</v>
      </c>
      <c r="G1160" s="192"/>
    </row>
    <row r="1161" spans="1:7" x14ac:dyDescent="0.3">
      <c r="A1161" s="180">
        <f>A1160+1</f>
        <v>82</v>
      </c>
      <c r="B1161" s="181" t="s">
        <v>954</v>
      </c>
      <c r="C1161" s="182" t="s">
        <v>214</v>
      </c>
      <c r="D1161" s="183">
        <v>1</v>
      </c>
      <c r="E1161" s="163">
        <v>122114.53177877549</v>
      </c>
      <c r="F1161" s="215">
        <f t="shared" si="78"/>
        <v>122114.53177877549</v>
      </c>
      <c r="G1161" s="192"/>
    </row>
    <row r="1162" spans="1:7" ht="34.5" x14ac:dyDescent="0.3">
      <c r="A1162" s="180">
        <f>A1161+1</f>
        <v>83</v>
      </c>
      <c r="B1162" s="181" t="s">
        <v>939</v>
      </c>
      <c r="C1162" s="182" t="s">
        <v>185</v>
      </c>
      <c r="D1162" s="183">
        <v>0.1</v>
      </c>
      <c r="E1162" s="163">
        <v>40802.233346401983</v>
      </c>
      <c r="F1162" s="215">
        <f t="shared" si="78"/>
        <v>4080.2233346401986</v>
      </c>
      <c r="G1162" s="192"/>
    </row>
    <row r="1163" spans="1:7" x14ac:dyDescent="0.3">
      <c r="A1163" s="180">
        <f>A1162+1</f>
        <v>84</v>
      </c>
      <c r="B1163" s="181" t="s">
        <v>941</v>
      </c>
      <c r="C1163" s="182" t="s">
        <v>166</v>
      </c>
      <c r="D1163" s="183">
        <v>0.01</v>
      </c>
      <c r="E1163" s="163">
        <v>872854.60934627848</v>
      </c>
      <c r="F1163" s="215">
        <f t="shared" si="78"/>
        <v>8728.5460934627845</v>
      </c>
      <c r="G1163" s="192"/>
    </row>
    <row r="1164" spans="1:7" x14ac:dyDescent="0.3">
      <c r="A1164" s="180"/>
      <c r="B1164" s="160" t="s">
        <v>364</v>
      </c>
      <c r="C1164" s="168" t="s">
        <v>206</v>
      </c>
      <c r="D1164" s="211">
        <v>0.04</v>
      </c>
      <c r="E1164" s="163">
        <v>59377.736999191584</v>
      </c>
      <c r="F1164" s="215">
        <f t="shared" si="78"/>
        <v>2375.1094799676634</v>
      </c>
      <c r="G1164" s="192"/>
    </row>
    <row r="1165" spans="1:7" x14ac:dyDescent="0.3">
      <c r="A1165" s="141"/>
      <c r="B1165" s="141" t="s">
        <v>955</v>
      </c>
      <c r="C1165" s="169"/>
      <c r="D1165" s="198"/>
      <c r="E1165" s="270"/>
      <c r="F1165" s="170">
        <f>SUM(F1158:F1164)</f>
        <v>255939.47881141576</v>
      </c>
      <c r="G1165" s="203"/>
    </row>
    <row r="1166" spans="1:7" x14ac:dyDescent="0.3">
      <c r="A1166" s="262"/>
      <c r="B1166" s="262" t="s">
        <v>956</v>
      </c>
      <c r="C1166" s="263"/>
      <c r="D1166" s="198"/>
      <c r="E1166" s="270"/>
      <c r="F1166" s="270"/>
      <c r="G1166" s="192"/>
    </row>
    <row r="1167" spans="1:7" x14ac:dyDescent="0.3">
      <c r="A1167" s="159">
        <f>A1163+1</f>
        <v>85</v>
      </c>
      <c r="B1167" s="160" t="s">
        <v>812</v>
      </c>
      <c r="C1167" s="161" t="s">
        <v>197</v>
      </c>
      <c r="D1167" s="195">
        <v>40</v>
      </c>
      <c r="E1167" s="163">
        <v>860.18308026574084</v>
      </c>
      <c r="F1167" s="176">
        <f t="shared" ref="F1167:F1168" si="79">D1167*E1167</f>
        <v>34407.323210629635</v>
      </c>
      <c r="G1167" s="192"/>
    </row>
    <row r="1168" spans="1:7" x14ac:dyDescent="0.3">
      <c r="A1168" s="159">
        <f>A1167+1</f>
        <v>86</v>
      </c>
      <c r="B1168" s="160" t="s">
        <v>957</v>
      </c>
      <c r="C1168" s="161" t="s">
        <v>197</v>
      </c>
      <c r="D1168" s="195">
        <v>80</v>
      </c>
      <c r="E1168" s="163">
        <v>2187.661188404767</v>
      </c>
      <c r="F1168" s="176">
        <f t="shared" si="79"/>
        <v>175012.89507238136</v>
      </c>
      <c r="G1168" s="192"/>
    </row>
    <row r="1169" spans="1:7" x14ac:dyDescent="0.3">
      <c r="A1169" s="159"/>
      <c r="B1169" s="190" t="s">
        <v>958</v>
      </c>
      <c r="C1169" s="168"/>
      <c r="D1169" s="195"/>
      <c r="E1169" s="163"/>
      <c r="F1169" s="176"/>
      <c r="G1169" s="192"/>
    </row>
    <row r="1170" spans="1:7" x14ac:dyDescent="0.3">
      <c r="A1170" s="159" t="s">
        <v>959</v>
      </c>
      <c r="B1170" s="181" t="s">
        <v>1313</v>
      </c>
      <c r="C1170" s="216" t="s">
        <v>185</v>
      </c>
      <c r="D1170" s="162">
        <v>0.96</v>
      </c>
      <c r="E1170" s="163">
        <v>76585.295582503168</v>
      </c>
      <c r="F1170" s="163">
        <f t="shared" ref="F1170:F1176" si="80">D1170*E1170</f>
        <v>73521.883759203032</v>
      </c>
      <c r="G1170" s="192"/>
    </row>
    <row r="1171" spans="1:7" x14ac:dyDescent="0.3">
      <c r="A1171" s="159" t="s">
        <v>960</v>
      </c>
      <c r="B1171" s="181" t="s">
        <v>945</v>
      </c>
      <c r="C1171" s="216" t="s">
        <v>214</v>
      </c>
      <c r="D1171" s="162">
        <v>1</v>
      </c>
      <c r="E1171" s="163">
        <v>29898.155588716803</v>
      </c>
      <c r="F1171" s="163">
        <f t="shared" si="80"/>
        <v>29898.155588716803</v>
      </c>
      <c r="G1171" s="192"/>
    </row>
    <row r="1172" spans="1:7" x14ac:dyDescent="0.3">
      <c r="A1172" s="159" t="s">
        <v>961</v>
      </c>
      <c r="B1172" s="181" t="s">
        <v>946</v>
      </c>
      <c r="C1172" s="216" t="s">
        <v>214</v>
      </c>
      <c r="D1172" s="162">
        <v>1</v>
      </c>
      <c r="E1172" s="163">
        <v>49825.276288596557</v>
      </c>
      <c r="F1172" s="163">
        <f t="shared" si="80"/>
        <v>49825.276288596557</v>
      </c>
      <c r="G1172" s="192"/>
    </row>
    <row r="1173" spans="1:7" x14ac:dyDescent="0.3">
      <c r="A1173" s="159" t="s">
        <v>962</v>
      </c>
      <c r="B1173" s="181" t="s">
        <v>948</v>
      </c>
      <c r="C1173" s="216" t="s">
        <v>214</v>
      </c>
      <c r="D1173" s="162">
        <v>1</v>
      </c>
      <c r="E1173" s="163">
        <v>116686.52163164395</v>
      </c>
      <c r="F1173" s="163">
        <f t="shared" si="80"/>
        <v>116686.52163164395</v>
      </c>
      <c r="G1173" s="192"/>
    </row>
    <row r="1174" spans="1:7" ht="34.5" x14ac:dyDescent="0.3">
      <c r="A1174" s="159" t="s">
        <v>963</v>
      </c>
      <c r="B1174" s="181" t="s">
        <v>939</v>
      </c>
      <c r="C1174" s="216" t="s">
        <v>185</v>
      </c>
      <c r="D1174" s="162">
        <v>0.1</v>
      </c>
      <c r="E1174" s="163">
        <v>40802.233346401983</v>
      </c>
      <c r="F1174" s="163">
        <f t="shared" si="80"/>
        <v>4080.2233346401986</v>
      </c>
      <c r="G1174" s="192"/>
    </row>
    <row r="1175" spans="1:7" x14ac:dyDescent="0.3">
      <c r="A1175" s="159" t="s">
        <v>964</v>
      </c>
      <c r="B1175" s="181" t="s">
        <v>941</v>
      </c>
      <c r="C1175" s="216" t="s">
        <v>166</v>
      </c>
      <c r="D1175" s="162">
        <v>0.01</v>
      </c>
      <c r="E1175" s="163">
        <v>872854.60934627848</v>
      </c>
      <c r="F1175" s="163">
        <f t="shared" si="80"/>
        <v>8728.5460934627845</v>
      </c>
      <c r="G1175" s="192"/>
    </row>
    <row r="1176" spans="1:7" x14ac:dyDescent="0.3">
      <c r="A1176" s="159" t="s">
        <v>965</v>
      </c>
      <c r="B1176" s="160" t="s">
        <v>364</v>
      </c>
      <c r="C1176" s="168" t="s">
        <v>206</v>
      </c>
      <c r="D1176" s="162">
        <v>0.05</v>
      </c>
      <c r="E1176" s="163">
        <v>59377.736999191584</v>
      </c>
      <c r="F1176" s="163">
        <f t="shared" si="80"/>
        <v>2968.8868499595792</v>
      </c>
      <c r="G1176" s="192"/>
    </row>
    <row r="1177" spans="1:7" x14ac:dyDescent="0.3">
      <c r="A1177" s="141"/>
      <c r="B1177" s="141" t="s">
        <v>966</v>
      </c>
      <c r="C1177" s="169"/>
      <c r="D1177" s="198"/>
      <c r="E1177" s="270"/>
      <c r="F1177" s="170">
        <f>SUM(F1167:F1176)</f>
        <v>495129.71182923386</v>
      </c>
      <c r="G1177" s="203"/>
    </row>
    <row r="1178" spans="1:7" x14ac:dyDescent="0.3">
      <c r="A1178" s="265"/>
      <c r="B1178" s="262" t="s">
        <v>967</v>
      </c>
      <c r="C1178" s="263"/>
      <c r="D1178" s="198"/>
      <c r="E1178" s="270"/>
      <c r="F1178" s="270"/>
      <c r="G1178" s="192"/>
    </row>
    <row r="1179" spans="1:7" x14ac:dyDescent="0.3">
      <c r="A1179" s="180">
        <v>91</v>
      </c>
      <c r="B1179" s="181" t="s">
        <v>1312</v>
      </c>
      <c r="C1179" s="182" t="s">
        <v>185</v>
      </c>
      <c r="D1179" s="183">
        <v>0.6</v>
      </c>
      <c r="E1179" s="163">
        <v>76585.295582503168</v>
      </c>
      <c r="F1179" s="176">
        <f t="shared" ref="F1179:F1185" si="81">D1179*E1179</f>
        <v>45951.177349501901</v>
      </c>
      <c r="G1179" s="192"/>
    </row>
    <row r="1180" spans="1:7" x14ac:dyDescent="0.3">
      <c r="A1180" s="180">
        <f>A1179+1</f>
        <v>92</v>
      </c>
      <c r="B1180" s="181" t="s">
        <v>933</v>
      </c>
      <c r="C1180" s="182" t="s">
        <v>214</v>
      </c>
      <c r="D1180" s="183">
        <v>1</v>
      </c>
      <c r="E1180" s="163">
        <v>29898.155588716803</v>
      </c>
      <c r="F1180" s="176">
        <f t="shared" si="81"/>
        <v>29898.155588716803</v>
      </c>
      <c r="G1180" s="192"/>
    </row>
    <row r="1181" spans="1:7" x14ac:dyDescent="0.3">
      <c r="A1181" s="180">
        <f>A1180+1</f>
        <v>93</v>
      </c>
      <c r="B1181" s="181" t="s">
        <v>935</v>
      </c>
      <c r="C1181" s="182" t="s">
        <v>214</v>
      </c>
      <c r="D1181" s="183">
        <v>1</v>
      </c>
      <c r="E1181" s="163">
        <v>42791.735186350925</v>
      </c>
      <c r="F1181" s="176">
        <f t="shared" si="81"/>
        <v>42791.735186350925</v>
      </c>
      <c r="G1181" s="192"/>
    </row>
    <row r="1182" spans="1:7" x14ac:dyDescent="0.3">
      <c r="A1182" s="180">
        <f>A1181+1</f>
        <v>94</v>
      </c>
      <c r="B1182" s="181" t="s">
        <v>954</v>
      </c>
      <c r="C1182" s="182" t="s">
        <v>214</v>
      </c>
      <c r="D1182" s="183">
        <v>1</v>
      </c>
      <c r="E1182" s="163">
        <v>122114.53177877549</v>
      </c>
      <c r="F1182" s="176">
        <f t="shared" si="81"/>
        <v>122114.53177877549</v>
      </c>
      <c r="G1182" s="192"/>
    </row>
    <row r="1183" spans="1:7" ht="34.5" x14ac:dyDescent="0.3">
      <c r="A1183" s="180">
        <f>A1182+1</f>
        <v>95</v>
      </c>
      <c r="B1183" s="181" t="s">
        <v>939</v>
      </c>
      <c r="C1183" s="182" t="s">
        <v>185</v>
      </c>
      <c r="D1183" s="183">
        <v>0.1</v>
      </c>
      <c r="E1183" s="163">
        <v>48714.451343244415</v>
      </c>
      <c r="F1183" s="176">
        <f t="shared" si="81"/>
        <v>4871.4451343244418</v>
      </c>
      <c r="G1183" s="192"/>
    </row>
    <row r="1184" spans="1:7" x14ac:dyDescent="0.3">
      <c r="A1184" s="180">
        <f>A1183+1</f>
        <v>96</v>
      </c>
      <c r="B1184" s="181" t="s">
        <v>941</v>
      </c>
      <c r="C1184" s="182" t="s">
        <v>166</v>
      </c>
      <c r="D1184" s="183">
        <v>0.01</v>
      </c>
      <c r="E1184" s="163">
        <v>872854.60934627848</v>
      </c>
      <c r="F1184" s="176">
        <f t="shared" si="81"/>
        <v>8728.5460934627845</v>
      </c>
      <c r="G1184" s="192"/>
    </row>
    <row r="1185" spans="1:7" x14ac:dyDescent="0.3">
      <c r="A1185" s="180"/>
      <c r="B1185" s="160" t="s">
        <v>364</v>
      </c>
      <c r="C1185" s="168" t="s">
        <v>206</v>
      </c>
      <c r="D1185" s="162">
        <v>0.04</v>
      </c>
      <c r="E1185" s="163">
        <v>59377.736999191584</v>
      </c>
      <c r="F1185" s="163">
        <f t="shared" si="81"/>
        <v>2375.1094799676634</v>
      </c>
      <c r="G1185" s="192"/>
    </row>
    <row r="1186" spans="1:7" x14ac:dyDescent="0.3">
      <c r="A1186" s="141"/>
      <c r="B1186" s="141" t="s">
        <v>968</v>
      </c>
      <c r="C1186" s="169"/>
      <c r="D1186" s="198"/>
      <c r="E1186" s="270"/>
      <c r="F1186" s="170">
        <f>SUM(F1179:F1185)</f>
        <v>256730.70061109998</v>
      </c>
      <c r="G1186" s="203"/>
    </row>
    <row r="1187" spans="1:7" x14ac:dyDescent="0.3">
      <c r="A1187" s="262"/>
      <c r="B1187" s="262" t="s">
        <v>969</v>
      </c>
      <c r="C1187" s="263"/>
      <c r="D1187" s="198"/>
      <c r="E1187" s="270"/>
      <c r="F1187" s="176"/>
      <c r="G1187" s="192"/>
    </row>
    <row r="1188" spans="1:7" x14ac:dyDescent="0.3">
      <c r="A1188" s="159">
        <v>99</v>
      </c>
      <c r="B1188" s="160" t="s">
        <v>970</v>
      </c>
      <c r="C1188" s="161" t="s">
        <v>197</v>
      </c>
      <c r="D1188" s="198">
        <v>106</v>
      </c>
      <c r="E1188" s="163">
        <v>1902.1338025325217</v>
      </c>
      <c r="F1188" s="176">
        <f>D1188*E1188</f>
        <v>201626.18306844731</v>
      </c>
      <c r="G1188" s="192"/>
    </row>
    <row r="1189" spans="1:7" x14ac:dyDescent="0.3">
      <c r="A1189" s="141"/>
      <c r="B1189" s="141" t="s">
        <v>971</v>
      </c>
      <c r="C1189" s="169"/>
      <c r="D1189" s="198"/>
      <c r="E1189" s="270"/>
      <c r="F1189" s="170">
        <f>SUM(F1188:F1188)</f>
        <v>201626.18306844731</v>
      </c>
      <c r="G1189" s="271"/>
    </row>
    <row r="1190" spans="1:7" ht="34.5" x14ac:dyDescent="0.3">
      <c r="A1190" s="266"/>
      <c r="B1190" s="266" t="s">
        <v>972</v>
      </c>
      <c r="C1190" s="266"/>
      <c r="D1190" s="198"/>
      <c r="E1190" s="270"/>
      <c r="F1190" s="176"/>
      <c r="G1190" s="192"/>
    </row>
    <row r="1191" spans="1:7" x14ac:dyDescent="0.3">
      <c r="A1191" s="159">
        <v>102</v>
      </c>
      <c r="B1191" s="160" t="s">
        <v>970</v>
      </c>
      <c r="C1191" s="161" t="s">
        <v>197</v>
      </c>
      <c r="D1191" s="195">
        <v>14</v>
      </c>
      <c r="E1191" s="163">
        <v>1902.1338025325217</v>
      </c>
      <c r="F1191" s="176">
        <f>D1191*E1191</f>
        <v>26629.873235455303</v>
      </c>
      <c r="G1191" s="192"/>
    </row>
    <row r="1192" spans="1:7" x14ac:dyDescent="0.3">
      <c r="A1192" s="141"/>
      <c r="B1192" s="141" t="s">
        <v>973</v>
      </c>
      <c r="C1192" s="169"/>
      <c r="D1192" s="198"/>
      <c r="E1192" s="270"/>
      <c r="F1192" s="170">
        <f>SUM(F1191:F1191)</f>
        <v>26629.873235455303</v>
      </c>
      <c r="G1192" s="271"/>
    </row>
    <row r="1193" spans="1:7" x14ac:dyDescent="0.3">
      <c r="A1193" s="272" t="s">
        <v>974</v>
      </c>
      <c r="B1193" s="272" t="s">
        <v>975</v>
      </c>
      <c r="C1193" s="186"/>
      <c r="D1193" s="198"/>
      <c r="E1193" s="270"/>
      <c r="F1193" s="270"/>
      <c r="G1193" s="192"/>
    </row>
    <row r="1194" spans="1:7" x14ac:dyDescent="0.3">
      <c r="A1194" s="124"/>
      <c r="B1194" s="125" t="s">
        <v>976</v>
      </c>
      <c r="C1194" s="125"/>
      <c r="D1194" s="198"/>
      <c r="E1194" s="270"/>
      <c r="F1194" s="270"/>
      <c r="G1194" s="192"/>
    </row>
    <row r="1195" spans="1:7" ht="34.5" x14ac:dyDescent="0.3">
      <c r="A1195" s="180">
        <v>1</v>
      </c>
      <c r="B1195" s="181" t="s">
        <v>977</v>
      </c>
      <c r="C1195" s="182" t="s">
        <v>165</v>
      </c>
      <c r="D1195" s="232">
        <v>0.26500000000000001</v>
      </c>
      <c r="E1195" s="163">
        <v>510687.53571502899</v>
      </c>
      <c r="F1195" s="176">
        <f t="shared" ref="F1195:F1217" si="82">D1195*E1195</f>
        <v>135332.19696448269</v>
      </c>
      <c r="G1195" s="192"/>
    </row>
    <row r="1196" spans="1:7" x14ac:dyDescent="0.3">
      <c r="A1196" s="180">
        <f>A1195+1</f>
        <v>2</v>
      </c>
      <c r="B1196" s="181" t="s">
        <v>805</v>
      </c>
      <c r="C1196" s="182" t="s">
        <v>554</v>
      </c>
      <c r="D1196" s="232">
        <v>0.15</v>
      </c>
      <c r="E1196" s="163">
        <v>317819.86875091202</v>
      </c>
      <c r="F1196" s="176">
        <f t="shared" si="82"/>
        <v>47672.980312636799</v>
      </c>
      <c r="G1196" s="192"/>
    </row>
    <row r="1197" spans="1:7" x14ac:dyDescent="0.3">
      <c r="A1197" s="180">
        <f>A1196+1</f>
        <v>3</v>
      </c>
      <c r="B1197" s="181" t="s">
        <v>978</v>
      </c>
      <c r="C1197" s="182" t="s">
        <v>185</v>
      </c>
      <c r="D1197" s="232">
        <v>14.7</v>
      </c>
      <c r="E1197" s="163">
        <v>5860.2487801071375</v>
      </c>
      <c r="F1197" s="176">
        <f t="shared" si="82"/>
        <v>86145.65706757491</v>
      </c>
      <c r="G1197" s="192"/>
    </row>
    <row r="1198" spans="1:7" x14ac:dyDescent="0.3">
      <c r="A1198" s="180">
        <f>A1197+1</f>
        <v>4</v>
      </c>
      <c r="B1198" s="181" t="s">
        <v>979</v>
      </c>
      <c r="C1198" s="182" t="s">
        <v>185</v>
      </c>
      <c r="D1198" s="232">
        <v>27.3</v>
      </c>
      <c r="E1198" s="163">
        <v>5860.2487801071375</v>
      </c>
      <c r="F1198" s="176">
        <f t="shared" si="82"/>
        <v>159984.79169692486</v>
      </c>
      <c r="G1198" s="192"/>
    </row>
    <row r="1199" spans="1:7" ht="34.5" x14ac:dyDescent="0.3">
      <c r="A1199" s="234">
        <f>A1198+1</f>
        <v>5</v>
      </c>
      <c r="B1199" s="229" t="s">
        <v>980</v>
      </c>
      <c r="C1199" s="230" t="s">
        <v>197</v>
      </c>
      <c r="D1199" s="273">
        <v>160</v>
      </c>
      <c r="E1199" s="163">
        <v>8599.6038188472685</v>
      </c>
      <c r="F1199" s="176">
        <f t="shared" si="82"/>
        <v>1375936.6110155629</v>
      </c>
      <c r="G1199" s="192"/>
    </row>
    <row r="1200" spans="1:7" x14ac:dyDescent="0.3">
      <c r="A1200" s="180">
        <f>A1199+1</f>
        <v>6</v>
      </c>
      <c r="B1200" s="181" t="s">
        <v>808</v>
      </c>
      <c r="C1200" s="182" t="s">
        <v>165</v>
      </c>
      <c r="D1200" s="232">
        <v>0.23799999999999999</v>
      </c>
      <c r="E1200" s="163">
        <v>67539.840811303671</v>
      </c>
      <c r="F1200" s="176">
        <f t="shared" si="82"/>
        <v>16074.482113090273</v>
      </c>
      <c r="G1200" s="192"/>
    </row>
    <row r="1201" spans="1:7" ht="51.75" x14ac:dyDescent="0.3">
      <c r="A1201" s="180">
        <f>+A1200+1</f>
        <v>7</v>
      </c>
      <c r="B1201" s="181" t="s">
        <v>981</v>
      </c>
      <c r="C1201" s="182" t="s">
        <v>165</v>
      </c>
      <c r="D1201" s="232">
        <v>4.2000000000000003E-2</v>
      </c>
      <c r="E1201" s="163">
        <v>530266.71759292972</v>
      </c>
      <c r="F1201" s="176">
        <f t="shared" si="82"/>
        <v>22271.202138903049</v>
      </c>
      <c r="G1201" s="192"/>
    </row>
    <row r="1202" spans="1:7" x14ac:dyDescent="0.3">
      <c r="A1202" s="167">
        <f t="shared" ref="A1202:A1214" si="83">A1201+1</f>
        <v>8</v>
      </c>
      <c r="B1202" s="160" t="s">
        <v>1335</v>
      </c>
      <c r="C1202" s="168" t="s">
        <v>166</v>
      </c>
      <c r="D1202" s="166">
        <v>67.2</v>
      </c>
      <c r="E1202" s="163">
        <v>525.97478400000011</v>
      </c>
      <c r="F1202" s="176">
        <f t="shared" si="82"/>
        <v>35345.505484800007</v>
      </c>
      <c r="G1202" s="192"/>
    </row>
    <row r="1203" spans="1:7" x14ac:dyDescent="0.3">
      <c r="A1203" s="180">
        <f t="shared" si="83"/>
        <v>9</v>
      </c>
      <c r="B1203" s="181" t="s">
        <v>1312</v>
      </c>
      <c r="C1203" s="182" t="s">
        <v>185</v>
      </c>
      <c r="D1203" s="232">
        <v>10.199999999999999</v>
      </c>
      <c r="E1203" s="163">
        <v>73595.480023631477</v>
      </c>
      <c r="F1203" s="176">
        <f t="shared" si="82"/>
        <v>750673.89624104102</v>
      </c>
      <c r="G1203" s="192"/>
    </row>
    <row r="1204" spans="1:7" x14ac:dyDescent="0.3">
      <c r="A1204" s="180">
        <f t="shared" si="83"/>
        <v>10</v>
      </c>
      <c r="B1204" s="181" t="s">
        <v>982</v>
      </c>
      <c r="C1204" s="182" t="s">
        <v>214</v>
      </c>
      <c r="D1204" s="212">
        <v>9</v>
      </c>
      <c r="E1204" s="163">
        <v>29898.155588716803</v>
      </c>
      <c r="F1204" s="176">
        <f t="shared" si="82"/>
        <v>269083.40029845125</v>
      </c>
      <c r="G1204" s="192"/>
    </row>
    <row r="1205" spans="1:7" x14ac:dyDescent="0.3">
      <c r="A1205" s="180">
        <f t="shared" si="83"/>
        <v>11</v>
      </c>
      <c r="B1205" s="181" t="s">
        <v>983</v>
      </c>
      <c r="C1205" s="182" t="s">
        <v>214</v>
      </c>
      <c r="D1205" s="212">
        <v>4</v>
      </c>
      <c r="E1205" s="163">
        <v>42791.735186350925</v>
      </c>
      <c r="F1205" s="176">
        <f t="shared" si="82"/>
        <v>171166.9407454037</v>
      </c>
      <c r="G1205" s="192"/>
    </row>
    <row r="1206" spans="1:7" x14ac:dyDescent="0.3">
      <c r="A1206" s="180">
        <f t="shared" si="83"/>
        <v>12</v>
      </c>
      <c r="B1206" s="181" t="s">
        <v>984</v>
      </c>
      <c r="C1206" s="182" t="s">
        <v>214</v>
      </c>
      <c r="D1206" s="212">
        <v>1</v>
      </c>
      <c r="E1206" s="163">
        <v>37372.694485896012</v>
      </c>
      <c r="F1206" s="176">
        <f t="shared" si="82"/>
        <v>37372.694485896012</v>
      </c>
      <c r="G1206" s="192"/>
    </row>
    <row r="1207" spans="1:7" x14ac:dyDescent="0.3">
      <c r="A1207" s="180">
        <f t="shared" si="83"/>
        <v>13</v>
      </c>
      <c r="B1207" s="181" t="s">
        <v>985</v>
      </c>
      <c r="C1207" s="182" t="s">
        <v>214</v>
      </c>
      <c r="D1207" s="212">
        <v>5</v>
      </c>
      <c r="E1207" s="163">
        <v>37372.694485896012</v>
      </c>
      <c r="F1207" s="176">
        <f t="shared" si="82"/>
        <v>186863.47242948005</v>
      </c>
      <c r="G1207" s="192"/>
    </row>
    <row r="1208" spans="1:7" x14ac:dyDescent="0.3">
      <c r="A1208" s="180">
        <f t="shared" si="83"/>
        <v>14</v>
      </c>
      <c r="B1208" s="181" t="s">
        <v>986</v>
      </c>
      <c r="C1208" s="182" t="s">
        <v>214</v>
      </c>
      <c r="D1208" s="212">
        <v>9</v>
      </c>
      <c r="E1208" s="163">
        <v>42791.735186350925</v>
      </c>
      <c r="F1208" s="176">
        <f t="shared" si="82"/>
        <v>385125.61667715834</v>
      </c>
      <c r="G1208" s="192"/>
    </row>
    <row r="1209" spans="1:7" x14ac:dyDescent="0.3">
      <c r="A1209" s="180">
        <f t="shared" si="83"/>
        <v>15</v>
      </c>
      <c r="B1209" s="181" t="s">
        <v>987</v>
      </c>
      <c r="C1209" s="182" t="s">
        <v>214</v>
      </c>
      <c r="D1209" s="212">
        <v>9</v>
      </c>
      <c r="E1209" s="163">
        <v>122114.53177877549</v>
      </c>
      <c r="F1209" s="176">
        <f t="shared" si="82"/>
        <v>1099030.7860089794</v>
      </c>
      <c r="G1209" s="192"/>
    </row>
    <row r="1210" spans="1:7" x14ac:dyDescent="0.3">
      <c r="A1210" s="159">
        <f t="shared" si="83"/>
        <v>16</v>
      </c>
      <c r="B1210" s="160" t="s">
        <v>397</v>
      </c>
      <c r="C1210" s="161" t="s">
        <v>185</v>
      </c>
      <c r="D1210" s="212">
        <v>2</v>
      </c>
      <c r="E1210" s="163">
        <v>17092.490312629096</v>
      </c>
      <c r="F1210" s="176">
        <f t="shared" si="82"/>
        <v>34184.980625258191</v>
      </c>
      <c r="G1210" s="192"/>
    </row>
    <row r="1211" spans="1:7" x14ac:dyDescent="0.3">
      <c r="A1211" s="180">
        <f t="shared" si="83"/>
        <v>17</v>
      </c>
      <c r="B1211" s="181" t="s">
        <v>988</v>
      </c>
      <c r="C1211" s="182" t="s">
        <v>185</v>
      </c>
      <c r="D1211" s="212">
        <v>0.8</v>
      </c>
      <c r="E1211" s="163">
        <v>40802.233346401983</v>
      </c>
      <c r="F1211" s="176">
        <f t="shared" si="82"/>
        <v>32641.786677121589</v>
      </c>
      <c r="G1211" s="192"/>
    </row>
    <row r="1212" spans="1:7" x14ac:dyDescent="0.3">
      <c r="A1212" s="180">
        <f t="shared" si="83"/>
        <v>18</v>
      </c>
      <c r="B1212" s="181" t="s">
        <v>941</v>
      </c>
      <c r="C1212" s="182" t="s">
        <v>166</v>
      </c>
      <c r="D1212" s="212">
        <v>0.183</v>
      </c>
      <c r="E1212" s="163">
        <v>872854.60934627848</v>
      </c>
      <c r="F1212" s="176">
        <f t="shared" si="82"/>
        <v>159732.39351036894</v>
      </c>
      <c r="G1212" s="192"/>
    </row>
    <row r="1213" spans="1:7" ht="34.5" x14ac:dyDescent="0.3">
      <c r="A1213" s="180">
        <f t="shared" si="83"/>
        <v>19</v>
      </c>
      <c r="B1213" s="181" t="s">
        <v>989</v>
      </c>
      <c r="C1213" s="182" t="s">
        <v>185</v>
      </c>
      <c r="D1213" s="212">
        <v>0.4</v>
      </c>
      <c r="E1213" s="163">
        <v>76380.530228329982</v>
      </c>
      <c r="F1213" s="176">
        <f t="shared" si="82"/>
        <v>30552.212091331996</v>
      </c>
      <c r="G1213" s="192"/>
    </row>
    <row r="1214" spans="1:7" x14ac:dyDescent="0.3">
      <c r="A1214" s="159">
        <f t="shared" si="83"/>
        <v>20</v>
      </c>
      <c r="B1214" s="160" t="s">
        <v>177</v>
      </c>
      <c r="C1214" s="161" t="s">
        <v>166</v>
      </c>
      <c r="D1214" s="212">
        <v>0</v>
      </c>
      <c r="E1214" s="163">
        <v>513874.54918107018</v>
      </c>
      <c r="F1214" s="176">
        <f t="shared" si="82"/>
        <v>0</v>
      </c>
      <c r="G1214" s="192"/>
    </row>
    <row r="1215" spans="1:7" x14ac:dyDescent="0.3">
      <c r="A1215" s="159" t="s">
        <v>990</v>
      </c>
      <c r="B1215" s="160" t="s">
        <v>364</v>
      </c>
      <c r="C1215" s="168" t="s">
        <v>206</v>
      </c>
      <c r="D1215" s="212">
        <v>0.49</v>
      </c>
      <c r="E1215" s="163">
        <v>59377.736999191584</v>
      </c>
      <c r="F1215" s="176">
        <f t="shared" si="82"/>
        <v>29095.091129603876</v>
      </c>
      <c r="G1215" s="192"/>
    </row>
    <row r="1216" spans="1:7" x14ac:dyDescent="0.3">
      <c r="A1216" s="159" t="s">
        <v>991</v>
      </c>
      <c r="B1216" s="181" t="s">
        <v>992</v>
      </c>
      <c r="C1216" s="168" t="s">
        <v>197</v>
      </c>
      <c r="D1216" s="212">
        <v>24</v>
      </c>
      <c r="E1216" s="163" t="s">
        <v>993</v>
      </c>
      <c r="F1216" s="176">
        <f t="shared" si="82"/>
        <v>36000</v>
      </c>
      <c r="G1216" s="192"/>
    </row>
    <row r="1217" spans="1:7" x14ac:dyDescent="0.3">
      <c r="A1217" s="159" t="s">
        <v>994</v>
      </c>
      <c r="B1217" s="181" t="s">
        <v>995</v>
      </c>
      <c r="C1217" s="168" t="s">
        <v>214</v>
      </c>
      <c r="D1217" s="212">
        <v>16</v>
      </c>
      <c r="E1217" s="163" t="s">
        <v>996</v>
      </c>
      <c r="F1217" s="176">
        <f t="shared" si="82"/>
        <v>19200</v>
      </c>
      <c r="G1217" s="192"/>
    </row>
    <row r="1218" spans="1:7" x14ac:dyDescent="0.3">
      <c r="A1218" s="262"/>
      <c r="B1218" s="141" t="s">
        <v>997</v>
      </c>
      <c r="C1218" s="263"/>
      <c r="D1218" s="198"/>
      <c r="E1218" s="270"/>
      <c r="F1218" s="170">
        <f>SUM(F1195:F1217)</f>
        <v>5119486.6977140689</v>
      </c>
      <c r="G1218" s="271"/>
    </row>
    <row r="1219" spans="1:7" x14ac:dyDescent="0.3">
      <c r="A1219" s="272" t="s">
        <v>998</v>
      </c>
      <c r="B1219" s="272" t="s">
        <v>999</v>
      </c>
      <c r="C1219" s="186"/>
      <c r="D1219" s="198"/>
      <c r="E1219" s="270"/>
      <c r="F1219" s="176"/>
      <c r="G1219" s="192"/>
    </row>
    <row r="1220" spans="1:7" x14ac:dyDescent="0.3">
      <c r="A1220" s="124"/>
      <c r="B1220" s="125" t="s">
        <v>976</v>
      </c>
      <c r="C1220" s="125"/>
      <c r="D1220" s="198"/>
      <c r="E1220" s="270"/>
      <c r="F1220" s="176"/>
      <c r="G1220" s="192"/>
    </row>
    <row r="1221" spans="1:7" ht="34.5" x14ac:dyDescent="0.3">
      <c r="A1221" s="180">
        <v>1</v>
      </c>
      <c r="B1221" s="181" t="s">
        <v>977</v>
      </c>
      <c r="C1221" s="182" t="s">
        <v>165</v>
      </c>
      <c r="D1221" s="274">
        <v>0.67300000000000004</v>
      </c>
      <c r="E1221" s="163">
        <v>510687.53571502923</v>
      </c>
      <c r="F1221" s="176">
        <f t="shared" ref="F1221:F1245" si="84">D1221*E1221</f>
        <v>343692.71153621469</v>
      </c>
      <c r="G1221" s="192"/>
    </row>
    <row r="1222" spans="1:7" x14ac:dyDescent="0.3">
      <c r="A1222" s="180">
        <f t="shared" ref="A1222:A1227" si="85">A1221+1</f>
        <v>2</v>
      </c>
      <c r="B1222" s="181" t="s">
        <v>805</v>
      </c>
      <c r="C1222" s="182" t="s">
        <v>554</v>
      </c>
      <c r="D1222" s="274">
        <v>0.28799999999999998</v>
      </c>
      <c r="E1222" s="163">
        <v>317819.86875091202</v>
      </c>
      <c r="F1222" s="176">
        <f t="shared" si="84"/>
        <v>91532.12220026266</v>
      </c>
      <c r="G1222" s="192"/>
    </row>
    <row r="1223" spans="1:7" x14ac:dyDescent="0.3">
      <c r="A1223" s="180">
        <f t="shared" si="85"/>
        <v>3</v>
      </c>
      <c r="B1223" s="181" t="s">
        <v>978</v>
      </c>
      <c r="C1223" s="182" t="s">
        <v>185</v>
      </c>
      <c r="D1223" s="274">
        <v>21.2</v>
      </c>
      <c r="E1223" s="163">
        <v>5860.2487801071356</v>
      </c>
      <c r="F1223" s="176">
        <f t="shared" si="84"/>
        <v>124237.27413827127</v>
      </c>
      <c r="G1223" s="192"/>
    </row>
    <row r="1224" spans="1:7" x14ac:dyDescent="0.3">
      <c r="A1224" s="180">
        <f t="shared" si="85"/>
        <v>4</v>
      </c>
      <c r="B1224" s="181" t="s">
        <v>979</v>
      </c>
      <c r="C1224" s="182" t="s">
        <v>185</v>
      </c>
      <c r="D1224" s="274">
        <v>96.28</v>
      </c>
      <c r="E1224" s="163">
        <v>5860.2487801071356</v>
      </c>
      <c r="F1224" s="176">
        <f t="shared" si="84"/>
        <v>564224.75254871498</v>
      </c>
      <c r="G1224" s="192"/>
    </row>
    <row r="1225" spans="1:7" ht="34.5" x14ac:dyDescent="0.3">
      <c r="A1225" s="234">
        <f t="shared" si="85"/>
        <v>5</v>
      </c>
      <c r="B1225" s="229" t="s">
        <v>1000</v>
      </c>
      <c r="C1225" s="230" t="s">
        <v>197</v>
      </c>
      <c r="D1225" s="275">
        <v>210</v>
      </c>
      <c r="E1225" s="163">
        <v>12267.833550192458</v>
      </c>
      <c r="F1225" s="176">
        <f t="shared" si="84"/>
        <v>2576245.0455404161</v>
      </c>
      <c r="G1225" s="192"/>
    </row>
    <row r="1226" spans="1:7" ht="34.5" x14ac:dyDescent="0.3">
      <c r="A1226" s="234">
        <f t="shared" si="85"/>
        <v>6</v>
      </c>
      <c r="B1226" s="229" t="s">
        <v>980</v>
      </c>
      <c r="C1226" s="230" t="s">
        <v>197</v>
      </c>
      <c r="D1226" s="275">
        <v>26</v>
      </c>
      <c r="E1226" s="163">
        <v>8599.6038188472685</v>
      </c>
      <c r="F1226" s="176">
        <f t="shared" si="84"/>
        <v>223589.69929002898</v>
      </c>
      <c r="G1226" s="192"/>
    </row>
    <row r="1227" spans="1:7" x14ac:dyDescent="0.3">
      <c r="A1227" s="180">
        <f t="shared" si="85"/>
        <v>7</v>
      </c>
      <c r="B1227" s="181" t="s">
        <v>808</v>
      </c>
      <c r="C1227" s="182" t="s">
        <v>165</v>
      </c>
      <c r="D1227" s="274">
        <v>0.55600000000000005</v>
      </c>
      <c r="E1227" s="163">
        <v>67539.840811303671</v>
      </c>
      <c r="F1227" s="176">
        <f t="shared" si="84"/>
        <v>37552.151491084842</v>
      </c>
      <c r="G1227" s="192"/>
    </row>
    <row r="1228" spans="1:7" ht="51.75" x14ac:dyDescent="0.3">
      <c r="A1228" s="180">
        <f>+A1227+1</f>
        <v>8</v>
      </c>
      <c r="B1228" s="181" t="s">
        <v>981</v>
      </c>
      <c r="C1228" s="182" t="s">
        <v>165</v>
      </c>
      <c r="D1228" s="274">
        <v>0.11700000000000001</v>
      </c>
      <c r="E1228" s="163">
        <v>530266.71759292972</v>
      </c>
      <c r="F1228" s="176">
        <f t="shared" si="84"/>
        <v>62041.205958372782</v>
      </c>
      <c r="G1228" s="192"/>
    </row>
    <row r="1229" spans="1:7" x14ac:dyDescent="0.3">
      <c r="A1229" s="167">
        <f t="shared" ref="A1229:A1238" si="86">A1228+1</f>
        <v>9</v>
      </c>
      <c r="B1229" s="160" t="s">
        <v>1336</v>
      </c>
      <c r="C1229" s="168" t="s">
        <v>166</v>
      </c>
      <c r="D1229" s="274">
        <v>124.96</v>
      </c>
      <c r="E1229" s="163">
        <v>262.98739200000006</v>
      </c>
      <c r="F1229" s="176">
        <f t="shared" si="84"/>
        <v>32862.904504320002</v>
      </c>
      <c r="G1229" s="192"/>
    </row>
    <row r="1230" spans="1:7" x14ac:dyDescent="0.3">
      <c r="A1230" s="180">
        <f t="shared" si="86"/>
        <v>10</v>
      </c>
      <c r="B1230" s="181" t="s">
        <v>1312</v>
      </c>
      <c r="C1230" s="182" t="s">
        <v>185</v>
      </c>
      <c r="D1230" s="274">
        <v>8.16</v>
      </c>
      <c r="E1230" s="163">
        <v>76585.295582503168</v>
      </c>
      <c r="F1230" s="176">
        <f t="shared" si="84"/>
        <v>624936.01195322582</v>
      </c>
      <c r="G1230" s="192"/>
    </row>
    <row r="1231" spans="1:7" x14ac:dyDescent="0.3">
      <c r="A1231" s="180">
        <f t="shared" si="86"/>
        <v>11</v>
      </c>
      <c r="B1231" s="181" t="s">
        <v>982</v>
      </c>
      <c r="C1231" s="182" t="s">
        <v>214</v>
      </c>
      <c r="D1231" s="274">
        <v>8</v>
      </c>
      <c r="E1231" s="163">
        <v>116686.52163164393</v>
      </c>
      <c r="F1231" s="176">
        <f t="shared" si="84"/>
        <v>933492.17305315146</v>
      </c>
      <c r="G1231" s="192"/>
    </row>
    <row r="1232" spans="1:7" x14ac:dyDescent="0.3">
      <c r="A1232" s="180">
        <f t="shared" si="86"/>
        <v>12</v>
      </c>
      <c r="B1232" s="181" t="s">
        <v>984</v>
      </c>
      <c r="C1232" s="182" t="s">
        <v>214</v>
      </c>
      <c r="D1232" s="274">
        <v>6</v>
      </c>
      <c r="E1232" s="163">
        <v>37372.694485895998</v>
      </c>
      <c r="F1232" s="176">
        <f t="shared" si="84"/>
        <v>224236.16691537597</v>
      </c>
      <c r="G1232" s="192"/>
    </row>
    <row r="1233" spans="1:9" x14ac:dyDescent="0.3">
      <c r="A1233" s="180">
        <f t="shared" si="86"/>
        <v>13</v>
      </c>
      <c r="B1233" s="181" t="s">
        <v>985</v>
      </c>
      <c r="C1233" s="182" t="s">
        <v>214</v>
      </c>
      <c r="D1233" s="274">
        <v>2</v>
      </c>
      <c r="E1233" s="163">
        <v>37372.694485895998</v>
      </c>
      <c r="F1233" s="176">
        <f t="shared" si="84"/>
        <v>74745.388971791996</v>
      </c>
      <c r="G1233" s="192"/>
    </row>
    <row r="1234" spans="1:9" x14ac:dyDescent="0.3">
      <c r="A1234" s="180">
        <f t="shared" si="86"/>
        <v>14</v>
      </c>
      <c r="B1234" s="181" t="s">
        <v>986</v>
      </c>
      <c r="C1234" s="182" t="s">
        <v>214</v>
      </c>
      <c r="D1234" s="274">
        <v>8</v>
      </c>
      <c r="E1234" s="163">
        <v>42791.735186350918</v>
      </c>
      <c r="F1234" s="176">
        <f t="shared" si="84"/>
        <v>342333.88149080734</v>
      </c>
      <c r="G1234" s="192"/>
    </row>
    <row r="1235" spans="1:9" x14ac:dyDescent="0.3">
      <c r="A1235" s="180">
        <f t="shared" si="86"/>
        <v>15</v>
      </c>
      <c r="B1235" s="181" t="s">
        <v>987</v>
      </c>
      <c r="C1235" s="182" t="s">
        <v>214</v>
      </c>
      <c r="D1235" s="274">
        <v>7</v>
      </c>
      <c r="E1235" s="163">
        <v>122114.53177877546</v>
      </c>
      <c r="F1235" s="176">
        <f t="shared" si="84"/>
        <v>854801.72245142818</v>
      </c>
      <c r="G1235" s="192"/>
    </row>
    <row r="1236" spans="1:9" x14ac:dyDescent="0.3">
      <c r="A1236" s="159">
        <f t="shared" si="86"/>
        <v>16</v>
      </c>
      <c r="B1236" s="160" t="s">
        <v>397</v>
      </c>
      <c r="C1236" s="161" t="s">
        <v>185</v>
      </c>
      <c r="D1236" s="211">
        <v>1.4</v>
      </c>
      <c r="E1236" s="163">
        <v>17092.490312629096</v>
      </c>
      <c r="F1236" s="176">
        <f t="shared" si="84"/>
        <v>23929.486437680731</v>
      </c>
      <c r="G1236" s="192"/>
    </row>
    <row r="1237" spans="1:9" x14ac:dyDescent="0.3">
      <c r="A1237" s="180">
        <f t="shared" si="86"/>
        <v>17</v>
      </c>
      <c r="B1237" s="181" t="s">
        <v>988</v>
      </c>
      <c r="C1237" s="182" t="s">
        <v>185</v>
      </c>
      <c r="D1237" s="274">
        <v>1.2</v>
      </c>
      <c r="E1237" s="163">
        <v>40802.233346401976</v>
      </c>
      <c r="F1237" s="176">
        <f t="shared" si="84"/>
        <v>48962.680015682367</v>
      </c>
      <c r="G1237" s="192"/>
    </row>
    <row r="1238" spans="1:9" x14ac:dyDescent="0.3">
      <c r="A1238" s="180">
        <f t="shared" si="86"/>
        <v>18</v>
      </c>
      <c r="B1238" s="181" t="s">
        <v>941</v>
      </c>
      <c r="C1238" s="182" t="s">
        <v>166</v>
      </c>
      <c r="D1238" s="274">
        <v>0.125</v>
      </c>
      <c r="E1238" s="163">
        <v>872854.60934627836</v>
      </c>
      <c r="F1238" s="176">
        <f t="shared" si="84"/>
        <v>109106.8261682848</v>
      </c>
      <c r="G1238" s="192"/>
    </row>
    <row r="1239" spans="1:9" x14ac:dyDescent="0.3">
      <c r="A1239" s="159" t="s">
        <v>1001</v>
      </c>
      <c r="B1239" s="160" t="s">
        <v>364</v>
      </c>
      <c r="C1239" s="168" t="s">
        <v>206</v>
      </c>
      <c r="D1239" s="211">
        <v>0.45</v>
      </c>
      <c r="E1239" s="163">
        <v>59377.736999191584</v>
      </c>
      <c r="F1239" s="176">
        <f t="shared" si="84"/>
        <v>26719.981649636215</v>
      </c>
      <c r="G1239" s="192"/>
    </row>
    <row r="1240" spans="1:9" x14ac:dyDescent="0.3">
      <c r="A1240" s="159" t="s">
        <v>1002</v>
      </c>
      <c r="B1240" s="276" t="s">
        <v>1003</v>
      </c>
      <c r="C1240" s="216" t="s">
        <v>214</v>
      </c>
      <c r="D1240" s="274">
        <v>1</v>
      </c>
      <c r="E1240" s="163">
        <v>122114.53177877546</v>
      </c>
      <c r="F1240" s="176">
        <f t="shared" si="84"/>
        <v>122114.53177877546</v>
      </c>
      <c r="G1240" s="192"/>
    </row>
    <row r="1241" spans="1:9" x14ac:dyDescent="0.3">
      <c r="A1241" s="159" t="s">
        <v>1004</v>
      </c>
      <c r="B1241" s="160" t="s">
        <v>1005</v>
      </c>
      <c r="C1241" s="168" t="s">
        <v>185</v>
      </c>
      <c r="D1241" s="211">
        <v>3.1</v>
      </c>
      <c r="E1241" s="163">
        <v>17092.490312629096</v>
      </c>
      <c r="F1241" s="176">
        <f t="shared" si="84"/>
        <v>52986.719969150196</v>
      </c>
      <c r="G1241" s="192"/>
    </row>
    <row r="1242" spans="1:9" x14ac:dyDescent="0.3">
      <c r="A1242" s="159" t="s">
        <v>1006</v>
      </c>
      <c r="B1242" s="160" t="s">
        <v>1007</v>
      </c>
      <c r="C1242" s="168" t="s">
        <v>214</v>
      </c>
      <c r="D1242" s="211">
        <v>66</v>
      </c>
      <c r="E1242" s="163">
        <v>6500</v>
      </c>
      <c r="F1242" s="176">
        <f t="shared" si="84"/>
        <v>429000</v>
      </c>
      <c r="G1242" s="192"/>
    </row>
    <row r="1243" spans="1:9" x14ac:dyDescent="0.3">
      <c r="A1243" s="159" t="s">
        <v>1008</v>
      </c>
      <c r="B1243" s="160" t="s">
        <v>1009</v>
      </c>
      <c r="C1243" s="168" t="s">
        <v>185</v>
      </c>
      <c r="D1243" s="211">
        <v>0.27</v>
      </c>
      <c r="E1243" s="163">
        <v>62905.815304912241</v>
      </c>
      <c r="F1243" s="176">
        <f t="shared" si="84"/>
        <v>16984.570132326306</v>
      </c>
      <c r="G1243" s="192"/>
    </row>
    <row r="1244" spans="1:9" x14ac:dyDescent="0.3">
      <c r="A1244" s="159" t="s">
        <v>1010</v>
      </c>
      <c r="B1244" s="160" t="s">
        <v>345</v>
      </c>
      <c r="C1244" s="216" t="s">
        <v>166</v>
      </c>
      <c r="D1244" s="211">
        <v>0.15</v>
      </c>
      <c r="E1244" s="163">
        <v>872854.60934627836</v>
      </c>
      <c r="F1244" s="176">
        <f t="shared" si="84"/>
        <v>130928.19140194175</v>
      </c>
      <c r="G1244" s="192"/>
    </row>
    <row r="1245" spans="1:9" x14ac:dyDescent="0.3">
      <c r="A1245" s="159" t="s">
        <v>1011</v>
      </c>
      <c r="B1245" s="181" t="s">
        <v>1012</v>
      </c>
      <c r="C1245" s="216" t="s">
        <v>214</v>
      </c>
      <c r="D1245" s="211">
        <v>91</v>
      </c>
      <c r="E1245" s="163">
        <v>8000</v>
      </c>
      <c r="F1245" s="176">
        <f t="shared" si="84"/>
        <v>728000</v>
      </c>
      <c r="G1245" s="192"/>
    </row>
    <row r="1246" spans="1:9" x14ac:dyDescent="0.3">
      <c r="A1246" s="262"/>
      <c r="B1246" s="141" t="s">
        <v>1013</v>
      </c>
      <c r="C1246" s="263"/>
      <c r="D1246" s="198"/>
      <c r="E1246" s="198"/>
      <c r="F1246" s="170">
        <f>SUM(F1221:F1245)</f>
        <v>8799256.1995969452</v>
      </c>
      <c r="G1246" s="192"/>
      <c r="I1246" s="277"/>
    </row>
    <row r="1247" spans="1:9" x14ac:dyDescent="0.3">
      <c r="A1247" s="262"/>
      <c r="B1247" s="141" t="s">
        <v>1014</v>
      </c>
      <c r="C1247" s="263"/>
      <c r="D1247" s="198"/>
      <c r="E1247" s="198"/>
      <c r="F1247" s="170"/>
      <c r="G1247" s="192"/>
      <c r="I1247" s="277"/>
    </row>
    <row r="1248" spans="1:9" x14ac:dyDescent="0.3">
      <c r="A1248" s="180">
        <v>1</v>
      </c>
      <c r="B1248" s="278" t="s">
        <v>1015</v>
      </c>
      <c r="C1248" s="182" t="s">
        <v>214</v>
      </c>
      <c r="D1248" s="279">
        <v>2</v>
      </c>
      <c r="E1248" s="280">
        <v>1608730.8358400001</v>
      </c>
      <c r="F1248" s="279">
        <f>D1248*E1248</f>
        <v>3217461.6716800001</v>
      </c>
      <c r="G1248" s="192"/>
      <c r="I1248" s="277"/>
    </row>
    <row r="1249" spans="1:9" x14ac:dyDescent="0.3">
      <c r="A1249" s="180">
        <f>+A1248+1</f>
        <v>2</v>
      </c>
      <c r="B1249" s="278" t="s">
        <v>1016</v>
      </c>
      <c r="C1249" s="182" t="s">
        <v>214</v>
      </c>
      <c r="D1249" s="279">
        <v>4</v>
      </c>
      <c r="E1249" s="279">
        <v>404435.16078720003</v>
      </c>
      <c r="F1249" s="279">
        <f>D1249*E1249</f>
        <v>1617740.6431488001</v>
      </c>
      <c r="G1249" s="192"/>
      <c r="I1249" s="277"/>
    </row>
    <row r="1250" spans="1:9" x14ac:dyDescent="0.3">
      <c r="A1250" s="180">
        <f>+A1249+1</f>
        <v>3</v>
      </c>
      <c r="B1250" s="278" t="s">
        <v>1017</v>
      </c>
      <c r="C1250" s="182" t="s">
        <v>214</v>
      </c>
      <c r="D1250" s="279">
        <v>2</v>
      </c>
      <c r="E1250" s="279">
        <v>327051.12069120002</v>
      </c>
      <c r="F1250" s="279">
        <f>D1250*E1250</f>
        <v>654102.24138240004</v>
      </c>
      <c r="G1250" s="192"/>
      <c r="I1250" s="277"/>
    </row>
    <row r="1251" spans="1:9" x14ac:dyDescent="0.3">
      <c r="A1251" s="180">
        <f>+A1250+1</f>
        <v>4</v>
      </c>
      <c r="B1251" s="278" t="s">
        <v>1018</v>
      </c>
      <c r="C1251" s="182" t="s">
        <v>214</v>
      </c>
      <c r="D1251" s="279">
        <v>2</v>
      </c>
      <c r="E1251" s="279">
        <v>186404.14851263998</v>
      </c>
      <c r="F1251" s="279">
        <f>D1251*E1251</f>
        <v>372808.29702527996</v>
      </c>
      <c r="G1251" s="192"/>
      <c r="I1251" s="277"/>
    </row>
    <row r="1252" spans="1:9" x14ac:dyDescent="0.3">
      <c r="A1252" s="281">
        <f>A1251+1</f>
        <v>5</v>
      </c>
      <c r="B1252" s="282" t="s">
        <v>1019</v>
      </c>
      <c r="C1252" s="283" t="s">
        <v>219</v>
      </c>
      <c r="D1252" s="284">
        <v>32.4</v>
      </c>
      <c r="E1252" s="279">
        <v>4673.0708321533457</v>
      </c>
      <c r="F1252" s="279">
        <f>D1252*E1252</f>
        <v>151407.49496176839</v>
      </c>
      <c r="G1252" s="192"/>
      <c r="I1252" s="277"/>
    </row>
    <row r="1253" spans="1:9" x14ac:dyDescent="0.3">
      <c r="A1253" s="285" t="s">
        <v>1337</v>
      </c>
      <c r="B1253" s="286"/>
      <c r="C1253" s="286"/>
      <c r="D1253" s="286"/>
      <c r="E1253" s="283"/>
      <c r="F1253" s="283"/>
      <c r="G1253" s="192"/>
      <c r="I1253" s="277"/>
    </row>
    <row r="1254" spans="1:9" x14ac:dyDescent="0.3">
      <c r="A1254" s="281">
        <v>1</v>
      </c>
      <c r="B1254" s="282" t="s">
        <v>1020</v>
      </c>
      <c r="C1254" s="283" t="s">
        <v>185</v>
      </c>
      <c r="D1254" s="284">
        <v>11.76</v>
      </c>
      <c r="E1254" s="279">
        <v>346.71258409190398</v>
      </c>
      <c r="F1254" s="279">
        <f t="shared" ref="F1254:F1317" si="87">D1254*E1254</f>
        <v>4077.3399889207908</v>
      </c>
      <c r="G1254" s="192"/>
      <c r="I1254" s="277"/>
    </row>
    <row r="1255" spans="1:9" x14ac:dyDescent="0.3">
      <c r="A1255" s="287">
        <f t="shared" ref="A1255:A1260" si="88">A1254+1</f>
        <v>2</v>
      </c>
      <c r="B1255" s="282" t="s">
        <v>168</v>
      </c>
      <c r="C1255" s="112" t="s">
        <v>185</v>
      </c>
      <c r="D1255" s="284">
        <v>16.2</v>
      </c>
      <c r="E1255" s="279">
        <v>7896.8645496341305</v>
      </c>
      <c r="F1255" s="279">
        <f t="shared" si="87"/>
        <v>127929.20570407291</v>
      </c>
      <c r="G1255" s="192"/>
      <c r="I1255" s="277"/>
    </row>
    <row r="1256" spans="1:9" ht="34.5" x14ac:dyDescent="0.3">
      <c r="A1256" s="281">
        <f t="shared" si="88"/>
        <v>3</v>
      </c>
      <c r="B1256" s="282" t="s">
        <v>175</v>
      </c>
      <c r="C1256" s="283" t="s">
        <v>185</v>
      </c>
      <c r="D1256" s="284">
        <v>0.98</v>
      </c>
      <c r="E1256" s="279">
        <v>40617.858895425263</v>
      </c>
      <c r="F1256" s="279">
        <f t="shared" si="87"/>
        <v>39805.50171751676</v>
      </c>
      <c r="G1256" s="192"/>
      <c r="I1256" s="277"/>
    </row>
    <row r="1257" spans="1:9" ht="34.5" x14ac:dyDescent="0.3">
      <c r="A1257" s="281">
        <f t="shared" si="88"/>
        <v>4</v>
      </c>
      <c r="B1257" s="282" t="s">
        <v>179</v>
      </c>
      <c r="C1257" s="283" t="s">
        <v>185</v>
      </c>
      <c r="D1257" s="284">
        <v>5.76</v>
      </c>
      <c r="E1257" s="279">
        <v>61817.673485472071</v>
      </c>
      <c r="F1257" s="279">
        <f t="shared" si="87"/>
        <v>356069.7992763191</v>
      </c>
      <c r="G1257" s="192"/>
      <c r="I1257" s="277"/>
    </row>
    <row r="1258" spans="1:9" x14ac:dyDescent="0.3">
      <c r="A1258" s="281">
        <f t="shared" si="88"/>
        <v>5</v>
      </c>
      <c r="B1258" s="282" t="s">
        <v>193</v>
      </c>
      <c r="C1258" s="283" t="s">
        <v>166</v>
      </c>
      <c r="D1258" s="284">
        <v>7.0000000000000007E-2</v>
      </c>
      <c r="E1258" s="279">
        <v>1473087.7449906524</v>
      </c>
      <c r="F1258" s="279">
        <f t="shared" si="87"/>
        <v>103116.14214934567</v>
      </c>
      <c r="G1258" s="192"/>
      <c r="I1258" s="277"/>
    </row>
    <row r="1259" spans="1:9" x14ac:dyDescent="0.3">
      <c r="A1259" s="281">
        <f t="shared" si="88"/>
        <v>6</v>
      </c>
      <c r="B1259" s="282" t="s">
        <v>1021</v>
      </c>
      <c r="C1259" s="283" t="s">
        <v>379</v>
      </c>
      <c r="D1259" s="284">
        <v>15</v>
      </c>
      <c r="E1259" s="279">
        <v>1934.9868569755677</v>
      </c>
      <c r="F1259" s="279">
        <f t="shared" si="87"/>
        <v>29024.802854633515</v>
      </c>
      <c r="G1259" s="192"/>
      <c r="I1259" s="277"/>
    </row>
    <row r="1260" spans="1:9" ht="34.5" x14ac:dyDescent="0.3">
      <c r="A1260" s="281">
        <f t="shared" si="88"/>
        <v>7</v>
      </c>
      <c r="B1260" s="282" t="s">
        <v>1022</v>
      </c>
      <c r="C1260" s="283" t="s">
        <v>214</v>
      </c>
      <c r="D1260" s="284">
        <v>1</v>
      </c>
      <c r="E1260" s="279">
        <v>188358.38020891589</v>
      </c>
      <c r="F1260" s="279">
        <f t="shared" si="87"/>
        <v>188358.38020891589</v>
      </c>
      <c r="G1260" s="192"/>
      <c r="I1260" s="277"/>
    </row>
    <row r="1261" spans="1:9" x14ac:dyDescent="0.3">
      <c r="A1261" s="281">
        <f>A1259+1</f>
        <v>7</v>
      </c>
      <c r="B1261" s="282" t="s">
        <v>1023</v>
      </c>
      <c r="C1261" s="283" t="s">
        <v>379</v>
      </c>
      <c r="D1261" s="284">
        <v>27.2</v>
      </c>
      <c r="E1261" s="279">
        <v>6846.6558570899651</v>
      </c>
      <c r="F1261" s="279">
        <f t="shared" si="87"/>
        <v>186229.03931284705</v>
      </c>
      <c r="G1261" s="192"/>
      <c r="I1261" s="277"/>
    </row>
    <row r="1262" spans="1:9" x14ac:dyDescent="0.3">
      <c r="A1262" s="281">
        <f t="shared" ref="A1262:A1267" si="89">A1261+1</f>
        <v>8</v>
      </c>
      <c r="B1262" s="288" t="s">
        <v>941</v>
      </c>
      <c r="C1262" s="230" t="s">
        <v>166</v>
      </c>
      <c r="D1262" s="289">
        <v>3.5000000000000003E-2</v>
      </c>
      <c r="E1262" s="279">
        <v>958550.70994434797</v>
      </c>
      <c r="F1262" s="279">
        <f t="shared" si="87"/>
        <v>33549.274848052184</v>
      </c>
      <c r="G1262" s="192"/>
      <c r="I1262" s="277"/>
    </row>
    <row r="1263" spans="1:9" ht="34.5" x14ac:dyDescent="0.3">
      <c r="A1263" s="281">
        <f t="shared" si="89"/>
        <v>9</v>
      </c>
      <c r="B1263" s="282" t="s">
        <v>218</v>
      </c>
      <c r="C1263" s="283" t="s">
        <v>219</v>
      </c>
      <c r="D1263" s="284">
        <v>7.5</v>
      </c>
      <c r="E1263" s="279">
        <v>130.4217159874263</v>
      </c>
      <c r="F1263" s="279">
        <f t="shared" si="87"/>
        <v>978.16286990569722</v>
      </c>
      <c r="G1263" s="192"/>
      <c r="I1263" s="277"/>
    </row>
    <row r="1264" spans="1:9" ht="34.5" x14ac:dyDescent="0.3">
      <c r="A1264" s="281">
        <f t="shared" si="89"/>
        <v>10</v>
      </c>
      <c r="B1264" s="282" t="s">
        <v>455</v>
      </c>
      <c r="C1264" s="283" t="s">
        <v>219</v>
      </c>
      <c r="D1264" s="284">
        <v>7.5</v>
      </c>
      <c r="E1264" s="279">
        <v>363.80395974562157</v>
      </c>
      <c r="F1264" s="279">
        <f t="shared" si="87"/>
        <v>2728.5296980921617</v>
      </c>
      <c r="G1264" s="192"/>
      <c r="I1264" s="277"/>
    </row>
    <row r="1265" spans="1:9" x14ac:dyDescent="0.3">
      <c r="A1265" s="281">
        <f t="shared" si="89"/>
        <v>11</v>
      </c>
      <c r="B1265" s="282" t="s">
        <v>1024</v>
      </c>
      <c r="C1265" s="283" t="s">
        <v>214</v>
      </c>
      <c r="D1265" s="289">
        <v>44</v>
      </c>
      <c r="E1265" s="279">
        <v>2391.8524470973448</v>
      </c>
      <c r="F1265" s="279">
        <f t="shared" si="87"/>
        <v>105241.50767228317</v>
      </c>
      <c r="G1265" s="192"/>
      <c r="I1265" s="277"/>
    </row>
    <row r="1266" spans="1:9" x14ac:dyDescent="0.3">
      <c r="A1266" s="281">
        <f t="shared" si="89"/>
        <v>12</v>
      </c>
      <c r="B1266" s="282" t="s">
        <v>1025</v>
      </c>
      <c r="C1266" s="283" t="s">
        <v>214</v>
      </c>
      <c r="D1266" s="289">
        <v>4</v>
      </c>
      <c r="E1266" s="279">
        <v>5979.6311177433608</v>
      </c>
      <c r="F1266" s="279">
        <f t="shared" si="87"/>
        <v>23918.524470973443</v>
      </c>
      <c r="G1266" s="192"/>
      <c r="I1266" s="277"/>
    </row>
    <row r="1267" spans="1:9" ht="51.75" x14ac:dyDescent="0.3">
      <c r="A1267" s="281">
        <f t="shared" si="89"/>
        <v>13</v>
      </c>
      <c r="B1267" s="282" t="s">
        <v>1026</v>
      </c>
      <c r="C1267" s="283" t="s">
        <v>219</v>
      </c>
      <c r="D1267" s="289">
        <v>51.2</v>
      </c>
      <c r="E1267" s="279">
        <v>12450.408476405239</v>
      </c>
      <c r="F1267" s="279">
        <f t="shared" si="87"/>
        <v>637460.91399194824</v>
      </c>
      <c r="G1267" s="192"/>
      <c r="I1267" s="277"/>
    </row>
    <row r="1268" spans="1:9" x14ac:dyDescent="0.3">
      <c r="A1268" s="281">
        <f>A1266+1</f>
        <v>13</v>
      </c>
      <c r="B1268" s="282" t="s">
        <v>1027</v>
      </c>
      <c r="C1268" s="283" t="s">
        <v>214</v>
      </c>
      <c r="D1268" s="284">
        <v>16</v>
      </c>
      <c r="E1268" s="279">
        <v>9530</v>
      </c>
      <c r="F1268" s="279">
        <f t="shared" si="87"/>
        <v>152480</v>
      </c>
      <c r="G1268" s="192"/>
      <c r="I1268" s="277"/>
    </row>
    <row r="1269" spans="1:9" x14ac:dyDescent="0.3">
      <c r="A1269" s="281">
        <f>A1268+1</f>
        <v>14</v>
      </c>
      <c r="B1269" s="282" t="s">
        <v>1028</v>
      </c>
      <c r="C1269" s="283" t="s">
        <v>214</v>
      </c>
      <c r="D1269" s="284">
        <v>75</v>
      </c>
      <c r="E1269" s="279">
        <v>29540</v>
      </c>
      <c r="F1269" s="279">
        <f t="shared" si="87"/>
        <v>2215500</v>
      </c>
      <c r="G1269" s="192"/>
      <c r="I1269" s="277"/>
    </row>
    <row r="1270" spans="1:9" x14ac:dyDescent="0.3">
      <c r="A1270" s="281">
        <f>+A1269+1</f>
        <v>15</v>
      </c>
      <c r="B1270" s="282" t="s">
        <v>1029</v>
      </c>
      <c r="C1270" s="283" t="s">
        <v>214</v>
      </c>
      <c r="D1270" s="284">
        <v>18</v>
      </c>
      <c r="E1270" s="279">
        <v>81500</v>
      </c>
      <c r="F1270" s="279">
        <f t="shared" si="87"/>
        <v>1467000</v>
      </c>
      <c r="G1270" s="192"/>
      <c r="I1270" s="277"/>
    </row>
    <row r="1271" spans="1:9" x14ac:dyDescent="0.3">
      <c r="A1271" s="281">
        <f t="shared" ref="A1271:A1278" si="90">A1270+1</f>
        <v>16</v>
      </c>
      <c r="B1271" s="282" t="s">
        <v>1030</v>
      </c>
      <c r="C1271" s="283" t="s">
        <v>214</v>
      </c>
      <c r="D1271" s="284">
        <v>4</v>
      </c>
      <c r="E1271" s="279">
        <v>89775</v>
      </c>
      <c r="F1271" s="279">
        <f t="shared" si="87"/>
        <v>359100</v>
      </c>
      <c r="G1271" s="192"/>
      <c r="I1271" s="277"/>
    </row>
    <row r="1272" spans="1:9" x14ac:dyDescent="0.3">
      <c r="A1272" s="281">
        <f t="shared" si="90"/>
        <v>17</v>
      </c>
      <c r="B1272" s="282" t="s">
        <v>1031</v>
      </c>
      <c r="C1272" s="283" t="s">
        <v>214</v>
      </c>
      <c r="D1272" s="284">
        <v>10</v>
      </c>
      <c r="E1272" s="279">
        <v>115425</v>
      </c>
      <c r="F1272" s="279">
        <f t="shared" si="87"/>
        <v>1154250</v>
      </c>
      <c r="G1272" s="192"/>
      <c r="I1272" s="277"/>
    </row>
    <row r="1273" spans="1:9" x14ac:dyDescent="0.3">
      <c r="A1273" s="281">
        <f t="shared" si="90"/>
        <v>18</v>
      </c>
      <c r="B1273" s="282" t="s">
        <v>1032</v>
      </c>
      <c r="C1273" s="283" t="s">
        <v>214</v>
      </c>
      <c r="D1273" s="284">
        <v>10</v>
      </c>
      <c r="E1273" s="279">
        <v>50000</v>
      </c>
      <c r="F1273" s="279">
        <f t="shared" si="87"/>
        <v>500000</v>
      </c>
      <c r="G1273" s="192"/>
      <c r="I1273" s="277"/>
    </row>
    <row r="1274" spans="1:9" x14ac:dyDescent="0.3">
      <c r="A1274" s="281">
        <f t="shared" si="90"/>
        <v>19</v>
      </c>
      <c r="B1274" s="282" t="s">
        <v>1033</v>
      </c>
      <c r="C1274" s="283" t="s">
        <v>214</v>
      </c>
      <c r="D1274" s="284">
        <v>32</v>
      </c>
      <c r="E1274" s="279">
        <v>28000</v>
      </c>
      <c r="F1274" s="279">
        <f t="shared" si="87"/>
        <v>896000</v>
      </c>
      <c r="G1274" s="192"/>
      <c r="I1274" s="277"/>
    </row>
    <row r="1275" spans="1:9" x14ac:dyDescent="0.3">
      <c r="A1275" s="281">
        <f t="shared" si="90"/>
        <v>20</v>
      </c>
      <c r="B1275" s="282" t="s">
        <v>1034</v>
      </c>
      <c r="C1275" s="283" t="s">
        <v>214</v>
      </c>
      <c r="D1275" s="284">
        <v>4</v>
      </c>
      <c r="E1275" s="279">
        <v>12000</v>
      </c>
      <c r="F1275" s="279">
        <f t="shared" si="87"/>
        <v>48000</v>
      </c>
      <c r="G1275" s="192"/>
      <c r="I1275" s="277"/>
    </row>
    <row r="1276" spans="1:9" x14ac:dyDescent="0.3">
      <c r="A1276" s="281">
        <f t="shared" si="90"/>
        <v>21</v>
      </c>
      <c r="B1276" s="282" t="s">
        <v>1035</v>
      </c>
      <c r="C1276" s="283" t="s">
        <v>214</v>
      </c>
      <c r="D1276" s="284">
        <v>2</v>
      </c>
      <c r="E1276" s="279">
        <v>77500</v>
      </c>
      <c r="F1276" s="279">
        <f t="shared" si="87"/>
        <v>155000</v>
      </c>
      <c r="G1276" s="192"/>
      <c r="I1276" s="277"/>
    </row>
    <row r="1277" spans="1:9" x14ac:dyDescent="0.3">
      <c r="A1277" s="281">
        <f t="shared" si="90"/>
        <v>22</v>
      </c>
      <c r="B1277" s="282" t="s">
        <v>1036</v>
      </c>
      <c r="C1277" s="283" t="s">
        <v>214</v>
      </c>
      <c r="D1277" s="284">
        <v>2</v>
      </c>
      <c r="E1277" s="279">
        <v>67000</v>
      </c>
      <c r="F1277" s="279">
        <f t="shared" si="87"/>
        <v>134000</v>
      </c>
      <c r="G1277" s="192"/>
      <c r="I1277" s="277"/>
    </row>
    <row r="1278" spans="1:9" x14ac:dyDescent="0.3">
      <c r="A1278" s="281">
        <f t="shared" si="90"/>
        <v>23</v>
      </c>
      <c r="B1278" s="282" t="s">
        <v>1037</v>
      </c>
      <c r="C1278" s="283" t="s">
        <v>214</v>
      </c>
      <c r="D1278" s="284">
        <v>6</v>
      </c>
      <c r="E1278" s="279">
        <v>77500</v>
      </c>
      <c r="F1278" s="279">
        <f t="shared" si="87"/>
        <v>465000</v>
      </c>
      <c r="G1278" s="192"/>
      <c r="I1278" s="277"/>
    </row>
    <row r="1279" spans="1:9" x14ac:dyDescent="0.3">
      <c r="A1279" s="281">
        <f>+A1278+1</f>
        <v>24</v>
      </c>
      <c r="B1279" s="282" t="s">
        <v>1038</v>
      </c>
      <c r="C1279" s="283" t="s">
        <v>214</v>
      </c>
      <c r="D1279" s="284">
        <v>4</v>
      </c>
      <c r="E1279" s="279">
        <v>67500</v>
      </c>
      <c r="F1279" s="279">
        <f t="shared" si="87"/>
        <v>270000</v>
      </c>
      <c r="G1279" s="192"/>
      <c r="I1279" s="277"/>
    </row>
    <row r="1280" spans="1:9" x14ac:dyDescent="0.3">
      <c r="A1280" s="281">
        <f t="shared" ref="A1280:A1298" si="91">A1279+1</f>
        <v>25</v>
      </c>
      <c r="B1280" s="282" t="s">
        <v>1039</v>
      </c>
      <c r="C1280" s="283" t="s">
        <v>214</v>
      </c>
      <c r="D1280" s="284">
        <v>6</v>
      </c>
      <c r="E1280" s="279">
        <v>93800</v>
      </c>
      <c r="F1280" s="279">
        <f t="shared" si="87"/>
        <v>562800</v>
      </c>
      <c r="G1280" s="192"/>
      <c r="I1280" s="277"/>
    </row>
    <row r="1281" spans="1:9" x14ac:dyDescent="0.3">
      <c r="A1281" s="281">
        <f t="shared" si="91"/>
        <v>26</v>
      </c>
      <c r="B1281" s="282" t="s">
        <v>1040</v>
      </c>
      <c r="C1281" s="283" t="s">
        <v>214</v>
      </c>
      <c r="D1281" s="284">
        <v>1</v>
      </c>
      <c r="E1281" s="279">
        <v>86500</v>
      </c>
      <c r="F1281" s="279">
        <f t="shared" si="87"/>
        <v>86500</v>
      </c>
      <c r="G1281" s="192"/>
      <c r="I1281" s="277"/>
    </row>
    <row r="1282" spans="1:9" x14ac:dyDescent="0.3">
      <c r="A1282" s="281">
        <f t="shared" si="91"/>
        <v>27</v>
      </c>
      <c r="B1282" s="282" t="s">
        <v>1041</v>
      </c>
      <c r="C1282" s="283" t="s">
        <v>214</v>
      </c>
      <c r="D1282" s="284">
        <v>2</v>
      </c>
      <c r="E1282" s="279">
        <v>90000</v>
      </c>
      <c r="F1282" s="279">
        <f t="shared" si="87"/>
        <v>180000</v>
      </c>
      <c r="G1282" s="192"/>
      <c r="I1282" s="277"/>
    </row>
    <row r="1283" spans="1:9" x14ac:dyDescent="0.3">
      <c r="A1283" s="281">
        <f t="shared" si="91"/>
        <v>28</v>
      </c>
      <c r="B1283" s="282" t="s">
        <v>1042</v>
      </c>
      <c r="C1283" s="283" t="s">
        <v>214</v>
      </c>
      <c r="D1283" s="284">
        <v>2</v>
      </c>
      <c r="E1283" s="279">
        <v>135000</v>
      </c>
      <c r="F1283" s="279">
        <f t="shared" si="87"/>
        <v>270000</v>
      </c>
      <c r="G1283" s="192"/>
      <c r="I1283" s="277"/>
    </row>
    <row r="1284" spans="1:9" x14ac:dyDescent="0.3">
      <c r="A1284" s="281">
        <f t="shared" si="91"/>
        <v>29</v>
      </c>
      <c r="B1284" s="282" t="s">
        <v>1043</v>
      </c>
      <c r="C1284" s="283" t="s">
        <v>214</v>
      </c>
      <c r="D1284" s="284">
        <v>2</v>
      </c>
      <c r="E1284" s="279">
        <v>105000</v>
      </c>
      <c r="F1284" s="279">
        <f t="shared" si="87"/>
        <v>210000</v>
      </c>
      <c r="G1284" s="192"/>
      <c r="I1284" s="277"/>
    </row>
    <row r="1285" spans="1:9" x14ac:dyDescent="0.3">
      <c r="A1285" s="281">
        <f t="shared" si="91"/>
        <v>30</v>
      </c>
      <c r="B1285" s="282" t="s">
        <v>1044</v>
      </c>
      <c r="C1285" s="283" t="s">
        <v>214</v>
      </c>
      <c r="D1285" s="284">
        <v>1</v>
      </c>
      <c r="E1285" s="279">
        <v>135000</v>
      </c>
      <c r="F1285" s="279">
        <f t="shared" si="87"/>
        <v>135000</v>
      </c>
      <c r="G1285" s="192"/>
      <c r="I1285" s="277"/>
    </row>
    <row r="1286" spans="1:9" x14ac:dyDescent="0.3">
      <c r="A1286" s="281">
        <f t="shared" si="91"/>
        <v>31</v>
      </c>
      <c r="B1286" s="282" t="s">
        <v>1045</v>
      </c>
      <c r="C1286" s="283" t="s">
        <v>214</v>
      </c>
      <c r="D1286" s="284">
        <v>1</v>
      </c>
      <c r="E1286" s="279">
        <v>81500</v>
      </c>
      <c r="F1286" s="279">
        <f t="shared" si="87"/>
        <v>81500</v>
      </c>
      <c r="G1286" s="192"/>
      <c r="I1286" s="277"/>
    </row>
    <row r="1287" spans="1:9" x14ac:dyDescent="0.3">
      <c r="A1287" s="281">
        <f t="shared" si="91"/>
        <v>32</v>
      </c>
      <c r="B1287" s="282" t="s">
        <v>1046</v>
      </c>
      <c r="C1287" s="283" t="s">
        <v>214</v>
      </c>
      <c r="D1287" s="284">
        <v>1</v>
      </c>
      <c r="E1287" s="279">
        <v>73500</v>
      </c>
      <c r="F1287" s="279">
        <f t="shared" si="87"/>
        <v>73500</v>
      </c>
      <c r="G1287" s="192"/>
      <c r="I1287" s="277"/>
    </row>
    <row r="1288" spans="1:9" x14ac:dyDescent="0.3">
      <c r="A1288" s="281">
        <f t="shared" si="91"/>
        <v>33</v>
      </c>
      <c r="B1288" s="282" t="s">
        <v>1047</v>
      </c>
      <c r="C1288" s="283" t="s">
        <v>214</v>
      </c>
      <c r="D1288" s="284">
        <v>1</v>
      </c>
      <c r="E1288" s="279">
        <v>287000</v>
      </c>
      <c r="F1288" s="279">
        <f t="shared" si="87"/>
        <v>287000</v>
      </c>
      <c r="G1288" s="192"/>
      <c r="I1288" s="277"/>
    </row>
    <row r="1289" spans="1:9" x14ac:dyDescent="0.3">
      <c r="A1289" s="281">
        <f t="shared" si="91"/>
        <v>34</v>
      </c>
      <c r="B1289" s="282" t="s">
        <v>1048</v>
      </c>
      <c r="C1289" s="283" t="s">
        <v>214</v>
      </c>
      <c r="D1289" s="284">
        <v>1</v>
      </c>
      <c r="E1289" s="279">
        <v>231840</v>
      </c>
      <c r="F1289" s="279">
        <f t="shared" si="87"/>
        <v>231840</v>
      </c>
      <c r="G1289" s="192"/>
      <c r="I1289" s="277"/>
    </row>
    <row r="1290" spans="1:9" x14ac:dyDescent="0.3">
      <c r="A1290" s="281">
        <f t="shared" si="91"/>
        <v>35</v>
      </c>
      <c r="B1290" s="282" t="s">
        <v>1049</v>
      </c>
      <c r="C1290" s="283" t="s">
        <v>1050</v>
      </c>
      <c r="D1290" s="284">
        <v>2</v>
      </c>
      <c r="E1290" s="279">
        <v>272500</v>
      </c>
      <c r="F1290" s="279">
        <f t="shared" si="87"/>
        <v>545000</v>
      </c>
      <c r="G1290" s="192"/>
      <c r="I1290" s="277"/>
    </row>
    <row r="1291" spans="1:9" x14ac:dyDescent="0.3">
      <c r="A1291" s="281">
        <f t="shared" si="91"/>
        <v>36</v>
      </c>
      <c r="B1291" s="282" t="s">
        <v>1051</v>
      </c>
      <c r="C1291" s="283" t="s">
        <v>214</v>
      </c>
      <c r="D1291" s="284">
        <v>4</v>
      </c>
      <c r="E1291" s="279">
        <v>368500</v>
      </c>
      <c r="F1291" s="279">
        <f t="shared" si="87"/>
        <v>1474000</v>
      </c>
      <c r="G1291" s="192"/>
      <c r="I1291" s="277"/>
    </row>
    <row r="1292" spans="1:9" x14ac:dyDescent="0.3">
      <c r="A1292" s="281">
        <f t="shared" si="91"/>
        <v>37</v>
      </c>
      <c r="B1292" s="282" t="s">
        <v>1052</v>
      </c>
      <c r="C1292" s="283" t="s">
        <v>214</v>
      </c>
      <c r="D1292" s="284">
        <v>4</v>
      </c>
      <c r="E1292" s="279">
        <v>76500</v>
      </c>
      <c r="F1292" s="279">
        <f t="shared" si="87"/>
        <v>306000</v>
      </c>
      <c r="G1292" s="192"/>
      <c r="I1292" s="277"/>
    </row>
    <row r="1293" spans="1:9" x14ac:dyDescent="0.3">
      <c r="A1293" s="281">
        <f t="shared" si="91"/>
        <v>38</v>
      </c>
      <c r="B1293" s="282" t="s">
        <v>1053</v>
      </c>
      <c r="C1293" s="283" t="s">
        <v>214</v>
      </c>
      <c r="D1293" s="289">
        <v>20</v>
      </c>
      <c r="E1293" s="279">
        <v>207500</v>
      </c>
      <c r="F1293" s="279">
        <f t="shared" si="87"/>
        <v>4150000</v>
      </c>
      <c r="G1293" s="192"/>
      <c r="I1293" s="277"/>
    </row>
    <row r="1294" spans="1:9" x14ac:dyDescent="0.3">
      <c r="A1294" s="281">
        <f t="shared" si="91"/>
        <v>39</v>
      </c>
      <c r="B1294" s="282" t="s">
        <v>1054</v>
      </c>
      <c r="C1294" s="283" t="s">
        <v>214</v>
      </c>
      <c r="D1294" s="289">
        <v>15</v>
      </c>
      <c r="E1294" s="279">
        <v>195833</v>
      </c>
      <c r="F1294" s="279">
        <f t="shared" si="87"/>
        <v>2937495</v>
      </c>
      <c r="G1294" s="192"/>
      <c r="I1294" s="277"/>
    </row>
    <row r="1295" spans="1:9" x14ac:dyDescent="0.3">
      <c r="A1295" s="281">
        <f t="shared" si="91"/>
        <v>40</v>
      </c>
      <c r="B1295" s="282" t="s">
        <v>1055</v>
      </c>
      <c r="C1295" s="283" t="s">
        <v>214</v>
      </c>
      <c r="D1295" s="289">
        <v>15</v>
      </c>
      <c r="E1295" s="279">
        <v>21667</v>
      </c>
      <c r="F1295" s="279">
        <f t="shared" si="87"/>
        <v>325005</v>
      </c>
      <c r="G1295" s="192"/>
      <c r="I1295" s="277"/>
    </row>
    <row r="1296" spans="1:9" x14ac:dyDescent="0.3">
      <c r="A1296" s="281">
        <f t="shared" si="91"/>
        <v>41</v>
      </c>
      <c r="B1296" s="282" t="s">
        <v>1056</v>
      </c>
      <c r="C1296" s="283" t="s">
        <v>214</v>
      </c>
      <c r="D1296" s="284">
        <v>2</v>
      </c>
      <c r="E1296" s="279">
        <v>74650</v>
      </c>
      <c r="F1296" s="279">
        <f t="shared" si="87"/>
        <v>149300</v>
      </c>
      <c r="G1296" s="192"/>
      <c r="I1296" s="277"/>
    </row>
    <row r="1297" spans="1:9" x14ac:dyDescent="0.3">
      <c r="A1297" s="281">
        <f t="shared" si="91"/>
        <v>42</v>
      </c>
      <c r="B1297" s="282" t="s">
        <v>1057</v>
      </c>
      <c r="C1297" s="283" t="s">
        <v>214</v>
      </c>
      <c r="D1297" s="284">
        <v>2</v>
      </c>
      <c r="E1297" s="279">
        <v>18860</v>
      </c>
      <c r="F1297" s="279">
        <f t="shared" si="87"/>
        <v>37720</v>
      </c>
      <c r="G1297" s="192"/>
      <c r="I1297" s="277"/>
    </row>
    <row r="1298" spans="1:9" x14ac:dyDescent="0.3">
      <c r="A1298" s="281">
        <f t="shared" si="91"/>
        <v>43</v>
      </c>
      <c r="B1298" s="282" t="s">
        <v>1058</v>
      </c>
      <c r="C1298" s="283" t="s">
        <v>214</v>
      </c>
      <c r="D1298" s="284">
        <v>2</v>
      </c>
      <c r="E1298" s="279">
        <v>57200</v>
      </c>
      <c r="F1298" s="279">
        <f t="shared" si="87"/>
        <v>114400</v>
      </c>
      <c r="G1298" s="192"/>
      <c r="I1298" s="277"/>
    </row>
    <row r="1299" spans="1:9" ht="34.5" x14ac:dyDescent="0.3">
      <c r="A1299" s="281">
        <f>A1292+1</f>
        <v>38</v>
      </c>
      <c r="B1299" s="282" t="s">
        <v>1059</v>
      </c>
      <c r="C1299" s="283" t="s">
        <v>214</v>
      </c>
      <c r="D1299" s="289">
        <v>17</v>
      </c>
      <c r="E1299" s="279">
        <v>29554.32679944656</v>
      </c>
      <c r="F1299" s="279">
        <f t="shared" si="87"/>
        <v>502423.55559059151</v>
      </c>
      <c r="G1299" s="192"/>
      <c r="I1299" s="277"/>
    </row>
    <row r="1300" spans="1:9" x14ac:dyDescent="0.3">
      <c r="A1300" s="281">
        <f>A1299+1</f>
        <v>39</v>
      </c>
      <c r="B1300" s="282" t="s">
        <v>1060</v>
      </c>
      <c r="C1300" s="283" t="s">
        <v>214</v>
      </c>
      <c r="D1300" s="289">
        <v>3</v>
      </c>
      <c r="E1300" s="279">
        <v>11361.299123712386</v>
      </c>
      <c r="F1300" s="279">
        <f t="shared" si="87"/>
        <v>34083.897371137158</v>
      </c>
      <c r="G1300" s="192"/>
      <c r="I1300" s="277"/>
    </row>
    <row r="1301" spans="1:9" x14ac:dyDescent="0.3">
      <c r="A1301" s="281">
        <f>A1300+1</f>
        <v>40</v>
      </c>
      <c r="B1301" s="282" t="s">
        <v>1061</v>
      </c>
      <c r="C1301" s="283" t="s">
        <v>219</v>
      </c>
      <c r="D1301" s="284">
        <v>620</v>
      </c>
      <c r="E1301" s="279">
        <v>2500.6096424159223</v>
      </c>
      <c r="F1301" s="279">
        <f t="shared" si="87"/>
        <v>1550377.9782978718</v>
      </c>
      <c r="G1301" s="192"/>
      <c r="I1301" s="277"/>
    </row>
    <row r="1302" spans="1:9" x14ac:dyDescent="0.3">
      <c r="A1302" s="281">
        <f>+A1301+1</f>
        <v>41</v>
      </c>
      <c r="B1302" s="282" t="s">
        <v>1062</v>
      </c>
      <c r="C1302" s="283" t="s">
        <v>214</v>
      </c>
      <c r="D1302" s="284">
        <v>24</v>
      </c>
      <c r="E1302" s="279">
        <v>30700.953264845899</v>
      </c>
      <c r="F1302" s="279">
        <f t="shared" si="87"/>
        <v>736822.87835630157</v>
      </c>
      <c r="G1302" s="192"/>
      <c r="I1302" s="277"/>
    </row>
    <row r="1303" spans="1:9" x14ac:dyDescent="0.3">
      <c r="A1303" s="281">
        <f>A1302+1</f>
        <v>42</v>
      </c>
      <c r="B1303" s="282" t="s">
        <v>1063</v>
      </c>
      <c r="C1303" s="283" t="s">
        <v>214</v>
      </c>
      <c r="D1303" s="289">
        <v>28</v>
      </c>
      <c r="E1303" s="279">
        <v>29554.32679944656</v>
      </c>
      <c r="F1303" s="279">
        <f t="shared" si="87"/>
        <v>827521.15038450365</v>
      </c>
      <c r="G1303" s="192"/>
      <c r="I1303" s="277"/>
    </row>
    <row r="1304" spans="1:9" x14ac:dyDescent="0.3">
      <c r="A1304" s="281">
        <f>A1298+1</f>
        <v>44</v>
      </c>
      <c r="B1304" s="282" t="s">
        <v>1064</v>
      </c>
      <c r="C1304" s="283" t="s">
        <v>214</v>
      </c>
      <c r="D1304" s="284">
        <v>4</v>
      </c>
      <c r="E1304" s="279">
        <v>8052.3932039990423</v>
      </c>
      <c r="F1304" s="279">
        <f t="shared" si="87"/>
        <v>32209.572815996169</v>
      </c>
      <c r="G1304" s="192"/>
      <c r="I1304" s="277"/>
    </row>
    <row r="1305" spans="1:9" x14ac:dyDescent="0.3">
      <c r="A1305" s="281">
        <f t="shared" ref="A1305:A1317" si="92">A1304+1</f>
        <v>45</v>
      </c>
      <c r="B1305" s="282" t="s">
        <v>1065</v>
      </c>
      <c r="C1305" s="283" t="s">
        <v>214</v>
      </c>
      <c r="D1305" s="284">
        <v>2</v>
      </c>
      <c r="E1305" s="279">
        <v>9547.3009834348813</v>
      </c>
      <c r="F1305" s="279">
        <f t="shared" si="87"/>
        <v>19094.601966869763</v>
      </c>
      <c r="G1305" s="192"/>
      <c r="I1305" s="277"/>
    </row>
    <row r="1306" spans="1:9" ht="34.5" x14ac:dyDescent="0.3">
      <c r="A1306" s="281">
        <f t="shared" si="92"/>
        <v>46</v>
      </c>
      <c r="B1306" s="282" t="s">
        <v>1066</v>
      </c>
      <c r="C1306" s="283" t="s">
        <v>214</v>
      </c>
      <c r="D1306" s="284">
        <v>12</v>
      </c>
      <c r="E1306" s="279">
        <v>9950.9260838825594</v>
      </c>
      <c r="F1306" s="279">
        <f t="shared" si="87"/>
        <v>119411.11300659072</v>
      </c>
      <c r="G1306" s="192"/>
      <c r="I1306" s="277"/>
    </row>
    <row r="1307" spans="1:9" x14ac:dyDescent="0.3">
      <c r="A1307" s="281">
        <f t="shared" si="92"/>
        <v>47</v>
      </c>
      <c r="B1307" s="282" t="s">
        <v>1067</v>
      </c>
      <c r="C1307" s="283" t="s">
        <v>214</v>
      </c>
      <c r="D1307" s="284">
        <v>14</v>
      </c>
      <c r="E1307" s="279">
        <v>2820.215975973601</v>
      </c>
      <c r="F1307" s="279">
        <f t="shared" si="87"/>
        <v>39483.023663630411</v>
      </c>
      <c r="G1307" s="192"/>
      <c r="I1307" s="277"/>
    </row>
    <row r="1308" spans="1:9" x14ac:dyDescent="0.3">
      <c r="A1308" s="281">
        <f t="shared" si="92"/>
        <v>48</v>
      </c>
      <c r="B1308" s="282" t="s">
        <v>1068</v>
      </c>
      <c r="C1308" s="283" t="s">
        <v>214</v>
      </c>
      <c r="D1308" s="284">
        <v>8</v>
      </c>
      <c r="E1308" s="279">
        <v>9547.3009834348813</v>
      </c>
      <c r="F1308" s="279">
        <f t="shared" si="87"/>
        <v>76378.407867479051</v>
      </c>
      <c r="G1308" s="192"/>
      <c r="I1308" s="277"/>
    </row>
    <row r="1309" spans="1:9" x14ac:dyDescent="0.3">
      <c r="A1309" s="281">
        <f t="shared" si="92"/>
        <v>49</v>
      </c>
      <c r="B1309" s="282" t="s">
        <v>1069</v>
      </c>
      <c r="C1309" s="283" t="s">
        <v>214</v>
      </c>
      <c r="D1309" s="284">
        <v>8</v>
      </c>
      <c r="E1309" s="279">
        <v>3278.7427122816011</v>
      </c>
      <c r="F1309" s="279">
        <f t="shared" si="87"/>
        <v>26229.941698252809</v>
      </c>
      <c r="G1309" s="192"/>
      <c r="I1309" s="277"/>
    </row>
    <row r="1310" spans="1:9" x14ac:dyDescent="0.3">
      <c r="A1310" s="281">
        <f t="shared" si="92"/>
        <v>50</v>
      </c>
      <c r="B1310" s="282" t="s">
        <v>1070</v>
      </c>
      <c r="C1310" s="283" t="s">
        <v>214</v>
      </c>
      <c r="D1310" s="284">
        <v>14</v>
      </c>
      <c r="E1310" s="279">
        <v>9866.3913442765461</v>
      </c>
      <c r="F1310" s="279">
        <f t="shared" si="87"/>
        <v>138129.47881987164</v>
      </c>
      <c r="G1310" s="192"/>
      <c r="I1310" s="277"/>
    </row>
    <row r="1311" spans="1:9" x14ac:dyDescent="0.3">
      <c r="A1311" s="281">
        <f t="shared" si="92"/>
        <v>51</v>
      </c>
      <c r="B1311" s="282" t="s">
        <v>1071</v>
      </c>
      <c r="C1311" s="283" t="s">
        <v>214</v>
      </c>
      <c r="D1311" s="284">
        <v>10</v>
      </c>
      <c r="E1311" s="279">
        <v>13753.15157080973</v>
      </c>
      <c r="F1311" s="279">
        <f t="shared" si="87"/>
        <v>137531.51570809731</v>
      </c>
      <c r="G1311" s="192"/>
      <c r="I1311" s="277"/>
    </row>
    <row r="1312" spans="1:9" ht="34.5" x14ac:dyDescent="0.3">
      <c r="A1312" s="180">
        <f t="shared" si="92"/>
        <v>52</v>
      </c>
      <c r="B1312" s="278" t="s">
        <v>1072</v>
      </c>
      <c r="C1312" s="182" t="s">
        <v>219</v>
      </c>
      <c r="D1312" s="279">
        <v>24</v>
      </c>
      <c r="E1312" s="279">
        <v>2364.8296601353527</v>
      </c>
      <c r="F1312" s="279">
        <f t="shared" si="87"/>
        <v>56755.911843248468</v>
      </c>
      <c r="G1312" s="192"/>
      <c r="I1312" s="277"/>
    </row>
    <row r="1313" spans="1:9" ht="34.5" x14ac:dyDescent="0.3">
      <c r="A1313" s="180">
        <f t="shared" si="92"/>
        <v>53</v>
      </c>
      <c r="B1313" s="278" t="s">
        <v>1073</v>
      </c>
      <c r="C1313" s="182" t="s">
        <v>1074</v>
      </c>
      <c r="D1313" s="279">
        <v>16</v>
      </c>
      <c r="E1313" s="279">
        <v>403.24586210891715</v>
      </c>
      <c r="F1313" s="279">
        <f t="shared" si="87"/>
        <v>6451.9337937426744</v>
      </c>
      <c r="G1313" s="192"/>
      <c r="I1313" s="277"/>
    </row>
    <row r="1314" spans="1:9" ht="34.5" x14ac:dyDescent="0.3">
      <c r="A1314" s="281">
        <f t="shared" si="92"/>
        <v>54</v>
      </c>
      <c r="B1314" s="282" t="s">
        <v>1075</v>
      </c>
      <c r="C1314" s="283" t="s">
        <v>214</v>
      </c>
      <c r="D1314" s="284">
        <v>1</v>
      </c>
      <c r="E1314" s="279">
        <v>476875.58164003305</v>
      </c>
      <c r="F1314" s="279">
        <f t="shared" si="87"/>
        <v>476875.58164003305</v>
      </c>
      <c r="G1314" s="192"/>
      <c r="I1314" s="277"/>
    </row>
    <row r="1315" spans="1:9" x14ac:dyDescent="0.3">
      <c r="A1315" s="281">
        <f t="shared" si="92"/>
        <v>55</v>
      </c>
      <c r="B1315" s="282" t="s">
        <v>1076</v>
      </c>
      <c r="C1315" s="283" t="s">
        <v>214</v>
      </c>
      <c r="D1315" s="284">
        <v>1</v>
      </c>
      <c r="E1315" s="279">
        <v>136410.33487352045</v>
      </c>
      <c r="F1315" s="279">
        <f t="shared" si="87"/>
        <v>136410.33487352045</v>
      </c>
      <c r="G1315" s="192"/>
      <c r="I1315" s="277"/>
    </row>
    <row r="1316" spans="1:9" ht="34.5" x14ac:dyDescent="0.3">
      <c r="A1316" s="180">
        <f t="shared" si="92"/>
        <v>56</v>
      </c>
      <c r="B1316" s="278" t="s">
        <v>1077</v>
      </c>
      <c r="C1316" s="182" t="s">
        <v>219</v>
      </c>
      <c r="D1316" s="279">
        <v>200</v>
      </c>
      <c r="E1316" s="279">
        <v>2364.8296601353527</v>
      </c>
      <c r="F1316" s="279">
        <f t="shared" si="87"/>
        <v>472965.93202707055</v>
      </c>
      <c r="G1316" s="192"/>
      <c r="I1316" s="277"/>
    </row>
    <row r="1317" spans="1:9" x14ac:dyDescent="0.3">
      <c r="A1317" s="281">
        <f t="shared" si="92"/>
        <v>57</v>
      </c>
      <c r="B1317" s="282" t="s">
        <v>1078</v>
      </c>
      <c r="C1317" s="182" t="s">
        <v>219</v>
      </c>
      <c r="D1317" s="284">
        <v>900</v>
      </c>
      <c r="E1317" s="279">
        <v>420.06908602147121</v>
      </c>
      <c r="F1317" s="279">
        <f t="shared" si="87"/>
        <v>378062.17741932411</v>
      </c>
      <c r="G1317" s="192"/>
      <c r="I1317" s="277"/>
    </row>
    <row r="1318" spans="1:9" x14ac:dyDescent="0.3">
      <c r="A1318" s="290" t="s">
        <v>1079</v>
      </c>
      <c r="B1318" s="290"/>
      <c r="C1318" s="247"/>
      <c r="D1318" s="291"/>
      <c r="E1318" s="292"/>
      <c r="F1318" s="292"/>
      <c r="G1318" s="192"/>
      <c r="I1318" s="277"/>
    </row>
    <row r="1319" spans="1:9" x14ac:dyDescent="0.3">
      <c r="A1319" s="287">
        <v>1</v>
      </c>
      <c r="B1319" s="282" t="s">
        <v>1080</v>
      </c>
      <c r="C1319" s="112" t="s">
        <v>214</v>
      </c>
      <c r="D1319" s="284">
        <v>6</v>
      </c>
      <c r="E1319" s="279">
        <v>59914.609339026814</v>
      </c>
      <c r="F1319" s="279">
        <f t="shared" ref="F1319:F1326" si="93">D1319*E1319</f>
        <v>359487.65603416087</v>
      </c>
      <c r="G1319" s="192"/>
      <c r="I1319" s="277"/>
    </row>
    <row r="1320" spans="1:9" x14ac:dyDescent="0.3">
      <c r="A1320" s="287">
        <f t="shared" ref="A1320:A1326" si="94">A1319+1</f>
        <v>2</v>
      </c>
      <c r="B1320" s="282" t="s">
        <v>1081</v>
      </c>
      <c r="C1320" s="112" t="s">
        <v>166</v>
      </c>
      <c r="D1320" s="289">
        <f>0.3*23.55/1000</f>
        <v>7.0650000000000001E-3</v>
      </c>
      <c r="E1320" s="279">
        <v>1268525.6531533932</v>
      </c>
      <c r="F1320" s="279">
        <f t="shared" si="93"/>
        <v>8962.1337395287228</v>
      </c>
      <c r="G1320" s="192"/>
      <c r="I1320" s="277"/>
    </row>
    <row r="1321" spans="1:9" ht="34.5" x14ac:dyDescent="0.3">
      <c r="A1321" s="287">
        <f t="shared" si="94"/>
        <v>3</v>
      </c>
      <c r="B1321" s="282" t="s">
        <v>1302</v>
      </c>
      <c r="C1321" s="112" t="s">
        <v>214</v>
      </c>
      <c r="D1321" s="284">
        <v>6</v>
      </c>
      <c r="E1321" s="279">
        <v>5374.1263257332002</v>
      </c>
      <c r="F1321" s="279">
        <f t="shared" si="93"/>
        <v>32244.757954399203</v>
      </c>
      <c r="G1321" s="192"/>
      <c r="I1321" s="277"/>
    </row>
    <row r="1322" spans="1:9" x14ac:dyDescent="0.3">
      <c r="A1322" s="281">
        <f t="shared" si="94"/>
        <v>4</v>
      </c>
      <c r="B1322" s="282" t="s">
        <v>1082</v>
      </c>
      <c r="C1322" s="283" t="s">
        <v>219</v>
      </c>
      <c r="D1322" s="284">
        <f>11*0.4</f>
        <v>4.4000000000000004</v>
      </c>
      <c r="E1322" s="279">
        <v>805.33992147979131</v>
      </c>
      <c r="F1322" s="279">
        <f t="shared" si="93"/>
        <v>3543.4956545110822</v>
      </c>
      <c r="G1322" s="192"/>
      <c r="I1322" s="277"/>
    </row>
    <row r="1323" spans="1:9" ht="34.5" x14ac:dyDescent="0.3">
      <c r="A1323" s="287">
        <f t="shared" si="94"/>
        <v>5</v>
      </c>
      <c r="B1323" s="282" t="s">
        <v>1083</v>
      </c>
      <c r="C1323" s="112" t="s">
        <v>214</v>
      </c>
      <c r="D1323" s="284">
        <v>6</v>
      </c>
      <c r="E1323" s="279">
        <v>54232.604087684354</v>
      </c>
      <c r="F1323" s="279">
        <f t="shared" si="93"/>
        <v>325395.62452610611</v>
      </c>
      <c r="G1323" s="192"/>
      <c r="I1323" s="277"/>
    </row>
    <row r="1324" spans="1:9" x14ac:dyDescent="0.3">
      <c r="A1324" s="281">
        <f t="shared" si="94"/>
        <v>6</v>
      </c>
      <c r="B1324" s="282" t="s">
        <v>618</v>
      </c>
      <c r="C1324" s="283" t="s">
        <v>214</v>
      </c>
      <c r="D1324" s="289">
        <v>6</v>
      </c>
      <c r="E1324" s="279">
        <v>10015.88212222013</v>
      </c>
      <c r="F1324" s="279">
        <f t="shared" si="93"/>
        <v>60095.292733320777</v>
      </c>
      <c r="G1324" s="192"/>
      <c r="I1324" s="277"/>
    </row>
    <row r="1325" spans="1:9" ht="51.75" x14ac:dyDescent="0.3">
      <c r="A1325" s="287">
        <f t="shared" si="94"/>
        <v>7</v>
      </c>
      <c r="B1325" s="282" t="s">
        <v>1084</v>
      </c>
      <c r="C1325" s="112" t="s">
        <v>197</v>
      </c>
      <c r="D1325" s="284">
        <v>240</v>
      </c>
      <c r="E1325" s="279">
        <v>1027.3004558754669</v>
      </c>
      <c r="F1325" s="279">
        <f t="shared" si="93"/>
        <v>246552.10941011205</v>
      </c>
      <c r="G1325" s="192"/>
      <c r="I1325" s="277"/>
    </row>
    <row r="1326" spans="1:9" ht="51.75" x14ac:dyDescent="0.3">
      <c r="A1326" s="287">
        <f t="shared" si="94"/>
        <v>8</v>
      </c>
      <c r="B1326" s="282" t="s">
        <v>631</v>
      </c>
      <c r="C1326" s="112" t="s">
        <v>197</v>
      </c>
      <c r="D1326" s="284">
        <v>53</v>
      </c>
      <c r="E1326" s="279">
        <v>812.30281903700416</v>
      </c>
      <c r="F1326" s="279">
        <f t="shared" si="93"/>
        <v>43052.049408961218</v>
      </c>
      <c r="G1326" s="192"/>
      <c r="I1326" s="277"/>
    </row>
    <row r="1327" spans="1:9" x14ac:dyDescent="0.3">
      <c r="A1327" s="290" t="s">
        <v>1085</v>
      </c>
      <c r="B1327" s="290"/>
      <c r="C1327" s="247"/>
      <c r="D1327" s="291"/>
      <c r="E1327" s="292"/>
      <c r="F1327" s="292"/>
      <c r="G1327" s="192"/>
      <c r="I1327" s="277"/>
    </row>
    <row r="1328" spans="1:9" ht="34.5" x14ac:dyDescent="0.3">
      <c r="A1328" s="234">
        <f>A1326+1</f>
        <v>9</v>
      </c>
      <c r="B1328" s="288" t="s">
        <v>1086</v>
      </c>
      <c r="C1328" s="230" t="s">
        <v>197</v>
      </c>
      <c r="D1328" s="292">
        <v>530</v>
      </c>
      <c r="E1328" s="279">
        <v>553.11587839126082</v>
      </c>
      <c r="F1328" s="279">
        <f>D1328*E1328</f>
        <v>293151.41554736823</v>
      </c>
      <c r="G1328" s="192"/>
      <c r="I1328" s="277"/>
    </row>
    <row r="1329" spans="1:9" x14ac:dyDescent="0.3">
      <c r="A1329" s="234">
        <f>A1328+1</f>
        <v>10</v>
      </c>
      <c r="B1329" s="288" t="s">
        <v>1087</v>
      </c>
      <c r="C1329" s="230" t="s">
        <v>576</v>
      </c>
      <c r="D1329" s="292">
        <f>250/100</f>
        <v>2.5</v>
      </c>
      <c r="E1329" s="279">
        <v>410493.8288207982</v>
      </c>
      <c r="F1329" s="279">
        <f>D1329*E1329</f>
        <v>1026234.5720519954</v>
      </c>
      <c r="G1329" s="192"/>
      <c r="I1329" s="277"/>
    </row>
    <row r="1330" spans="1:9" x14ac:dyDescent="0.3">
      <c r="A1330" s="234">
        <f>A1329+1</f>
        <v>11</v>
      </c>
      <c r="B1330" s="288" t="s">
        <v>1088</v>
      </c>
      <c r="C1330" s="230" t="s">
        <v>576</v>
      </c>
      <c r="D1330" s="292">
        <f>300/100</f>
        <v>3</v>
      </c>
      <c r="E1330" s="279">
        <v>227517.11661785131</v>
      </c>
      <c r="F1330" s="279">
        <f>D1330*E1330</f>
        <v>682551.34985355393</v>
      </c>
      <c r="G1330" s="192"/>
      <c r="I1330" s="277"/>
    </row>
    <row r="1331" spans="1:9" x14ac:dyDescent="0.3">
      <c r="A1331" s="290" t="s">
        <v>1089</v>
      </c>
      <c r="B1331" s="290"/>
      <c r="C1331" s="247"/>
      <c r="D1331" s="291"/>
      <c r="E1331" s="292"/>
      <c r="F1331" s="292"/>
      <c r="G1331" s="192"/>
      <c r="I1331" s="277"/>
    </row>
    <row r="1332" spans="1:9" x14ac:dyDescent="0.3">
      <c r="A1332" s="234">
        <f>A1330+1</f>
        <v>12</v>
      </c>
      <c r="B1332" s="288" t="s">
        <v>1090</v>
      </c>
      <c r="C1332" s="230" t="s">
        <v>621</v>
      </c>
      <c r="D1332" s="292">
        <v>1</v>
      </c>
      <c r="E1332" s="279">
        <v>253777.22638880255</v>
      </c>
      <c r="F1332" s="279">
        <f>D1332*E1332</f>
        <v>253777.22638880255</v>
      </c>
      <c r="G1332" s="192"/>
      <c r="I1332" s="277"/>
    </row>
    <row r="1333" spans="1:9" x14ac:dyDescent="0.3">
      <c r="A1333" s="238">
        <f>A1330+1</f>
        <v>12</v>
      </c>
      <c r="B1333" s="293" t="s">
        <v>633</v>
      </c>
      <c r="C1333" s="240" t="s">
        <v>554</v>
      </c>
      <c r="D1333" s="294">
        <f>10.71/100</f>
        <v>0.10710000000000001</v>
      </c>
      <c r="E1333" s="279">
        <v>560518.67761524476</v>
      </c>
      <c r="F1333" s="279">
        <f>D1333*E1333</f>
        <v>60031.550372592719</v>
      </c>
      <c r="G1333" s="192"/>
      <c r="I1333" s="277"/>
    </row>
    <row r="1334" spans="1:9" x14ac:dyDescent="0.3">
      <c r="A1334" s="180">
        <f>A1333+1</f>
        <v>13</v>
      </c>
      <c r="B1334" s="278" t="s">
        <v>572</v>
      </c>
      <c r="C1334" s="182" t="s">
        <v>554</v>
      </c>
      <c r="D1334" s="294">
        <f>10.71/100</f>
        <v>0.10710000000000001</v>
      </c>
      <c r="E1334" s="279">
        <v>162377.06021637504</v>
      </c>
      <c r="F1334" s="279">
        <f>D1334*E1334</f>
        <v>17390.58314917377</v>
      </c>
      <c r="G1334" s="192"/>
      <c r="I1334" s="277"/>
    </row>
    <row r="1335" spans="1:9" ht="34.5" x14ac:dyDescent="0.3">
      <c r="A1335" s="238">
        <f>A1334+1</f>
        <v>14</v>
      </c>
      <c r="B1335" s="293" t="s">
        <v>1321</v>
      </c>
      <c r="C1335" s="240" t="s">
        <v>214</v>
      </c>
      <c r="D1335" s="294">
        <v>12</v>
      </c>
      <c r="E1335" s="279">
        <v>7921.9400143281473</v>
      </c>
      <c r="F1335" s="279">
        <f>D1335*E1335</f>
        <v>95063.280171937775</v>
      </c>
      <c r="G1335" s="192"/>
      <c r="I1335" s="277"/>
    </row>
    <row r="1336" spans="1:9" x14ac:dyDescent="0.3">
      <c r="A1336" s="180">
        <f>A1335+1</f>
        <v>15</v>
      </c>
      <c r="B1336" s="278" t="s">
        <v>575</v>
      </c>
      <c r="C1336" s="182" t="s">
        <v>576</v>
      </c>
      <c r="D1336" s="279">
        <f>48/100</f>
        <v>0.48</v>
      </c>
      <c r="E1336" s="279">
        <v>71755.573412920348</v>
      </c>
      <c r="F1336" s="279">
        <f>D1336*E1336</f>
        <v>34442.675238201766</v>
      </c>
      <c r="G1336" s="192"/>
      <c r="I1336" s="277"/>
    </row>
    <row r="1337" spans="1:9" x14ac:dyDescent="0.3">
      <c r="A1337" s="290" t="s">
        <v>1091</v>
      </c>
      <c r="B1337" s="290"/>
      <c r="C1337" s="247"/>
      <c r="D1337" s="291"/>
      <c r="E1337" s="292"/>
      <c r="F1337" s="292"/>
      <c r="G1337" s="192"/>
      <c r="I1337" s="277"/>
    </row>
    <row r="1338" spans="1:9" x14ac:dyDescent="0.3">
      <c r="A1338" s="234">
        <f>A1336+1</f>
        <v>16</v>
      </c>
      <c r="B1338" s="288" t="s">
        <v>1092</v>
      </c>
      <c r="C1338" s="230" t="s">
        <v>214</v>
      </c>
      <c r="D1338" s="292">
        <v>1</v>
      </c>
      <c r="E1338" s="279">
        <v>23502.68828076826</v>
      </c>
      <c r="F1338" s="279">
        <f t="shared" ref="F1338:F1351" si="95">D1338*E1338</f>
        <v>23502.68828076826</v>
      </c>
      <c r="G1338" s="192"/>
      <c r="I1338" s="277"/>
    </row>
    <row r="1339" spans="1:9" x14ac:dyDescent="0.3">
      <c r="A1339" s="238">
        <f t="shared" ref="A1339:A1351" si="96">A1338+1</f>
        <v>17</v>
      </c>
      <c r="B1339" s="293" t="s">
        <v>1093</v>
      </c>
      <c r="C1339" s="240" t="s">
        <v>214</v>
      </c>
      <c r="D1339" s="294">
        <v>1</v>
      </c>
      <c r="E1339" s="279">
        <v>27941.280277429734</v>
      </c>
      <c r="F1339" s="279">
        <f t="shared" si="95"/>
        <v>27941.280277429734</v>
      </c>
      <c r="G1339" s="192"/>
      <c r="I1339" s="277"/>
    </row>
    <row r="1340" spans="1:9" x14ac:dyDescent="0.3">
      <c r="A1340" s="238">
        <f t="shared" si="96"/>
        <v>18</v>
      </c>
      <c r="B1340" s="293" t="s">
        <v>1094</v>
      </c>
      <c r="C1340" s="240" t="s">
        <v>214</v>
      </c>
      <c r="D1340" s="294">
        <v>2</v>
      </c>
      <c r="E1340" s="279">
        <v>7760.025255045889</v>
      </c>
      <c r="F1340" s="279">
        <f t="shared" si="95"/>
        <v>15520.050510091778</v>
      </c>
      <c r="G1340" s="192"/>
      <c r="I1340" s="277"/>
    </row>
    <row r="1341" spans="1:9" x14ac:dyDescent="0.3">
      <c r="A1341" s="238">
        <f t="shared" si="96"/>
        <v>19</v>
      </c>
      <c r="B1341" s="293" t="s">
        <v>1095</v>
      </c>
      <c r="C1341" s="240" t="s">
        <v>214</v>
      </c>
      <c r="D1341" s="294">
        <v>3</v>
      </c>
      <c r="E1341" s="279">
        <v>7012.571365327969</v>
      </c>
      <c r="F1341" s="279">
        <f t="shared" si="95"/>
        <v>21037.714095983909</v>
      </c>
      <c r="G1341" s="192"/>
      <c r="I1341" s="277"/>
    </row>
    <row r="1342" spans="1:9" ht="34.5" x14ac:dyDescent="0.3">
      <c r="A1342" s="238">
        <f t="shared" si="96"/>
        <v>20</v>
      </c>
      <c r="B1342" s="293" t="s">
        <v>1096</v>
      </c>
      <c r="C1342" s="240" t="s">
        <v>214</v>
      </c>
      <c r="D1342" s="294">
        <v>19</v>
      </c>
      <c r="E1342" s="279">
        <v>11533.316665289993</v>
      </c>
      <c r="F1342" s="279">
        <f t="shared" si="95"/>
        <v>219133.01664050986</v>
      </c>
      <c r="G1342" s="192"/>
      <c r="I1342" s="277"/>
    </row>
    <row r="1343" spans="1:9" ht="51.75" x14ac:dyDescent="0.3">
      <c r="A1343" s="238">
        <f t="shared" si="96"/>
        <v>21</v>
      </c>
      <c r="B1343" s="293" t="s">
        <v>648</v>
      </c>
      <c r="C1343" s="240" t="s">
        <v>214</v>
      </c>
      <c r="D1343" s="294">
        <v>5</v>
      </c>
      <c r="E1343" s="279">
        <v>16466.512337428267</v>
      </c>
      <c r="F1343" s="279">
        <f t="shared" si="95"/>
        <v>82332.561687141337</v>
      </c>
      <c r="G1343" s="192"/>
      <c r="I1343" s="277"/>
    </row>
    <row r="1344" spans="1:9" ht="51.75" x14ac:dyDescent="0.3">
      <c r="A1344" s="238">
        <f t="shared" si="96"/>
        <v>22</v>
      </c>
      <c r="B1344" s="293" t="s">
        <v>649</v>
      </c>
      <c r="C1344" s="240" t="s">
        <v>214</v>
      </c>
      <c r="D1344" s="294">
        <v>2</v>
      </c>
      <c r="E1344" s="279">
        <v>20951.235675735788</v>
      </c>
      <c r="F1344" s="279">
        <f t="shared" si="95"/>
        <v>41902.471351471577</v>
      </c>
      <c r="G1344" s="192"/>
      <c r="I1344" s="277"/>
    </row>
    <row r="1345" spans="1:9" ht="34.5" x14ac:dyDescent="0.3">
      <c r="A1345" s="238">
        <f t="shared" si="96"/>
        <v>23</v>
      </c>
      <c r="B1345" s="293" t="s">
        <v>662</v>
      </c>
      <c r="C1345" s="240" t="s">
        <v>641</v>
      </c>
      <c r="D1345" s="294">
        <f>6/100</f>
        <v>0.06</v>
      </c>
      <c r="E1345" s="279">
        <v>210505.52377797911</v>
      </c>
      <c r="F1345" s="279">
        <f t="shared" si="95"/>
        <v>12630.331426678746</v>
      </c>
      <c r="G1345" s="192"/>
      <c r="I1345" s="277"/>
    </row>
    <row r="1346" spans="1:9" ht="34.5" x14ac:dyDescent="0.3">
      <c r="A1346" s="238">
        <f t="shared" si="96"/>
        <v>24</v>
      </c>
      <c r="B1346" s="293" t="s">
        <v>1097</v>
      </c>
      <c r="C1346" s="240" t="s">
        <v>641</v>
      </c>
      <c r="D1346" s="294">
        <f>2/100</f>
        <v>0.02</v>
      </c>
      <c r="E1346" s="279">
        <v>210505.52377797911</v>
      </c>
      <c r="F1346" s="279">
        <f t="shared" si="95"/>
        <v>4210.1104755595825</v>
      </c>
      <c r="G1346" s="192"/>
      <c r="I1346" s="277"/>
    </row>
    <row r="1347" spans="1:9" x14ac:dyDescent="0.3">
      <c r="A1347" s="238">
        <f t="shared" si="96"/>
        <v>25</v>
      </c>
      <c r="B1347" s="293" t="s">
        <v>643</v>
      </c>
      <c r="C1347" s="240" t="s">
        <v>641</v>
      </c>
      <c r="D1347" s="294">
        <f>1/100</f>
        <v>0.01</v>
      </c>
      <c r="E1347" s="279">
        <v>185690.05463934416</v>
      </c>
      <c r="F1347" s="279">
        <f t="shared" si="95"/>
        <v>1856.9005463934416</v>
      </c>
      <c r="G1347" s="192"/>
      <c r="I1347" s="277"/>
    </row>
    <row r="1348" spans="1:9" x14ac:dyDescent="0.3">
      <c r="A1348" s="238">
        <f t="shared" si="96"/>
        <v>26</v>
      </c>
      <c r="B1348" s="293" t="s">
        <v>644</v>
      </c>
      <c r="C1348" s="240" t="s">
        <v>641</v>
      </c>
      <c r="D1348" s="294">
        <f>2/100</f>
        <v>0.02</v>
      </c>
      <c r="E1348" s="279">
        <v>223062.74912524017</v>
      </c>
      <c r="F1348" s="279">
        <f t="shared" si="95"/>
        <v>4461.2549825048036</v>
      </c>
      <c r="G1348" s="192"/>
      <c r="I1348" s="277"/>
    </row>
    <row r="1349" spans="1:9" ht="51.75" x14ac:dyDescent="0.3">
      <c r="A1349" s="234">
        <f t="shared" si="96"/>
        <v>27</v>
      </c>
      <c r="B1349" s="288" t="s">
        <v>651</v>
      </c>
      <c r="C1349" s="230" t="s">
        <v>576</v>
      </c>
      <c r="D1349" s="292">
        <f>66/100</f>
        <v>0.66</v>
      </c>
      <c r="E1349" s="279">
        <v>163932.70912732728</v>
      </c>
      <c r="F1349" s="279">
        <f t="shared" si="95"/>
        <v>108195.58802403601</v>
      </c>
      <c r="G1349" s="192"/>
      <c r="I1349" s="277"/>
    </row>
    <row r="1350" spans="1:9" ht="51.75" x14ac:dyDescent="0.3">
      <c r="A1350" s="234">
        <f t="shared" si="96"/>
        <v>28</v>
      </c>
      <c r="B1350" s="288" t="s">
        <v>652</v>
      </c>
      <c r="C1350" s="230" t="s">
        <v>576</v>
      </c>
      <c r="D1350" s="292">
        <f>102/100</f>
        <v>1.02</v>
      </c>
      <c r="E1350" s="279">
        <v>141975.50366297364</v>
      </c>
      <c r="F1350" s="279">
        <f t="shared" si="95"/>
        <v>144815.01373623312</v>
      </c>
      <c r="G1350" s="192"/>
      <c r="I1350" s="277"/>
    </row>
    <row r="1351" spans="1:9" x14ac:dyDescent="0.3">
      <c r="A1351" s="234">
        <f t="shared" si="96"/>
        <v>29</v>
      </c>
      <c r="B1351" s="288" t="s">
        <v>663</v>
      </c>
      <c r="C1351" s="230" t="s">
        <v>197</v>
      </c>
      <c r="D1351" s="292">
        <v>166</v>
      </c>
      <c r="E1351" s="279">
        <v>149.49077794358405</v>
      </c>
      <c r="F1351" s="279">
        <f t="shared" si="95"/>
        <v>24815.469138634951</v>
      </c>
      <c r="G1351" s="192"/>
      <c r="I1351" s="277"/>
    </row>
    <row r="1352" spans="1:9" x14ac:dyDescent="0.3">
      <c r="A1352" s="290" t="s">
        <v>1098</v>
      </c>
      <c r="B1352" s="290"/>
      <c r="C1352" s="247"/>
      <c r="D1352" s="291"/>
      <c r="E1352" s="292"/>
      <c r="F1352" s="292"/>
      <c r="G1352" s="192"/>
      <c r="I1352" s="277"/>
    </row>
    <row r="1353" spans="1:9" ht="34.5" x14ac:dyDescent="0.3">
      <c r="A1353" s="234">
        <f>A1351+1</f>
        <v>30</v>
      </c>
      <c r="B1353" s="288" t="s">
        <v>639</v>
      </c>
      <c r="C1353" s="230" t="s">
        <v>214</v>
      </c>
      <c r="D1353" s="292">
        <v>1</v>
      </c>
      <c r="E1353" s="279">
        <v>20512.87272189658</v>
      </c>
      <c r="F1353" s="279">
        <f t="shared" ref="F1353:F1364" si="97">D1353*E1353</f>
        <v>20512.87272189658</v>
      </c>
      <c r="G1353" s="192"/>
      <c r="I1353" s="277"/>
    </row>
    <row r="1354" spans="1:9" ht="34.5" x14ac:dyDescent="0.3">
      <c r="A1354" s="238">
        <f t="shared" ref="A1354:A1364" si="98">A1353+1</f>
        <v>31</v>
      </c>
      <c r="B1354" s="293" t="s">
        <v>659</v>
      </c>
      <c r="C1354" s="240" t="s">
        <v>214</v>
      </c>
      <c r="D1354" s="294">
        <v>1</v>
      </c>
      <c r="E1354" s="279">
        <v>9171.8349450306087</v>
      </c>
      <c r="F1354" s="279">
        <f t="shared" si="97"/>
        <v>9171.8349450306087</v>
      </c>
      <c r="G1354" s="192"/>
      <c r="I1354" s="277"/>
    </row>
    <row r="1355" spans="1:9" ht="34.5" x14ac:dyDescent="0.3">
      <c r="A1355" s="238">
        <f t="shared" si="98"/>
        <v>32</v>
      </c>
      <c r="B1355" s="293" t="s">
        <v>660</v>
      </c>
      <c r="C1355" s="240" t="s">
        <v>214</v>
      </c>
      <c r="D1355" s="294">
        <v>2</v>
      </c>
      <c r="E1355" s="279">
        <v>4494.2685031758647</v>
      </c>
      <c r="F1355" s="279">
        <f t="shared" si="97"/>
        <v>8988.5370063517294</v>
      </c>
      <c r="G1355" s="192"/>
      <c r="I1355" s="277"/>
    </row>
    <row r="1356" spans="1:9" ht="34.5" x14ac:dyDescent="0.3">
      <c r="A1356" s="238">
        <f t="shared" si="98"/>
        <v>33</v>
      </c>
      <c r="B1356" s="293" t="s">
        <v>638</v>
      </c>
      <c r="C1356" s="240" t="s">
        <v>214</v>
      </c>
      <c r="D1356" s="294">
        <v>1</v>
      </c>
      <c r="E1356" s="279">
        <v>4494.2685031758647</v>
      </c>
      <c r="F1356" s="279">
        <f t="shared" si="97"/>
        <v>4494.2685031758647</v>
      </c>
      <c r="G1356" s="192"/>
      <c r="I1356" s="277"/>
    </row>
    <row r="1357" spans="1:9" ht="34.5" x14ac:dyDescent="0.3">
      <c r="A1357" s="238">
        <f t="shared" si="98"/>
        <v>34</v>
      </c>
      <c r="B1357" s="293" t="s">
        <v>1096</v>
      </c>
      <c r="C1357" s="240" t="s">
        <v>214</v>
      </c>
      <c r="D1357" s="294">
        <v>10</v>
      </c>
      <c r="E1357" s="279">
        <v>11533.316665289993</v>
      </c>
      <c r="F1357" s="279">
        <f t="shared" si="97"/>
        <v>115333.16665289993</v>
      </c>
      <c r="G1357" s="192"/>
      <c r="I1357" s="277"/>
    </row>
    <row r="1358" spans="1:9" ht="34.5" x14ac:dyDescent="0.3">
      <c r="A1358" s="238">
        <f t="shared" si="98"/>
        <v>35</v>
      </c>
      <c r="B1358" s="293" t="s">
        <v>661</v>
      </c>
      <c r="C1358" s="240" t="s">
        <v>214</v>
      </c>
      <c r="D1358" s="294">
        <v>3</v>
      </c>
      <c r="E1358" s="279">
        <v>8842.4826623054796</v>
      </c>
      <c r="F1358" s="279">
        <f t="shared" si="97"/>
        <v>26527.447986916439</v>
      </c>
      <c r="G1358" s="192"/>
      <c r="I1358" s="277"/>
    </row>
    <row r="1359" spans="1:9" ht="34.5" x14ac:dyDescent="0.3">
      <c r="A1359" s="238">
        <f t="shared" si="98"/>
        <v>36</v>
      </c>
      <c r="B1359" s="293" t="s">
        <v>1097</v>
      </c>
      <c r="C1359" s="240" t="s">
        <v>641</v>
      </c>
      <c r="D1359" s="294">
        <f>5/100</f>
        <v>0.05</v>
      </c>
      <c r="E1359" s="279">
        <v>210505.52377797911</v>
      </c>
      <c r="F1359" s="279">
        <f t="shared" si="97"/>
        <v>10525.276188898955</v>
      </c>
      <c r="G1359" s="192"/>
      <c r="I1359" s="277"/>
    </row>
    <row r="1360" spans="1:9" x14ac:dyDescent="0.3">
      <c r="A1360" s="238">
        <f t="shared" si="98"/>
        <v>37</v>
      </c>
      <c r="B1360" s="293" t="s">
        <v>643</v>
      </c>
      <c r="C1360" s="240" t="s">
        <v>641</v>
      </c>
      <c r="D1360" s="294">
        <f>2/100</f>
        <v>0.02</v>
      </c>
      <c r="E1360" s="279">
        <v>185690.05463934416</v>
      </c>
      <c r="F1360" s="279">
        <f t="shared" si="97"/>
        <v>3713.8010927868831</v>
      </c>
      <c r="G1360" s="192"/>
      <c r="I1360" s="277"/>
    </row>
    <row r="1361" spans="1:9" x14ac:dyDescent="0.3">
      <c r="A1361" s="238">
        <f t="shared" si="98"/>
        <v>38</v>
      </c>
      <c r="B1361" s="293" t="s">
        <v>644</v>
      </c>
      <c r="C1361" s="240" t="s">
        <v>641</v>
      </c>
      <c r="D1361" s="294">
        <f>1/100</f>
        <v>0.01</v>
      </c>
      <c r="E1361" s="279">
        <v>223062.74912524017</v>
      </c>
      <c r="F1361" s="279">
        <f t="shared" si="97"/>
        <v>2230.6274912524018</v>
      </c>
      <c r="G1361" s="192"/>
      <c r="I1361" s="277"/>
    </row>
    <row r="1362" spans="1:9" ht="51.75" x14ac:dyDescent="0.3">
      <c r="A1362" s="234">
        <f t="shared" si="98"/>
        <v>39</v>
      </c>
      <c r="B1362" s="288" t="s">
        <v>651</v>
      </c>
      <c r="C1362" s="230" t="s">
        <v>576</v>
      </c>
      <c r="D1362" s="292">
        <f>60/100</f>
        <v>0.6</v>
      </c>
      <c r="E1362" s="279">
        <v>163932.70912732728</v>
      </c>
      <c r="F1362" s="279">
        <f t="shared" si="97"/>
        <v>98359.625476396366</v>
      </c>
      <c r="G1362" s="192"/>
      <c r="I1362" s="277"/>
    </row>
    <row r="1363" spans="1:9" ht="51.75" x14ac:dyDescent="0.3">
      <c r="A1363" s="234">
        <f t="shared" si="98"/>
        <v>40</v>
      </c>
      <c r="B1363" s="288" t="s">
        <v>652</v>
      </c>
      <c r="C1363" s="230" t="s">
        <v>576</v>
      </c>
      <c r="D1363" s="292">
        <f>82/100</f>
        <v>0.82</v>
      </c>
      <c r="E1363" s="279">
        <v>141975.50366297364</v>
      </c>
      <c r="F1363" s="279">
        <f t="shared" si="97"/>
        <v>116419.91300363839</v>
      </c>
      <c r="G1363" s="192"/>
      <c r="I1363" s="277"/>
    </row>
    <row r="1364" spans="1:9" x14ac:dyDescent="0.3">
      <c r="A1364" s="234">
        <f t="shared" si="98"/>
        <v>41</v>
      </c>
      <c r="B1364" s="288" t="s">
        <v>663</v>
      </c>
      <c r="C1364" s="230" t="s">
        <v>197</v>
      </c>
      <c r="D1364" s="292">
        <v>142</v>
      </c>
      <c r="E1364" s="279">
        <v>149.49077794358405</v>
      </c>
      <c r="F1364" s="279">
        <f t="shared" si="97"/>
        <v>21227.690467988934</v>
      </c>
      <c r="G1364" s="192"/>
      <c r="I1364" s="277"/>
    </row>
    <row r="1365" spans="1:9" x14ac:dyDescent="0.3">
      <c r="A1365" s="290" t="s">
        <v>1099</v>
      </c>
      <c r="B1365" s="290"/>
      <c r="C1365" s="247"/>
      <c r="D1365" s="291"/>
      <c r="E1365" s="292"/>
      <c r="F1365" s="292"/>
      <c r="G1365" s="192"/>
      <c r="I1365" s="277"/>
    </row>
    <row r="1366" spans="1:9" ht="34.5" x14ac:dyDescent="0.3">
      <c r="A1366" s="287">
        <f>A1364+1</f>
        <v>42</v>
      </c>
      <c r="B1366" s="282" t="s">
        <v>1100</v>
      </c>
      <c r="C1366" s="112" t="s">
        <v>214</v>
      </c>
      <c r="D1366" s="284">
        <v>20</v>
      </c>
      <c r="E1366" s="279">
        <v>20844.447069581413</v>
      </c>
      <c r="F1366" s="279">
        <f t="shared" ref="F1366:F1376" si="99">D1366*E1366</f>
        <v>416888.94139162824</v>
      </c>
      <c r="G1366" s="192"/>
      <c r="I1366" s="277"/>
    </row>
    <row r="1367" spans="1:9" x14ac:dyDescent="0.3">
      <c r="A1367" s="287">
        <f t="shared" ref="A1367:A1372" si="100">A1366+1</f>
        <v>43</v>
      </c>
      <c r="B1367" s="282" t="s">
        <v>1101</v>
      </c>
      <c r="C1367" s="112" t="s">
        <v>166</v>
      </c>
      <c r="D1367" s="289">
        <f>10/1000</f>
        <v>0.01</v>
      </c>
      <c r="E1367" s="279">
        <v>1268525.6531533932</v>
      </c>
      <c r="F1367" s="279">
        <f t="shared" si="99"/>
        <v>12685.256531533933</v>
      </c>
      <c r="G1367" s="192"/>
      <c r="I1367" s="277"/>
    </row>
    <row r="1368" spans="1:9" x14ac:dyDescent="0.3">
      <c r="A1368" s="281">
        <f t="shared" si="100"/>
        <v>44</v>
      </c>
      <c r="B1368" s="282" t="s">
        <v>1102</v>
      </c>
      <c r="C1368" s="283" t="s">
        <v>214</v>
      </c>
      <c r="D1368" s="289">
        <v>40</v>
      </c>
      <c r="E1368" s="279">
        <v>11196.859267974447</v>
      </c>
      <c r="F1368" s="279">
        <f t="shared" si="99"/>
        <v>447874.37071897788</v>
      </c>
      <c r="G1368" s="192"/>
      <c r="I1368" s="277"/>
    </row>
    <row r="1369" spans="1:9" ht="34.5" x14ac:dyDescent="0.3">
      <c r="A1369" s="281">
        <f t="shared" si="100"/>
        <v>45</v>
      </c>
      <c r="B1369" s="282" t="s">
        <v>218</v>
      </c>
      <c r="C1369" s="283" t="s">
        <v>219</v>
      </c>
      <c r="D1369" s="284">
        <v>24</v>
      </c>
      <c r="E1369" s="279">
        <v>130.4217159874263</v>
      </c>
      <c r="F1369" s="279">
        <f t="shared" si="99"/>
        <v>3130.1211836982311</v>
      </c>
      <c r="G1369" s="192"/>
      <c r="I1369" s="277"/>
    </row>
    <row r="1370" spans="1:9" ht="34.5" x14ac:dyDescent="0.3">
      <c r="A1370" s="281">
        <f t="shared" si="100"/>
        <v>46</v>
      </c>
      <c r="B1370" s="282" t="s">
        <v>220</v>
      </c>
      <c r="C1370" s="283" t="s">
        <v>219</v>
      </c>
      <c r="D1370" s="284">
        <f>D1369</f>
        <v>24</v>
      </c>
      <c r="E1370" s="279">
        <v>4352.7560820810413</v>
      </c>
      <c r="F1370" s="279">
        <f t="shared" si="99"/>
        <v>104466.14596994499</v>
      </c>
      <c r="G1370" s="192"/>
      <c r="I1370" s="277"/>
    </row>
    <row r="1371" spans="1:9" x14ac:dyDescent="0.3">
      <c r="A1371" s="281">
        <f t="shared" si="100"/>
        <v>47</v>
      </c>
      <c r="B1371" s="282" t="s">
        <v>1103</v>
      </c>
      <c r="C1371" s="283" t="s">
        <v>214</v>
      </c>
      <c r="D1371" s="289">
        <v>20</v>
      </c>
      <c r="E1371" s="279">
        <v>10015.88212222013</v>
      </c>
      <c r="F1371" s="279">
        <f t="shared" si="99"/>
        <v>200317.64244440259</v>
      </c>
      <c r="G1371" s="192"/>
      <c r="I1371" s="277"/>
    </row>
    <row r="1372" spans="1:9" x14ac:dyDescent="0.3">
      <c r="A1372" s="287">
        <f t="shared" si="100"/>
        <v>48</v>
      </c>
      <c r="B1372" s="282" t="s">
        <v>1104</v>
      </c>
      <c r="C1372" s="112" t="s">
        <v>214</v>
      </c>
      <c r="D1372" s="284">
        <v>20</v>
      </c>
      <c r="E1372" s="279">
        <v>54232.604087684354</v>
      </c>
      <c r="F1372" s="279">
        <f t="shared" si="99"/>
        <v>1084652.081753687</v>
      </c>
      <c r="G1372" s="192"/>
      <c r="I1372" s="277"/>
    </row>
    <row r="1373" spans="1:9" ht="51.75" x14ac:dyDescent="0.3">
      <c r="A1373" s="287">
        <f>A1371+1</f>
        <v>48</v>
      </c>
      <c r="B1373" s="282" t="s">
        <v>1105</v>
      </c>
      <c r="C1373" s="112" t="s">
        <v>197</v>
      </c>
      <c r="D1373" s="284">
        <v>200</v>
      </c>
      <c r="E1373" s="279">
        <v>1027.3004558754669</v>
      </c>
      <c r="F1373" s="279">
        <f t="shared" si="99"/>
        <v>205460.09117509337</v>
      </c>
      <c r="G1373" s="192"/>
      <c r="I1373" s="277"/>
    </row>
    <row r="1374" spans="1:9" ht="51.75" x14ac:dyDescent="0.3">
      <c r="A1374" s="287">
        <f>A1373+1</f>
        <v>49</v>
      </c>
      <c r="B1374" s="282" t="s">
        <v>631</v>
      </c>
      <c r="C1374" s="112" t="s">
        <v>197</v>
      </c>
      <c r="D1374" s="284">
        <v>70</v>
      </c>
      <c r="E1374" s="279">
        <v>812.30281903700416</v>
      </c>
      <c r="F1374" s="279">
        <f t="shared" si="99"/>
        <v>56861.197332590295</v>
      </c>
      <c r="G1374" s="192"/>
      <c r="I1374" s="277"/>
    </row>
    <row r="1375" spans="1:9" x14ac:dyDescent="0.3">
      <c r="A1375" s="234">
        <f>A1374+1</f>
        <v>50</v>
      </c>
      <c r="B1375" s="288" t="s">
        <v>1314</v>
      </c>
      <c r="C1375" s="230" t="s">
        <v>197</v>
      </c>
      <c r="D1375" s="292">
        <v>200</v>
      </c>
      <c r="E1375" s="279">
        <v>1212.2338623228814</v>
      </c>
      <c r="F1375" s="279">
        <f t="shared" si="99"/>
        <v>242446.77246457626</v>
      </c>
      <c r="G1375" s="192"/>
      <c r="I1375" s="277"/>
    </row>
    <row r="1376" spans="1:9" x14ac:dyDescent="0.3">
      <c r="A1376" s="234">
        <f>A1375+1</f>
        <v>51</v>
      </c>
      <c r="B1376" s="288" t="s">
        <v>1315</v>
      </c>
      <c r="C1376" s="230" t="s">
        <v>197</v>
      </c>
      <c r="D1376" s="292">
        <v>20</v>
      </c>
      <c r="E1376" s="279">
        <v>653.58682514770783</v>
      </c>
      <c r="F1376" s="279">
        <f t="shared" si="99"/>
        <v>13071.736502954156</v>
      </c>
      <c r="G1376" s="192"/>
      <c r="I1376" s="277"/>
    </row>
    <row r="1377" spans="1:9" x14ac:dyDescent="0.3">
      <c r="A1377" s="290" t="s">
        <v>1106</v>
      </c>
      <c r="B1377" s="290"/>
      <c r="C1377" s="247"/>
      <c r="D1377" s="291"/>
      <c r="E1377" s="292"/>
      <c r="F1377" s="292"/>
      <c r="G1377" s="192"/>
      <c r="I1377" s="277"/>
    </row>
    <row r="1378" spans="1:9" ht="34.5" x14ac:dyDescent="0.3">
      <c r="A1378" s="234">
        <v>1</v>
      </c>
      <c r="B1378" s="288" t="s">
        <v>657</v>
      </c>
      <c r="C1378" s="230" t="s">
        <v>214</v>
      </c>
      <c r="D1378" s="292">
        <v>8</v>
      </c>
      <c r="E1378" s="279">
        <v>21260.326611614502</v>
      </c>
      <c r="F1378" s="279">
        <f t="shared" ref="F1378:F1386" si="101">D1378*E1378</f>
        <v>170082.61289291602</v>
      </c>
      <c r="G1378" s="192"/>
      <c r="I1378" s="277"/>
    </row>
    <row r="1379" spans="1:9" ht="34.5" x14ac:dyDescent="0.3">
      <c r="A1379" s="238">
        <f t="shared" ref="A1379:A1386" si="102">A1378+1</f>
        <v>2</v>
      </c>
      <c r="B1379" s="293" t="s">
        <v>1107</v>
      </c>
      <c r="C1379" s="240" t="s">
        <v>214</v>
      </c>
      <c r="D1379" s="294">
        <v>6</v>
      </c>
      <c r="E1379" s="279">
        <v>3034662.7922547557</v>
      </c>
      <c r="F1379" s="279">
        <f t="shared" si="101"/>
        <v>18207976.753528535</v>
      </c>
      <c r="G1379" s="192"/>
      <c r="I1379" s="277"/>
    </row>
    <row r="1380" spans="1:9" ht="34.5" x14ac:dyDescent="0.3">
      <c r="A1380" s="238">
        <f t="shared" si="102"/>
        <v>3</v>
      </c>
      <c r="B1380" s="293" t="s">
        <v>1108</v>
      </c>
      <c r="C1380" s="240" t="s">
        <v>214</v>
      </c>
      <c r="D1380" s="294">
        <v>4</v>
      </c>
      <c r="E1380" s="279">
        <v>2332056.1359199109</v>
      </c>
      <c r="F1380" s="279">
        <f t="shared" si="101"/>
        <v>9328224.5436796434</v>
      </c>
      <c r="G1380" s="192"/>
      <c r="I1380" s="277"/>
    </row>
    <row r="1381" spans="1:9" ht="51.75" x14ac:dyDescent="0.3">
      <c r="A1381" s="159">
        <f t="shared" si="102"/>
        <v>4</v>
      </c>
      <c r="B1381" s="295" t="s">
        <v>1109</v>
      </c>
      <c r="C1381" s="161" t="s">
        <v>197</v>
      </c>
      <c r="D1381" s="296">
        <v>30</v>
      </c>
      <c r="E1381" s="279">
        <v>4717.045151210209</v>
      </c>
      <c r="F1381" s="279">
        <f t="shared" si="101"/>
        <v>141511.35453630626</v>
      </c>
      <c r="G1381" s="192"/>
      <c r="I1381" s="277"/>
    </row>
    <row r="1382" spans="1:9" x14ac:dyDescent="0.3">
      <c r="A1382" s="238">
        <f t="shared" si="102"/>
        <v>5</v>
      </c>
      <c r="B1382" s="293" t="s">
        <v>1110</v>
      </c>
      <c r="C1382" s="240" t="s">
        <v>214</v>
      </c>
      <c r="D1382" s="294">
        <v>2</v>
      </c>
      <c r="E1382" s="279">
        <v>2750.6303141619464</v>
      </c>
      <c r="F1382" s="279">
        <f t="shared" si="101"/>
        <v>5501.2606283238929</v>
      </c>
      <c r="G1382" s="192"/>
      <c r="I1382" s="277"/>
    </row>
    <row r="1383" spans="1:9" x14ac:dyDescent="0.3">
      <c r="A1383" s="238">
        <f t="shared" si="102"/>
        <v>6</v>
      </c>
      <c r="B1383" s="293" t="s">
        <v>1111</v>
      </c>
      <c r="C1383" s="240" t="s">
        <v>214</v>
      </c>
      <c r="D1383" s="294">
        <v>2</v>
      </c>
      <c r="E1383" s="279">
        <v>2616.0886140127204</v>
      </c>
      <c r="F1383" s="279">
        <f t="shared" si="101"/>
        <v>5232.1772280254409</v>
      </c>
      <c r="G1383" s="192"/>
      <c r="I1383" s="277"/>
    </row>
    <row r="1384" spans="1:9" ht="34.5" x14ac:dyDescent="0.3">
      <c r="A1384" s="281">
        <f t="shared" si="102"/>
        <v>7</v>
      </c>
      <c r="B1384" s="282" t="s">
        <v>220</v>
      </c>
      <c r="C1384" s="283" t="s">
        <v>219</v>
      </c>
      <c r="D1384" s="284">
        <v>83.84</v>
      </c>
      <c r="E1384" s="279">
        <v>4352.7560820810413</v>
      </c>
      <c r="F1384" s="279">
        <f t="shared" si="101"/>
        <v>364935.0699216745</v>
      </c>
      <c r="G1384" s="192"/>
      <c r="I1384" s="277"/>
    </row>
    <row r="1385" spans="1:9" x14ac:dyDescent="0.3">
      <c r="A1385" s="159">
        <f t="shared" si="102"/>
        <v>8</v>
      </c>
      <c r="B1385" s="295" t="s">
        <v>1112</v>
      </c>
      <c r="C1385" s="297" t="s">
        <v>214</v>
      </c>
      <c r="D1385" s="296">
        <v>2</v>
      </c>
      <c r="E1385" s="279">
        <v>157378.69737304628</v>
      </c>
      <c r="F1385" s="279">
        <f t="shared" si="101"/>
        <v>314757.39474609256</v>
      </c>
      <c r="G1385" s="192"/>
      <c r="I1385" s="277"/>
    </row>
    <row r="1386" spans="1:9" x14ac:dyDescent="0.3">
      <c r="A1386" s="159">
        <f t="shared" si="102"/>
        <v>9</v>
      </c>
      <c r="B1386" s="295" t="s">
        <v>1113</v>
      </c>
      <c r="C1386" s="297" t="s">
        <v>214</v>
      </c>
      <c r="D1386" s="296">
        <v>2</v>
      </c>
      <c r="E1386" s="279">
        <v>203421.85697967018</v>
      </c>
      <c r="F1386" s="279">
        <f t="shared" si="101"/>
        <v>406843.71395934036</v>
      </c>
      <c r="G1386" s="192"/>
      <c r="I1386" s="277"/>
    </row>
    <row r="1387" spans="1:9" x14ac:dyDescent="0.3">
      <c r="A1387" s="290" t="s">
        <v>1098</v>
      </c>
      <c r="B1387" s="290"/>
      <c r="C1387" s="247"/>
      <c r="D1387" s="291"/>
      <c r="E1387" s="296"/>
      <c r="F1387" s="296"/>
      <c r="G1387" s="192"/>
      <c r="I1387" s="277"/>
    </row>
    <row r="1388" spans="1:9" x14ac:dyDescent="0.3">
      <c r="A1388" s="281">
        <v>1</v>
      </c>
      <c r="B1388" s="282" t="s">
        <v>212</v>
      </c>
      <c r="C1388" s="283" t="s">
        <v>197</v>
      </c>
      <c r="D1388" s="284">
        <v>28</v>
      </c>
      <c r="E1388" s="279">
        <v>3632.6259040290925</v>
      </c>
      <c r="F1388" s="279">
        <f t="shared" ref="F1388:F1394" si="103">D1388*E1388</f>
        <v>101713.52531281459</v>
      </c>
      <c r="G1388" s="192"/>
      <c r="I1388" s="277"/>
    </row>
    <row r="1389" spans="1:9" x14ac:dyDescent="0.3">
      <c r="A1389" s="281">
        <f t="shared" ref="A1389:A1394" si="104">A1388+1</f>
        <v>2</v>
      </c>
      <c r="B1389" s="282" t="s">
        <v>1293</v>
      </c>
      <c r="C1389" s="283" t="s">
        <v>197</v>
      </c>
      <c r="D1389" s="284">
        <v>20</v>
      </c>
      <c r="E1389" s="279">
        <v>3632.6259040290925</v>
      </c>
      <c r="F1389" s="279">
        <f t="shared" si="103"/>
        <v>72652.518080581853</v>
      </c>
      <c r="G1389" s="192"/>
      <c r="I1389" s="277"/>
    </row>
    <row r="1390" spans="1:9" ht="51.75" x14ac:dyDescent="0.3">
      <c r="A1390" s="281">
        <f t="shared" si="104"/>
        <v>3</v>
      </c>
      <c r="B1390" s="282" t="s">
        <v>1114</v>
      </c>
      <c r="C1390" s="298" t="s">
        <v>1115</v>
      </c>
      <c r="D1390" s="284">
        <f>960/100</f>
        <v>9.6</v>
      </c>
      <c r="E1390" s="279">
        <v>103777.38985842871</v>
      </c>
      <c r="F1390" s="279">
        <f t="shared" si="103"/>
        <v>996262.94264091551</v>
      </c>
      <c r="G1390" s="192"/>
      <c r="I1390" s="277"/>
    </row>
    <row r="1391" spans="1:9" ht="51.75" x14ac:dyDescent="0.3">
      <c r="A1391" s="180">
        <f t="shared" si="104"/>
        <v>4</v>
      </c>
      <c r="B1391" s="278" t="s">
        <v>258</v>
      </c>
      <c r="C1391" s="182" t="s">
        <v>219</v>
      </c>
      <c r="D1391" s="284">
        <v>27.6</v>
      </c>
      <c r="E1391" s="279">
        <v>16676.653930666656</v>
      </c>
      <c r="F1391" s="279">
        <f t="shared" si="103"/>
        <v>460275.64848639973</v>
      </c>
      <c r="G1391" s="192"/>
      <c r="I1391" s="277"/>
    </row>
    <row r="1392" spans="1:9" ht="34.5" x14ac:dyDescent="0.3">
      <c r="A1392" s="281">
        <f t="shared" si="104"/>
        <v>5</v>
      </c>
      <c r="B1392" s="282" t="s">
        <v>259</v>
      </c>
      <c r="C1392" s="283" t="s">
        <v>219</v>
      </c>
      <c r="D1392" s="284">
        <v>27.6</v>
      </c>
      <c r="E1392" s="279">
        <v>6306.1618597264005</v>
      </c>
      <c r="F1392" s="279">
        <f t="shared" si="103"/>
        <v>174050.06732844867</v>
      </c>
      <c r="G1392" s="192"/>
      <c r="I1392" s="277"/>
    </row>
    <row r="1393" spans="1:9" x14ac:dyDescent="0.3">
      <c r="A1393" s="281">
        <f t="shared" si="104"/>
        <v>6</v>
      </c>
      <c r="B1393" s="282" t="s">
        <v>212</v>
      </c>
      <c r="C1393" s="283" t="s">
        <v>197</v>
      </c>
      <c r="D1393" s="284">
        <v>24</v>
      </c>
      <c r="E1393" s="279">
        <v>3632.6259040290925</v>
      </c>
      <c r="F1393" s="279">
        <f t="shared" si="103"/>
        <v>87183.021696698212</v>
      </c>
      <c r="G1393" s="192"/>
      <c r="I1393" s="277"/>
    </row>
    <row r="1394" spans="1:9" x14ac:dyDescent="0.3">
      <c r="A1394" s="281">
        <f t="shared" si="104"/>
        <v>7</v>
      </c>
      <c r="B1394" s="282" t="s">
        <v>1293</v>
      </c>
      <c r="C1394" s="283" t="s">
        <v>197</v>
      </c>
      <c r="D1394" s="284">
        <v>12</v>
      </c>
      <c r="E1394" s="279">
        <v>3632.6259040290911</v>
      </c>
      <c r="F1394" s="279">
        <f t="shared" si="103"/>
        <v>43591.510848349091</v>
      </c>
      <c r="G1394" s="192"/>
      <c r="I1394" s="277"/>
    </row>
    <row r="1395" spans="1:9" x14ac:dyDescent="0.3">
      <c r="A1395" s="299"/>
      <c r="B1395" s="300" t="s">
        <v>1116</v>
      </c>
      <c r="C1395" s="283"/>
      <c r="D1395" s="284"/>
      <c r="E1395" s="284"/>
      <c r="F1395" s="284"/>
      <c r="G1395" s="192"/>
      <c r="I1395" s="277"/>
    </row>
    <row r="1396" spans="1:9" x14ac:dyDescent="0.3">
      <c r="A1396" s="234">
        <v>1</v>
      </c>
      <c r="B1396" s="288" t="s">
        <v>772</v>
      </c>
      <c r="C1396" s="230" t="s">
        <v>197</v>
      </c>
      <c r="D1396" s="292">
        <v>100</v>
      </c>
      <c r="E1396" s="279">
        <v>483.41897488519584</v>
      </c>
      <c r="F1396" s="279">
        <f t="shared" ref="F1396:F1407" si="105">D1396*E1396</f>
        <v>48341.897488519586</v>
      </c>
      <c r="G1396" s="192"/>
      <c r="I1396" s="277"/>
    </row>
    <row r="1397" spans="1:9" x14ac:dyDescent="0.3">
      <c r="A1397" s="234">
        <f>A1396+1</f>
        <v>2</v>
      </c>
      <c r="B1397" s="288" t="s">
        <v>774</v>
      </c>
      <c r="C1397" s="230" t="s">
        <v>197</v>
      </c>
      <c r="D1397" s="292">
        <v>450</v>
      </c>
      <c r="E1397" s="279">
        <v>635.89956838765158</v>
      </c>
      <c r="F1397" s="279">
        <f t="shared" si="105"/>
        <v>286154.8057744432</v>
      </c>
      <c r="G1397" s="192"/>
      <c r="I1397" s="277"/>
    </row>
    <row r="1398" spans="1:9" x14ac:dyDescent="0.3">
      <c r="A1398" s="234">
        <f>A1397+1</f>
        <v>3</v>
      </c>
      <c r="B1398" s="288" t="s">
        <v>782</v>
      </c>
      <c r="C1398" s="230" t="s">
        <v>197</v>
      </c>
      <c r="D1398" s="292">
        <v>40</v>
      </c>
      <c r="E1398" s="279">
        <v>635.89956838765158</v>
      </c>
      <c r="F1398" s="279">
        <f t="shared" si="105"/>
        <v>25435.982735506062</v>
      </c>
      <c r="G1398" s="192"/>
      <c r="I1398" s="277"/>
    </row>
    <row r="1399" spans="1:9" x14ac:dyDescent="0.3">
      <c r="A1399" s="234">
        <f>A1398+2</f>
        <v>5</v>
      </c>
      <c r="B1399" s="288" t="s">
        <v>733</v>
      </c>
      <c r="C1399" s="230" t="s">
        <v>214</v>
      </c>
      <c r="D1399" s="292">
        <v>13</v>
      </c>
      <c r="E1399" s="279">
        <v>20781.956122195032</v>
      </c>
      <c r="F1399" s="279">
        <f t="shared" si="105"/>
        <v>270165.42958853539</v>
      </c>
      <c r="G1399" s="192"/>
      <c r="I1399" s="277"/>
    </row>
    <row r="1400" spans="1:9" x14ac:dyDescent="0.3">
      <c r="A1400" s="287">
        <f t="shared" ref="A1400:A1407" si="106">A1399+1</f>
        <v>6</v>
      </c>
      <c r="B1400" s="282" t="s">
        <v>1117</v>
      </c>
      <c r="C1400" s="112" t="s">
        <v>214</v>
      </c>
      <c r="D1400" s="284">
        <v>3</v>
      </c>
      <c r="E1400" s="279">
        <v>67700.089054328666</v>
      </c>
      <c r="F1400" s="279">
        <f t="shared" si="105"/>
        <v>203100.26716298598</v>
      </c>
      <c r="G1400" s="192"/>
      <c r="I1400" s="277"/>
    </row>
    <row r="1401" spans="1:9" x14ac:dyDescent="0.3">
      <c r="A1401" s="287">
        <f t="shared" si="106"/>
        <v>7</v>
      </c>
      <c r="B1401" s="282" t="s">
        <v>1118</v>
      </c>
      <c r="C1401" s="112" t="s">
        <v>214</v>
      </c>
      <c r="D1401" s="284">
        <v>1</v>
      </c>
      <c r="E1401" s="279">
        <v>75485.568769630539</v>
      </c>
      <c r="F1401" s="279">
        <f t="shared" si="105"/>
        <v>75485.568769630539</v>
      </c>
      <c r="G1401" s="192"/>
      <c r="I1401" s="277"/>
    </row>
    <row r="1402" spans="1:9" x14ac:dyDescent="0.3">
      <c r="A1402" s="281">
        <f t="shared" si="106"/>
        <v>8</v>
      </c>
      <c r="B1402" s="282" t="s">
        <v>1119</v>
      </c>
      <c r="C1402" s="283" t="s">
        <v>214</v>
      </c>
      <c r="D1402" s="289">
        <v>3</v>
      </c>
      <c r="E1402" s="279">
        <v>35130.332816742244</v>
      </c>
      <c r="F1402" s="279">
        <f t="shared" si="105"/>
        <v>105390.99845022673</v>
      </c>
      <c r="G1402" s="192"/>
      <c r="I1402" s="277"/>
    </row>
    <row r="1403" spans="1:9" x14ac:dyDescent="0.3">
      <c r="A1403" s="281">
        <f t="shared" si="106"/>
        <v>9</v>
      </c>
      <c r="B1403" s="282" t="s">
        <v>1120</v>
      </c>
      <c r="C1403" s="283" t="s">
        <v>214</v>
      </c>
      <c r="D1403" s="289">
        <v>3</v>
      </c>
      <c r="E1403" s="279">
        <v>55311.587839126099</v>
      </c>
      <c r="F1403" s="279">
        <f t="shared" si="105"/>
        <v>165934.76351737831</v>
      </c>
      <c r="G1403" s="192"/>
      <c r="I1403" s="277"/>
    </row>
    <row r="1404" spans="1:9" x14ac:dyDescent="0.3">
      <c r="A1404" s="126">
        <f t="shared" si="106"/>
        <v>10</v>
      </c>
      <c r="B1404" s="142" t="s">
        <v>1121</v>
      </c>
      <c r="C1404" s="135" t="s">
        <v>214</v>
      </c>
      <c r="D1404" s="143">
        <v>1</v>
      </c>
      <c r="E1404" s="279">
        <v>851355.83258139831</v>
      </c>
      <c r="F1404" s="279">
        <f t="shared" si="105"/>
        <v>851355.83258139831</v>
      </c>
      <c r="G1404" s="192"/>
      <c r="I1404" s="277"/>
    </row>
    <row r="1405" spans="1:9" x14ac:dyDescent="0.3">
      <c r="A1405" s="136">
        <f t="shared" si="106"/>
        <v>11</v>
      </c>
      <c r="B1405" s="144" t="s">
        <v>1122</v>
      </c>
      <c r="C1405" s="129" t="s">
        <v>214</v>
      </c>
      <c r="D1405" s="145">
        <v>3</v>
      </c>
      <c r="E1405" s="279">
        <v>83714.835648407054</v>
      </c>
      <c r="F1405" s="279">
        <f t="shared" si="105"/>
        <v>251144.50694522116</v>
      </c>
      <c r="G1405" s="192"/>
      <c r="I1405" s="277"/>
    </row>
    <row r="1406" spans="1:9" x14ac:dyDescent="0.3">
      <c r="A1406" s="136">
        <f t="shared" si="106"/>
        <v>12</v>
      </c>
      <c r="B1406" s="144" t="s">
        <v>1123</v>
      </c>
      <c r="C1406" s="129" t="s">
        <v>214</v>
      </c>
      <c r="D1406" s="145">
        <v>6</v>
      </c>
      <c r="E1406" s="279">
        <v>83714.835648407054</v>
      </c>
      <c r="F1406" s="279">
        <f t="shared" si="105"/>
        <v>502289.01389044232</v>
      </c>
      <c r="G1406" s="192"/>
      <c r="I1406" s="277"/>
    </row>
    <row r="1407" spans="1:9" x14ac:dyDescent="0.3">
      <c r="A1407" s="136">
        <f t="shared" si="106"/>
        <v>13</v>
      </c>
      <c r="B1407" s="144" t="s">
        <v>1124</v>
      </c>
      <c r="C1407" s="129" t="s">
        <v>214</v>
      </c>
      <c r="D1407" s="145">
        <v>2</v>
      </c>
      <c r="E1407" s="279">
        <v>849705.58183133148</v>
      </c>
      <c r="F1407" s="279">
        <f t="shared" si="105"/>
        <v>1699411.163662663</v>
      </c>
      <c r="G1407" s="192"/>
      <c r="I1407" s="277"/>
    </row>
    <row r="1408" spans="1:9" x14ac:dyDescent="0.3">
      <c r="A1408" s="132"/>
      <c r="B1408" s="137" t="s">
        <v>1125</v>
      </c>
      <c r="C1408" s="132"/>
      <c r="D1408" s="132"/>
      <c r="E1408" s="132"/>
      <c r="F1408" s="132"/>
      <c r="G1408" s="192"/>
      <c r="I1408" s="277"/>
    </row>
    <row r="1409" spans="1:9" x14ac:dyDescent="0.3">
      <c r="A1409" s="126">
        <v>1</v>
      </c>
      <c r="B1409" s="142" t="s">
        <v>1126</v>
      </c>
      <c r="C1409" s="135" t="s">
        <v>197</v>
      </c>
      <c r="D1409" s="143">
        <v>208</v>
      </c>
      <c r="E1409" s="279">
        <v>5874.9875731828524</v>
      </c>
      <c r="F1409" s="279">
        <f t="shared" ref="F1409:F1455" si="107">D1409*E1409</f>
        <v>1221997.4152220334</v>
      </c>
      <c r="G1409" s="192"/>
      <c r="I1409" s="277"/>
    </row>
    <row r="1410" spans="1:9" x14ac:dyDescent="0.3">
      <c r="A1410" s="126">
        <f t="shared" ref="A1410:A1437" si="108">+A1409+1</f>
        <v>2</v>
      </c>
      <c r="B1410" s="142" t="s">
        <v>1127</v>
      </c>
      <c r="C1410" s="135" t="s">
        <v>214</v>
      </c>
      <c r="D1410" s="143">
        <v>14</v>
      </c>
      <c r="E1410" s="279">
        <v>8491.0761871955729</v>
      </c>
      <c r="F1410" s="279">
        <f t="shared" si="107"/>
        <v>118875.06662073801</v>
      </c>
      <c r="G1410" s="192"/>
      <c r="I1410" s="277"/>
    </row>
    <row r="1411" spans="1:9" x14ac:dyDescent="0.3">
      <c r="A1411" s="126">
        <f t="shared" si="108"/>
        <v>3</v>
      </c>
      <c r="B1411" s="142" t="s">
        <v>1128</v>
      </c>
      <c r="C1411" s="135" t="s">
        <v>214</v>
      </c>
      <c r="D1411" s="143">
        <v>12</v>
      </c>
      <c r="E1411" s="279">
        <v>11241.706501357519</v>
      </c>
      <c r="F1411" s="279">
        <f t="shared" si="107"/>
        <v>134900.47801629023</v>
      </c>
      <c r="G1411" s="192"/>
      <c r="I1411" s="277"/>
    </row>
    <row r="1412" spans="1:9" x14ac:dyDescent="0.3">
      <c r="A1412" s="126">
        <f t="shared" si="108"/>
        <v>4</v>
      </c>
      <c r="B1412" s="142" t="s">
        <v>1129</v>
      </c>
      <c r="C1412" s="135" t="s">
        <v>214</v>
      </c>
      <c r="D1412" s="143">
        <v>4</v>
      </c>
      <c r="E1412" s="279">
        <v>8491.0761871955729</v>
      </c>
      <c r="F1412" s="279">
        <f t="shared" si="107"/>
        <v>33964.304748782291</v>
      </c>
      <c r="G1412" s="192"/>
      <c r="I1412" s="277"/>
    </row>
    <row r="1413" spans="1:9" x14ac:dyDescent="0.3">
      <c r="A1413" s="126">
        <f t="shared" si="108"/>
        <v>5</v>
      </c>
      <c r="B1413" s="142" t="s">
        <v>1130</v>
      </c>
      <c r="C1413" s="135" t="s">
        <v>214</v>
      </c>
      <c r="D1413" s="143">
        <v>16</v>
      </c>
      <c r="E1413" s="279">
        <v>10867.979556498558</v>
      </c>
      <c r="F1413" s="279">
        <f t="shared" si="107"/>
        <v>173887.67290397693</v>
      </c>
      <c r="G1413" s="192"/>
      <c r="I1413" s="277"/>
    </row>
    <row r="1414" spans="1:9" x14ac:dyDescent="0.3">
      <c r="A1414" s="126">
        <f t="shared" si="108"/>
        <v>6</v>
      </c>
      <c r="B1414" s="142" t="s">
        <v>1131</v>
      </c>
      <c r="C1414" s="135" t="s">
        <v>214</v>
      </c>
      <c r="D1414" s="143">
        <v>64</v>
      </c>
      <c r="E1414" s="279">
        <v>2376.9033693029864</v>
      </c>
      <c r="F1414" s="279">
        <f t="shared" si="107"/>
        <v>152121.81563539113</v>
      </c>
      <c r="G1414" s="192"/>
      <c r="I1414" s="277"/>
    </row>
    <row r="1415" spans="1:9" x14ac:dyDescent="0.3">
      <c r="A1415" s="126">
        <f t="shared" si="108"/>
        <v>7</v>
      </c>
      <c r="B1415" s="142" t="s">
        <v>1132</v>
      </c>
      <c r="C1415" s="135" t="s">
        <v>197</v>
      </c>
      <c r="D1415" s="143">
        <v>63</v>
      </c>
      <c r="E1415" s="279">
        <v>3423.3388149080743</v>
      </c>
      <c r="F1415" s="279">
        <f t="shared" si="107"/>
        <v>215670.34533920867</v>
      </c>
      <c r="G1415" s="192"/>
      <c r="I1415" s="277"/>
    </row>
    <row r="1416" spans="1:9" x14ac:dyDescent="0.3">
      <c r="A1416" s="126">
        <f t="shared" si="108"/>
        <v>8</v>
      </c>
      <c r="B1416" s="142" t="s">
        <v>1133</v>
      </c>
      <c r="C1416" s="135" t="s">
        <v>214</v>
      </c>
      <c r="D1416" s="143">
        <v>2</v>
      </c>
      <c r="E1416" s="279">
        <v>5501.2606283238929</v>
      </c>
      <c r="F1416" s="279">
        <f t="shared" si="107"/>
        <v>11002.521256647786</v>
      </c>
      <c r="G1416" s="192"/>
      <c r="I1416" s="277"/>
    </row>
    <row r="1417" spans="1:9" x14ac:dyDescent="0.3">
      <c r="A1417" s="126">
        <f t="shared" si="108"/>
        <v>9</v>
      </c>
      <c r="B1417" s="142" t="s">
        <v>1134</v>
      </c>
      <c r="C1417" s="135" t="s">
        <v>214</v>
      </c>
      <c r="D1417" s="143">
        <v>2</v>
      </c>
      <c r="E1417" s="279">
        <v>5501.2606283238929</v>
      </c>
      <c r="F1417" s="279">
        <f t="shared" si="107"/>
        <v>11002.521256647786</v>
      </c>
      <c r="G1417" s="192"/>
      <c r="I1417" s="277"/>
    </row>
    <row r="1418" spans="1:9" x14ac:dyDescent="0.3">
      <c r="A1418" s="126">
        <f t="shared" si="108"/>
        <v>10</v>
      </c>
      <c r="B1418" s="142" t="s">
        <v>1135</v>
      </c>
      <c r="C1418" s="135" t="s">
        <v>214</v>
      </c>
      <c r="D1418" s="143">
        <v>2</v>
      </c>
      <c r="E1418" s="279">
        <v>5501.2606283238929</v>
      </c>
      <c r="F1418" s="279">
        <f t="shared" si="107"/>
        <v>11002.521256647786</v>
      </c>
      <c r="G1418" s="192"/>
      <c r="I1418" s="277"/>
    </row>
    <row r="1419" spans="1:9" x14ac:dyDescent="0.3">
      <c r="A1419" s="126">
        <f t="shared" si="108"/>
        <v>11</v>
      </c>
      <c r="B1419" s="142" t="s">
        <v>1136</v>
      </c>
      <c r="C1419" s="135" t="s">
        <v>197</v>
      </c>
      <c r="D1419" s="143">
        <v>60</v>
      </c>
      <c r="E1419" s="279">
        <v>8550.8724983730062</v>
      </c>
      <c r="F1419" s="279">
        <f t="shared" si="107"/>
        <v>513052.34990238037</v>
      </c>
      <c r="G1419" s="192"/>
      <c r="I1419" s="277"/>
    </row>
    <row r="1420" spans="1:9" x14ac:dyDescent="0.3">
      <c r="A1420" s="126">
        <f t="shared" si="108"/>
        <v>12</v>
      </c>
      <c r="B1420" s="142" t="s">
        <v>1137</v>
      </c>
      <c r="C1420" s="135" t="s">
        <v>197</v>
      </c>
      <c r="D1420" s="143">
        <v>180</v>
      </c>
      <c r="E1420" s="279">
        <v>971.69005663329631</v>
      </c>
      <c r="F1420" s="279">
        <f t="shared" si="107"/>
        <v>174904.21019399335</v>
      </c>
      <c r="G1420" s="192"/>
      <c r="I1420" s="277"/>
    </row>
    <row r="1421" spans="1:9" x14ac:dyDescent="0.3">
      <c r="A1421" s="126">
        <f t="shared" si="108"/>
        <v>13</v>
      </c>
      <c r="B1421" s="142" t="s">
        <v>1138</v>
      </c>
      <c r="C1421" s="135" t="s">
        <v>214</v>
      </c>
      <c r="D1421" s="143">
        <v>16</v>
      </c>
      <c r="E1421" s="279">
        <v>209.28708912101769</v>
      </c>
      <c r="F1421" s="279">
        <f t="shared" si="107"/>
        <v>3348.593425936283</v>
      </c>
      <c r="G1421" s="192"/>
      <c r="I1421" s="277"/>
    </row>
    <row r="1422" spans="1:9" x14ac:dyDescent="0.3">
      <c r="A1422" s="126">
        <f t="shared" si="108"/>
        <v>14</v>
      </c>
      <c r="B1422" s="142" t="s">
        <v>1139</v>
      </c>
      <c r="C1422" s="135" t="s">
        <v>214</v>
      </c>
      <c r="D1422" s="143">
        <v>28</v>
      </c>
      <c r="E1422" s="279">
        <v>209.28708912101769</v>
      </c>
      <c r="F1422" s="279">
        <f t="shared" si="107"/>
        <v>5860.038495388495</v>
      </c>
      <c r="G1422" s="192"/>
      <c r="I1422" s="277"/>
    </row>
    <row r="1423" spans="1:9" x14ac:dyDescent="0.3">
      <c r="A1423" s="126">
        <f t="shared" si="108"/>
        <v>15</v>
      </c>
      <c r="B1423" s="142" t="s">
        <v>1140</v>
      </c>
      <c r="C1423" s="135" t="s">
        <v>214</v>
      </c>
      <c r="D1423" s="143">
        <v>38</v>
      </c>
      <c r="E1423" s="279">
        <v>209.28708912101769</v>
      </c>
      <c r="F1423" s="279">
        <f t="shared" si="107"/>
        <v>7952.9093865986724</v>
      </c>
      <c r="G1423" s="192"/>
      <c r="I1423" s="277"/>
    </row>
    <row r="1424" spans="1:9" x14ac:dyDescent="0.3">
      <c r="A1424" s="126">
        <f t="shared" si="108"/>
        <v>16</v>
      </c>
      <c r="B1424" s="142" t="s">
        <v>1141</v>
      </c>
      <c r="C1424" s="135" t="s">
        <v>214</v>
      </c>
      <c r="D1424" s="143">
        <v>12</v>
      </c>
      <c r="E1424" s="279">
        <v>119.59262235486723</v>
      </c>
      <c r="F1424" s="279">
        <f t="shared" si="107"/>
        <v>1435.1114682584068</v>
      </c>
      <c r="G1424" s="192"/>
      <c r="I1424" s="277"/>
    </row>
    <row r="1425" spans="1:9" x14ac:dyDescent="0.3">
      <c r="A1425" s="126">
        <f t="shared" si="108"/>
        <v>17</v>
      </c>
      <c r="B1425" s="142" t="s">
        <v>1142</v>
      </c>
      <c r="C1425" s="135" t="s">
        <v>214</v>
      </c>
      <c r="D1425" s="143">
        <v>32</v>
      </c>
      <c r="E1425" s="279">
        <v>119.59262235486723</v>
      </c>
      <c r="F1425" s="279">
        <f t="shared" si="107"/>
        <v>3826.9639153557514</v>
      </c>
      <c r="G1425" s="192"/>
      <c r="I1425" s="277"/>
    </row>
    <row r="1426" spans="1:9" x14ac:dyDescent="0.3">
      <c r="A1426" s="126">
        <f t="shared" si="108"/>
        <v>18</v>
      </c>
      <c r="B1426" s="142" t="s">
        <v>1143</v>
      </c>
      <c r="C1426" s="135" t="s">
        <v>197</v>
      </c>
      <c r="D1426" s="143">
        <v>240</v>
      </c>
      <c r="E1426" s="279">
        <v>971.69005663329631</v>
      </c>
      <c r="F1426" s="279">
        <f t="shared" si="107"/>
        <v>233205.6135919911</v>
      </c>
      <c r="G1426" s="192"/>
      <c r="I1426" s="277"/>
    </row>
    <row r="1427" spans="1:9" x14ac:dyDescent="0.3">
      <c r="A1427" s="126">
        <f t="shared" si="108"/>
        <v>19</v>
      </c>
      <c r="B1427" s="142" t="s">
        <v>1144</v>
      </c>
      <c r="C1427" s="135" t="s">
        <v>214</v>
      </c>
      <c r="D1427" s="143">
        <v>16</v>
      </c>
      <c r="E1427" s="279">
        <v>373.72694485896005</v>
      </c>
      <c r="F1427" s="279">
        <f t="shared" si="107"/>
        <v>5979.6311177433608</v>
      </c>
      <c r="G1427" s="192"/>
      <c r="I1427" s="277"/>
    </row>
    <row r="1428" spans="1:9" x14ac:dyDescent="0.3">
      <c r="A1428" s="126">
        <f t="shared" si="108"/>
        <v>20</v>
      </c>
      <c r="B1428" s="142" t="s">
        <v>1145</v>
      </c>
      <c r="C1428" s="135" t="s">
        <v>214</v>
      </c>
      <c r="D1428" s="143">
        <v>28</v>
      </c>
      <c r="E1428" s="279">
        <v>373.72694485896005</v>
      </c>
      <c r="F1428" s="279">
        <f t="shared" si="107"/>
        <v>10464.354456050882</v>
      </c>
      <c r="G1428" s="192"/>
      <c r="I1428" s="277"/>
    </row>
    <row r="1429" spans="1:9" x14ac:dyDescent="0.3">
      <c r="A1429" s="126">
        <f t="shared" si="108"/>
        <v>21</v>
      </c>
      <c r="B1429" s="142" t="s">
        <v>1146</v>
      </c>
      <c r="C1429" s="135" t="s">
        <v>214</v>
      </c>
      <c r="D1429" s="143">
        <v>38</v>
      </c>
      <c r="E1429" s="279">
        <v>179.38893353230085</v>
      </c>
      <c r="F1429" s="279">
        <f t="shared" si="107"/>
        <v>6816.7794742274327</v>
      </c>
      <c r="G1429" s="192"/>
      <c r="I1429" s="277"/>
    </row>
    <row r="1430" spans="1:9" x14ac:dyDescent="0.3">
      <c r="A1430" s="126">
        <f t="shared" si="108"/>
        <v>22</v>
      </c>
      <c r="B1430" s="142" t="s">
        <v>1147</v>
      </c>
      <c r="C1430" s="135" t="s">
        <v>214</v>
      </c>
      <c r="D1430" s="143">
        <v>12</v>
      </c>
      <c r="E1430" s="279">
        <v>179.38893353230085</v>
      </c>
      <c r="F1430" s="279">
        <f t="shared" si="107"/>
        <v>2152.6672023876104</v>
      </c>
      <c r="G1430" s="192"/>
      <c r="I1430" s="277"/>
    </row>
    <row r="1431" spans="1:9" x14ac:dyDescent="0.3">
      <c r="A1431" s="126">
        <f t="shared" si="108"/>
        <v>23</v>
      </c>
      <c r="B1431" s="142" t="s">
        <v>1148</v>
      </c>
      <c r="C1431" s="135" t="s">
        <v>214</v>
      </c>
      <c r="D1431" s="143">
        <v>32</v>
      </c>
      <c r="E1431" s="279">
        <v>179.38893353230085</v>
      </c>
      <c r="F1431" s="279">
        <f t="shared" si="107"/>
        <v>5740.4458730336273</v>
      </c>
      <c r="G1431" s="192"/>
      <c r="I1431" s="277"/>
    </row>
    <row r="1432" spans="1:9" x14ac:dyDescent="0.3">
      <c r="A1432" s="126">
        <f t="shared" si="108"/>
        <v>24</v>
      </c>
      <c r="B1432" s="142" t="s">
        <v>1149</v>
      </c>
      <c r="C1432" s="135" t="s">
        <v>214</v>
      </c>
      <c r="D1432" s="143">
        <v>26</v>
      </c>
      <c r="E1432" s="279">
        <v>8371.4835648407061</v>
      </c>
      <c r="F1432" s="279">
        <f t="shared" si="107"/>
        <v>217658.57268585835</v>
      </c>
      <c r="G1432" s="192"/>
      <c r="I1432" s="277"/>
    </row>
    <row r="1433" spans="1:9" x14ac:dyDescent="0.3">
      <c r="A1433" s="126">
        <f t="shared" si="108"/>
        <v>25</v>
      </c>
      <c r="B1433" s="142" t="s">
        <v>1150</v>
      </c>
      <c r="C1433" s="135" t="s">
        <v>197</v>
      </c>
      <c r="D1433" s="143">
        <v>200</v>
      </c>
      <c r="E1433" s="279">
        <v>747.45388971792011</v>
      </c>
      <c r="F1433" s="279">
        <f t="shared" si="107"/>
        <v>149490.77794358402</v>
      </c>
      <c r="G1433" s="192"/>
      <c r="I1433" s="277"/>
    </row>
    <row r="1434" spans="1:9" x14ac:dyDescent="0.3">
      <c r="A1434" s="126">
        <f t="shared" si="108"/>
        <v>26</v>
      </c>
      <c r="B1434" s="142" t="s">
        <v>774</v>
      </c>
      <c r="C1434" s="135" t="s">
        <v>197</v>
      </c>
      <c r="D1434" s="143">
        <v>600</v>
      </c>
      <c r="E1434" s="279">
        <v>1001.5882122220132</v>
      </c>
      <c r="F1434" s="279">
        <f t="shared" si="107"/>
        <v>600952.92733320792</v>
      </c>
      <c r="G1434" s="192"/>
      <c r="I1434" s="277"/>
    </row>
    <row r="1435" spans="1:9" x14ac:dyDescent="0.3">
      <c r="A1435" s="126">
        <f t="shared" si="108"/>
        <v>27</v>
      </c>
      <c r="B1435" s="142" t="s">
        <v>1151</v>
      </c>
      <c r="C1435" s="135" t="s">
        <v>214</v>
      </c>
      <c r="D1435" s="143">
        <v>35</v>
      </c>
      <c r="E1435" s="279">
        <v>612.91218956869454</v>
      </c>
      <c r="F1435" s="279">
        <f t="shared" si="107"/>
        <v>21451.92663490431</v>
      </c>
      <c r="G1435" s="192"/>
      <c r="I1435" s="277"/>
    </row>
    <row r="1436" spans="1:9" x14ac:dyDescent="0.3">
      <c r="A1436" s="126">
        <f t="shared" si="108"/>
        <v>28</v>
      </c>
      <c r="B1436" s="142" t="s">
        <v>1152</v>
      </c>
      <c r="C1436" s="135" t="s">
        <v>214</v>
      </c>
      <c r="D1436" s="143">
        <v>35</v>
      </c>
      <c r="E1436" s="279">
        <v>941.79190104457928</v>
      </c>
      <c r="F1436" s="279">
        <f t="shared" si="107"/>
        <v>32962.716536560278</v>
      </c>
      <c r="G1436" s="192"/>
      <c r="I1436" s="277"/>
    </row>
    <row r="1437" spans="1:9" x14ac:dyDescent="0.3">
      <c r="A1437" s="126">
        <f t="shared" si="108"/>
        <v>29</v>
      </c>
      <c r="B1437" s="142" t="s">
        <v>1153</v>
      </c>
      <c r="C1437" s="135" t="s">
        <v>214</v>
      </c>
      <c r="D1437" s="143">
        <v>65</v>
      </c>
      <c r="E1437" s="279">
        <v>1494.9077794358402</v>
      </c>
      <c r="F1437" s="279">
        <f t="shared" si="107"/>
        <v>97169.005663329619</v>
      </c>
      <c r="G1437" s="192"/>
      <c r="I1437" s="277"/>
    </row>
    <row r="1438" spans="1:9" x14ac:dyDescent="0.3">
      <c r="A1438" s="126">
        <f>A1437+1</f>
        <v>30</v>
      </c>
      <c r="B1438" s="142" t="s">
        <v>1154</v>
      </c>
      <c r="C1438" s="135" t="s">
        <v>214</v>
      </c>
      <c r="D1438" s="143">
        <v>110</v>
      </c>
      <c r="E1438" s="279">
        <v>13875.157708672135</v>
      </c>
      <c r="F1438" s="279">
        <f t="shared" si="107"/>
        <v>1526267.3479539349</v>
      </c>
      <c r="G1438" s="192"/>
      <c r="I1438" s="277"/>
    </row>
    <row r="1439" spans="1:9" x14ac:dyDescent="0.3">
      <c r="A1439" s="126">
        <f>+A1438+1</f>
        <v>31</v>
      </c>
      <c r="B1439" s="142" t="s">
        <v>1155</v>
      </c>
      <c r="C1439" s="135" t="s">
        <v>214</v>
      </c>
      <c r="D1439" s="143">
        <v>4</v>
      </c>
      <c r="E1439" s="279">
        <v>16130.054940112714</v>
      </c>
      <c r="F1439" s="279">
        <f t="shared" si="107"/>
        <v>64520.219760450855</v>
      </c>
      <c r="G1439" s="192"/>
      <c r="I1439" s="277"/>
    </row>
    <row r="1440" spans="1:9" ht="34.5" x14ac:dyDescent="0.3">
      <c r="A1440" s="126">
        <f t="shared" ref="A1440" si="109">A1439+1</f>
        <v>32</v>
      </c>
      <c r="B1440" s="144" t="s">
        <v>799</v>
      </c>
      <c r="C1440" s="129" t="s">
        <v>576</v>
      </c>
      <c r="D1440" s="145">
        <f>300/100</f>
        <v>3</v>
      </c>
      <c r="E1440" s="279">
        <v>61198.919955018522</v>
      </c>
      <c r="F1440" s="279">
        <f t="shared" si="107"/>
        <v>183596.75986505556</v>
      </c>
      <c r="G1440" s="192"/>
      <c r="I1440" s="277"/>
    </row>
    <row r="1441" spans="1:9" x14ac:dyDescent="0.3">
      <c r="A1441" s="126">
        <f t="shared" ref="A1441" si="110">+A1440+1</f>
        <v>33</v>
      </c>
      <c r="B1441" s="142" t="s">
        <v>1156</v>
      </c>
      <c r="C1441" s="135" t="s">
        <v>214</v>
      </c>
      <c r="D1441" s="143">
        <v>6</v>
      </c>
      <c r="E1441" s="279">
        <v>16130.054940112714</v>
      </c>
      <c r="F1441" s="279">
        <f t="shared" si="107"/>
        <v>96780.329640676282</v>
      </c>
      <c r="G1441" s="192"/>
      <c r="I1441" s="277"/>
    </row>
    <row r="1442" spans="1:9" x14ac:dyDescent="0.3">
      <c r="A1442" s="126">
        <f t="shared" ref="A1442" si="111">A1441+1</f>
        <v>34</v>
      </c>
      <c r="B1442" s="295" t="s">
        <v>1157</v>
      </c>
      <c r="C1442" s="161" t="s">
        <v>214</v>
      </c>
      <c r="D1442" s="296">
        <v>246</v>
      </c>
      <c r="E1442" s="279">
        <v>3639.4802371298433</v>
      </c>
      <c r="F1442" s="279">
        <f t="shared" si="107"/>
        <v>895312.13833394146</v>
      </c>
      <c r="G1442" s="192"/>
      <c r="I1442" s="277"/>
    </row>
    <row r="1443" spans="1:9" x14ac:dyDescent="0.3">
      <c r="A1443" s="126">
        <f t="shared" ref="A1443" si="112">+A1442+1</f>
        <v>35</v>
      </c>
      <c r="B1443" s="295" t="s">
        <v>855</v>
      </c>
      <c r="C1443" s="161" t="s">
        <v>197</v>
      </c>
      <c r="D1443" s="296">
        <v>500</v>
      </c>
      <c r="E1443" s="279">
        <v>1162.1544517117807</v>
      </c>
      <c r="F1443" s="279">
        <f t="shared" si="107"/>
        <v>581077.22585589031</v>
      </c>
      <c r="G1443" s="192"/>
      <c r="I1443" s="277"/>
    </row>
    <row r="1444" spans="1:9" x14ac:dyDescent="0.3">
      <c r="A1444" s="126">
        <f t="shared" ref="A1444" si="113">A1443+1</f>
        <v>36</v>
      </c>
      <c r="B1444" s="142" t="s">
        <v>1149</v>
      </c>
      <c r="C1444" s="135" t="s">
        <v>214</v>
      </c>
      <c r="D1444" s="143">
        <v>6</v>
      </c>
      <c r="E1444" s="279">
        <v>16130.054940112714</v>
      </c>
      <c r="F1444" s="279">
        <f t="shared" si="107"/>
        <v>96780.329640676282</v>
      </c>
      <c r="G1444" s="192"/>
      <c r="I1444" s="277"/>
    </row>
    <row r="1445" spans="1:9" x14ac:dyDescent="0.3">
      <c r="A1445" s="126">
        <f t="shared" ref="A1445" si="114">+A1444+1</f>
        <v>37</v>
      </c>
      <c r="B1445" s="142" t="s">
        <v>1158</v>
      </c>
      <c r="C1445" s="135" t="s">
        <v>1159</v>
      </c>
      <c r="D1445" s="143">
        <v>50</v>
      </c>
      <c r="E1445" s="279">
        <v>896.94466766150413</v>
      </c>
      <c r="F1445" s="279">
        <f t="shared" si="107"/>
        <v>44847.233383075203</v>
      </c>
      <c r="G1445" s="192"/>
      <c r="I1445" s="277"/>
    </row>
    <row r="1446" spans="1:9" ht="34.5" x14ac:dyDescent="0.3">
      <c r="A1446" s="126">
        <f t="shared" ref="A1446" si="115">A1445+1</f>
        <v>38</v>
      </c>
      <c r="B1446" s="142" t="s">
        <v>1160</v>
      </c>
      <c r="C1446" s="135" t="s">
        <v>214</v>
      </c>
      <c r="D1446" s="143">
        <v>2</v>
      </c>
      <c r="E1446" s="279">
        <v>136290.63</v>
      </c>
      <c r="F1446" s="279">
        <f t="shared" si="107"/>
        <v>272581.26</v>
      </c>
      <c r="G1446" s="192"/>
      <c r="I1446" s="277"/>
    </row>
    <row r="1447" spans="1:9" ht="34.5" x14ac:dyDescent="0.3">
      <c r="A1447" s="126">
        <f t="shared" ref="A1447" si="116">+A1446+1</f>
        <v>39</v>
      </c>
      <c r="B1447" s="142" t="s">
        <v>1161</v>
      </c>
      <c r="C1447" s="135" t="s">
        <v>214</v>
      </c>
      <c r="D1447" s="143">
        <v>2</v>
      </c>
      <c r="E1447" s="279">
        <v>155759.79300000001</v>
      </c>
      <c r="F1447" s="279">
        <f t="shared" si="107"/>
        <v>311519.58600000001</v>
      </c>
      <c r="G1447" s="192"/>
      <c r="I1447" s="277"/>
    </row>
    <row r="1448" spans="1:9" x14ac:dyDescent="0.3">
      <c r="A1448" s="126">
        <f t="shared" ref="A1448" si="117">A1447+1</f>
        <v>40</v>
      </c>
      <c r="B1448" s="142" t="s">
        <v>1162</v>
      </c>
      <c r="C1448" s="135" t="s">
        <v>214</v>
      </c>
      <c r="D1448" s="143">
        <v>12</v>
      </c>
      <c r="E1448" s="279">
        <v>45429.489000000001</v>
      </c>
      <c r="F1448" s="279">
        <f t="shared" si="107"/>
        <v>545153.86800000002</v>
      </c>
      <c r="G1448" s="192"/>
      <c r="I1448" s="277"/>
    </row>
    <row r="1449" spans="1:9" x14ac:dyDescent="0.3">
      <c r="A1449" s="126">
        <f t="shared" ref="A1449" si="118">+A1448+1</f>
        <v>41</v>
      </c>
      <c r="B1449" s="142" t="s">
        <v>1163</v>
      </c>
      <c r="C1449" s="135" t="s">
        <v>214</v>
      </c>
      <c r="D1449" s="143">
        <v>6</v>
      </c>
      <c r="E1449" s="279">
        <v>49969.950450000004</v>
      </c>
      <c r="F1449" s="279">
        <f t="shared" si="107"/>
        <v>299819.70270000002</v>
      </c>
      <c r="G1449" s="192"/>
      <c r="I1449" s="277"/>
    </row>
    <row r="1450" spans="1:9" x14ac:dyDescent="0.3">
      <c r="A1450" s="126">
        <f t="shared" ref="A1450" si="119">A1449+1</f>
        <v>42</v>
      </c>
      <c r="B1450" s="142" t="s">
        <v>1164</v>
      </c>
      <c r="C1450" s="135" t="s">
        <v>214</v>
      </c>
      <c r="D1450" s="143">
        <v>6</v>
      </c>
      <c r="E1450" s="279">
        <v>21419.107499999998</v>
      </c>
      <c r="F1450" s="279">
        <f t="shared" si="107"/>
        <v>128514.64499999999</v>
      </c>
      <c r="G1450" s="192"/>
      <c r="I1450" s="277"/>
    </row>
    <row r="1451" spans="1:9" ht="34.5" x14ac:dyDescent="0.3">
      <c r="A1451" s="126">
        <f t="shared" ref="A1451" si="120">+A1450+1</f>
        <v>43</v>
      </c>
      <c r="B1451" s="142" t="s">
        <v>1165</v>
      </c>
      <c r="C1451" s="135" t="s">
        <v>214</v>
      </c>
      <c r="D1451" s="143">
        <v>4</v>
      </c>
      <c r="E1451" s="279">
        <v>45429.489000000001</v>
      </c>
      <c r="F1451" s="279">
        <f t="shared" si="107"/>
        <v>181717.95600000001</v>
      </c>
      <c r="G1451" s="192"/>
      <c r="I1451" s="277"/>
    </row>
    <row r="1452" spans="1:9" x14ac:dyDescent="0.3">
      <c r="A1452" s="126">
        <f t="shared" ref="A1452" si="121">A1451+1</f>
        <v>44</v>
      </c>
      <c r="B1452" s="142" t="s">
        <v>1166</v>
      </c>
      <c r="C1452" s="135" t="s">
        <v>214</v>
      </c>
      <c r="D1452" s="143">
        <v>4</v>
      </c>
      <c r="E1452" s="279">
        <v>21999.872999999996</v>
      </c>
      <c r="F1452" s="279">
        <f t="shared" si="107"/>
        <v>87999.491999999984</v>
      </c>
      <c r="G1452" s="192"/>
      <c r="I1452" s="277"/>
    </row>
    <row r="1453" spans="1:9" x14ac:dyDescent="0.3">
      <c r="A1453" s="126">
        <f t="shared" ref="A1453" si="122">+A1452+1</f>
        <v>45</v>
      </c>
      <c r="B1453" s="142" t="s">
        <v>1167</v>
      </c>
      <c r="C1453" s="135" t="s">
        <v>214</v>
      </c>
      <c r="D1453" s="143">
        <v>70</v>
      </c>
      <c r="E1453" s="279">
        <v>732.50481192356176</v>
      </c>
      <c r="F1453" s="279">
        <f t="shared" si="107"/>
        <v>51275.336834649323</v>
      </c>
      <c r="G1453" s="192"/>
      <c r="I1453" s="277"/>
    </row>
    <row r="1454" spans="1:9" x14ac:dyDescent="0.3">
      <c r="A1454" s="126">
        <f t="shared" ref="A1454" si="123">A1453+1</f>
        <v>46</v>
      </c>
      <c r="B1454" s="144" t="s">
        <v>1168</v>
      </c>
      <c r="C1454" s="129" t="s">
        <v>576</v>
      </c>
      <c r="D1454" s="145">
        <f>200/100</f>
        <v>2</v>
      </c>
      <c r="E1454" s="279">
        <v>97794.262395607904</v>
      </c>
      <c r="F1454" s="279">
        <f t="shared" si="107"/>
        <v>195588.52479121581</v>
      </c>
      <c r="G1454" s="192"/>
      <c r="I1454" s="277"/>
    </row>
    <row r="1455" spans="1:9" x14ac:dyDescent="0.3">
      <c r="A1455" s="126">
        <f t="shared" ref="A1455" si="124">+A1454+1</f>
        <v>47</v>
      </c>
      <c r="B1455" s="144" t="s">
        <v>1169</v>
      </c>
      <c r="C1455" s="129" t="s">
        <v>576</v>
      </c>
      <c r="D1455" s="145">
        <f>200/100</f>
        <v>2</v>
      </c>
      <c r="E1455" s="279">
        <v>52050.084344871182</v>
      </c>
      <c r="F1455" s="279">
        <f t="shared" si="107"/>
        <v>104100.16868974236</v>
      </c>
      <c r="G1455" s="192"/>
      <c r="I1455" s="277"/>
    </row>
    <row r="1456" spans="1:9" x14ac:dyDescent="0.3">
      <c r="A1456" s="126"/>
      <c r="B1456" s="301" t="s">
        <v>1170</v>
      </c>
      <c r="C1456" s="161"/>
      <c r="D1456" s="296"/>
      <c r="E1456" s="296"/>
      <c r="F1456" s="296"/>
      <c r="G1456" s="192"/>
      <c r="I1456" s="277"/>
    </row>
    <row r="1457" spans="1:9" x14ac:dyDescent="0.3">
      <c r="A1457" s="126">
        <f t="shared" ref="A1457" si="125">+A1456+1</f>
        <v>1</v>
      </c>
      <c r="B1457" s="278" t="s">
        <v>1171</v>
      </c>
      <c r="C1457" s="182" t="s">
        <v>214</v>
      </c>
      <c r="D1457" s="279">
        <v>1</v>
      </c>
      <c r="E1457" s="279">
        <v>226600.20600000001</v>
      </c>
      <c r="F1457" s="279">
        <f>D1457*E1457</f>
        <v>226600.20600000001</v>
      </c>
      <c r="G1457" s="192"/>
      <c r="I1457" s="277"/>
    </row>
    <row r="1458" spans="1:9" x14ac:dyDescent="0.3">
      <c r="A1458" s="126">
        <f t="shared" ref="A1458" si="126">A1457+1</f>
        <v>2</v>
      </c>
      <c r="B1458" s="278" t="s">
        <v>1172</v>
      </c>
      <c r="C1458" s="182" t="s">
        <v>214</v>
      </c>
      <c r="D1458" s="279">
        <v>2</v>
      </c>
      <c r="E1458" s="279">
        <v>185900.1165</v>
      </c>
      <c r="F1458" s="279">
        <f>D1458*E1458</f>
        <v>371800.23300000001</v>
      </c>
      <c r="G1458" s="192"/>
      <c r="I1458" s="277"/>
    </row>
    <row r="1459" spans="1:9" x14ac:dyDescent="0.3">
      <c r="A1459" s="126">
        <f t="shared" ref="A1459" si="127">+A1458+1</f>
        <v>3</v>
      </c>
      <c r="B1459" s="278" t="s">
        <v>1173</v>
      </c>
      <c r="C1459" s="182" t="s">
        <v>214</v>
      </c>
      <c r="D1459" s="279">
        <v>196</v>
      </c>
      <c r="E1459" s="279">
        <v>4497.1047189760329</v>
      </c>
      <c r="F1459" s="279">
        <f>D1459*E1459</f>
        <v>881432.52491930244</v>
      </c>
      <c r="G1459" s="192"/>
      <c r="I1459" s="277"/>
    </row>
    <row r="1460" spans="1:9" x14ac:dyDescent="0.3">
      <c r="A1460" s="126">
        <f t="shared" ref="A1460" si="128">A1459+1</f>
        <v>4</v>
      </c>
      <c r="B1460" s="278" t="s">
        <v>1174</v>
      </c>
      <c r="C1460" s="182" t="s">
        <v>1159</v>
      </c>
      <c r="D1460" s="279">
        <v>28</v>
      </c>
      <c r="E1460" s="279">
        <v>14949.077794358402</v>
      </c>
      <c r="F1460" s="279">
        <f>D1460*E1460</f>
        <v>418574.17824203527</v>
      </c>
      <c r="G1460" s="192"/>
      <c r="I1460" s="277"/>
    </row>
    <row r="1461" spans="1:9" x14ac:dyDescent="0.3">
      <c r="A1461" s="126">
        <f t="shared" ref="A1461" si="129">+A1460+1</f>
        <v>5</v>
      </c>
      <c r="B1461" s="295" t="s">
        <v>1175</v>
      </c>
      <c r="C1461" s="161" t="s">
        <v>214</v>
      </c>
      <c r="D1461" s="296">
        <v>2</v>
      </c>
      <c r="E1461" s="279">
        <v>179572.53633911387</v>
      </c>
      <c r="F1461" s="279">
        <f>D1461*E1461</f>
        <v>359145.07267822773</v>
      </c>
      <c r="G1461" s="192"/>
      <c r="I1461" s="277"/>
    </row>
    <row r="1462" spans="1:9" x14ac:dyDescent="0.3">
      <c r="A1462" s="126"/>
      <c r="B1462" s="146" t="s">
        <v>1176</v>
      </c>
      <c r="C1462" s="129"/>
      <c r="D1462" s="145"/>
      <c r="E1462" s="145"/>
      <c r="F1462" s="145"/>
      <c r="G1462" s="192"/>
      <c r="I1462" s="277"/>
    </row>
    <row r="1463" spans="1:9" x14ac:dyDescent="0.3">
      <c r="A1463" s="126">
        <f t="shared" ref="A1463" si="130">+A1462+1</f>
        <v>1</v>
      </c>
      <c r="B1463" s="282" t="s">
        <v>1177</v>
      </c>
      <c r="C1463" s="283" t="s">
        <v>214</v>
      </c>
      <c r="D1463" s="284">
        <v>2</v>
      </c>
      <c r="E1463" s="279">
        <v>17191.439463512164</v>
      </c>
      <c r="F1463" s="279">
        <f t="shared" ref="F1463:F1479" si="131">D1463*E1463</f>
        <v>34382.878927024329</v>
      </c>
      <c r="G1463" s="192"/>
      <c r="I1463" s="277"/>
    </row>
    <row r="1464" spans="1:9" x14ac:dyDescent="0.3">
      <c r="A1464" s="126">
        <f t="shared" ref="A1464" si="132">A1463+1</f>
        <v>2</v>
      </c>
      <c r="B1464" s="282" t="s">
        <v>1178</v>
      </c>
      <c r="C1464" s="283" t="s">
        <v>197</v>
      </c>
      <c r="D1464" s="284">
        <v>30</v>
      </c>
      <c r="E1464" s="279">
        <v>17191.439463512164</v>
      </c>
      <c r="F1464" s="279">
        <f t="shared" si="131"/>
        <v>515743.18390536495</v>
      </c>
      <c r="G1464" s="192"/>
      <c r="I1464" s="277"/>
    </row>
    <row r="1465" spans="1:9" x14ac:dyDescent="0.3">
      <c r="A1465" s="126">
        <f t="shared" ref="A1465" si="133">+A1464+1</f>
        <v>3</v>
      </c>
      <c r="B1465" s="293" t="s">
        <v>1179</v>
      </c>
      <c r="C1465" s="240" t="s">
        <v>214</v>
      </c>
      <c r="D1465" s="294">
        <v>2</v>
      </c>
      <c r="E1465" s="279">
        <v>1818715.6738620484</v>
      </c>
      <c r="F1465" s="279">
        <f t="shared" si="131"/>
        <v>3637431.3477240968</v>
      </c>
      <c r="G1465" s="192"/>
      <c r="I1465" s="277"/>
    </row>
    <row r="1466" spans="1:9" x14ac:dyDescent="0.3">
      <c r="A1466" s="126">
        <f t="shared" ref="A1466" si="134">A1465+1</f>
        <v>4</v>
      </c>
      <c r="B1466" s="282" t="s">
        <v>1180</v>
      </c>
      <c r="C1466" s="240" t="s">
        <v>214</v>
      </c>
      <c r="D1466" s="294">
        <v>2</v>
      </c>
      <c r="E1466" s="279">
        <v>333364.43481419241</v>
      </c>
      <c r="F1466" s="279">
        <f t="shared" si="131"/>
        <v>666728.86962838483</v>
      </c>
      <c r="G1466" s="192"/>
      <c r="I1466" s="277"/>
    </row>
    <row r="1467" spans="1:9" x14ac:dyDescent="0.3">
      <c r="A1467" s="126">
        <f t="shared" ref="A1467" si="135">+A1466+1</f>
        <v>5</v>
      </c>
      <c r="B1467" s="293" t="s">
        <v>1181</v>
      </c>
      <c r="C1467" s="240" t="s">
        <v>214</v>
      </c>
      <c r="D1467" s="294">
        <v>30</v>
      </c>
      <c r="E1467" s="279">
        <v>4903.2975165495563</v>
      </c>
      <c r="F1467" s="279">
        <f t="shared" si="131"/>
        <v>147098.92549648669</v>
      </c>
      <c r="G1467" s="192"/>
      <c r="I1467" s="277"/>
    </row>
    <row r="1468" spans="1:9" x14ac:dyDescent="0.3">
      <c r="A1468" s="126">
        <f t="shared" ref="A1468" si="136">A1467+1</f>
        <v>6</v>
      </c>
      <c r="B1468" s="282" t="s">
        <v>1182</v>
      </c>
      <c r="C1468" s="283" t="s">
        <v>197</v>
      </c>
      <c r="D1468" s="284">
        <v>9</v>
      </c>
      <c r="E1468" s="279">
        <v>2989.8155588716804</v>
      </c>
      <c r="F1468" s="279">
        <f t="shared" si="131"/>
        <v>26908.340029845123</v>
      </c>
      <c r="G1468" s="192"/>
      <c r="I1468" s="277"/>
    </row>
    <row r="1469" spans="1:9" x14ac:dyDescent="0.3">
      <c r="A1469" s="126">
        <f t="shared" ref="A1469" si="137">+A1468+1</f>
        <v>7</v>
      </c>
      <c r="B1469" s="278" t="s">
        <v>1183</v>
      </c>
      <c r="C1469" s="182" t="s">
        <v>576</v>
      </c>
      <c r="D1469" s="279">
        <f>12/100</f>
        <v>0.12</v>
      </c>
      <c r="E1469" s="279">
        <v>202788.19334258113</v>
      </c>
      <c r="F1469" s="279">
        <f t="shared" si="131"/>
        <v>24334.583201109734</v>
      </c>
      <c r="G1469" s="192"/>
      <c r="I1469" s="277"/>
    </row>
    <row r="1470" spans="1:9" x14ac:dyDescent="0.3">
      <c r="A1470" s="126">
        <f t="shared" ref="A1470" si="138">A1469+1</f>
        <v>8</v>
      </c>
      <c r="B1470" s="293" t="s">
        <v>1184</v>
      </c>
      <c r="C1470" s="240" t="s">
        <v>214</v>
      </c>
      <c r="D1470" s="294">
        <v>6</v>
      </c>
      <c r="E1470" s="279">
        <v>3812.0148375613926</v>
      </c>
      <c r="F1470" s="279">
        <f t="shared" si="131"/>
        <v>22872.089025368354</v>
      </c>
      <c r="G1470" s="192"/>
      <c r="I1470" s="277"/>
    </row>
    <row r="1471" spans="1:9" x14ac:dyDescent="0.3">
      <c r="A1471" s="126">
        <f t="shared" ref="A1471" si="139">+A1470+1</f>
        <v>9</v>
      </c>
      <c r="B1471" s="293" t="s">
        <v>1185</v>
      </c>
      <c r="C1471" s="240" t="s">
        <v>214</v>
      </c>
      <c r="D1471" s="294">
        <v>6</v>
      </c>
      <c r="E1471" s="279">
        <v>3812.0148375613926</v>
      </c>
      <c r="F1471" s="279">
        <f t="shared" si="131"/>
        <v>22872.089025368354</v>
      </c>
      <c r="G1471" s="192"/>
      <c r="I1471" s="277"/>
    </row>
    <row r="1472" spans="1:9" x14ac:dyDescent="0.3">
      <c r="A1472" s="126">
        <f t="shared" ref="A1472" si="140">A1471+1</f>
        <v>10</v>
      </c>
      <c r="B1472" s="293" t="s">
        <v>1186</v>
      </c>
      <c r="C1472" s="240" t="s">
        <v>214</v>
      </c>
      <c r="D1472" s="294">
        <v>5</v>
      </c>
      <c r="E1472" s="279">
        <v>2451.6487582747782</v>
      </c>
      <c r="F1472" s="279">
        <f t="shared" si="131"/>
        <v>12258.24379137389</v>
      </c>
      <c r="G1472" s="192"/>
      <c r="I1472" s="277"/>
    </row>
    <row r="1473" spans="1:9" x14ac:dyDescent="0.3">
      <c r="A1473" s="126">
        <f t="shared" ref="A1473" si="141">+A1472+1</f>
        <v>11</v>
      </c>
      <c r="B1473" s="293" t="s">
        <v>1187</v>
      </c>
      <c r="C1473" s="240" t="s">
        <v>214</v>
      </c>
      <c r="D1473" s="294">
        <v>5</v>
      </c>
      <c r="E1473" s="279">
        <v>2989.8155588716804</v>
      </c>
      <c r="F1473" s="279">
        <f t="shared" si="131"/>
        <v>14949.077794358402</v>
      </c>
      <c r="G1473" s="192"/>
      <c r="I1473" s="277"/>
    </row>
    <row r="1474" spans="1:9" x14ac:dyDescent="0.3">
      <c r="A1474" s="126">
        <f t="shared" ref="A1474" si="142">A1473+1</f>
        <v>12</v>
      </c>
      <c r="B1474" s="278" t="s">
        <v>1188</v>
      </c>
      <c r="C1474" s="182" t="s">
        <v>576</v>
      </c>
      <c r="D1474" s="279">
        <f>60/100</f>
        <v>0.6</v>
      </c>
      <c r="E1474" s="279">
        <v>113093.72657643074</v>
      </c>
      <c r="F1474" s="279">
        <f t="shared" si="131"/>
        <v>67856.23594585844</v>
      </c>
      <c r="G1474" s="192"/>
      <c r="I1474" s="277"/>
    </row>
    <row r="1475" spans="1:9" x14ac:dyDescent="0.3">
      <c r="A1475" s="126">
        <f t="shared" ref="A1475" si="143">+A1474+1</f>
        <v>13</v>
      </c>
      <c r="B1475" s="293" t="s">
        <v>1189</v>
      </c>
      <c r="C1475" s="240" t="s">
        <v>214</v>
      </c>
      <c r="D1475" s="294">
        <v>4</v>
      </c>
      <c r="E1475" s="279">
        <v>4501.1673238813155</v>
      </c>
      <c r="F1475" s="279">
        <f t="shared" si="131"/>
        <v>18004.669295525262</v>
      </c>
      <c r="G1475" s="192"/>
      <c r="I1475" s="277"/>
    </row>
    <row r="1476" spans="1:9" x14ac:dyDescent="0.3">
      <c r="A1476" s="126">
        <f t="shared" ref="A1476" si="144">A1475+1</f>
        <v>14</v>
      </c>
      <c r="B1476" s="293" t="s">
        <v>1190</v>
      </c>
      <c r="C1476" s="240" t="s">
        <v>214</v>
      </c>
      <c r="D1476" s="294">
        <v>12</v>
      </c>
      <c r="E1476" s="279">
        <v>4501.1673238813155</v>
      </c>
      <c r="F1476" s="279">
        <f t="shared" si="131"/>
        <v>54014.007886575782</v>
      </c>
      <c r="G1476" s="192"/>
      <c r="I1476" s="277"/>
    </row>
    <row r="1477" spans="1:9" x14ac:dyDescent="0.3">
      <c r="A1477" s="126">
        <f t="shared" ref="A1477" si="145">+A1476+1</f>
        <v>15</v>
      </c>
      <c r="B1477" s="282" t="s">
        <v>1191</v>
      </c>
      <c r="C1477" s="283" t="s">
        <v>197</v>
      </c>
      <c r="D1477" s="284">
        <v>2</v>
      </c>
      <c r="E1477" s="279">
        <v>13454.170014922562</v>
      </c>
      <c r="F1477" s="279">
        <f t="shared" si="131"/>
        <v>26908.340029845123</v>
      </c>
      <c r="G1477" s="192"/>
      <c r="I1477" s="277"/>
    </row>
    <row r="1478" spans="1:9" x14ac:dyDescent="0.3">
      <c r="A1478" s="126">
        <f t="shared" ref="A1478" si="146">A1477+1</f>
        <v>16</v>
      </c>
      <c r="B1478" s="282" t="s">
        <v>1192</v>
      </c>
      <c r="C1478" s="283" t="s">
        <v>214</v>
      </c>
      <c r="D1478" s="284">
        <v>2</v>
      </c>
      <c r="E1478" s="279">
        <v>170419.4868556858</v>
      </c>
      <c r="F1478" s="279">
        <f t="shared" si="131"/>
        <v>340838.9737113716</v>
      </c>
      <c r="G1478" s="192"/>
      <c r="I1478" s="277"/>
    </row>
    <row r="1479" spans="1:9" x14ac:dyDescent="0.3">
      <c r="A1479" s="126">
        <f t="shared" ref="A1479" si="147">+A1478+1</f>
        <v>17</v>
      </c>
      <c r="B1479" s="282" t="s">
        <v>1193</v>
      </c>
      <c r="C1479" s="283" t="s">
        <v>1050</v>
      </c>
      <c r="D1479" s="284">
        <v>1</v>
      </c>
      <c r="E1479" s="279">
        <v>959996.02638720011</v>
      </c>
      <c r="F1479" s="279">
        <f t="shared" si="131"/>
        <v>959996.02638720011</v>
      </c>
      <c r="G1479" s="192"/>
      <c r="I1479" s="277"/>
    </row>
    <row r="1480" spans="1:9" x14ac:dyDescent="0.3">
      <c r="A1480" s="126"/>
      <c r="B1480" s="301" t="s">
        <v>1194</v>
      </c>
      <c r="C1480" s="161"/>
      <c r="D1480" s="296"/>
      <c r="E1480" s="296"/>
      <c r="F1480" s="296"/>
      <c r="G1480" s="192"/>
      <c r="I1480" s="277"/>
    </row>
    <row r="1481" spans="1:9" x14ac:dyDescent="0.3">
      <c r="A1481" s="126">
        <f t="shared" ref="A1481" si="148">+A1480+1</f>
        <v>1</v>
      </c>
      <c r="B1481" s="282" t="s">
        <v>1195</v>
      </c>
      <c r="C1481" s="283" t="s">
        <v>197</v>
      </c>
      <c r="D1481" s="284">
        <v>170</v>
      </c>
      <c r="E1481" s="279">
        <v>4348.6867303788595</v>
      </c>
      <c r="F1481" s="279">
        <f t="shared" ref="F1481:F1487" si="149">D1481*E1481</f>
        <v>739276.74416440609</v>
      </c>
      <c r="G1481" s="192"/>
      <c r="I1481" s="277"/>
    </row>
    <row r="1482" spans="1:9" x14ac:dyDescent="0.3">
      <c r="A1482" s="126">
        <f t="shared" ref="A1482" si="150">A1481+1</f>
        <v>2</v>
      </c>
      <c r="B1482" s="282" t="s">
        <v>1196</v>
      </c>
      <c r="C1482" s="112" t="s">
        <v>166</v>
      </c>
      <c r="D1482" s="289">
        <v>0.28000000000000003</v>
      </c>
      <c r="E1482" s="279">
        <v>1268525.6531533932</v>
      </c>
      <c r="F1482" s="279">
        <f t="shared" si="149"/>
        <v>355187.18288295012</v>
      </c>
      <c r="G1482" s="192"/>
      <c r="I1482" s="277"/>
    </row>
    <row r="1483" spans="1:9" x14ac:dyDescent="0.3">
      <c r="A1483" s="126">
        <f t="shared" ref="A1483" si="151">+A1482+1</f>
        <v>3</v>
      </c>
      <c r="B1483" s="282" t="s">
        <v>1197</v>
      </c>
      <c r="C1483" s="283" t="s">
        <v>214</v>
      </c>
      <c r="D1483" s="284">
        <v>200</v>
      </c>
      <c r="E1483" s="279">
        <v>2989.8155588716804</v>
      </c>
      <c r="F1483" s="279">
        <f t="shared" si="149"/>
        <v>597963.11177433608</v>
      </c>
      <c r="G1483" s="192"/>
      <c r="I1483" s="277"/>
    </row>
    <row r="1484" spans="1:9" ht="34.5" x14ac:dyDescent="0.3">
      <c r="A1484" s="126">
        <f t="shared" ref="A1484" si="152">A1483+1</f>
        <v>4</v>
      </c>
      <c r="B1484" s="282" t="s">
        <v>218</v>
      </c>
      <c r="C1484" s="283" t="s">
        <v>219</v>
      </c>
      <c r="D1484" s="284">
        <v>137</v>
      </c>
      <c r="E1484" s="279">
        <v>130.4217159874263</v>
      </c>
      <c r="F1484" s="279">
        <f t="shared" si="149"/>
        <v>17867.775090277402</v>
      </c>
      <c r="G1484" s="192"/>
      <c r="I1484" s="277"/>
    </row>
    <row r="1485" spans="1:9" ht="34.5" x14ac:dyDescent="0.3">
      <c r="A1485" s="126">
        <f t="shared" ref="A1485" si="153">+A1484+1</f>
        <v>5</v>
      </c>
      <c r="B1485" s="282" t="s">
        <v>220</v>
      </c>
      <c r="C1485" s="283" t="s">
        <v>219</v>
      </c>
      <c r="D1485" s="284">
        <v>137</v>
      </c>
      <c r="E1485" s="279">
        <v>4352.7560820810413</v>
      </c>
      <c r="F1485" s="279">
        <f t="shared" si="149"/>
        <v>596327.58324510267</v>
      </c>
      <c r="G1485" s="192"/>
      <c r="I1485" s="277"/>
    </row>
    <row r="1486" spans="1:9" x14ac:dyDescent="0.3">
      <c r="A1486" s="126">
        <f t="shared" ref="A1486" si="154">A1485+1</f>
        <v>6</v>
      </c>
      <c r="B1486" s="295" t="s">
        <v>1198</v>
      </c>
      <c r="C1486" s="297" t="s">
        <v>219</v>
      </c>
      <c r="D1486" s="296">
        <v>258.10000000000002</v>
      </c>
      <c r="E1486" s="279">
        <v>28069.174451846062</v>
      </c>
      <c r="F1486" s="279">
        <f t="shared" si="149"/>
        <v>7244653.9260214688</v>
      </c>
      <c r="G1486" s="192"/>
      <c r="I1486" s="277"/>
    </row>
    <row r="1487" spans="1:9" x14ac:dyDescent="0.3">
      <c r="A1487" s="126">
        <f t="shared" ref="A1487" si="155">+A1486+1</f>
        <v>7</v>
      </c>
      <c r="B1487" s="282" t="s">
        <v>1199</v>
      </c>
      <c r="C1487" s="283" t="s">
        <v>1200</v>
      </c>
      <c r="D1487" s="284">
        <v>2.5</v>
      </c>
      <c r="E1487" s="279">
        <v>34169.235201916803</v>
      </c>
      <c r="F1487" s="279">
        <f t="shared" si="149"/>
        <v>85423.088004792007</v>
      </c>
      <c r="G1487" s="192"/>
      <c r="I1487" s="277"/>
    </row>
    <row r="1488" spans="1:9" x14ac:dyDescent="0.3">
      <c r="A1488" s="126"/>
      <c r="B1488" s="301" t="s">
        <v>1201</v>
      </c>
      <c r="C1488" s="161"/>
      <c r="D1488" s="296"/>
      <c r="E1488" s="296"/>
      <c r="F1488" s="296"/>
      <c r="G1488" s="192"/>
      <c r="I1488" s="277"/>
    </row>
    <row r="1489" spans="1:9" x14ac:dyDescent="0.3">
      <c r="A1489" s="126">
        <f t="shared" ref="A1489" si="156">+A1488+1</f>
        <v>1</v>
      </c>
      <c r="B1489" s="295" t="s">
        <v>1202</v>
      </c>
      <c r="C1489" s="161" t="s">
        <v>214</v>
      </c>
      <c r="D1489" s="296">
        <v>2</v>
      </c>
      <c r="E1489" s="279">
        <v>7603883.9872385124</v>
      </c>
      <c r="F1489" s="279">
        <f>D1489*E1489</f>
        <v>15207767.974477025</v>
      </c>
      <c r="G1489" s="192"/>
      <c r="I1489" s="277"/>
    </row>
    <row r="1490" spans="1:9" x14ac:dyDescent="0.3">
      <c r="A1490" s="126">
        <f t="shared" ref="A1490" si="157">A1489+1</f>
        <v>2</v>
      </c>
      <c r="B1490" s="295" t="s">
        <v>1203</v>
      </c>
      <c r="C1490" s="161" t="s">
        <v>214</v>
      </c>
      <c r="D1490" s="296">
        <v>1</v>
      </c>
      <c r="E1490" s="279">
        <v>707376.0981078347</v>
      </c>
      <c r="F1490" s="279">
        <f>D1490*E1490</f>
        <v>707376.0981078347</v>
      </c>
      <c r="G1490" s="192"/>
      <c r="I1490" s="277"/>
    </row>
    <row r="1491" spans="1:9" x14ac:dyDescent="0.3">
      <c r="A1491" s="126"/>
      <c r="B1491" s="301" t="s">
        <v>1204</v>
      </c>
      <c r="C1491" s="161"/>
      <c r="D1491" s="296"/>
      <c r="E1491" s="296"/>
      <c r="F1491" s="296"/>
      <c r="G1491" s="192"/>
      <c r="I1491" s="277"/>
    </row>
    <row r="1492" spans="1:9" x14ac:dyDescent="0.3">
      <c r="A1492" s="126">
        <f t="shared" ref="A1492" si="158">A1491+1</f>
        <v>1</v>
      </c>
      <c r="B1492" s="282" t="s">
        <v>1205</v>
      </c>
      <c r="C1492" s="161" t="s">
        <v>214</v>
      </c>
      <c r="D1492" s="296">
        <v>1</v>
      </c>
      <c r="E1492" s="279">
        <v>6816779.4742274322</v>
      </c>
      <c r="F1492" s="279">
        <f>D1492*E1492</f>
        <v>6816779.4742274322</v>
      </c>
      <c r="G1492" s="192"/>
      <c r="I1492" s="277"/>
    </row>
    <row r="1493" spans="1:9" x14ac:dyDescent="0.3">
      <c r="A1493" s="126"/>
      <c r="B1493" s="301" t="s">
        <v>1206</v>
      </c>
      <c r="C1493" s="161"/>
      <c r="D1493" s="296"/>
      <c r="E1493" s="296"/>
      <c r="F1493" s="296"/>
      <c r="G1493" s="192"/>
      <c r="I1493" s="277"/>
    </row>
    <row r="1494" spans="1:9" x14ac:dyDescent="0.3">
      <c r="A1494" s="126">
        <f t="shared" ref="A1494" si="159">A1493+1</f>
        <v>1</v>
      </c>
      <c r="B1494" s="278" t="s">
        <v>1207</v>
      </c>
      <c r="C1494" s="182" t="s">
        <v>214</v>
      </c>
      <c r="D1494" s="279">
        <v>1</v>
      </c>
      <c r="E1494" s="279">
        <v>7799999.7075000014</v>
      </c>
      <c r="F1494" s="279">
        <f>D1494*E1494</f>
        <v>7799999.7075000014</v>
      </c>
      <c r="G1494" s="192"/>
      <c r="I1494" s="277"/>
    </row>
    <row r="1495" spans="1:9" x14ac:dyDescent="0.3">
      <c r="A1495" s="126">
        <f t="shared" ref="A1495" si="160">+A1494+1</f>
        <v>2</v>
      </c>
      <c r="B1495" s="278" t="s">
        <v>1208</v>
      </c>
      <c r="C1495" s="182" t="s">
        <v>214</v>
      </c>
      <c r="D1495" s="279">
        <v>1</v>
      </c>
      <c r="E1495" s="279">
        <v>7679999.7120000003</v>
      </c>
      <c r="F1495" s="279">
        <f>D1495*E1495</f>
        <v>7679999.7120000003</v>
      </c>
      <c r="G1495" s="192"/>
      <c r="I1495" s="277"/>
    </row>
    <row r="1496" spans="1:9" x14ac:dyDescent="0.3">
      <c r="A1496" s="126"/>
      <c r="B1496" s="301" t="s">
        <v>1209</v>
      </c>
      <c r="C1496" s="161"/>
      <c r="D1496" s="296"/>
      <c r="E1496" s="296"/>
      <c r="F1496" s="296"/>
      <c r="G1496" s="192"/>
      <c r="I1496" s="277"/>
    </row>
    <row r="1497" spans="1:9" x14ac:dyDescent="0.3">
      <c r="A1497" s="126">
        <f t="shared" ref="A1497" si="161">+A1496+1</f>
        <v>1</v>
      </c>
      <c r="B1497" s="282" t="s">
        <v>1210</v>
      </c>
      <c r="C1497" s="283" t="s">
        <v>214</v>
      </c>
      <c r="D1497" s="284">
        <v>2</v>
      </c>
      <c r="E1497" s="279">
        <v>780077.27740000002</v>
      </c>
      <c r="F1497" s="279">
        <f>D1497*E1497</f>
        <v>1560154.5548</v>
      </c>
      <c r="G1497" s="192"/>
      <c r="I1497" s="277"/>
    </row>
    <row r="1498" spans="1:9" ht="34.5" x14ac:dyDescent="0.3">
      <c r="A1498" s="126">
        <f t="shared" ref="A1498" si="162">A1497+1</f>
        <v>2</v>
      </c>
      <c r="B1498" s="282" t="s">
        <v>1211</v>
      </c>
      <c r="C1498" s="283" t="s">
        <v>214</v>
      </c>
      <c r="D1498" s="284">
        <v>2</v>
      </c>
      <c r="E1498" s="279">
        <v>470000.43300000002</v>
      </c>
      <c r="F1498" s="279">
        <f>D1498*E1498</f>
        <v>940000.86600000004</v>
      </c>
      <c r="G1498" s="192"/>
      <c r="I1498" s="277"/>
    </row>
    <row r="1499" spans="1:9" x14ac:dyDescent="0.3">
      <c r="A1499" s="126">
        <f t="shared" ref="A1499" si="163">+A1498+1</f>
        <v>3</v>
      </c>
      <c r="B1499" s="282" t="s">
        <v>1212</v>
      </c>
      <c r="C1499" s="283" t="s">
        <v>214</v>
      </c>
      <c r="D1499" s="284">
        <v>6</v>
      </c>
      <c r="E1499" s="279">
        <v>355000.212</v>
      </c>
      <c r="F1499" s="279">
        <f>D1499*E1499</f>
        <v>2130001.2719999999</v>
      </c>
      <c r="G1499" s="192"/>
      <c r="I1499" s="277"/>
    </row>
    <row r="1500" spans="1:9" x14ac:dyDescent="0.3">
      <c r="A1500" s="126">
        <f t="shared" ref="A1500" si="164">A1499+1</f>
        <v>4</v>
      </c>
      <c r="B1500" s="282" t="s">
        <v>1213</v>
      </c>
      <c r="C1500" s="283" t="s">
        <v>621</v>
      </c>
      <c r="D1500" s="284">
        <v>1</v>
      </c>
      <c r="E1500" s="279">
        <v>557349.17986560008</v>
      </c>
      <c r="F1500" s="279">
        <f>D1500*E1500</f>
        <v>557349.17986560008</v>
      </c>
      <c r="G1500" s="192"/>
      <c r="I1500" s="277"/>
    </row>
    <row r="1501" spans="1:9" x14ac:dyDescent="0.3">
      <c r="A1501" s="126"/>
      <c r="B1501" s="301" t="s">
        <v>1214</v>
      </c>
      <c r="C1501" s="161"/>
      <c r="D1501" s="296"/>
      <c r="E1501" s="296"/>
      <c r="F1501" s="296"/>
      <c r="G1501" s="192"/>
      <c r="I1501" s="277"/>
    </row>
    <row r="1502" spans="1:9" ht="34.5" x14ac:dyDescent="0.3">
      <c r="A1502" s="126">
        <f t="shared" ref="A1502" si="165">A1501+1</f>
        <v>1</v>
      </c>
      <c r="B1502" s="282" t="s">
        <v>1215</v>
      </c>
      <c r="C1502" s="283" t="s">
        <v>166</v>
      </c>
      <c r="D1502" s="289">
        <v>6.8</v>
      </c>
      <c r="E1502" s="279">
        <v>36623.867999232389</v>
      </c>
      <c r="F1502" s="279">
        <f t="shared" ref="F1502:F1522" si="166">D1502*E1502</f>
        <v>249042.30239478024</v>
      </c>
      <c r="G1502" s="192"/>
      <c r="I1502" s="277"/>
    </row>
    <row r="1503" spans="1:9" x14ac:dyDescent="0.3">
      <c r="A1503" s="126">
        <f t="shared" ref="A1503" si="167">+A1502+1</f>
        <v>2</v>
      </c>
      <c r="B1503" s="295" t="s">
        <v>1216</v>
      </c>
      <c r="C1503" s="297" t="s">
        <v>219</v>
      </c>
      <c r="D1503" s="296">
        <v>40</v>
      </c>
      <c r="E1503" s="279">
        <v>142.19503431219843</v>
      </c>
      <c r="F1503" s="279">
        <f t="shared" si="166"/>
        <v>5687.8013724879374</v>
      </c>
      <c r="G1503" s="192"/>
      <c r="I1503" s="277"/>
    </row>
    <row r="1504" spans="1:9" x14ac:dyDescent="0.3">
      <c r="A1504" s="126">
        <f t="shared" ref="A1504" si="168">A1503+1</f>
        <v>3</v>
      </c>
      <c r="B1504" s="282" t="s">
        <v>1217</v>
      </c>
      <c r="C1504" s="283" t="s">
        <v>185</v>
      </c>
      <c r="D1504" s="284">
        <f>+D1503*0.019</f>
        <v>0.76</v>
      </c>
      <c r="E1504" s="279">
        <v>36127.988703410687</v>
      </c>
      <c r="F1504" s="279">
        <f t="shared" si="166"/>
        <v>27457.271414592124</v>
      </c>
      <c r="G1504" s="192"/>
      <c r="I1504" s="277"/>
    </row>
    <row r="1505" spans="1:9" x14ac:dyDescent="0.3">
      <c r="A1505" s="126">
        <f t="shared" ref="A1505" si="169">+A1504+1</f>
        <v>4</v>
      </c>
      <c r="B1505" s="295" t="s">
        <v>1218</v>
      </c>
      <c r="C1505" s="297" t="s">
        <v>219</v>
      </c>
      <c r="D1505" s="296">
        <v>50</v>
      </c>
      <c r="E1505" s="279">
        <v>672.93149433048961</v>
      </c>
      <c r="F1505" s="279">
        <f t="shared" si="166"/>
        <v>33646.574716524483</v>
      </c>
      <c r="G1505" s="192"/>
      <c r="I1505" s="277"/>
    </row>
    <row r="1506" spans="1:9" ht="34.5" x14ac:dyDescent="0.3">
      <c r="A1506" s="126">
        <f t="shared" ref="A1506" si="170">A1505+1</f>
        <v>5</v>
      </c>
      <c r="B1506" s="295" t="s">
        <v>1219</v>
      </c>
      <c r="C1506" s="172" t="s">
        <v>166</v>
      </c>
      <c r="D1506" s="187">
        <v>1.24</v>
      </c>
      <c r="E1506" s="279">
        <v>83223.316849226772</v>
      </c>
      <c r="F1506" s="279">
        <f t="shared" si="166"/>
        <v>103196.9128930412</v>
      </c>
      <c r="G1506" s="192"/>
      <c r="I1506" s="277"/>
    </row>
    <row r="1507" spans="1:9" x14ac:dyDescent="0.3">
      <c r="A1507" s="126">
        <f t="shared" ref="A1507" si="171">+A1506+1</f>
        <v>6</v>
      </c>
      <c r="B1507" s="282" t="s">
        <v>1220</v>
      </c>
      <c r="C1507" s="283" t="s">
        <v>197</v>
      </c>
      <c r="D1507" s="284">
        <v>1.2</v>
      </c>
      <c r="E1507" s="279">
        <v>13170.137536829754</v>
      </c>
      <c r="F1507" s="279">
        <f t="shared" si="166"/>
        <v>15804.165044195704</v>
      </c>
      <c r="G1507" s="192"/>
      <c r="I1507" s="277"/>
    </row>
    <row r="1508" spans="1:9" x14ac:dyDescent="0.3">
      <c r="A1508" s="126">
        <f t="shared" ref="A1508" si="172">A1507+1</f>
        <v>7</v>
      </c>
      <c r="B1508" s="282" t="s">
        <v>1221</v>
      </c>
      <c r="C1508" s="283" t="s">
        <v>197</v>
      </c>
      <c r="D1508" s="284">
        <v>8.1999999999999993</v>
      </c>
      <c r="E1508" s="279">
        <v>5800.2421842110607</v>
      </c>
      <c r="F1508" s="279">
        <f t="shared" si="166"/>
        <v>47561.985910530697</v>
      </c>
      <c r="G1508" s="192"/>
      <c r="I1508" s="277"/>
    </row>
    <row r="1509" spans="1:9" x14ac:dyDescent="0.3">
      <c r="A1509" s="126">
        <f t="shared" ref="A1509" si="173">+A1508+1</f>
        <v>8</v>
      </c>
      <c r="B1509" s="282" t="s">
        <v>1222</v>
      </c>
      <c r="C1509" s="283" t="s">
        <v>197</v>
      </c>
      <c r="D1509" s="284">
        <v>40</v>
      </c>
      <c r="E1509" s="279">
        <v>12587.123502849776</v>
      </c>
      <c r="F1509" s="279">
        <f t="shared" si="166"/>
        <v>503484.94011399103</v>
      </c>
      <c r="G1509" s="192"/>
      <c r="I1509" s="277"/>
    </row>
    <row r="1510" spans="1:9" x14ac:dyDescent="0.3">
      <c r="A1510" s="126">
        <f t="shared" ref="A1510" si="174">A1509+1</f>
        <v>9</v>
      </c>
      <c r="B1510" s="282" t="s">
        <v>1223</v>
      </c>
      <c r="C1510" s="283" t="s">
        <v>197</v>
      </c>
      <c r="D1510" s="284">
        <v>55</v>
      </c>
      <c r="E1510" s="279">
        <v>2840.3247809280965</v>
      </c>
      <c r="F1510" s="279">
        <f t="shared" si="166"/>
        <v>156217.8629510453</v>
      </c>
      <c r="G1510" s="192"/>
      <c r="I1510" s="277"/>
    </row>
    <row r="1511" spans="1:9" x14ac:dyDescent="0.3">
      <c r="A1511" s="126">
        <f t="shared" ref="A1511" si="175">+A1510+1</f>
        <v>10</v>
      </c>
      <c r="B1511" s="282" t="s">
        <v>1224</v>
      </c>
      <c r="C1511" s="283" t="s">
        <v>197</v>
      </c>
      <c r="D1511" s="284">
        <v>80</v>
      </c>
      <c r="E1511" s="279">
        <v>1180.9771457543138</v>
      </c>
      <c r="F1511" s="279">
        <f t="shared" si="166"/>
        <v>94478.171660345106</v>
      </c>
      <c r="G1511" s="192"/>
      <c r="I1511" s="277"/>
    </row>
    <row r="1512" spans="1:9" x14ac:dyDescent="0.3">
      <c r="A1512" s="126">
        <f t="shared" ref="A1512" si="176">A1511+1</f>
        <v>11</v>
      </c>
      <c r="B1512" s="282" t="s">
        <v>1225</v>
      </c>
      <c r="C1512" s="283" t="s">
        <v>214</v>
      </c>
      <c r="D1512" s="284">
        <v>16</v>
      </c>
      <c r="E1512" s="279">
        <v>10464.354456050882</v>
      </c>
      <c r="F1512" s="279">
        <f t="shared" si="166"/>
        <v>167429.67129681411</v>
      </c>
      <c r="G1512" s="192"/>
      <c r="I1512" s="277"/>
    </row>
    <row r="1513" spans="1:9" ht="34.5" x14ac:dyDescent="0.3">
      <c r="A1513" s="126">
        <f t="shared" ref="A1513" si="177">+A1512+1</f>
        <v>12</v>
      </c>
      <c r="B1513" s="295" t="s">
        <v>1226</v>
      </c>
      <c r="C1513" s="297" t="s">
        <v>219</v>
      </c>
      <c r="D1513" s="296">
        <v>55</v>
      </c>
      <c r="E1513" s="279">
        <v>4709.3867125145553</v>
      </c>
      <c r="F1513" s="279">
        <f t="shared" si="166"/>
        <v>259016.26918830053</v>
      </c>
      <c r="G1513" s="192"/>
      <c r="I1513" s="277"/>
    </row>
    <row r="1514" spans="1:9" x14ac:dyDescent="0.3">
      <c r="A1514" s="126">
        <f t="shared" ref="A1514" si="178">A1513+1</f>
        <v>13</v>
      </c>
      <c r="B1514" s="282" t="s">
        <v>1227</v>
      </c>
      <c r="C1514" s="283" t="s">
        <v>214</v>
      </c>
      <c r="D1514" s="284">
        <v>2</v>
      </c>
      <c r="E1514" s="279">
        <v>5979.6311177433608</v>
      </c>
      <c r="F1514" s="279">
        <f t="shared" si="166"/>
        <v>11959.262235486722</v>
      </c>
      <c r="G1514" s="192"/>
      <c r="I1514" s="277"/>
    </row>
    <row r="1515" spans="1:9" x14ac:dyDescent="0.3">
      <c r="A1515" s="126">
        <f t="shared" ref="A1515" si="179">+A1514+1</f>
        <v>14</v>
      </c>
      <c r="B1515" s="282" t="s">
        <v>1228</v>
      </c>
      <c r="C1515" s="283" t="s">
        <v>188</v>
      </c>
      <c r="D1515" s="284">
        <v>16</v>
      </c>
      <c r="E1515" s="279">
        <v>747.45388971792011</v>
      </c>
      <c r="F1515" s="279">
        <f t="shared" si="166"/>
        <v>11959.262235486722</v>
      </c>
      <c r="G1515" s="192"/>
      <c r="I1515" s="277"/>
    </row>
    <row r="1516" spans="1:9" ht="34.5" x14ac:dyDescent="0.3">
      <c r="A1516" s="126">
        <f t="shared" ref="A1516" si="180">A1515+1</f>
        <v>15</v>
      </c>
      <c r="B1516" s="295" t="s">
        <v>1229</v>
      </c>
      <c r="C1516" s="172" t="s">
        <v>166</v>
      </c>
      <c r="D1516" s="187">
        <v>0.115</v>
      </c>
      <c r="E1516" s="279">
        <v>83223.316849226772</v>
      </c>
      <c r="F1516" s="279">
        <f t="shared" si="166"/>
        <v>9570.6814376610801</v>
      </c>
      <c r="G1516" s="192"/>
      <c r="I1516" s="277"/>
    </row>
    <row r="1517" spans="1:9" x14ac:dyDescent="0.3">
      <c r="A1517" s="126">
        <f t="shared" ref="A1517" si="181">+A1516+1</f>
        <v>16</v>
      </c>
      <c r="B1517" s="282" t="s">
        <v>1223</v>
      </c>
      <c r="C1517" s="283" t="s">
        <v>197</v>
      </c>
      <c r="D1517" s="284">
        <v>21</v>
      </c>
      <c r="E1517" s="279">
        <v>2840.3247809280965</v>
      </c>
      <c r="F1517" s="279">
        <f t="shared" si="166"/>
        <v>59646.820399490025</v>
      </c>
      <c r="G1517" s="192"/>
      <c r="I1517" s="277"/>
    </row>
    <row r="1518" spans="1:9" ht="34.5" x14ac:dyDescent="0.3">
      <c r="A1518" s="126">
        <f t="shared" ref="A1518" si="182">A1517+1</f>
        <v>17</v>
      </c>
      <c r="B1518" s="288" t="s">
        <v>1230</v>
      </c>
      <c r="C1518" s="230" t="s">
        <v>166</v>
      </c>
      <c r="D1518" s="289">
        <v>1.7000000000000001E-2</v>
      </c>
      <c r="E1518" s="279">
        <v>958550.70994434797</v>
      </c>
      <c r="F1518" s="279">
        <f t="shared" si="166"/>
        <v>16295.362069053917</v>
      </c>
      <c r="G1518" s="192"/>
      <c r="I1518" s="277"/>
    </row>
    <row r="1519" spans="1:9" ht="34.5" x14ac:dyDescent="0.3">
      <c r="A1519" s="126">
        <f t="shared" ref="A1519" si="183">+A1518+1</f>
        <v>18</v>
      </c>
      <c r="B1519" s="288" t="s">
        <v>1231</v>
      </c>
      <c r="C1519" s="230" t="s">
        <v>166</v>
      </c>
      <c r="D1519" s="289">
        <f>36*33.5/1000</f>
        <v>1.206</v>
      </c>
      <c r="E1519" s="279">
        <v>992073.1902975546</v>
      </c>
      <c r="F1519" s="279">
        <f t="shared" si="166"/>
        <v>1196440.2674988508</v>
      </c>
      <c r="G1519" s="192"/>
      <c r="I1519" s="277"/>
    </row>
    <row r="1520" spans="1:9" ht="86.25" x14ac:dyDescent="0.3">
      <c r="A1520" s="126">
        <f t="shared" ref="A1520" si="184">A1519+1</f>
        <v>19</v>
      </c>
      <c r="B1520" s="288" t="s">
        <v>1232</v>
      </c>
      <c r="C1520" s="230" t="s">
        <v>1233</v>
      </c>
      <c r="D1520" s="289">
        <v>400</v>
      </c>
      <c r="E1520" s="279">
        <v>1704.6702051185275</v>
      </c>
      <c r="F1520" s="279">
        <f t="shared" si="166"/>
        <v>681868.08204741101</v>
      </c>
      <c r="G1520" s="192"/>
      <c r="I1520" s="277"/>
    </row>
    <row r="1521" spans="1:9" ht="51.75" x14ac:dyDescent="0.3">
      <c r="A1521" s="126">
        <f t="shared" ref="A1521" si="185">+A1520+1</f>
        <v>20</v>
      </c>
      <c r="B1521" s="282" t="s">
        <v>1234</v>
      </c>
      <c r="C1521" s="283" t="s">
        <v>219</v>
      </c>
      <c r="D1521" s="284">
        <v>400</v>
      </c>
      <c r="E1521" s="279">
        <v>1952.2128793337256</v>
      </c>
      <c r="F1521" s="279">
        <f t="shared" si="166"/>
        <v>780885.15173349029</v>
      </c>
      <c r="G1521" s="192"/>
      <c r="I1521" s="277"/>
    </row>
    <row r="1522" spans="1:9" x14ac:dyDescent="0.3">
      <c r="A1522" s="126">
        <f t="shared" ref="A1522" si="186">A1521+1</f>
        <v>21</v>
      </c>
      <c r="B1522" s="282" t="s">
        <v>1235</v>
      </c>
      <c r="C1522" s="283" t="s">
        <v>219</v>
      </c>
      <c r="D1522" s="284">
        <v>48</v>
      </c>
      <c r="E1522" s="279">
        <v>20003.069690099139</v>
      </c>
      <c r="F1522" s="279">
        <f t="shared" si="166"/>
        <v>960147.34512475866</v>
      </c>
      <c r="G1522" s="192"/>
      <c r="I1522" s="277"/>
    </row>
    <row r="1523" spans="1:9" x14ac:dyDescent="0.3">
      <c r="A1523" s="126"/>
      <c r="B1523" s="301" t="s">
        <v>1236</v>
      </c>
      <c r="C1523" s="161"/>
      <c r="D1523" s="296"/>
      <c r="E1523" s="296"/>
      <c r="F1523" s="296"/>
      <c r="G1523" s="192"/>
      <c r="I1523" s="277"/>
    </row>
    <row r="1524" spans="1:9" ht="34.5" x14ac:dyDescent="0.3">
      <c r="A1524" s="126">
        <f t="shared" ref="A1524" si="187">A1523+1</f>
        <v>1</v>
      </c>
      <c r="B1524" s="288" t="s">
        <v>1237</v>
      </c>
      <c r="C1524" s="230" t="s">
        <v>219</v>
      </c>
      <c r="D1524" s="289">
        <v>22</v>
      </c>
      <c r="E1524" s="279">
        <v>577.85430681984008</v>
      </c>
      <c r="F1524" s="279">
        <f t="shared" ref="F1524:F1534" si="188">D1524*E1524</f>
        <v>12712.794750036483</v>
      </c>
      <c r="G1524" s="192"/>
      <c r="I1524" s="277"/>
    </row>
    <row r="1525" spans="1:9" x14ac:dyDescent="0.3">
      <c r="A1525" s="126">
        <f t="shared" ref="A1525" si="189">+A1524+1</f>
        <v>2</v>
      </c>
      <c r="B1525" s="288" t="s">
        <v>1238</v>
      </c>
      <c r="C1525" s="230" t="s">
        <v>219</v>
      </c>
      <c r="D1525" s="289">
        <f>166*1.1</f>
        <v>182.60000000000002</v>
      </c>
      <c r="E1525" s="279">
        <v>577.85430681984008</v>
      </c>
      <c r="F1525" s="279">
        <f t="shared" si="188"/>
        <v>105516.19642530281</v>
      </c>
      <c r="G1525" s="192"/>
      <c r="I1525" s="277"/>
    </row>
    <row r="1526" spans="1:9" ht="34.5" x14ac:dyDescent="0.3">
      <c r="A1526" s="126">
        <f t="shared" ref="A1526" si="190">A1525+1</f>
        <v>3</v>
      </c>
      <c r="B1526" s="288" t="s">
        <v>1239</v>
      </c>
      <c r="C1526" s="230" t="s">
        <v>214</v>
      </c>
      <c r="D1526" s="289">
        <v>66</v>
      </c>
      <c r="E1526" s="279">
        <v>330.61841316998402</v>
      </c>
      <c r="F1526" s="279">
        <f t="shared" si="188"/>
        <v>21820.815269218947</v>
      </c>
      <c r="G1526" s="192"/>
      <c r="I1526" s="277"/>
    </row>
    <row r="1527" spans="1:9" ht="34.5" x14ac:dyDescent="0.3">
      <c r="A1527" s="126">
        <f t="shared" ref="A1527" si="191">+A1526+1</f>
        <v>4</v>
      </c>
      <c r="B1527" s="278" t="s">
        <v>1240</v>
      </c>
      <c r="C1527" s="182" t="s">
        <v>219</v>
      </c>
      <c r="D1527" s="279">
        <v>55</v>
      </c>
      <c r="E1527" s="279">
        <v>839.12678044313373</v>
      </c>
      <c r="F1527" s="279">
        <f t="shared" si="188"/>
        <v>46151.972924372356</v>
      </c>
      <c r="G1527" s="192"/>
      <c r="I1527" s="277"/>
    </row>
    <row r="1528" spans="1:9" ht="51.75" x14ac:dyDescent="0.3">
      <c r="A1528" s="126">
        <f t="shared" ref="A1528" si="192">A1527+1</f>
        <v>5</v>
      </c>
      <c r="B1528" s="282" t="s">
        <v>1241</v>
      </c>
      <c r="C1528" s="283" t="s">
        <v>188</v>
      </c>
      <c r="D1528" s="284">
        <v>454</v>
      </c>
      <c r="E1528" s="279">
        <v>683.69896338653371</v>
      </c>
      <c r="F1528" s="279">
        <f t="shared" si="188"/>
        <v>310399.32937748631</v>
      </c>
      <c r="G1528" s="192"/>
      <c r="I1528" s="277"/>
    </row>
    <row r="1529" spans="1:9" x14ac:dyDescent="0.3">
      <c r="A1529" s="126">
        <f t="shared" ref="A1529" si="193">+A1528+1</f>
        <v>6</v>
      </c>
      <c r="B1529" s="278" t="s">
        <v>1242</v>
      </c>
      <c r="C1529" s="182" t="s">
        <v>219</v>
      </c>
      <c r="D1529" s="279">
        <f>D1525</f>
        <v>182.60000000000002</v>
      </c>
      <c r="E1529" s="279">
        <v>2364.8296601353527</v>
      </c>
      <c r="F1529" s="279">
        <f t="shared" si="188"/>
        <v>431817.89594071545</v>
      </c>
      <c r="G1529" s="192"/>
      <c r="I1529" s="277"/>
    </row>
    <row r="1530" spans="1:9" x14ac:dyDescent="0.3">
      <c r="A1530" s="126">
        <f t="shared" ref="A1530" si="194">A1529+1</f>
        <v>7</v>
      </c>
      <c r="B1530" s="278" t="s">
        <v>1243</v>
      </c>
      <c r="C1530" s="182" t="s">
        <v>219</v>
      </c>
      <c r="D1530" s="279">
        <f>164</f>
        <v>164</v>
      </c>
      <c r="E1530" s="279">
        <v>2364.8296601353527</v>
      </c>
      <c r="F1530" s="279">
        <f t="shared" si="188"/>
        <v>387832.06426219782</v>
      </c>
      <c r="G1530" s="192"/>
      <c r="I1530" s="277"/>
    </row>
    <row r="1531" spans="1:9" x14ac:dyDescent="0.3">
      <c r="A1531" s="126">
        <f t="shared" ref="A1531" si="195">+A1530+1</f>
        <v>8</v>
      </c>
      <c r="B1531" s="278" t="s">
        <v>1244</v>
      </c>
      <c r="C1531" s="182" t="s">
        <v>219</v>
      </c>
      <c r="D1531" s="279">
        <v>36</v>
      </c>
      <c r="E1531" s="279">
        <v>2364.8296601353527</v>
      </c>
      <c r="F1531" s="279">
        <f t="shared" si="188"/>
        <v>85133.867764872703</v>
      </c>
      <c r="G1531" s="192"/>
      <c r="I1531" s="277"/>
    </row>
    <row r="1532" spans="1:9" ht="51.75" x14ac:dyDescent="0.3">
      <c r="A1532" s="126">
        <f t="shared" ref="A1532" si="196">A1531+1</f>
        <v>9</v>
      </c>
      <c r="B1532" s="278" t="s">
        <v>1245</v>
      </c>
      <c r="C1532" s="182" t="s">
        <v>214</v>
      </c>
      <c r="D1532" s="279">
        <v>66</v>
      </c>
      <c r="E1532" s="279">
        <v>4967.1713814931018</v>
      </c>
      <c r="F1532" s="279">
        <f t="shared" si="188"/>
        <v>327833.31117854471</v>
      </c>
      <c r="G1532" s="192"/>
      <c r="I1532" s="277"/>
    </row>
    <row r="1533" spans="1:9" ht="51.75" x14ac:dyDescent="0.3">
      <c r="A1533" s="126">
        <f t="shared" ref="A1533" si="197">+A1532+1</f>
        <v>10</v>
      </c>
      <c r="B1533" s="278" t="s">
        <v>1246</v>
      </c>
      <c r="C1533" s="182" t="s">
        <v>219</v>
      </c>
      <c r="D1533" s="279">
        <v>160</v>
      </c>
      <c r="E1533" s="279">
        <v>2084.3880027672481</v>
      </c>
      <c r="F1533" s="279">
        <f t="shared" si="188"/>
        <v>333502.08044275967</v>
      </c>
      <c r="G1533" s="192"/>
      <c r="I1533" s="277"/>
    </row>
    <row r="1534" spans="1:9" x14ac:dyDescent="0.3">
      <c r="A1534" s="126">
        <f t="shared" ref="A1534" si="198">A1533+1</f>
        <v>11</v>
      </c>
      <c r="B1534" s="282" t="s">
        <v>1247</v>
      </c>
      <c r="C1534" s="112" t="s">
        <v>206</v>
      </c>
      <c r="D1534" s="289">
        <f>160/100</f>
        <v>1.6</v>
      </c>
      <c r="E1534" s="279">
        <v>272386.27829072723</v>
      </c>
      <c r="F1534" s="279">
        <f t="shared" si="188"/>
        <v>435818.04526516359</v>
      </c>
      <c r="G1534" s="192"/>
      <c r="I1534" s="277"/>
    </row>
    <row r="1535" spans="1:9" x14ac:dyDescent="0.3">
      <c r="A1535" s="286" t="s">
        <v>1248</v>
      </c>
      <c r="B1535" s="286"/>
      <c r="C1535" s="286"/>
      <c r="D1535" s="286"/>
      <c r="E1535" s="121"/>
      <c r="F1535" s="121"/>
      <c r="G1535" s="192"/>
      <c r="I1535" s="277"/>
    </row>
    <row r="1536" spans="1:9" ht="34.5" x14ac:dyDescent="0.3">
      <c r="A1536" s="287">
        <v>1</v>
      </c>
      <c r="B1536" s="282" t="s">
        <v>169</v>
      </c>
      <c r="C1536" s="112" t="s">
        <v>206</v>
      </c>
      <c r="D1536" s="289">
        <v>1</v>
      </c>
      <c r="E1536" s="279">
        <v>181347.32316838397</v>
      </c>
      <c r="F1536" s="279">
        <f>D1536*E1536</f>
        <v>181347.32316838397</v>
      </c>
      <c r="G1536" s="192"/>
      <c r="I1536" s="277"/>
    </row>
    <row r="1537" spans="1:9" x14ac:dyDescent="0.3">
      <c r="A1537" s="287">
        <f>A1536+1</f>
        <v>2</v>
      </c>
      <c r="B1537" s="282" t="s">
        <v>170</v>
      </c>
      <c r="C1537" s="112" t="s">
        <v>166</v>
      </c>
      <c r="D1537" s="289">
        <v>4.1000000000000002E-2</v>
      </c>
      <c r="E1537" s="279">
        <v>264001.53176874458</v>
      </c>
      <c r="F1537" s="279">
        <f>D1537*E1537</f>
        <v>10824.062802518529</v>
      </c>
      <c r="G1537" s="192"/>
      <c r="I1537" s="277"/>
    </row>
    <row r="1538" spans="1:9" ht="51.75" x14ac:dyDescent="0.3">
      <c r="A1538" s="180">
        <f>A1537+1</f>
        <v>3</v>
      </c>
      <c r="B1538" s="278" t="s">
        <v>1246</v>
      </c>
      <c r="C1538" s="182" t="s">
        <v>219</v>
      </c>
      <c r="D1538" s="279">
        <f>1460</f>
        <v>1460</v>
      </c>
      <c r="E1538" s="279">
        <v>2084.3880027672481</v>
      </c>
      <c r="F1538" s="279">
        <f>D1538*E1538</f>
        <v>3043206.4840401821</v>
      </c>
      <c r="G1538" s="192"/>
      <c r="I1538" s="277"/>
    </row>
    <row r="1539" spans="1:9" x14ac:dyDescent="0.3">
      <c r="A1539" s="287">
        <f>A1538+1</f>
        <v>4</v>
      </c>
      <c r="B1539" s="282" t="s">
        <v>1249</v>
      </c>
      <c r="C1539" s="112" t="s">
        <v>206</v>
      </c>
      <c r="D1539" s="289">
        <v>1</v>
      </c>
      <c r="E1539" s="279">
        <v>597919.78289208608</v>
      </c>
      <c r="F1539" s="279">
        <f>D1539*E1539</f>
        <v>597919.78289208608</v>
      </c>
      <c r="G1539" s="192"/>
      <c r="I1539" s="277"/>
    </row>
    <row r="1540" spans="1:9" x14ac:dyDescent="0.3">
      <c r="A1540" s="287">
        <f>A1539+1</f>
        <v>5</v>
      </c>
      <c r="B1540" s="282" t="s">
        <v>172</v>
      </c>
      <c r="C1540" s="112" t="s">
        <v>206</v>
      </c>
      <c r="D1540" s="289">
        <f>1460/100</f>
        <v>14.6</v>
      </c>
      <c r="E1540" s="279">
        <v>418902.18975323404</v>
      </c>
      <c r="F1540" s="279">
        <f>D1540*E1540</f>
        <v>6115971.9703972172</v>
      </c>
      <c r="G1540" s="192"/>
      <c r="I1540" s="277"/>
    </row>
    <row r="1541" spans="1:9" x14ac:dyDescent="0.3">
      <c r="A1541" s="386" t="s">
        <v>1250</v>
      </c>
      <c r="B1541" s="387"/>
      <c r="C1541" s="388"/>
      <c r="D1541" s="84"/>
      <c r="E1541" s="284"/>
      <c r="F1541" s="284"/>
      <c r="G1541" s="192"/>
      <c r="I1541" s="277"/>
    </row>
    <row r="1542" spans="1:9" x14ac:dyDescent="0.3">
      <c r="A1542" s="180">
        <v>1</v>
      </c>
      <c r="B1542" s="278" t="s">
        <v>391</v>
      </c>
      <c r="C1542" s="182" t="s">
        <v>165</v>
      </c>
      <c r="D1542" s="280">
        <f>160/1000</f>
        <v>0.16</v>
      </c>
      <c r="E1542" s="279">
        <v>510687.53571502923</v>
      </c>
      <c r="F1542" s="279">
        <f t="shared" ref="F1542:F1555" si="199">D1542*E1542</f>
        <v>81710.005714404673</v>
      </c>
      <c r="G1542" s="192"/>
      <c r="I1542" s="277"/>
    </row>
    <row r="1543" spans="1:9" x14ac:dyDescent="0.3">
      <c r="A1543" s="180">
        <f t="shared" ref="A1543:A1555" si="200">A1542+1</f>
        <v>2</v>
      </c>
      <c r="B1543" s="278" t="s">
        <v>805</v>
      </c>
      <c r="C1543" s="182" t="s">
        <v>554</v>
      </c>
      <c r="D1543" s="280">
        <f>10/100</f>
        <v>0.1</v>
      </c>
      <c r="E1543" s="279">
        <v>317819.86875091202</v>
      </c>
      <c r="F1543" s="279">
        <f t="shared" si="199"/>
        <v>31781.986875091203</v>
      </c>
      <c r="G1543" s="192"/>
      <c r="I1543" s="277"/>
    </row>
    <row r="1544" spans="1:9" x14ac:dyDescent="0.3">
      <c r="A1544" s="180">
        <f t="shared" si="200"/>
        <v>3</v>
      </c>
      <c r="B1544" s="278" t="s">
        <v>1251</v>
      </c>
      <c r="C1544" s="182" t="s">
        <v>185</v>
      </c>
      <c r="D1544" s="279">
        <f>0.75+1.7*1.7*0.1</f>
        <v>1.0389999999999999</v>
      </c>
      <c r="E1544" s="279">
        <v>73595.480023631477</v>
      </c>
      <c r="F1544" s="279">
        <f t="shared" si="199"/>
        <v>76465.703744553102</v>
      </c>
      <c r="G1544" s="192"/>
      <c r="I1544" s="277"/>
    </row>
    <row r="1545" spans="1:9" ht="34.5" x14ac:dyDescent="0.3">
      <c r="A1545" s="180">
        <f t="shared" si="200"/>
        <v>4</v>
      </c>
      <c r="B1545" s="278" t="s">
        <v>1252</v>
      </c>
      <c r="C1545" s="182" t="s">
        <v>214</v>
      </c>
      <c r="D1545" s="279">
        <v>1</v>
      </c>
      <c r="E1545" s="279">
        <v>44847.23338307521</v>
      </c>
      <c r="F1545" s="279">
        <f t="shared" si="199"/>
        <v>44847.23338307521</v>
      </c>
      <c r="G1545" s="192"/>
      <c r="I1545" s="277"/>
    </row>
    <row r="1546" spans="1:9" x14ac:dyDescent="0.3">
      <c r="A1546" s="180">
        <f t="shared" si="200"/>
        <v>5</v>
      </c>
      <c r="B1546" s="278" t="s">
        <v>1253</v>
      </c>
      <c r="C1546" s="182" t="s">
        <v>214</v>
      </c>
      <c r="D1546" s="279">
        <v>1</v>
      </c>
      <c r="E1546" s="279">
        <v>42791.735186350925</v>
      </c>
      <c r="F1546" s="279">
        <f t="shared" si="199"/>
        <v>42791.735186350925</v>
      </c>
      <c r="G1546" s="192"/>
      <c r="I1546" s="277"/>
    </row>
    <row r="1547" spans="1:9" x14ac:dyDescent="0.3">
      <c r="A1547" s="180">
        <f t="shared" si="200"/>
        <v>6</v>
      </c>
      <c r="B1547" s="278" t="s">
        <v>988</v>
      </c>
      <c r="C1547" s="182" t="s">
        <v>185</v>
      </c>
      <c r="D1547" s="279">
        <v>0.2</v>
      </c>
      <c r="E1547" s="279">
        <v>40802.233346401983</v>
      </c>
      <c r="F1547" s="279">
        <f t="shared" si="199"/>
        <v>8160.4466692803971</v>
      </c>
      <c r="G1547" s="192"/>
      <c r="I1547" s="277"/>
    </row>
    <row r="1548" spans="1:9" x14ac:dyDescent="0.3">
      <c r="A1548" s="234">
        <f t="shared" si="200"/>
        <v>7</v>
      </c>
      <c r="B1548" s="288" t="s">
        <v>1254</v>
      </c>
      <c r="C1548" s="230" t="s">
        <v>197</v>
      </c>
      <c r="D1548" s="292">
        <v>13</v>
      </c>
      <c r="E1548" s="279">
        <v>6334.8185330019705</v>
      </c>
      <c r="F1548" s="279">
        <f t="shared" si="199"/>
        <v>82352.640929025612</v>
      </c>
      <c r="G1548" s="192"/>
      <c r="I1548" s="277"/>
    </row>
    <row r="1549" spans="1:9" x14ac:dyDescent="0.3">
      <c r="A1549" s="159">
        <f t="shared" si="200"/>
        <v>8</v>
      </c>
      <c r="B1549" s="295" t="s">
        <v>1255</v>
      </c>
      <c r="C1549" s="161" t="s">
        <v>214</v>
      </c>
      <c r="D1549" s="296">
        <v>4</v>
      </c>
      <c r="E1549" s="279">
        <v>5324.6716729015479</v>
      </c>
      <c r="F1549" s="279">
        <f t="shared" si="199"/>
        <v>21298.686691606192</v>
      </c>
      <c r="G1549" s="192"/>
      <c r="I1549" s="277"/>
    </row>
    <row r="1550" spans="1:9" ht="34.5" x14ac:dyDescent="0.3">
      <c r="A1550" s="180">
        <f t="shared" si="200"/>
        <v>9</v>
      </c>
      <c r="B1550" s="278" t="s">
        <v>1256</v>
      </c>
      <c r="C1550" s="182" t="s">
        <v>185</v>
      </c>
      <c r="D1550" s="279">
        <v>0.9</v>
      </c>
      <c r="E1550" s="279">
        <v>20919.221641935357</v>
      </c>
      <c r="F1550" s="279">
        <f t="shared" si="199"/>
        <v>18827.299477741821</v>
      </c>
      <c r="G1550" s="192"/>
      <c r="I1550" s="277"/>
    </row>
    <row r="1551" spans="1:9" x14ac:dyDescent="0.3">
      <c r="A1551" s="180">
        <f t="shared" si="200"/>
        <v>10</v>
      </c>
      <c r="B1551" s="278" t="s">
        <v>1257</v>
      </c>
      <c r="C1551" s="182" t="s">
        <v>185</v>
      </c>
      <c r="D1551" s="279">
        <v>5</v>
      </c>
      <c r="E1551" s="279">
        <v>10653.508795215359</v>
      </c>
      <c r="F1551" s="279">
        <f t="shared" si="199"/>
        <v>53267.543976076791</v>
      </c>
      <c r="G1551" s="192"/>
      <c r="I1551" s="277"/>
    </row>
    <row r="1552" spans="1:9" ht="34.5" x14ac:dyDescent="0.3">
      <c r="A1552" s="180">
        <f t="shared" si="200"/>
        <v>11</v>
      </c>
      <c r="B1552" s="278" t="s">
        <v>1258</v>
      </c>
      <c r="C1552" s="182" t="s">
        <v>185</v>
      </c>
      <c r="D1552" s="279">
        <v>28</v>
      </c>
      <c r="E1552" s="279">
        <v>5860.2487801071375</v>
      </c>
      <c r="F1552" s="279">
        <f t="shared" si="199"/>
        <v>164086.96584299984</v>
      </c>
      <c r="G1552" s="192"/>
      <c r="I1552" s="277"/>
    </row>
    <row r="1553" spans="1:9" ht="34.5" x14ac:dyDescent="0.3">
      <c r="A1553" s="234">
        <f t="shared" si="200"/>
        <v>12</v>
      </c>
      <c r="B1553" s="288" t="s">
        <v>1259</v>
      </c>
      <c r="C1553" s="230" t="s">
        <v>197</v>
      </c>
      <c r="D1553" s="292">
        <v>35</v>
      </c>
      <c r="E1553" s="279">
        <v>10886.314525826831</v>
      </c>
      <c r="F1553" s="279">
        <f t="shared" si="199"/>
        <v>381021.00840393908</v>
      </c>
      <c r="G1553" s="192"/>
      <c r="I1553" s="277"/>
    </row>
    <row r="1554" spans="1:9" x14ac:dyDescent="0.3">
      <c r="A1554" s="180">
        <f t="shared" si="200"/>
        <v>13</v>
      </c>
      <c r="B1554" s="278" t="s">
        <v>1260</v>
      </c>
      <c r="C1554" s="182" t="s">
        <v>165</v>
      </c>
      <c r="D1554" s="280">
        <f>130/1000</f>
        <v>0.13</v>
      </c>
      <c r="E1554" s="279">
        <v>67539.840811303671</v>
      </c>
      <c r="F1554" s="279">
        <f t="shared" si="199"/>
        <v>8780.1793054694772</v>
      </c>
      <c r="G1554" s="192"/>
      <c r="I1554" s="277"/>
    </row>
    <row r="1555" spans="1:9" x14ac:dyDescent="0.3">
      <c r="A1555" s="180">
        <f t="shared" si="200"/>
        <v>14</v>
      </c>
      <c r="B1555" s="278" t="s">
        <v>805</v>
      </c>
      <c r="C1555" s="182" t="s">
        <v>554</v>
      </c>
      <c r="D1555" s="280">
        <f>12/100</f>
        <v>0.12</v>
      </c>
      <c r="E1555" s="279">
        <v>162377.06021637504</v>
      </c>
      <c r="F1555" s="279">
        <f t="shared" si="199"/>
        <v>19485.247225965006</v>
      </c>
      <c r="G1555" s="192"/>
      <c r="I1555" s="277"/>
    </row>
    <row r="1556" spans="1:9" x14ac:dyDescent="0.3">
      <c r="A1556" s="389" t="s">
        <v>1261</v>
      </c>
      <c r="B1556" s="389"/>
      <c r="C1556" s="389"/>
      <c r="D1556" s="389"/>
      <c r="E1556" s="284"/>
      <c r="F1556" s="284"/>
      <c r="G1556" s="192"/>
      <c r="I1556" s="277"/>
    </row>
    <row r="1557" spans="1:9" ht="34.5" x14ac:dyDescent="0.3">
      <c r="A1557" s="281">
        <v>1</v>
      </c>
      <c r="B1557" s="282" t="s">
        <v>1262</v>
      </c>
      <c r="C1557" s="283" t="s">
        <v>185</v>
      </c>
      <c r="D1557" s="284">
        <v>2.6</v>
      </c>
      <c r="E1557" s="279">
        <v>62905.815304912241</v>
      </c>
      <c r="F1557" s="279">
        <f t="shared" ref="F1557:F1575" si="201">D1557*E1557</f>
        <v>163555.11979277185</v>
      </c>
      <c r="G1557" s="192"/>
      <c r="I1557" s="277"/>
    </row>
    <row r="1558" spans="1:9" x14ac:dyDescent="0.3">
      <c r="A1558" s="281">
        <f t="shared" ref="A1558:A1573" si="202">A1557+1</f>
        <v>2</v>
      </c>
      <c r="B1558" s="282" t="s">
        <v>1328</v>
      </c>
      <c r="C1558" s="283" t="s">
        <v>166</v>
      </c>
      <c r="D1558" s="289">
        <v>0.13</v>
      </c>
      <c r="E1558" s="279">
        <v>485845.02831664815</v>
      </c>
      <c r="F1558" s="279">
        <f t="shared" si="201"/>
        <v>63159.853681164263</v>
      </c>
      <c r="G1558" s="192"/>
      <c r="I1558" s="277"/>
    </row>
    <row r="1559" spans="1:9" x14ac:dyDescent="0.3">
      <c r="A1559" s="281">
        <f t="shared" si="202"/>
        <v>3</v>
      </c>
      <c r="B1559" s="282" t="s">
        <v>178</v>
      </c>
      <c r="C1559" s="283" t="s">
        <v>166</v>
      </c>
      <c r="D1559" s="289">
        <v>0.08</v>
      </c>
      <c r="E1559" s="279">
        <v>485845.02831664815</v>
      </c>
      <c r="F1559" s="279">
        <f t="shared" si="201"/>
        <v>38867.602265331851</v>
      </c>
      <c r="G1559" s="192"/>
      <c r="I1559" s="277"/>
    </row>
    <row r="1560" spans="1:9" x14ac:dyDescent="0.3">
      <c r="A1560" s="281">
        <f t="shared" si="202"/>
        <v>4</v>
      </c>
      <c r="B1560" s="282" t="s">
        <v>1263</v>
      </c>
      <c r="C1560" s="283" t="s">
        <v>166</v>
      </c>
      <c r="D1560" s="289">
        <f>(1.9+1.6)/1000*11</f>
        <v>3.85E-2</v>
      </c>
      <c r="E1560" s="279">
        <v>1651222.0446889682</v>
      </c>
      <c r="F1560" s="279">
        <f t="shared" si="201"/>
        <v>63572.048720525272</v>
      </c>
      <c r="G1560" s="192"/>
      <c r="I1560" s="277"/>
    </row>
    <row r="1561" spans="1:9" x14ac:dyDescent="0.3">
      <c r="A1561" s="281">
        <f t="shared" si="202"/>
        <v>5</v>
      </c>
      <c r="B1561" s="282" t="s">
        <v>1264</v>
      </c>
      <c r="C1561" s="283" t="s">
        <v>166</v>
      </c>
      <c r="D1561" s="289">
        <v>0.28999999999999998</v>
      </c>
      <c r="E1561" s="279">
        <v>63837.426867460235</v>
      </c>
      <c r="F1561" s="279">
        <f t="shared" si="201"/>
        <v>18512.853791563466</v>
      </c>
      <c r="G1561" s="192"/>
      <c r="I1561" s="277"/>
    </row>
    <row r="1562" spans="1:9" x14ac:dyDescent="0.3">
      <c r="A1562" s="281">
        <f t="shared" si="202"/>
        <v>6</v>
      </c>
      <c r="B1562" s="282" t="s">
        <v>1265</v>
      </c>
      <c r="C1562" s="283" t="s">
        <v>197</v>
      </c>
      <c r="D1562" s="284">
        <v>110.4</v>
      </c>
      <c r="E1562" s="279">
        <v>1330.467923697898</v>
      </c>
      <c r="F1562" s="279">
        <f t="shared" si="201"/>
        <v>146883.65877624793</v>
      </c>
      <c r="G1562" s="192"/>
      <c r="I1562" s="277"/>
    </row>
    <row r="1563" spans="1:9" ht="34.5" x14ac:dyDescent="0.3">
      <c r="A1563" s="281">
        <f t="shared" si="202"/>
        <v>7</v>
      </c>
      <c r="B1563" s="282" t="s">
        <v>1266</v>
      </c>
      <c r="C1563" s="283" t="s">
        <v>219</v>
      </c>
      <c r="D1563" s="284">
        <v>40</v>
      </c>
      <c r="E1563" s="279">
        <v>363.80395974562157</v>
      </c>
      <c r="F1563" s="279">
        <f t="shared" si="201"/>
        <v>14552.158389824863</v>
      </c>
      <c r="G1563" s="192"/>
      <c r="I1563" s="277"/>
    </row>
    <row r="1564" spans="1:9" ht="34.5" x14ac:dyDescent="0.3">
      <c r="A1564" s="159">
        <f t="shared" si="202"/>
        <v>8</v>
      </c>
      <c r="B1564" s="295" t="s">
        <v>1267</v>
      </c>
      <c r="C1564" s="297" t="s">
        <v>219</v>
      </c>
      <c r="D1564" s="296">
        <v>42</v>
      </c>
      <c r="E1564" s="279">
        <v>7146.0863929949755</v>
      </c>
      <c r="F1564" s="279">
        <f t="shared" si="201"/>
        <v>300135.62850578898</v>
      </c>
      <c r="G1564" s="192"/>
      <c r="I1564" s="277"/>
    </row>
    <row r="1565" spans="1:9" ht="34.5" x14ac:dyDescent="0.3">
      <c r="A1565" s="180">
        <f t="shared" si="202"/>
        <v>9</v>
      </c>
      <c r="B1565" s="278" t="s">
        <v>1268</v>
      </c>
      <c r="C1565" s="182" t="s">
        <v>219</v>
      </c>
      <c r="D1565" s="279">
        <f>1.2*0.8*2</f>
        <v>1.92</v>
      </c>
      <c r="E1565" s="279">
        <v>49967.604480000002</v>
      </c>
      <c r="F1565" s="279">
        <f t="shared" si="201"/>
        <v>95937.8006016</v>
      </c>
      <c r="G1565" s="192"/>
      <c r="I1565" s="277"/>
    </row>
    <row r="1566" spans="1:9" ht="34.5" x14ac:dyDescent="0.3">
      <c r="A1566" s="281">
        <f t="shared" si="202"/>
        <v>10</v>
      </c>
      <c r="B1566" s="288" t="s">
        <v>1269</v>
      </c>
      <c r="C1566" s="230" t="s">
        <v>166</v>
      </c>
      <c r="D1566" s="289">
        <f>(1.6*50)/1000*2</f>
        <v>0.16</v>
      </c>
      <c r="E1566" s="279">
        <v>958550.70994434797</v>
      </c>
      <c r="F1566" s="279">
        <f t="shared" si="201"/>
        <v>153368.11359109567</v>
      </c>
      <c r="G1566" s="192"/>
      <c r="I1566" s="277"/>
    </row>
    <row r="1567" spans="1:9" x14ac:dyDescent="0.3">
      <c r="A1567" s="281">
        <f t="shared" si="202"/>
        <v>11</v>
      </c>
      <c r="B1567" s="282" t="s">
        <v>1270</v>
      </c>
      <c r="C1567" s="283" t="s">
        <v>219</v>
      </c>
      <c r="D1567" s="284">
        <v>32</v>
      </c>
      <c r="E1567" s="279">
        <v>4673.0708321533457</v>
      </c>
      <c r="F1567" s="279">
        <f t="shared" si="201"/>
        <v>149538.26662890706</v>
      </c>
      <c r="G1567" s="192"/>
      <c r="I1567" s="277"/>
    </row>
    <row r="1568" spans="1:9" x14ac:dyDescent="0.3">
      <c r="A1568" s="281">
        <f t="shared" si="202"/>
        <v>12</v>
      </c>
      <c r="B1568" s="282" t="s">
        <v>1271</v>
      </c>
      <c r="C1568" s="283" t="s">
        <v>219</v>
      </c>
      <c r="D1568" s="284">
        <v>54</v>
      </c>
      <c r="E1568" s="279">
        <v>7184.5525135531243</v>
      </c>
      <c r="F1568" s="279">
        <f t="shared" si="201"/>
        <v>387965.83573186869</v>
      </c>
      <c r="G1568" s="192"/>
      <c r="I1568" s="277"/>
    </row>
    <row r="1569" spans="1:9" x14ac:dyDescent="0.3">
      <c r="A1569" s="281">
        <f t="shared" si="202"/>
        <v>13</v>
      </c>
      <c r="B1569" s="282" t="s">
        <v>1272</v>
      </c>
      <c r="C1569" s="283" t="s">
        <v>166</v>
      </c>
      <c r="D1569" s="284">
        <v>0.04</v>
      </c>
      <c r="E1569" s="279">
        <v>515270.56623884651</v>
      </c>
      <c r="F1569" s="279">
        <f t="shared" si="201"/>
        <v>20610.822649553862</v>
      </c>
      <c r="G1569" s="192"/>
      <c r="I1569" s="277"/>
    </row>
    <row r="1570" spans="1:9" x14ac:dyDescent="0.3">
      <c r="A1570" s="180">
        <f t="shared" si="202"/>
        <v>14</v>
      </c>
      <c r="B1570" s="278" t="s">
        <v>1273</v>
      </c>
      <c r="C1570" s="182" t="s">
        <v>185</v>
      </c>
      <c r="D1570" s="279">
        <f>4.5*0.2</f>
        <v>0.9</v>
      </c>
      <c r="E1570" s="279">
        <v>103186.64332448371</v>
      </c>
      <c r="F1570" s="279">
        <f t="shared" si="201"/>
        <v>92867.978992035336</v>
      </c>
      <c r="G1570" s="192"/>
      <c r="I1570" s="277"/>
    </row>
    <row r="1571" spans="1:9" x14ac:dyDescent="0.3">
      <c r="A1571" s="180">
        <f t="shared" si="202"/>
        <v>15</v>
      </c>
      <c r="B1571" s="278" t="s">
        <v>1260</v>
      </c>
      <c r="C1571" s="182" t="s">
        <v>165</v>
      </c>
      <c r="D1571" s="280">
        <f>180/1000</f>
        <v>0.18</v>
      </c>
      <c r="E1571" s="279">
        <v>67539.840811303671</v>
      </c>
      <c r="F1571" s="279">
        <f t="shared" si="201"/>
        <v>12157.17134603466</v>
      </c>
      <c r="G1571" s="192"/>
      <c r="I1571" s="277"/>
    </row>
    <row r="1572" spans="1:9" x14ac:dyDescent="0.3">
      <c r="A1572" s="180">
        <f t="shared" si="202"/>
        <v>16</v>
      </c>
      <c r="B1572" s="278" t="s">
        <v>805</v>
      </c>
      <c r="C1572" s="182" t="s">
        <v>554</v>
      </c>
      <c r="D1572" s="280">
        <f>40/100</f>
        <v>0.4</v>
      </c>
      <c r="E1572" s="279">
        <v>162377.06021637504</v>
      </c>
      <c r="F1572" s="279">
        <f t="shared" si="201"/>
        <v>64950.824086550019</v>
      </c>
      <c r="G1572" s="192"/>
      <c r="I1572" s="277"/>
    </row>
    <row r="1573" spans="1:9" ht="34.5" x14ac:dyDescent="0.3">
      <c r="A1573" s="287">
        <f t="shared" si="202"/>
        <v>17</v>
      </c>
      <c r="B1573" s="282" t="s">
        <v>1274</v>
      </c>
      <c r="C1573" s="112" t="s">
        <v>206</v>
      </c>
      <c r="D1573" s="289">
        <f>665/100</f>
        <v>6.65</v>
      </c>
      <c r="E1573" s="279">
        <v>1876.1066892028803</v>
      </c>
      <c r="F1573" s="279">
        <f t="shared" si="201"/>
        <v>12476.109483199154</v>
      </c>
      <c r="G1573" s="192"/>
      <c r="I1573" s="277"/>
    </row>
    <row r="1574" spans="1:9" ht="34.5" x14ac:dyDescent="0.3">
      <c r="A1574" s="281">
        <f>+A1573+1</f>
        <v>18</v>
      </c>
      <c r="B1574" s="282" t="s">
        <v>1275</v>
      </c>
      <c r="C1574" s="283" t="s">
        <v>165</v>
      </c>
      <c r="D1574" s="289">
        <f>(250)/1000</f>
        <v>0.25</v>
      </c>
      <c r="E1574" s="279">
        <v>663975.64305009146</v>
      </c>
      <c r="F1574" s="279">
        <f t="shared" si="201"/>
        <v>165993.91076252286</v>
      </c>
      <c r="G1574" s="192"/>
      <c r="I1574" s="277"/>
    </row>
    <row r="1575" spans="1:9" ht="27.75" customHeight="1" x14ac:dyDescent="0.3">
      <c r="A1575" s="281">
        <f>A1574+1</f>
        <v>19</v>
      </c>
      <c r="B1575" s="282" t="s">
        <v>174</v>
      </c>
      <c r="C1575" s="283" t="s">
        <v>166</v>
      </c>
      <c r="D1575" s="284">
        <f>D1574*1000*1.7</f>
        <v>425</v>
      </c>
      <c r="E1575" s="279">
        <v>262.98739200000006</v>
      </c>
      <c r="F1575" s="279">
        <f t="shared" si="201"/>
        <v>111769.64160000002</v>
      </c>
      <c r="G1575" s="192"/>
      <c r="I1575" s="277"/>
    </row>
    <row r="1576" spans="1:9" ht="27" customHeight="1" x14ac:dyDescent="0.3">
      <c r="A1576" s="302"/>
      <c r="B1576" s="303" t="s">
        <v>1276</v>
      </c>
      <c r="C1576" s="304"/>
      <c r="D1576" s="305"/>
      <c r="E1576" s="305"/>
      <c r="F1576" s="170">
        <f>SUM(F1248:F1575)</f>
        <v>169141847.42087674</v>
      </c>
      <c r="G1576" s="192"/>
      <c r="I1576" s="277"/>
    </row>
    <row r="1577" spans="1:9" ht="27.75" customHeight="1" x14ac:dyDescent="0.3">
      <c r="A1577" s="263"/>
      <c r="B1577" s="263" t="s">
        <v>1277</v>
      </c>
      <c r="C1577" s="263"/>
      <c r="D1577" s="198"/>
      <c r="E1577" s="198"/>
      <c r="F1577" s="306">
        <f>F18+F119+F172+F213+F283+F304+F359+F418+F477+F535+F594+F652+F658+F678+F705+F711+F721+F897+F964+F1017+F1031+F1038+F1065+F1090+F1142+F1153+F1156+F1165+F1177+F1186+F1189+F1192+F1218+F1246+F1576</f>
        <v>671481741.8264935</v>
      </c>
      <c r="G1577" s="213"/>
      <c r="I1577" s="174"/>
    </row>
    <row r="1578" spans="1:9" ht="28.5" customHeight="1" x14ac:dyDescent="0.3">
      <c r="A1578" s="265"/>
      <c r="B1578" s="262" t="s">
        <v>1278</v>
      </c>
      <c r="C1578" s="307"/>
      <c r="D1578" s="198"/>
      <c r="E1578" s="198"/>
      <c r="F1578" s="308">
        <f>F1577*0.2</f>
        <v>134296348.36529872</v>
      </c>
      <c r="G1578" s="192"/>
    </row>
    <row r="1579" spans="1:9" ht="35.25" customHeight="1" x14ac:dyDescent="0.3">
      <c r="A1579" s="263"/>
      <c r="B1579" s="263" t="s">
        <v>1277</v>
      </c>
      <c r="C1579" s="263"/>
      <c r="D1579" s="198"/>
      <c r="E1579" s="198"/>
      <c r="F1579" s="306">
        <f>F1577+F1578</f>
        <v>805778090.19179225</v>
      </c>
      <c r="G1579" s="213"/>
      <c r="I1579" s="174"/>
    </row>
    <row r="1580" spans="1:9" ht="77.25" customHeight="1" x14ac:dyDescent="0.3">
      <c r="A1580" s="381"/>
      <c r="B1580" s="381"/>
      <c r="C1580" s="381"/>
      <c r="D1580" s="381"/>
      <c r="E1580" s="381"/>
      <c r="F1580" s="381"/>
      <c r="G1580" s="309"/>
    </row>
    <row r="1582" spans="1:9" x14ac:dyDescent="0.3">
      <c r="B1582" s="310"/>
      <c r="C1582" s="311"/>
      <c r="D1582" s="382"/>
      <c r="E1582" s="382"/>
      <c r="F1582" s="382"/>
    </row>
    <row r="1583" spans="1:9" x14ac:dyDescent="0.3">
      <c r="B1583" s="312"/>
      <c r="C1583" s="313"/>
    </row>
    <row r="1584" spans="1:9" x14ac:dyDescent="0.3">
      <c r="B1584" s="314"/>
      <c r="C1584" s="313"/>
    </row>
    <row r="1585" spans="2:3" x14ac:dyDescent="0.3">
      <c r="B1585" s="312"/>
      <c r="C1585" s="313"/>
    </row>
    <row r="1586" spans="2:3" x14ac:dyDescent="0.3">
      <c r="B1586" s="312"/>
      <c r="C1586" s="313"/>
    </row>
    <row r="1587" spans="2:3" x14ac:dyDescent="0.3">
      <c r="B1587" s="314"/>
      <c r="C1587" s="313"/>
    </row>
    <row r="1588" spans="2:3" x14ac:dyDescent="0.3">
      <c r="B1588" s="314"/>
      <c r="C1588" s="313"/>
    </row>
    <row r="1589" spans="2:3" x14ac:dyDescent="0.3">
      <c r="B1589" s="314"/>
      <c r="C1589" s="313"/>
    </row>
    <row r="1590" spans="2:3" x14ac:dyDescent="0.3">
      <c r="B1590" s="312"/>
      <c r="C1590" s="313"/>
    </row>
    <row r="1591" spans="2:3" x14ac:dyDescent="0.3">
      <c r="B1591" s="312"/>
      <c r="C1591" s="313"/>
    </row>
    <row r="1592" spans="2:3" x14ac:dyDescent="0.3">
      <c r="B1592" s="315"/>
      <c r="C1592" s="313"/>
    </row>
    <row r="1593" spans="2:3" x14ac:dyDescent="0.3">
      <c r="B1593" s="383"/>
      <c r="C1593" s="383"/>
    </row>
    <row r="1594" spans="2:3" x14ac:dyDescent="0.3">
      <c r="B1594" s="312"/>
      <c r="C1594" s="313"/>
    </row>
    <row r="1595" spans="2:3" x14ac:dyDescent="0.3">
      <c r="B1595" s="312"/>
      <c r="C1595" s="313"/>
    </row>
    <row r="1596" spans="2:3" x14ac:dyDescent="0.3">
      <c r="B1596" s="315"/>
      <c r="C1596" s="313"/>
    </row>
    <row r="1597" spans="2:3" x14ac:dyDescent="0.3">
      <c r="B1597" s="316"/>
      <c r="C1597" s="313"/>
    </row>
    <row r="1598" spans="2:3" x14ac:dyDescent="0.3">
      <c r="B1598" s="312"/>
      <c r="C1598" s="313"/>
    </row>
    <row r="1599" spans="2:3" x14ac:dyDescent="0.3">
      <c r="B1599" s="316"/>
      <c r="C1599" s="313"/>
    </row>
    <row r="1600" spans="2:3" x14ac:dyDescent="0.3">
      <c r="B1600" s="312"/>
      <c r="C1600" s="313"/>
    </row>
  </sheetData>
  <mergeCells count="9">
    <mergeCell ref="A1580:F1580"/>
    <mergeCell ref="D1582:F1582"/>
    <mergeCell ref="B1593:C1593"/>
    <mergeCell ref="A4:F4"/>
    <mergeCell ref="A5:F5"/>
    <mergeCell ref="B215:C215"/>
    <mergeCell ref="B223:C223"/>
    <mergeCell ref="A1541:C1541"/>
    <mergeCell ref="A1556:D1556"/>
  </mergeCells>
  <pageMargins left="0.17" right="0.17" top="0.32" bottom="0.27" header="0.17" footer="0.17"/>
  <pageSetup paperSize="9" scale="6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Հավելված 7</vt:lpstr>
      <vt:lpstr>'Հավելված 1'!Print_Area</vt:lpstr>
      <vt:lpstr>'Հավելված 3'!Print_Area</vt:lpstr>
      <vt:lpstr>'Հավելված 5 աղյուսակներ 1,2'!Print_Area</vt:lpstr>
      <vt:lpstr>'Հավելված 6'!Print_Area</vt:lpstr>
      <vt:lpstr>'Հավելված 7'!Print_Area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2023-12-20T06:57:42Z</cp:lastPrinted>
  <dcterms:created xsi:type="dcterms:W3CDTF">2018-09-30T11:43:43Z</dcterms:created>
  <dcterms:modified xsi:type="dcterms:W3CDTF">2023-12-21T05:55:10Z</dcterms:modified>
</cp:coreProperties>
</file>