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2 February\6282ՏկենՃանապարհներ\Լրամշակվա\"/>
    </mc:Choice>
  </mc:AlternateContent>
  <bookViews>
    <workbookView xWindow="0" yWindow="0" windowWidth="28800" windowHeight="12480" firstSheet="5" activeTab="10"/>
  </bookViews>
  <sheets>
    <sheet name="Sheet5" sheetId="24" state="hidden" r:id="rId1"/>
    <sheet name="Sheet4" sheetId="23" state="hidden" r:id="rId2"/>
    <sheet name="Sheet3" sheetId="22" state="hidden" r:id="rId3"/>
    <sheet name="Sheet2" sheetId="21" state="hidden" r:id="rId4"/>
    <sheet name="Sheet1" sheetId="20" state="hidden" r:id="rId5"/>
    <sheet name="Հավելված 1" sheetId="16" r:id="rId6"/>
    <sheet name="Հավելված 2" sheetId="26" r:id="rId7"/>
    <sheet name="N 2.2 " sheetId="19" state="hidden" r:id="rId8"/>
    <sheet name="Հավելված 3" sheetId="29" r:id="rId9"/>
    <sheet name="Հավելված 4" sheetId="30" r:id="rId10"/>
    <sheet name="Հավելված 5" sheetId="14" r:id="rId11"/>
    <sheet name="N 3.2" sheetId="15" state="hidden" r:id="rId12"/>
  </sheets>
  <externalReferences>
    <externalReference r:id="rId13"/>
    <externalReference r:id="rId14"/>
  </externalReferences>
  <definedNames>
    <definedName name="_xlnm.Print_Area" localSheetId="7">'N 2.2 '!$A$1:$M$55</definedName>
    <definedName name="_xlnm.Print_Area" localSheetId="11">'N 3.2'!$A$1:$E$90</definedName>
    <definedName name="_xlnm.Print_Area" localSheetId="5">'Հավելված 1'!$A$2:$G$60</definedName>
    <definedName name="_xlnm.Print_Area" localSheetId="6">'Հավելված 2'!$A$2:$J$57</definedName>
    <definedName name="_xlnm.Print_Area" localSheetId="8">'Հավելված 3'!$A$1:$O$63</definedName>
    <definedName name="_xlnm.Print_Area" localSheetId="10">'Հավելված 5'!$A$1:$F$86</definedName>
    <definedName name="_xlnm.Print_Titles" localSheetId="7">'N 2.2 '!$6:$8</definedName>
    <definedName name="_xlnm.Print_Titles" localSheetId="5">'Հավելված 1'!$8:$10</definedName>
    <definedName name="_xlnm.Print_Titles" localSheetId="6">'Հավելված 2'!$8:$10</definedName>
    <definedName name="_xlnm.Print_Titles" localSheetId="8">'Հավելված 3'!$8:$12</definedName>
  </definedNames>
  <calcPr calcId="162913"/>
  <customWorkbookViews>
    <customWorkbookView name="Arpenik Sahradyan - Personal View" guid="{2886B1C7-7EFC-4B79-86A0-EA37786F19B2}" mergeInterval="0" personalView="1" maximized="1" windowWidth="1276" windowHeight="814" activeSheetId="6"/>
    <customWorkbookView name="Ani.Khanaghyan - Personal View" guid="{F88E1BEB-04FA-4FE4-87E9-D00EB46CAB62}" mergeInterval="0" personalView="1" maximized="1" xWindow="1" yWindow="1" windowWidth="1280" windowHeight="776" activeSheetId="4"/>
    <customWorkbookView name="anna.ohanyan - Personal View" guid="{73AE7F0F-2263-4309-B8BF-1CE4EEECA809}" mergeInterval="0" personalView="1" maximized="1" windowWidth="1020" windowHeight="596" tabRatio="654" activeSheetId="5"/>
    <customWorkbookView name="ghayser - Personal View" guid="{A6B5AF61-3216-4B91-8050-F59FEA595D5A}" mergeInterval="0" personalView="1" maximized="1" windowWidth="1436" windowHeight="754" tabRatio="837" activeSheetId="1"/>
    <customWorkbookView name="MNaira - Personal View" guid="{2DE5A455-A485-495A-8DB0-667144F0C1F8}" mergeInterval="0" personalView="1" maximized="1" windowWidth="1020" windowHeight="543" tabRatio="842" activeSheetId="1"/>
    <customWorkbookView name="SArpi - Personal View" guid="{2345E28A-6285-4154-A5CF-6D585E461BD6}" mergeInterval="0" personalView="1" maximized="1" windowWidth="1020" windowHeight="596" activeSheetId="1"/>
    <customWorkbookView name="msuzana - Personal View" guid="{BF30329F-7100-4B05-BF66-6F828BC87560}" mergeInterval="0" personalView="1" maximized="1" windowWidth="1276" windowHeight="859" tabRatio="837" activeSheetId="1"/>
    <customWorkbookView name="agrigor - Personal View" guid="{894C4CF8-E322-4B2B-B587-240EABA25548}" mergeInterval="0" personalView="1" maximized="1" windowWidth="1436" windowHeight="754" tabRatio="865" activeSheetId="1"/>
    <customWorkbookView name="Annao - Personal View" guid="{5C721925-9BB2-4481-82DF-CF89B1EE6F99}" mergeInterval="0" personalView="1" maximized="1" windowWidth="796" windowHeight="402" tabRatio="840" activeSheetId="4"/>
    <customWorkbookView name="HVahag - Personal View" guid="{93977DF1-9257-46C1-B7FD-F00030EC9C9B}" mergeInterval="0" personalView="1" maximized="1" windowWidth="1020" windowHeight="592" tabRatio="837" activeSheetId="1"/>
    <customWorkbookView name="Evelina.Grigoryan - Personal View" guid="{6E1D33A1-9AEB-4C8B-97E5-3DA8F987F057}" mergeInterval="0" personalView="1" maximized="1" windowWidth="1436" windowHeight="736" activeSheetId="4"/>
    <customWorkbookView name="Yelena_Khachatryan - Personal View" guid="{589C3EF7-5104-4F1D-ABB4-6DEBF1D5DD19}" mergeInterval="0" personalView="1" maximized="1" xWindow="1" yWindow="1" windowWidth="1280" windowHeight="728" activeSheetId="4"/>
    <customWorkbookView name="Anna Ohanyan - Personal View" guid="{13F83A3E-B6D8-42AC-B920-567484E5956F}" mergeInterval="0" personalView="1" maximized="1" windowWidth="1436" windowHeight="651" activeSheetId="6"/>
    <customWorkbookView name="Hayser Gasparyan - Personal View" guid="{F0F134FE-9C18-4748-B429-D21757D5744A}" mergeInterval="0" personalView="1" maximized="1" windowWidth="1916" windowHeight="781" activeSheetId="2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6" i="14" l="1"/>
  <c r="E86" i="14"/>
  <c r="F86" i="14"/>
  <c r="C86" i="14"/>
  <c r="D76" i="14"/>
  <c r="E76" i="14"/>
  <c r="F76" i="14"/>
  <c r="C76" i="14"/>
  <c r="F67" i="26"/>
  <c r="D67" i="14"/>
  <c r="E67" i="14"/>
  <c r="F67" i="14"/>
  <c r="C67" i="14"/>
  <c r="D58" i="14"/>
  <c r="C58" i="14"/>
  <c r="D48" i="14"/>
  <c r="E48" i="14"/>
  <c r="F48" i="14"/>
  <c r="C48" i="14"/>
  <c r="D38" i="14"/>
  <c r="E38" i="14"/>
  <c r="F38" i="14"/>
  <c r="C38" i="14"/>
  <c r="D28" i="14"/>
  <c r="E28" i="14"/>
  <c r="F28" i="14"/>
  <c r="C28" i="14"/>
  <c r="B21" i="14"/>
  <c r="E12" i="16" l="1"/>
  <c r="E11" i="16" s="1"/>
  <c r="F12" i="16"/>
  <c r="F11" i="16" s="1"/>
  <c r="G12" i="16"/>
  <c r="G11" i="16" s="1"/>
  <c r="D12" i="16"/>
  <c r="E55" i="16" l="1"/>
  <c r="F55" i="16"/>
  <c r="G55" i="16"/>
  <c r="D55" i="16"/>
  <c r="E49" i="16" l="1"/>
  <c r="F49" i="16"/>
  <c r="G49" i="16"/>
  <c r="D49" i="16"/>
  <c r="E43" i="16"/>
  <c r="F43" i="16"/>
  <c r="G43" i="16"/>
  <c r="D43" i="16"/>
  <c r="E37" i="16"/>
  <c r="F37" i="16"/>
  <c r="G37" i="16"/>
  <c r="D37" i="16"/>
  <c r="E31" i="16"/>
  <c r="F31" i="16"/>
  <c r="G31" i="16"/>
  <c r="D31" i="16"/>
  <c r="E25" i="16"/>
  <c r="F25" i="16"/>
  <c r="G25" i="16"/>
  <c r="D25" i="16"/>
  <c r="E19" i="16"/>
  <c r="F19" i="16"/>
  <c r="G19" i="16"/>
  <c r="D19" i="16"/>
  <c r="K63" i="29" l="1"/>
  <c r="I20" i="26" l="1"/>
  <c r="I18" i="26" s="1"/>
  <c r="I16" i="26" s="1"/>
  <c r="I14" i="26" s="1"/>
  <c r="I13" i="26" s="1"/>
  <c r="I11" i="26" s="1"/>
  <c r="J20" i="26"/>
  <c r="J18" i="26" s="1"/>
  <c r="J16" i="26" s="1"/>
  <c r="J14" i="26" s="1"/>
  <c r="J13" i="26" s="1"/>
  <c r="J11" i="26" s="1"/>
  <c r="I82" i="26"/>
  <c r="I81" i="26" s="1"/>
  <c r="I80" i="26" s="1"/>
  <c r="I78" i="26" s="1"/>
  <c r="I76" i="26" s="1"/>
  <c r="J82" i="26"/>
  <c r="J81" i="26" s="1"/>
  <c r="J80" i="26" s="1"/>
  <c r="J78" i="26" s="1"/>
  <c r="J76" i="26" s="1"/>
  <c r="H83" i="26"/>
  <c r="H82" i="26" s="1"/>
  <c r="H81" i="26" s="1"/>
  <c r="H80" i="26" s="1"/>
  <c r="H78" i="26" s="1"/>
  <c r="H76" i="26" s="1"/>
  <c r="I83" i="26"/>
  <c r="J83" i="26"/>
  <c r="J84" i="26"/>
  <c r="I84" i="26"/>
  <c r="H84" i="26"/>
  <c r="G84" i="26"/>
  <c r="I73" i="26"/>
  <c r="I72" i="26" s="1"/>
  <c r="I71" i="26" s="1"/>
  <c r="I69" i="26" s="1"/>
  <c r="I67" i="26" s="1"/>
  <c r="J73" i="26"/>
  <c r="J72" i="26" s="1"/>
  <c r="J71" i="26" s="1"/>
  <c r="J69" i="26" s="1"/>
  <c r="J67" i="26" s="1"/>
  <c r="H74" i="26"/>
  <c r="H73" i="26" s="1"/>
  <c r="H72" i="26" s="1"/>
  <c r="H71" i="26" s="1"/>
  <c r="H69" i="26" s="1"/>
  <c r="H67" i="26" s="1"/>
  <c r="I74" i="26"/>
  <c r="J74" i="26"/>
  <c r="J75" i="26"/>
  <c r="I75" i="26"/>
  <c r="H75" i="26"/>
  <c r="G75" i="26"/>
  <c r="H65" i="26"/>
  <c r="H64" i="26" s="1"/>
  <c r="H63" i="26" s="1"/>
  <c r="H62" i="26" s="1"/>
  <c r="H60" i="26" s="1"/>
  <c r="H58" i="26" s="1"/>
  <c r="H66" i="26"/>
  <c r="G66" i="26"/>
  <c r="H49" i="26"/>
  <c r="H51" i="26"/>
  <c r="H55" i="26"/>
  <c r="H54" i="26" s="1"/>
  <c r="H53" i="26" s="1"/>
  <c r="H56" i="26"/>
  <c r="H57" i="26"/>
  <c r="G57" i="26"/>
  <c r="H22" i="26"/>
  <c r="I22" i="26"/>
  <c r="J22" i="26"/>
  <c r="H24" i="26"/>
  <c r="I24" i="26"/>
  <c r="J24" i="26"/>
  <c r="H26" i="26"/>
  <c r="I26" i="26"/>
  <c r="J26" i="26"/>
  <c r="H27" i="26"/>
  <c r="I27" i="26"/>
  <c r="J27" i="26"/>
  <c r="H28" i="26"/>
  <c r="I28" i="26"/>
  <c r="J28" i="26"/>
  <c r="H29" i="26"/>
  <c r="I29" i="26"/>
  <c r="J29" i="26"/>
  <c r="H31" i="26"/>
  <c r="I31" i="26"/>
  <c r="J31" i="26"/>
  <c r="H33" i="26"/>
  <c r="I33" i="26"/>
  <c r="J33" i="26"/>
  <c r="H35" i="26"/>
  <c r="I35" i="26"/>
  <c r="J35" i="26"/>
  <c r="H36" i="26"/>
  <c r="I36" i="26"/>
  <c r="J36" i="26"/>
  <c r="H37" i="26"/>
  <c r="I37" i="26"/>
  <c r="J37" i="26"/>
  <c r="H38" i="26"/>
  <c r="I38" i="26"/>
  <c r="J38" i="26"/>
  <c r="H40" i="26"/>
  <c r="I40" i="26"/>
  <c r="J40" i="26"/>
  <c r="H42" i="26"/>
  <c r="I42" i="26"/>
  <c r="J42" i="26"/>
  <c r="H44" i="26"/>
  <c r="I44" i="26"/>
  <c r="J44" i="26"/>
  <c r="H45" i="26"/>
  <c r="I45" i="26"/>
  <c r="J45" i="26"/>
  <c r="H46" i="26"/>
  <c r="I46" i="26"/>
  <c r="J46" i="26"/>
  <c r="G46" i="26"/>
  <c r="H47" i="26"/>
  <c r="J48" i="26"/>
  <c r="I48" i="26"/>
  <c r="H48" i="26"/>
  <c r="G48" i="26"/>
  <c r="J39" i="26"/>
  <c r="I39" i="26"/>
  <c r="H39" i="26"/>
  <c r="G39" i="26"/>
  <c r="J30" i="26"/>
  <c r="I30" i="26"/>
  <c r="H30" i="26"/>
  <c r="G30" i="26"/>
  <c r="F58" i="26"/>
  <c r="F49" i="26"/>
  <c r="F40" i="26"/>
  <c r="F31" i="26"/>
  <c r="F22" i="26"/>
  <c r="E13" i="29"/>
  <c r="O15" i="29"/>
  <c r="N14" i="29"/>
  <c r="L15" i="29"/>
  <c r="K14" i="29"/>
  <c r="I15" i="29"/>
  <c r="H15" i="29"/>
  <c r="H14" i="29"/>
  <c r="H13" i="29"/>
  <c r="E14" i="29"/>
  <c r="F15" i="29"/>
  <c r="E15" i="29"/>
  <c r="I25" i="30"/>
  <c r="L25" i="30" s="1"/>
  <c r="O25" i="30" s="1"/>
  <c r="O63" i="29"/>
  <c r="L63" i="29"/>
  <c r="I63" i="29"/>
  <c r="I62" i="29" s="1"/>
  <c r="I61" i="29" s="1"/>
  <c r="I60" i="29" s="1"/>
  <c r="I59" i="29" s="1"/>
  <c r="I57" i="29" s="1"/>
  <c r="I55" i="29" s="1"/>
  <c r="H17" i="29"/>
  <c r="E17" i="29"/>
  <c r="E43" i="29"/>
  <c r="O43" i="29"/>
  <c r="N43" i="29"/>
  <c r="L43" i="29"/>
  <c r="K43" i="29"/>
  <c r="I43" i="29"/>
  <c r="H43" i="29"/>
  <c r="F43" i="29"/>
  <c r="E63" i="29"/>
  <c r="H63" i="29" s="1"/>
  <c r="D63" i="29"/>
  <c r="O62" i="29"/>
  <c r="L62" i="29"/>
  <c r="F62" i="29"/>
  <c r="E62" i="29"/>
  <c r="O61" i="29"/>
  <c r="L61" i="29"/>
  <c r="L60" i="29" s="1"/>
  <c r="L59" i="29" s="1"/>
  <c r="L57" i="29" s="1"/>
  <c r="L55" i="29" s="1"/>
  <c r="E61" i="29"/>
  <c r="E60" i="29" s="1"/>
  <c r="O60" i="29"/>
  <c r="O59" i="29" s="1"/>
  <c r="O57" i="29" s="1"/>
  <c r="O55" i="29" s="1"/>
  <c r="F45" i="29"/>
  <c r="I27" i="29"/>
  <c r="L27" i="29" s="1"/>
  <c r="H27" i="29"/>
  <c r="H26" i="29" s="1"/>
  <c r="H25" i="29" s="1"/>
  <c r="D27" i="29"/>
  <c r="F26" i="29"/>
  <c r="F25" i="29" s="1"/>
  <c r="F24" i="29" s="1"/>
  <c r="F23" i="29" s="1"/>
  <c r="F21" i="29" s="1"/>
  <c r="F19" i="29" s="1"/>
  <c r="F17" i="29" s="1"/>
  <c r="E26" i="29"/>
  <c r="E25" i="29" s="1"/>
  <c r="D26" i="29"/>
  <c r="H20" i="26" l="1"/>
  <c r="H18" i="26" s="1"/>
  <c r="H16" i="26" s="1"/>
  <c r="H14" i="26" s="1"/>
  <c r="H13" i="26" s="1"/>
  <c r="H11" i="26" s="1"/>
  <c r="F14" i="29"/>
  <c r="K27" i="29"/>
  <c r="N27" i="29" s="1"/>
  <c r="D62" i="29"/>
  <c r="H62" i="29"/>
  <c r="G63" i="29"/>
  <c r="E59" i="29"/>
  <c r="J63" i="29"/>
  <c r="I66" i="26" s="1"/>
  <c r="I65" i="26" s="1"/>
  <c r="I64" i="26" s="1"/>
  <c r="I63" i="26" s="1"/>
  <c r="I62" i="26" s="1"/>
  <c r="I60" i="26" s="1"/>
  <c r="I58" i="26" s="1"/>
  <c r="K62" i="29"/>
  <c r="N63" i="29"/>
  <c r="F61" i="29"/>
  <c r="D25" i="29"/>
  <c r="E24" i="29"/>
  <c r="H24" i="29"/>
  <c r="J27" i="29"/>
  <c r="L26" i="29"/>
  <c r="L25" i="29" s="1"/>
  <c r="L24" i="29" s="1"/>
  <c r="L23" i="29" s="1"/>
  <c r="L21" i="29" s="1"/>
  <c r="L19" i="29" s="1"/>
  <c r="O27" i="29"/>
  <c r="O26" i="29" s="1"/>
  <c r="O25" i="29" s="1"/>
  <c r="O24" i="29" s="1"/>
  <c r="O23" i="29" s="1"/>
  <c r="O21" i="29" s="1"/>
  <c r="O19" i="29" s="1"/>
  <c r="N26" i="29"/>
  <c r="I26" i="29"/>
  <c r="K26" i="29"/>
  <c r="G27" i="29"/>
  <c r="I45" i="29"/>
  <c r="L45" i="29" s="1"/>
  <c r="O45" i="29" s="1"/>
  <c r="H45" i="29"/>
  <c r="K45" i="29" s="1"/>
  <c r="N45" i="29" s="1"/>
  <c r="O17" i="29" l="1"/>
  <c r="O14" i="29"/>
  <c r="O13" i="29" s="1"/>
  <c r="L17" i="29"/>
  <c r="L14" i="29"/>
  <c r="L13" i="29" s="1"/>
  <c r="H61" i="29"/>
  <c r="G62" i="29"/>
  <c r="F60" i="29"/>
  <c r="D61" i="29"/>
  <c r="M63" i="29"/>
  <c r="J66" i="26" s="1"/>
  <c r="J65" i="26" s="1"/>
  <c r="J64" i="26" s="1"/>
  <c r="J63" i="26" s="1"/>
  <c r="J62" i="26" s="1"/>
  <c r="J60" i="26" s="1"/>
  <c r="J58" i="26" s="1"/>
  <c r="N62" i="29"/>
  <c r="K61" i="29"/>
  <c r="J62" i="29"/>
  <c r="E57" i="29"/>
  <c r="E55" i="29" s="1"/>
  <c r="K25" i="29"/>
  <c r="J26" i="29"/>
  <c r="G26" i="29"/>
  <c r="I25" i="29"/>
  <c r="N25" i="29"/>
  <c r="M26" i="29"/>
  <c r="M27" i="29"/>
  <c r="E23" i="29"/>
  <c r="D24" i="29"/>
  <c r="H23" i="29"/>
  <c r="H60" i="29" l="1"/>
  <c r="G61" i="29"/>
  <c r="K60" i="29"/>
  <c r="J61" i="29"/>
  <c r="N61" i="29"/>
  <c r="M62" i="29"/>
  <c r="F59" i="29"/>
  <c r="D60" i="29"/>
  <c r="K24" i="29"/>
  <c r="J25" i="29"/>
  <c r="H21" i="29"/>
  <c r="H19" i="29" s="1"/>
  <c r="D23" i="29"/>
  <c r="D21" i="29" s="1"/>
  <c r="E21" i="29"/>
  <c r="E19" i="29" s="1"/>
  <c r="D19" i="29" s="1"/>
  <c r="N24" i="29"/>
  <c r="M25" i="29"/>
  <c r="I24" i="29"/>
  <c r="G25" i="29"/>
  <c r="H59" i="29" l="1"/>
  <c r="G60" i="29"/>
  <c r="F57" i="29"/>
  <c r="F55" i="29" s="1"/>
  <c r="D55" i="29" s="1"/>
  <c r="D59" i="29"/>
  <c r="D57" i="29" s="1"/>
  <c r="M61" i="29"/>
  <c r="N60" i="29"/>
  <c r="J60" i="29"/>
  <c r="K59" i="29"/>
  <c r="K23" i="29"/>
  <c r="J24" i="29"/>
  <c r="I23" i="29"/>
  <c r="G24" i="29"/>
  <c r="M24" i="29"/>
  <c r="N23" i="29"/>
  <c r="G59" i="29" l="1"/>
  <c r="G57" i="29" s="1"/>
  <c r="H57" i="29"/>
  <c r="H55" i="29" s="1"/>
  <c r="G55" i="29" s="1"/>
  <c r="J59" i="29"/>
  <c r="J57" i="29" s="1"/>
  <c r="K57" i="29"/>
  <c r="K55" i="29" s="1"/>
  <c r="J55" i="29" s="1"/>
  <c r="M60" i="29"/>
  <c r="N59" i="29"/>
  <c r="N21" i="29"/>
  <c r="N19" i="29" s="1"/>
  <c r="M19" i="29" s="1"/>
  <c r="M23" i="29"/>
  <c r="M21" i="29" s="1"/>
  <c r="I21" i="29"/>
  <c r="I19" i="29" s="1"/>
  <c r="G23" i="29"/>
  <c r="G21" i="29" s="1"/>
  <c r="J23" i="29"/>
  <c r="J21" i="29" s="1"/>
  <c r="K21" i="29"/>
  <c r="K19" i="29" s="1"/>
  <c r="J19" i="29" s="1"/>
  <c r="I17" i="29" l="1"/>
  <c r="I14" i="29"/>
  <c r="I13" i="29" s="1"/>
  <c r="N57" i="29"/>
  <c r="N55" i="29" s="1"/>
  <c r="M55" i="29" s="1"/>
  <c r="M59" i="29"/>
  <c r="M57" i="29" s="1"/>
  <c r="G19" i="29"/>
  <c r="I36" i="29" l="1"/>
  <c r="H36" i="29"/>
  <c r="H54" i="29"/>
  <c r="E44" i="29"/>
  <c r="F44" i="29"/>
  <c r="H44" i="29"/>
  <c r="I44" i="29"/>
  <c r="K44" i="29"/>
  <c r="L44" i="29"/>
  <c r="N44" i="29"/>
  <c r="O44" i="29"/>
  <c r="D45" i="29"/>
  <c r="G45" i="29"/>
  <c r="J45" i="29"/>
  <c r="M45" i="29"/>
  <c r="E15" i="30"/>
  <c r="H34" i="30"/>
  <c r="H25" i="30"/>
  <c r="O42" i="29" l="1"/>
  <c r="O41" i="29" s="1"/>
  <c r="O39" i="29" s="1"/>
  <c r="O37" i="29" s="1"/>
  <c r="N42" i="29"/>
  <c r="N41" i="29" s="1"/>
  <c r="L42" i="29"/>
  <c r="L41" i="29" s="1"/>
  <c r="L39" i="29" s="1"/>
  <c r="L37" i="29" s="1"/>
  <c r="K42" i="29"/>
  <c r="G44" i="29"/>
  <c r="I42" i="29"/>
  <c r="I41" i="29" s="1"/>
  <c r="I39" i="29" s="1"/>
  <c r="I37" i="29" s="1"/>
  <c r="D44" i="29"/>
  <c r="F42" i="29"/>
  <c r="F41" i="29" s="1"/>
  <c r="F39" i="29" s="1"/>
  <c r="F37" i="29" s="1"/>
  <c r="M44" i="29"/>
  <c r="J44" i="29"/>
  <c r="J43" i="29" l="1"/>
  <c r="G43" i="29"/>
  <c r="H42" i="29"/>
  <c r="G42" i="29" s="1"/>
  <c r="D43" i="29"/>
  <c r="M43" i="29"/>
  <c r="M41" i="29"/>
  <c r="M39" i="29" s="1"/>
  <c r="E42" i="29"/>
  <c r="D42" i="29" s="1"/>
  <c r="J42" i="29"/>
  <c r="K41" i="29"/>
  <c r="M42" i="29"/>
  <c r="N39" i="29"/>
  <c r="N37" i="29" s="1"/>
  <c r="M37" i="29" l="1"/>
  <c r="H41" i="29"/>
  <c r="H39" i="29" s="1"/>
  <c r="H37" i="29" s="1"/>
  <c r="E41" i="29"/>
  <c r="D41" i="29" s="1"/>
  <c r="D39" i="29" s="1"/>
  <c r="K39" i="29"/>
  <c r="K37" i="29" s="1"/>
  <c r="J41" i="29"/>
  <c r="J39" i="29" s="1"/>
  <c r="J37" i="29" l="1"/>
  <c r="G37" i="29"/>
  <c r="G41" i="29"/>
  <c r="G39" i="29" s="1"/>
  <c r="E39" i="29"/>
  <c r="E37" i="29" s="1"/>
  <c r="D37" i="29" l="1"/>
  <c r="D54" i="29" l="1"/>
  <c r="F53" i="29"/>
  <c r="F52" i="29" s="1"/>
  <c r="F51" i="29" s="1"/>
  <c r="F50" i="29" s="1"/>
  <c r="F48" i="29" s="1"/>
  <c r="F46" i="29" s="1"/>
  <c r="E53" i="29"/>
  <c r="E52" i="29" s="1"/>
  <c r="D36" i="29"/>
  <c r="F35" i="29"/>
  <c r="E35" i="29"/>
  <c r="D34" i="30"/>
  <c r="F33" i="30"/>
  <c r="E33" i="30"/>
  <c r="D33" i="30" s="1"/>
  <c r="F32" i="30"/>
  <c r="E32" i="30"/>
  <c r="D32" i="30" s="1"/>
  <c r="F31" i="30"/>
  <c r="E31" i="30"/>
  <c r="D31" i="30"/>
  <c r="F30" i="30"/>
  <c r="E30" i="30"/>
  <c r="D30" i="30"/>
  <c r="F28" i="30"/>
  <c r="F26" i="30" s="1"/>
  <c r="E28" i="30"/>
  <c r="E26" i="30" s="1"/>
  <c r="D28" i="30"/>
  <c r="D25" i="30"/>
  <c r="F24" i="30"/>
  <c r="F23" i="30" s="1"/>
  <c r="F22" i="30" s="1"/>
  <c r="F21" i="30" s="1"/>
  <c r="F19" i="30" s="1"/>
  <c r="F17" i="30" s="1"/>
  <c r="E24" i="30"/>
  <c r="E23" i="30"/>
  <c r="D13" i="30"/>
  <c r="D24" i="30" l="1"/>
  <c r="D23" i="30"/>
  <c r="F34" i="29"/>
  <c r="F33" i="29" s="1"/>
  <c r="F32" i="29" s="1"/>
  <c r="F30" i="29" s="1"/>
  <c r="F28" i="29" s="1"/>
  <c r="D35" i="29"/>
  <c r="E34" i="29"/>
  <c r="D53" i="29"/>
  <c r="E22" i="30"/>
  <c r="D52" i="29"/>
  <c r="E51" i="29"/>
  <c r="D26" i="30"/>
  <c r="F15" i="30"/>
  <c r="F14" i="30" s="1"/>
  <c r="F11" i="30" s="1"/>
  <c r="F16" i="29" l="1"/>
  <c r="F13" i="29"/>
  <c r="D22" i="30"/>
  <c r="E21" i="30"/>
  <c r="D34" i="29"/>
  <c r="E33" i="29"/>
  <c r="D51" i="29"/>
  <c r="E50" i="29"/>
  <c r="E19" i="30" l="1"/>
  <c r="D21" i="30"/>
  <c r="E48" i="29"/>
  <c r="E46" i="29" s="1"/>
  <c r="D46" i="29" s="1"/>
  <c r="D50" i="29"/>
  <c r="D48" i="29" s="1"/>
  <c r="D33" i="29"/>
  <c r="E32" i="29"/>
  <c r="D19" i="30" l="1"/>
  <c r="E17" i="30"/>
  <c r="E30" i="29"/>
  <c r="E28" i="29" s="1"/>
  <c r="D32" i="29"/>
  <c r="D30" i="29" s="1"/>
  <c r="D14" i="29"/>
  <c r="D17" i="30" l="1"/>
  <c r="D28" i="29"/>
  <c r="F76" i="26"/>
  <c r="O34" i="30"/>
  <c r="D15" i="30" l="1"/>
  <c r="E14" i="30"/>
  <c r="D15" i="29"/>
  <c r="D13" i="29"/>
  <c r="D17" i="29"/>
  <c r="D16" i="29" s="1"/>
  <c r="E16" i="29"/>
  <c r="D14" i="30" l="1"/>
  <c r="E11" i="30"/>
  <c r="D11" i="30" s="1"/>
  <c r="K34" i="30" l="1"/>
  <c r="N34" i="30" s="1"/>
  <c r="J34" i="30"/>
  <c r="G34" i="30"/>
  <c r="L33" i="30"/>
  <c r="L32" i="30" s="1"/>
  <c r="L31" i="30" s="1"/>
  <c r="L30" i="30" s="1"/>
  <c r="L28" i="30" s="1"/>
  <c r="L26" i="30" s="1"/>
  <c r="K33" i="30"/>
  <c r="K32" i="30" s="1"/>
  <c r="I33" i="30"/>
  <c r="I32" i="30" s="1"/>
  <c r="I31" i="30" s="1"/>
  <c r="I30" i="30" s="1"/>
  <c r="I28" i="30" s="1"/>
  <c r="I26" i="30" s="1"/>
  <c r="H33" i="30"/>
  <c r="H32" i="30" s="1"/>
  <c r="O24" i="30"/>
  <c r="K25" i="30"/>
  <c r="N25" i="30" s="1"/>
  <c r="K24" i="30"/>
  <c r="J13" i="30"/>
  <c r="G25" i="30"/>
  <c r="I24" i="30"/>
  <c r="I23" i="30" s="1"/>
  <c r="I22" i="30" s="1"/>
  <c r="I21" i="30" s="1"/>
  <c r="I19" i="30" s="1"/>
  <c r="I17" i="30" s="1"/>
  <c r="H24" i="30"/>
  <c r="G13" i="30"/>
  <c r="M13" i="30"/>
  <c r="G24" i="30" l="1"/>
  <c r="J33" i="30"/>
  <c r="H23" i="30"/>
  <c r="G23" i="30" s="1"/>
  <c r="J25" i="30"/>
  <c r="I15" i="30"/>
  <c r="I14" i="30" s="1"/>
  <c r="I11" i="30" s="1"/>
  <c r="G33" i="30"/>
  <c r="O33" i="30"/>
  <c r="O32" i="30" s="1"/>
  <c r="O31" i="30" s="1"/>
  <c r="O30" i="30" s="1"/>
  <c r="O28" i="30" s="1"/>
  <c r="O26" i="30" s="1"/>
  <c r="N33" i="30"/>
  <c r="J32" i="30"/>
  <c r="K31" i="30"/>
  <c r="H31" i="30"/>
  <c r="G32" i="30"/>
  <c r="M25" i="30"/>
  <c r="N24" i="30"/>
  <c r="N23" i="30" s="1"/>
  <c r="N22" i="30" s="1"/>
  <c r="L24" i="30"/>
  <c r="L23" i="30" s="1"/>
  <c r="L22" i="30" s="1"/>
  <c r="L21" i="30" s="1"/>
  <c r="L19" i="30" s="1"/>
  <c r="L17" i="30" s="1"/>
  <c r="K23" i="30"/>
  <c r="O23" i="30"/>
  <c r="O22" i="30" s="1"/>
  <c r="O21" i="30" s="1"/>
  <c r="O19" i="30" s="1"/>
  <c r="O17" i="30" s="1"/>
  <c r="H22" i="30" l="1"/>
  <c r="M24" i="30"/>
  <c r="L15" i="30"/>
  <c r="L14" i="30" s="1"/>
  <c r="L11" i="30" s="1"/>
  <c r="O15" i="30"/>
  <c r="O14" i="30" s="1"/>
  <c r="O11" i="30" s="1"/>
  <c r="G31" i="30"/>
  <c r="H30" i="30"/>
  <c r="K30" i="30"/>
  <c r="J31" i="30"/>
  <c r="N32" i="30"/>
  <c r="M33" i="30"/>
  <c r="M34" i="30"/>
  <c r="J24" i="30"/>
  <c r="H21" i="30"/>
  <c r="G22" i="30"/>
  <c r="J23" i="30"/>
  <c r="K22" i="30"/>
  <c r="M23" i="30"/>
  <c r="M22" i="30"/>
  <c r="N21" i="30"/>
  <c r="H28" i="30" l="1"/>
  <c r="G30" i="30"/>
  <c r="M32" i="30"/>
  <c r="N31" i="30"/>
  <c r="J30" i="30"/>
  <c r="K28" i="30"/>
  <c r="H19" i="30"/>
  <c r="G21" i="30"/>
  <c r="K21" i="30"/>
  <c r="J22" i="30"/>
  <c r="M21" i="30"/>
  <c r="N19" i="30"/>
  <c r="G28" i="30" l="1"/>
  <c r="H26" i="30"/>
  <c r="G26" i="30" s="1"/>
  <c r="J28" i="30"/>
  <c r="K26" i="30"/>
  <c r="J26" i="30" s="1"/>
  <c r="N30" i="30"/>
  <c r="M31" i="30"/>
  <c r="G19" i="30"/>
  <c r="H17" i="30"/>
  <c r="H15" i="30" s="1"/>
  <c r="G15" i="30" s="1"/>
  <c r="J21" i="30"/>
  <c r="K19" i="30"/>
  <c r="M19" i="30"/>
  <c r="N17" i="30"/>
  <c r="G83" i="26" l="1"/>
  <c r="G82" i="26" s="1"/>
  <c r="G81" i="26" s="1"/>
  <c r="G80" i="26" s="1"/>
  <c r="G78" i="26" s="1"/>
  <c r="G76" i="26" s="1"/>
  <c r="M30" i="30"/>
  <c r="N28" i="30"/>
  <c r="G17" i="30"/>
  <c r="K17" i="30"/>
  <c r="K15" i="30" s="1"/>
  <c r="J19" i="30"/>
  <c r="M17" i="30"/>
  <c r="G74" i="26" l="1"/>
  <c r="G73" i="26" s="1"/>
  <c r="G72" i="26" s="1"/>
  <c r="G71" i="26" s="1"/>
  <c r="G69" i="26" s="1"/>
  <c r="G67" i="26" s="1"/>
  <c r="N26" i="30"/>
  <c r="M28" i="30"/>
  <c r="H14" i="30"/>
  <c r="J17" i="30"/>
  <c r="M26" i="30" l="1"/>
  <c r="N15" i="30"/>
  <c r="H11" i="30"/>
  <c r="G11" i="30" s="1"/>
  <c r="G14" i="30"/>
  <c r="J15" i="30"/>
  <c r="K14" i="30"/>
  <c r="M15" i="30" l="1"/>
  <c r="N14" i="30"/>
  <c r="K11" i="30"/>
  <c r="J11" i="30" s="1"/>
  <c r="J14" i="30"/>
  <c r="M14" i="30" l="1"/>
  <c r="N11" i="30"/>
  <c r="M11" i="30" s="1"/>
  <c r="G65" i="26" l="1"/>
  <c r="G64" i="26" s="1"/>
  <c r="G63" i="26" s="1"/>
  <c r="G62" i="26" s="1"/>
  <c r="G60" i="26" s="1"/>
  <c r="G58" i="26" s="1"/>
  <c r="K53" i="29" l="1"/>
  <c r="L36" i="29"/>
  <c r="O36" i="29" s="1"/>
  <c r="O35" i="29" s="1"/>
  <c r="O34" i="29" s="1"/>
  <c r="K36" i="29"/>
  <c r="N36" i="29" s="1"/>
  <c r="N35" i="29" s="1"/>
  <c r="N34" i="29" s="1"/>
  <c r="M35" i="29" l="1"/>
  <c r="G38" i="26" l="1"/>
  <c r="G37" i="26" l="1"/>
  <c r="G36" i="26" s="1"/>
  <c r="G35" i="26" s="1"/>
  <c r="O33" i="29"/>
  <c r="O32" i="29" s="1"/>
  <c r="O30" i="29" s="1"/>
  <c r="M36" i="29"/>
  <c r="J36" i="29"/>
  <c r="G36" i="29"/>
  <c r="L35" i="29"/>
  <c r="L34" i="29" s="1"/>
  <c r="K35" i="29"/>
  <c r="K34" i="29" s="1"/>
  <c r="I35" i="29"/>
  <c r="I34" i="29" s="1"/>
  <c r="H35" i="29"/>
  <c r="H34" i="29" s="1"/>
  <c r="G29" i="26"/>
  <c r="G28" i="26" s="1"/>
  <c r="N54" i="29"/>
  <c r="G27" i="26" l="1"/>
  <c r="J35" i="29"/>
  <c r="I33" i="29"/>
  <c r="I32" i="29" s="1"/>
  <c r="I30" i="29" s="1"/>
  <c r="G35" i="29"/>
  <c r="L33" i="29"/>
  <c r="L32" i="29" s="1"/>
  <c r="L30" i="29" s="1"/>
  <c r="G34" i="29" l="1"/>
  <c r="H33" i="29"/>
  <c r="G33" i="29" s="1"/>
  <c r="H32" i="29" l="1"/>
  <c r="H30" i="29" s="1"/>
  <c r="N33" i="29"/>
  <c r="M34" i="29"/>
  <c r="J34" i="29"/>
  <c r="K33" i="29"/>
  <c r="M54" i="29"/>
  <c r="J57" i="26" s="1"/>
  <c r="J56" i="26" s="1"/>
  <c r="J55" i="26" s="1"/>
  <c r="J54" i="26" s="1"/>
  <c r="J53" i="26" s="1"/>
  <c r="J51" i="26" s="1"/>
  <c r="J49" i="26" s="1"/>
  <c r="O53" i="29"/>
  <c r="O52" i="29" s="1"/>
  <c r="O51" i="29" s="1"/>
  <c r="O50" i="29" s="1"/>
  <c r="O48" i="29" s="1"/>
  <c r="O46" i="29" s="1"/>
  <c r="N53" i="29"/>
  <c r="O28" i="29"/>
  <c r="J54" i="29"/>
  <c r="L53" i="29"/>
  <c r="L52" i="29" s="1"/>
  <c r="L51" i="29" s="1"/>
  <c r="L50" i="29" s="1"/>
  <c r="L48" i="29" s="1"/>
  <c r="L46" i="29" s="1"/>
  <c r="K52" i="29"/>
  <c r="L28" i="29"/>
  <c r="G54" i="29"/>
  <c r="I53" i="29"/>
  <c r="I52" i="29" s="1"/>
  <c r="I51" i="29" s="1"/>
  <c r="I50" i="29" s="1"/>
  <c r="I48" i="29" s="1"/>
  <c r="I46" i="29" s="1"/>
  <c r="H53" i="29"/>
  <c r="H52" i="29" s="1"/>
  <c r="I28" i="29"/>
  <c r="I47" i="26" l="1"/>
  <c r="I57" i="26"/>
  <c r="I56" i="26" s="1"/>
  <c r="I55" i="26" s="1"/>
  <c r="I54" i="26" s="1"/>
  <c r="I53" i="26" s="1"/>
  <c r="I51" i="26" s="1"/>
  <c r="I49" i="26" s="1"/>
  <c r="G32" i="29"/>
  <c r="G30" i="29" s="1"/>
  <c r="N32" i="29"/>
  <c r="M33" i="29"/>
  <c r="K32" i="29"/>
  <c r="J33" i="29"/>
  <c r="J47" i="26"/>
  <c r="G47" i="26"/>
  <c r="G45" i="26" s="1"/>
  <c r="G44" i="26" s="1"/>
  <c r="G42" i="26" s="1"/>
  <c r="G40" i="26" s="1"/>
  <c r="J53" i="29"/>
  <c r="G33" i="26"/>
  <c r="G31" i="26" s="1"/>
  <c r="G53" i="29"/>
  <c r="M53" i="29"/>
  <c r="G26" i="26"/>
  <c r="G24" i="26" s="1"/>
  <c r="G22" i="26" s="1"/>
  <c r="N52" i="29"/>
  <c r="J52" i="29"/>
  <c r="K51" i="29"/>
  <c r="G52" i="29"/>
  <c r="H51" i="29"/>
  <c r="O16" i="29" l="1"/>
  <c r="L16" i="29"/>
  <c r="N30" i="29"/>
  <c r="M32" i="29"/>
  <c r="M30" i="29" s="1"/>
  <c r="J32" i="29"/>
  <c r="J30" i="29" s="1"/>
  <c r="K30" i="29"/>
  <c r="N51" i="29"/>
  <c r="M52" i="29"/>
  <c r="J51" i="29"/>
  <c r="K50" i="29"/>
  <c r="G51" i="29"/>
  <c r="H50" i="29"/>
  <c r="M51" i="29" l="1"/>
  <c r="N50" i="29"/>
  <c r="K48" i="29"/>
  <c r="K46" i="29" s="1"/>
  <c r="J50" i="29"/>
  <c r="J48" i="29" s="1"/>
  <c r="H48" i="29"/>
  <c r="H46" i="29" s="1"/>
  <c r="G50" i="29"/>
  <c r="G48" i="29" s="1"/>
  <c r="K17" i="29" l="1"/>
  <c r="K15" i="29"/>
  <c r="K13" i="29" s="1"/>
  <c r="J46" i="29"/>
  <c r="G46" i="29"/>
  <c r="M50" i="29"/>
  <c r="M48" i="29" s="1"/>
  <c r="N48" i="29"/>
  <c r="N46" i="29" s="1"/>
  <c r="K28" i="29"/>
  <c r="H28" i="29"/>
  <c r="M46" i="29" l="1"/>
  <c r="N15" i="29"/>
  <c r="N13" i="29" s="1"/>
  <c r="N17" i="29"/>
  <c r="G28" i="29"/>
  <c r="J28" i="29"/>
  <c r="G20" i="26"/>
  <c r="G56" i="26"/>
  <c r="G55" i="26" s="1"/>
  <c r="G54" i="26" s="1"/>
  <c r="G53" i="26" s="1"/>
  <c r="G51" i="26" s="1"/>
  <c r="G49" i="26" s="1"/>
  <c r="N28" i="29"/>
  <c r="I16" i="29"/>
  <c r="M17" i="29" l="1"/>
  <c r="M16" i="29" s="1"/>
  <c r="M28" i="29"/>
  <c r="J17" i="29"/>
  <c r="J16" i="29" s="1"/>
  <c r="K16" i="29"/>
  <c r="N16" i="29" l="1"/>
  <c r="M15" i="29" s="1"/>
  <c r="J15" i="29"/>
  <c r="G17" i="29"/>
  <c r="G16" i="29" s="1"/>
  <c r="H16" i="29"/>
  <c r="M14" i="29" l="1"/>
  <c r="J14" i="29"/>
  <c r="J13" i="29"/>
  <c r="G15" i="29"/>
  <c r="M13" i="29" l="1"/>
  <c r="G14" i="29"/>
  <c r="G13" i="29"/>
  <c r="L15" i="19" l="1"/>
  <c r="L14" i="19" s="1"/>
  <c r="L13" i="19" s="1"/>
  <c r="L12" i="19" s="1"/>
  <c r="M15" i="19"/>
  <c r="M14" i="19" s="1"/>
  <c r="E33" i="15"/>
  <c r="E38" i="15"/>
  <c r="E59" i="15"/>
  <c r="E66" i="15"/>
  <c r="K21" i="19"/>
  <c r="E43" i="15" s="1"/>
  <c r="L37" i="19"/>
  <c r="M37" i="19"/>
  <c r="M36" i="19" s="1"/>
  <c r="M35" i="19" s="1"/>
  <c r="M33" i="19" s="1"/>
  <c r="M34" i="19" s="1"/>
  <c r="K24" i="19"/>
  <c r="E73" i="15" s="1"/>
  <c r="L29" i="19"/>
  <c r="L47" i="19" s="1"/>
  <c r="M29" i="19"/>
  <c r="L32" i="19"/>
  <c r="L31" i="19" s="1"/>
  <c r="M32" i="19"/>
  <c r="F15" i="19"/>
  <c r="E15" i="19" s="1"/>
  <c r="F20" i="19"/>
  <c r="F19" i="19" s="1"/>
  <c r="F42" i="19"/>
  <c r="F41" i="19"/>
  <c r="F40" i="19" s="1"/>
  <c r="F39" i="19" s="1"/>
  <c r="F29" i="19"/>
  <c r="F28" i="19" s="1"/>
  <c r="F27" i="19" s="1"/>
  <c r="F23" i="19"/>
  <c r="F22" i="19" s="1"/>
  <c r="F37" i="19"/>
  <c r="F36" i="19" s="1"/>
  <c r="F35" i="19" s="1"/>
  <c r="F33" i="19" s="1"/>
  <c r="F31" i="19"/>
  <c r="F30" i="19" s="1"/>
  <c r="G15" i="19"/>
  <c r="G14" i="19" s="1"/>
  <c r="G20" i="19"/>
  <c r="G19" i="19" s="1"/>
  <c r="G42" i="19"/>
  <c r="G41" i="19" s="1"/>
  <c r="G40" i="19" s="1"/>
  <c r="G28" i="19"/>
  <c r="G27" i="19" s="1"/>
  <c r="G23" i="19"/>
  <c r="G22" i="19" s="1"/>
  <c r="G37" i="19"/>
  <c r="G36" i="19" s="1"/>
  <c r="G31" i="19"/>
  <c r="G30" i="19" s="1"/>
  <c r="E30" i="19" s="1"/>
  <c r="I15" i="19"/>
  <c r="I14" i="19" s="1"/>
  <c r="I20" i="19"/>
  <c r="I19" i="19" s="1"/>
  <c r="I42" i="19"/>
  <c r="I41" i="19" s="1"/>
  <c r="I40" i="19" s="1"/>
  <c r="I39" i="19" s="1"/>
  <c r="I29" i="19"/>
  <c r="I47" i="19" s="1"/>
  <c r="I23" i="19"/>
  <c r="I37" i="19"/>
  <c r="I36" i="19"/>
  <c r="I35" i="19" s="1"/>
  <c r="I33" i="19" s="1"/>
  <c r="I34" i="19" s="1"/>
  <c r="I32" i="19"/>
  <c r="J15" i="19"/>
  <c r="J14" i="19" s="1"/>
  <c r="J20" i="19"/>
  <c r="J19" i="19" s="1"/>
  <c r="J42" i="19"/>
  <c r="J41" i="19" s="1"/>
  <c r="J40" i="19" s="1"/>
  <c r="J39" i="19" s="1"/>
  <c r="J29" i="19"/>
  <c r="J28" i="19" s="1"/>
  <c r="J27" i="19" s="1"/>
  <c r="J23" i="19"/>
  <c r="J22" i="19" s="1"/>
  <c r="J37" i="19"/>
  <c r="J32" i="19"/>
  <c r="J31" i="19" s="1"/>
  <c r="J30" i="19" s="1"/>
  <c r="L20" i="19"/>
  <c r="L19" i="19" s="1"/>
  <c r="K19" i="19" s="1"/>
  <c r="L42" i="19"/>
  <c r="L41" i="19" s="1"/>
  <c r="L40" i="19" s="1"/>
  <c r="L39" i="19" s="1"/>
  <c r="L23" i="19"/>
  <c r="L22" i="19" s="1"/>
  <c r="M20" i="19"/>
  <c r="M19" i="19" s="1"/>
  <c r="M42" i="19"/>
  <c r="M41" i="19" s="1"/>
  <c r="M23" i="19"/>
  <c r="E16" i="19"/>
  <c r="H16" i="19"/>
  <c r="K16" i="19"/>
  <c r="E21" i="19"/>
  <c r="H21" i="19"/>
  <c r="O33" i="19"/>
  <c r="N23" i="19"/>
  <c r="E24" i="19"/>
  <c r="H24" i="19"/>
  <c r="O24" i="19"/>
  <c r="E29" i="19"/>
  <c r="E47" i="19" s="1"/>
  <c r="P30" i="19"/>
  <c r="E32" i="19"/>
  <c r="O32" i="19"/>
  <c r="E38" i="19"/>
  <c r="H38" i="19"/>
  <c r="K38" i="19"/>
  <c r="H43" i="19"/>
  <c r="H42" i="19"/>
  <c r="H41" i="19" s="1"/>
  <c r="H40" i="19" s="1"/>
  <c r="K43" i="19"/>
  <c r="K42" i="19" s="1"/>
  <c r="K41" i="19" s="1"/>
  <c r="K40" i="19" s="1"/>
  <c r="E43" i="19"/>
  <c r="E42" i="19" s="1"/>
  <c r="E41" i="19" s="1"/>
  <c r="G47" i="19"/>
  <c r="B15" i="20"/>
  <c r="B13" i="20" s="1"/>
  <c r="B18" i="20"/>
  <c r="B19" i="20"/>
  <c r="B27" i="20"/>
  <c r="B28" i="20"/>
  <c r="B31" i="20"/>
  <c r="B32" i="20"/>
  <c r="B35" i="20"/>
  <c r="B36" i="20"/>
  <c r="C15" i="20"/>
  <c r="C13" i="20" s="1"/>
  <c r="C18" i="20"/>
  <c r="C19" i="20"/>
  <c r="C27" i="20"/>
  <c r="C28" i="20"/>
  <c r="C31" i="20"/>
  <c r="C32" i="20"/>
  <c r="C35" i="20"/>
  <c r="C36" i="20"/>
  <c r="E14" i="21"/>
  <c r="E13" i="21" s="1"/>
  <c r="E11" i="21" s="1"/>
  <c r="E18" i="21"/>
  <c r="E19" i="21"/>
  <c r="E17" i="21" s="1"/>
  <c r="E21" i="21"/>
  <c r="E22" i="21"/>
  <c r="E24" i="21"/>
  <c r="E23" i="21" s="1"/>
  <c r="E26" i="21"/>
  <c r="E25" i="21" s="1"/>
  <c r="E31" i="21"/>
  <c r="E29" i="21" s="1"/>
  <c r="E27" i="21" s="1"/>
  <c r="E35" i="21"/>
  <c r="E34" i="21" s="1"/>
  <c r="E32" i="21" s="1"/>
  <c r="E39" i="21"/>
  <c r="E38" i="21" s="1"/>
  <c r="E36" i="21" s="1"/>
  <c r="E43" i="21"/>
  <c r="E42" i="21" s="1"/>
  <c r="E40" i="21" s="1"/>
  <c r="E47" i="21"/>
  <c r="E46" i="21" s="1"/>
  <c r="E44" i="21" s="1"/>
  <c r="F11" i="21"/>
  <c r="F15" i="21"/>
  <c r="F31" i="21"/>
  <c r="F29" i="21"/>
  <c r="F27" i="21" s="1"/>
  <c r="F32" i="21"/>
  <c r="F39" i="21"/>
  <c r="F38" i="21" s="1"/>
  <c r="F36" i="21" s="1"/>
  <c r="F43" i="21"/>
  <c r="F42" i="21" s="1"/>
  <c r="F40" i="21" s="1"/>
  <c r="F47" i="21"/>
  <c r="F46" i="21" s="1"/>
  <c r="F44" i="21" s="1"/>
  <c r="F14" i="21"/>
  <c r="F13" i="21" s="1"/>
  <c r="F18" i="21"/>
  <c r="F19" i="21"/>
  <c r="F21" i="21"/>
  <c r="F22" i="21"/>
  <c r="F24" i="21"/>
  <c r="F23" i="21" s="1"/>
  <c r="F26" i="21"/>
  <c r="F25" i="21" s="1"/>
  <c r="F35" i="21"/>
  <c r="F34" i="21" s="1"/>
  <c r="B11" i="22"/>
  <c r="B12" i="22"/>
  <c r="C11" i="22"/>
  <c r="C12" i="22"/>
  <c r="B18" i="23"/>
  <c r="B16" i="23" s="1"/>
  <c r="B14" i="23" s="1"/>
  <c r="B10" i="23"/>
  <c r="B8" i="23" s="1"/>
  <c r="C18" i="23"/>
  <c r="C16" i="23" s="1"/>
  <c r="C14" i="23" s="1"/>
  <c r="C10" i="23"/>
  <c r="C8" i="23" s="1"/>
  <c r="D18" i="23"/>
  <c r="D16" i="23" s="1"/>
  <c r="D14" i="23" s="1"/>
  <c r="D10" i="23"/>
  <c r="D8" i="23" s="1"/>
  <c r="I22" i="19"/>
  <c r="H23" i="19"/>
  <c r="L36" i="19"/>
  <c r="L35" i="19" s="1"/>
  <c r="L33" i="19" s="1"/>
  <c r="I28" i="19"/>
  <c r="H29" i="19"/>
  <c r="H47" i="19" s="1"/>
  <c r="N31" i="19"/>
  <c r="I13" i="19"/>
  <c r="F17" i="21" l="1"/>
  <c r="B26" i="20"/>
  <c r="B33" i="20"/>
  <c r="J17" i="19"/>
  <c r="J18" i="19" s="1"/>
  <c r="I17" i="19"/>
  <c r="I18" i="19" s="1"/>
  <c r="B29" i="20"/>
  <c r="H18" i="19"/>
  <c r="C29" i="20"/>
  <c r="F14" i="19"/>
  <c r="F13" i="19" s="1"/>
  <c r="E20" i="19"/>
  <c r="K29" i="19"/>
  <c r="K47" i="19" s="1"/>
  <c r="E37" i="19"/>
  <c r="G25" i="19"/>
  <c r="G26" i="19" s="1"/>
  <c r="K37" i="19"/>
  <c r="J25" i="19"/>
  <c r="J26" i="19" s="1"/>
  <c r="E31" i="19"/>
  <c r="C26" i="20"/>
  <c r="C16" i="20"/>
  <c r="C11" i="20" s="1"/>
  <c r="J47" i="19"/>
  <c r="G17" i="19"/>
  <c r="G18" i="19" s="1"/>
  <c r="H22" i="19"/>
  <c r="H15" i="19"/>
  <c r="K20" i="19"/>
  <c r="E23" i="19"/>
  <c r="B16" i="20"/>
  <c r="B11" i="20" s="1"/>
  <c r="C9" i="22"/>
  <c r="L28" i="19"/>
  <c r="L27" i="19" s="1"/>
  <c r="L10" i="19" s="1"/>
  <c r="B24" i="20"/>
  <c r="B22" i="20" s="1"/>
  <c r="B20" i="20" s="1"/>
  <c r="K36" i="19"/>
  <c r="K15" i="19"/>
  <c r="B9" i="22"/>
  <c r="C33" i="20"/>
  <c r="C6" i="23"/>
  <c r="E20" i="21"/>
  <c r="E15" i="21" s="1"/>
  <c r="E9" i="21" s="1"/>
  <c r="F47" i="19"/>
  <c r="E22" i="19"/>
  <c r="G35" i="19"/>
  <c r="E35" i="19" s="1"/>
  <c r="E36" i="19"/>
  <c r="G13" i="19"/>
  <c r="G12" i="19" s="1"/>
  <c r="G10" i="19"/>
  <c r="E27" i="19"/>
  <c r="K14" i="19"/>
  <c r="M13" i="19"/>
  <c r="M12" i="19" s="1"/>
  <c r="K12" i="19" s="1"/>
  <c r="E21" i="15" s="1"/>
  <c r="E14" i="15" s="1"/>
  <c r="F9" i="21"/>
  <c r="G39" i="19"/>
  <c r="E40" i="19"/>
  <c r="E39" i="19" s="1"/>
  <c r="J10" i="19"/>
  <c r="F25" i="19"/>
  <c r="L17" i="19"/>
  <c r="L18" i="19" s="1"/>
  <c r="K13" i="19"/>
  <c r="D6" i="23"/>
  <c r="B6" i="23"/>
  <c r="F20" i="21"/>
  <c r="E19" i="19"/>
  <c r="K35" i="19"/>
  <c r="L34" i="19"/>
  <c r="K34" i="19" s="1"/>
  <c r="K33" i="19"/>
  <c r="E88" i="15" s="1"/>
  <c r="F34" i="19"/>
  <c r="I12" i="19"/>
  <c r="H28" i="19"/>
  <c r="I27" i="19"/>
  <c r="P22" i="19"/>
  <c r="P33" i="19"/>
  <c r="M40" i="19"/>
  <c r="M39" i="19" s="1"/>
  <c r="K39" i="19" s="1"/>
  <c r="L30" i="19"/>
  <c r="I31" i="19"/>
  <c r="H32" i="19"/>
  <c r="H17" i="19"/>
  <c r="F11" i="19"/>
  <c r="E28" i="19"/>
  <c r="F17" i="19"/>
  <c r="H20" i="19"/>
  <c r="M22" i="19"/>
  <c r="K23" i="19"/>
  <c r="J36" i="19"/>
  <c r="H37" i="19"/>
  <c r="J13" i="19"/>
  <c r="J12" i="19" s="1"/>
  <c r="H14" i="19"/>
  <c r="H39" i="19"/>
  <c r="H19" i="19"/>
  <c r="K32" i="19"/>
  <c r="E80" i="15" s="1"/>
  <c r="M31" i="19"/>
  <c r="M30" i="19" s="1"/>
  <c r="M28" i="19"/>
  <c r="M47" i="19"/>
  <c r="C24" i="20" l="1"/>
  <c r="C22" i="20" s="1"/>
  <c r="C20" i="20" s="1"/>
  <c r="C9" i="20"/>
  <c r="E48" i="15"/>
  <c r="E14" i="19"/>
  <c r="B9" i="20"/>
  <c r="F10" i="19"/>
  <c r="E10" i="19" s="1"/>
  <c r="F26" i="19"/>
  <c r="E26" i="19" s="1"/>
  <c r="E25" i="19"/>
  <c r="H12" i="19"/>
  <c r="G11" i="19"/>
  <c r="G9" i="19" s="1"/>
  <c r="G33" i="19"/>
  <c r="I30" i="19"/>
  <c r="H31" i="19"/>
  <c r="L25" i="19"/>
  <c r="K30" i="19"/>
  <c r="L11" i="19"/>
  <c r="M27" i="19"/>
  <c r="M25" i="19" s="1"/>
  <c r="M26" i="19" s="1"/>
  <c r="K28" i="19"/>
  <c r="J35" i="19"/>
  <c r="H36" i="19"/>
  <c r="K22" i="19"/>
  <c r="M11" i="19"/>
  <c r="M17" i="19"/>
  <c r="E17" i="19"/>
  <c r="F18" i="19"/>
  <c r="E18" i="19" s="1"/>
  <c r="F12" i="19"/>
  <c r="E12" i="19" s="1"/>
  <c r="E13" i="19"/>
  <c r="K31" i="19"/>
  <c r="H27" i="19"/>
  <c r="I10" i="19"/>
  <c r="H13" i="19"/>
  <c r="E93" i="15"/>
  <c r="E27" i="15"/>
  <c r="D11" i="16" l="1"/>
  <c r="G18" i="26"/>
  <c r="G16" i="26" s="1"/>
  <c r="G14" i="26" s="1"/>
  <c r="F9" i="19"/>
  <c r="E9" i="19" s="1"/>
  <c r="E11" i="19"/>
  <c r="G34" i="19"/>
  <c r="E34" i="19" s="1"/>
  <c r="E33" i="19"/>
  <c r="M18" i="19"/>
  <c r="K18" i="19" s="1"/>
  <c r="K17" i="19"/>
  <c r="J33" i="19"/>
  <c r="J11" i="19"/>
  <c r="J9" i="19" s="1"/>
  <c r="H35" i="19"/>
  <c r="L9" i="19"/>
  <c r="K11" i="19"/>
  <c r="K25" i="19"/>
  <c r="L26" i="19"/>
  <c r="K26" i="19" s="1"/>
  <c r="H30" i="19"/>
  <c r="I11" i="19"/>
  <c r="I25" i="19"/>
  <c r="I9" i="19"/>
  <c r="H10" i="19"/>
  <c r="K27" i="19"/>
  <c r="M10" i="19"/>
  <c r="G13" i="26" l="1"/>
  <c r="G11" i="26" s="1"/>
  <c r="I26" i="19"/>
  <c r="H26" i="19" s="1"/>
  <c r="H25" i="19"/>
  <c r="M9" i="19"/>
  <c r="K9" i="19" s="1"/>
  <c r="K10" i="19"/>
  <c r="H9" i="19"/>
  <c r="H11" i="19"/>
  <c r="H33" i="19"/>
  <c r="J34" i="19"/>
  <c r="H34" i="19" s="1"/>
</calcChain>
</file>

<file path=xl/sharedStrings.xml><?xml version="1.0" encoding="utf-8"?>
<sst xmlns="http://schemas.openxmlformats.org/spreadsheetml/2006/main" count="769" uniqueCount="325">
  <si>
    <t>ԱՅԼ ԾԱԽՍԵՐ, այդ թվում`</t>
  </si>
  <si>
    <t>ՀԻՄՆԱԿԱՆ ՄԻՋՈՑՆԵՐ, այդ թվում`</t>
  </si>
  <si>
    <t>ՇԵՆՔԵՐ ԵՎ ՇԻՆՈՒԹՅՈՒՆՆԵՐ, այդ թվում`</t>
  </si>
  <si>
    <t>Շենքերի և շինությունների կապիտալ վերանորոգում</t>
  </si>
  <si>
    <t>Այլ ծախսեր</t>
  </si>
  <si>
    <t>01</t>
  </si>
  <si>
    <t>03</t>
  </si>
  <si>
    <t>04</t>
  </si>
  <si>
    <t>06</t>
  </si>
  <si>
    <t>02</t>
  </si>
  <si>
    <t>Բաժին</t>
  </si>
  <si>
    <t>Խումբ</t>
  </si>
  <si>
    <t>Դաս</t>
  </si>
  <si>
    <t xml:space="preserve"> Ընդամենը </t>
  </si>
  <si>
    <t xml:space="preserve"> այդ թվում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</si>
  <si>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</si>
  <si>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</si>
  <si>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</si>
  <si>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</si>
  <si>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ԸՆԹԱՑԻԿ ԾԱԽՍԵՐ</t>
  </si>
  <si>
    <t>ՈՉ ՖԻՆԱՆՍԱԿԱՆ ԱԿՏԻՎՆԵՐԻ ԳԾՈՎ ԾԱԽՍԵՐ</t>
  </si>
  <si>
    <t xml:space="preserve"> այդ թվում` ՀՀ էներգետիկ ենթակառուցվածքների և բնական պաշարների նախարարության ջրային տնտեսության պետական կոմիտե </t>
  </si>
  <si>
    <t>Տարի</t>
  </si>
  <si>
    <t>ԸՆԴԱՄԵՆԸ ԾԱԽՍԵՐ</t>
  </si>
  <si>
    <t>Բյուջետային ծախսերի գործառական դասակարգման բաժինների, խմբերի և դասերի  անվանումները</t>
  </si>
  <si>
    <t>այդ թվում`</t>
  </si>
  <si>
    <t xml:space="preserve">այդ թվում՝ </t>
  </si>
  <si>
    <t>Գյուղատնտեսություն, անտառային տնտեսություն, ձկնորսություն և որսորդություն</t>
  </si>
  <si>
    <t>Ոռոգում</t>
  </si>
  <si>
    <t>ԲՆԱԿԱՐԱՆԱՅԻՆ ՇԻՆԱՐԱՐՈՒԹՅՈՒՆ ԵՎ ԿՈՄՈՒՆԱԼ ԾԱՌԱՅՈՒԹՅՈՒՆՆԵՐ</t>
  </si>
  <si>
    <t>Ջրամատակարարում</t>
  </si>
  <si>
    <t>Աղյուսակ N 2</t>
  </si>
  <si>
    <t>հազար դրամ</t>
  </si>
  <si>
    <t>ՏՆՏԵՍԱԿԱՆ ՀԱՐԱԲԵՐՈՒԹՅՈՒՆՆԵՐ</t>
  </si>
  <si>
    <t>Ծրագրային դասիչը</t>
  </si>
  <si>
    <t>Ակտիվն օգտագործող կազմակերպության անվանումը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</si>
  <si>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</si>
  <si>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</si>
  <si>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</si>
  <si>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Ծրագիրը/քաղաքականության միջոցառումը</t>
  </si>
  <si>
    <t>(հազ. դրամ)</t>
  </si>
  <si>
    <t>ծրագիրը</t>
  </si>
  <si>
    <t>միջոցառումը</t>
  </si>
  <si>
    <t>(բաժինը/խումբը/դասը)</t>
  </si>
  <si>
    <t>ԾՐԱԳԻՐ</t>
  </si>
  <si>
    <t>Ծրագրի նկարագրությունը</t>
  </si>
  <si>
    <t>Քաղաքականության միջոցառումներ. Ծառայություններ</t>
  </si>
  <si>
    <t>04.02.04</t>
  </si>
  <si>
    <t>Մատուցվող ծառայության նկարագրությունը</t>
  </si>
  <si>
    <t>Ծառայություն մատուցողի անվանումը</t>
  </si>
  <si>
    <t>Ակտիվի նկարագրությունը</t>
  </si>
  <si>
    <t>Ծրագիրը (ծրագրերը), որին (որոնց) առնչվում է ակտիվը</t>
  </si>
  <si>
    <t>ԱՏ 05</t>
  </si>
  <si>
    <t>Վերջնական արդյունքի նկարագրությունը</t>
  </si>
  <si>
    <t>Աջակցություն խմելու ջրի մատակարարման և ջրահեռացման
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</si>
  <si>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</si>
  <si>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</si>
  <si>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Տրանսֆերտի նկարագրությունը</t>
  </si>
  <si>
    <t>06.03.01</t>
  </si>
  <si>
    <r>
      <rPr>
        <sz val="10"/>
        <rFont val="Arial Unicode"/>
        <family val="2"/>
      </rPr>
      <t>«</t>
    </r>
    <r>
      <rPr>
        <sz val="10"/>
        <rFont val="GHEA Grapalat"/>
        <family val="3"/>
      </rPr>
      <t>Ջրային տնտեսության ծրագրերի իրականացման գրասենյակ</t>
    </r>
    <r>
      <rPr>
        <sz val="10"/>
        <rFont val="Arial Unicode"/>
        <family val="2"/>
      </rPr>
      <t>»</t>
    </r>
    <r>
      <rPr>
        <sz val="10"/>
        <rFont val="GHEA Grapalat"/>
        <family val="3"/>
      </rPr>
      <t xml:space="preserve"> ՊՀ</t>
    </r>
  </si>
  <si>
    <t>Ջրային տնտեսության այլ ենթակառուցվածքների համակարգում և ղեկավարում</t>
  </si>
  <si>
    <t>«Ջրային տնտեսության ծրագրերի իրականացման գրասենյակ»  ՊՀ</t>
  </si>
  <si>
    <t>ԱԾ03</t>
  </si>
  <si>
    <t>ՀԱՎԵԼՎԱԾ N 1</t>
  </si>
  <si>
    <t>N 11 հավելվածի N 12 աղյուսակում ՀՀ կառավարության աշխատակազմի</t>
  </si>
  <si>
    <t xml:space="preserve">  մասով կատարվող փոփոխություններ և լրացումները</t>
  </si>
  <si>
    <t xml:space="preserve">ՈՉ ՖԻՆԱՆՍԱԿԱՆ ԱԿՏԻՎՆԵՐԻ ԳԾՈՎ ԾԱԽՍԵՐ </t>
  </si>
  <si>
    <t xml:space="preserve"> Դրամաշնորհային միջոցներ 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</si>
  <si>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</si>
  <si>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«ՀԱՅԱUՏԱՆԻ ՀԱՆՐԱՊԵՏՈՒԹՅԱՆ 2018 ԹՎԱԿԱՆԻ ՊԵՏԱԿԱՆ ԲՅՈՒՋԵԻ ՄԱUԻՆ» ՀԱՅԱUՏԱՆԻ ՀԱՆՐԱՊԵՏՈՒԹՅԱՆ OՐԵՆՔԻ  N1 ՀԱՎԵԼՎԱԾԻ  N 15 ԱՂՅՈՒՍԱԿՈՒՄ ԵՎ ՀԱՅԱUՏԱՆԻ ՀԱՆՐԱՊԵՏՈՒԹՅԱՆ ԿԱՌԱՎԱՐՈՒԹՅԱՆ 2017 ԹՎԱԿԱՆԻ ԴԵԿՏԵՄԲԵՐԻ 28-Ի  N 1717-Ն ՈՐՈՇՄԱՆ  N 5 ՀԱՎԵԼՎԱԾԻ N 14 ԱՂՅՈՒՍԱԿՈՒՄ  ԿԱՏԱՐՎՈՂ ՓՈՓՈԽՈՒԹՅՈՒՆՆԵՐԸ ԵՎ ԼՐԱՑՈՒՄՆԵՐԸ</t>
  </si>
  <si>
    <t>06. Վերակառուցման և զարգացման եվրոպական բանկի աջակցությամբ իրականացվող ջրամատակարարման բարելավման դրամաշնորհային ծրագիր</t>
  </si>
  <si>
    <t>10. Համաշխարհային բանկի աջակցությամբ իրականացվող Մաստարայի ջրամբարի նախապատրաստման դրամաշնորհային ծրագիր</t>
  </si>
  <si>
    <t>Ինն ամիս</t>
  </si>
  <si>
    <t>Առաջին կիսամյակ</t>
  </si>
  <si>
    <t>Դրամաշնորհային միջոցներ</t>
  </si>
  <si>
    <t>ԱՅԼ ՀԻՄՆԱԿԱՆ ՄԻՋՈՑՆԵՐ, այդ թվում`</t>
  </si>
  <si>
    <t>Նախագծահետազոտական ծախսեր</t>
  </si>
  <si>
    <t xml:space="preserve">09. Գերմանիայի զարգացման վարկերի բանկի և Եվրոպական միության Հարևանության ներդրումային գործիքի աջակցությամբ  իրականացվող ջրամատակարարման և ջրահեռացման ենթակառուցվածքների վերականգման դրամաշնորհային ծրագրի երրորդ փուլ </t>
  </si>
  <si>
    <t>Շենքերի և շինությունների շինարարություն</t>
  </si>
  <si>
    <t>ԱԾ09</t>
  </si>
  <si>
    <t>ԱԾ01</t>
  </si>
  <si>
    <t>Վերակառուցման և զարգացման Եվրոպական բանկի աջակցությամբ իրականացվող Երևանի ջրամատակարարման բարելավման ծրագիր</t>
  </si>
  <si>
    <t>Վերակառուցման և զարգացման Եվրոպական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</si>
  <si>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</si>
  <si>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ծրագիր</t>
  </si>
  <si>
    <t>ԱԾ04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</si>
  <si>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</si>
  <si>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Վերակառուցման և զարգացման Եվրոպական բանկի աջակցությամբ իրականացվող Երևանի ջրամատակարարման բարելավման ծրագրի աջակցություն</t>
  </si>
  <si>
    <t>Ջրամատակարար ընկերությունների կողմից չսպասարկվող համայնքներին տրանսֆերտների տրամադրում (Գերմանիայի զարգացման և Եվրոպական միության Հարևանության ներդրումային բանկի ջրամատակարարման և ջրահեռացման ենթակառուցվածքների դրամաշնորհային ծրագիր՝ երրորդ փուլի շրջանակներում)</t>
  </si>
  <si>
    <t>560 գյուղական բնակավայրերից ընտրված որոշ համայնքների ջրամատակարարման և ջրահեռացման համակարգերի հատվածների հրատապ վերականգման աշխատանքների իրականացում, ինչպես նաև՝ Արմավիրի կեղտաջրերի մաքրման կայանի կառուցում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</si>
  <si>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ծրագրի շրջանակներում)</t>
  </si>
  <si>
    <t>/1072/ Խմելու ջրի մատակարարման և ջրահեռացման ծառայություններ</t>
  </si>
  <si>
    <t>Ջրամատակարարման և ջրահեռացման ենթակառուցվածքների հիմնանորոգում (Եվրոպական ներդրումային բանկի աջակցությամբ իրականացվող Երևանի ջրամատակարարման բարելավման ծրագրի շրջանակներում)</t>
  </si>
  <si>
    <t>Համաշխարհային բանկի աջակցությամբ իրականացվող Մաստարայի ջրամբարի նախապատրաստման դրամաշնորհային ծրագիր</t>
  </si>
  <si>
    <t>ՀՀ ԿԱՌԱՎԱՐՈՒԹՅԱՆ 2017 ԹՎԱԿԱՆԻ ԴԵԿՏԵՄԲԵՐԻ 28-Ի N 1717-Ն ՈՐՈՇՄԱՆ N 11 ՀԱՎԵԼՎԱԾԻ N 12 ԱՂՅՈՒՍԱԿՈՒՄ՝ ՀՀ ԷՆԵՐԳԵՏԻԿ ԵՆԹԱԿԱՌՈՒՑՎԱԾՔՆԵՐԻ և  ԲՆԱԿԱՆ ՊԱՇԱՐՆԵՐԻ ՆԱԽԱՐԱՐՈՒԹՅԱՆ ՋՐԱՅԻՆ ՏՆՏԵՍՈՒԹՅԱՆ ՊԵՏԱԿԱՆ ԿՈՄԻՏԵԻ ՄԱՍՈՎ ԿԱՏԱՐՎՈՂ ՓՈՓՈԽՈՒԹՅՈՒՆՆԵՐԸ</t>
  </si>
  <si>
    <t>ՀՀ 2018 թ. բյուջե</t>
  </si>
  <si>
    <t>Այլ կազմակերպությանը տրամադրված ակտիվներ</t>
  </si>
  <si>
    <t>ԱՏ 03</t>
  </si>
  <si>
    <t>Երևանի ջրամատակարարման ցանցի բարելավման աշխատանքներ</t>
  </si>
  <si>
    <t>«Վեոլիա-Ջուր»  ՓԲԸ</t>
  </si>
  <si>
    <t>ԱՏ 04</t>
  </si>
  <si>
    <t>06.03.01.</t>
  </si>
  <si>
    <t>Քաղաքականության միջոցառումներ. Տրանսֆերտներ</t>
  </si>
  <si>
    <t>ԾՏ 01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</si>
  <si>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 դրամաշնորհային ծրագրի շրջանակներում)</t>
  </si>
  <si>
    <t>Այլ  ծախսեր</t>
  </si>
  <si>
    <t xml:space="preserve">Հայաստանի Հանրապետության կառավարության 2017 թվականի դեկտեմբերի 28-ի N 1717-Ն որոշման </t>
  </si>
  <si>
    <t xml:space="preserve">11. 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</si>
  <si>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ԱՅԼ ԾԱԽՍԵՐ, այդ թվում</t>
  </si>
  <si>
    <t>Խորհրդատվական ծառայություններ</t>
  </si>
  <si>
    <t>ՀՀ ԷԵԲՊՆ ջրային տնտեսության պետական կոմիտե</t>
  </si>
  <si>
    <t xml:space="preserve">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</si>
  <si>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Կոլեկտորադրենաժային ծառայություններ</t>
  </si>
  <si>
    <t xml:space="preserve">Ծրագրի նկարագրությունը </t>
  </si>
  <si>
    <t>Գրունտային ջրերի մոնիտերինգի հիման վրա կոլեկտորադրենաժային ցանցի միջոցով գրունտային ջրերի հեռացում</t>
  </si>
  <si>
    <t>Հավանական գերխոնավ տարածքներում մշակելի հողատարածքների ապահովում</t>
  </si>
  <si>
    <t>ՀԱՎԵԼՎԱԾ N 2</t>
  </si>
  <si>
    <t>Հավելված N 3</t>
  </si>
  <si>
    <t>ՀԱՎԵԼՎԱԾ N 5</t>
  </si>
  <si>
    <t xml:space="preserve"> «ՀԱՅԱՍՏԱՆԻ ՀԱՆՐԱՊԵՏՈՒԹՅԱՆ 2015 ԹՎԱԿԱՆԻ ՊԵՏԱԿԱՆ ԲՅՈՒՋԵԻ ՄԱՍԻՆ »  ՀՀ ՕՐԵՆՔԻ 8-ՐԴ ՀՈԴՎԱԾԻ ԱՂՅՈՒՍԱԿԻ, ԻՆՉՊԵՍ ՆԱԵՎ  ՀՀ ԿԱՌԱՎԱՐՈՒԹՅԱՆ  2014 ԹՎԱԿԱՆԻ ԴԵԿՏԵՄԲԵՐԻ 18-Ի  N 1515-Ն ՈՐՈՇՄԱՆ N 4 ՀԱՎԵԼՎԱԾԻ ՑՈՒՑԱՆԻՇՆԵՐՈՒՄ ԿԱՏԱՐՎՈՂ ՓՈՓՈԽՈՒԹՅՈՒՆՆԵՐԸ  
</t>
  </si>
  <si>
    <t>(հազար դրամներով)</t>
  </si>
  <si>
    <t>Բյուջետային ծախսերի տնտեսագիտական դասակարգման հոդվածների անվանումները</t>
  </si>
  <si>
    <t>Ցուցանիշների փոփոխություն (ավելացումները նշված են դրական նշանով, իսկ նվազեցումները՝ փակագծերում)</t>
  </si>
  <si>
    <t xml:space="preserve">Տարի </t>
  </si>
  <si>
    <t>այդ թվում</t>
  </si>
  <si>
    <t xml:space="preserve">ԸՆԹԱՑԻԿ ԾԱԽՍԵՐ </t>
  </si>
  <si>
    <t>ԾԱՌԱՅՈՒԹՅՈՒՆՆԵՐԻ ԵՎ ԱՊՐԱՆՔՆԵՐԻ ՁԵՌՔ ԲԵՐՈՒՄ</t>
  </si>
  <si>
    <t>Ընդհանուր բնույթի այլ ծառայություններ</t>
  </si>
  <si>
    <t>ԱՅԼ ԾԱԽՍԵՐ</t>
  </si>
  <si>
    <t>- Այլ ծախսեր</t>
  </si>
  <si>
    <t>-Պահուստային միջոցներ</t>
  </si>
  <si>
    <t>ՈՉ ՖԻՆԱՆՍԱԿԱՆ ԱԿՏԻՎՆԵՐԻ ՀԵՏ ԳՈՐԾԱՌՆՈՒԹՅՈՒՆՆԵՐ</t>
  </si>
  <si>
    <t>ՀԻՄՆԱԿԱՆ ՄԻՋՈՑՆԵՐ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</si>
  <si>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</si>
  <si>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</si>
  <si>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</si>
  <si>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ՄԵՔԵՆԱՆԵՐԻ ԵՎ ՍԱՐՔԱՎՈՐՈՒՄՆԵՐԻ ՁԵՌՔԲԵՐՈՒՄ,ՊԱՀՊԱՆՈՒՄ ԵՎ ՀԻՄՆԱՆՈՐՈԳՈՒՄ</t>
  </si>
  <si>
    <t>- Վարչական սարքավորումներ</t>
  </si>
  <si>
    <t>- Այլ մեքենաներ և սարքավորումներ</t>
  </si>
  <si>
    <t xml:space="preserve"> ԱՅԼ ՀԻՄՆԱԿԱՆ ՄԻՋՈՑՆԵՐ</t>
  </si>
  <si>
    <t>-Ոչ նյութական հիմնական միջոցներ</t>
  </si>
  <si>
    <t>- Նախագծահետազոտական ծախսեր</t>
  </si>
  <si>
    <t>ՀԱՎԵԼՎԱԾ N 4</t>
  </si>
  <si>
    <t xml:space="preserve"> «ՀԱՅԱՍՏԱՆԻ ՀԱՆՐԱՊԵՏՈՒԹՅԱՆ 2015 ԹՎԱԿԱՆԻ ՊԵՏԱԿԱՆ ԲՅՈՒՋԵԻ ՄԱՍԻՆ »  ՀՀ ՕՐԵՆՔԻ 7-ՐԴ ՀՈԴՎԱԾԻ ԱՂՅՈՒՍԱԿԻ, ԻՆՉՊԵՍ ՆԱԵՎ  ՀՀ ԿԱՌԱՎԱՐՈՒԹՅԱՆ  2014 ԹՎԱԿԱՆԻ ԴԵԿՏԵՄԲԵՐԻ 18-Ի  N 1515-Ն ՈՐՈՇՄԱՆ    N 3 ՀԱՎԵԼՎԱԾԻ ՑՈՒՑԱՆԻՇՆԵՐՈՒՄ ԿԱՏԱՐՎՈՂ ՓՈՓՈԽՈՒԹՅՈՒՆՆԵՐԸ  
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</si>
  <si>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</si>
  <si>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</si>
  <si>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Ֆինանսական և հարկաբյուջետային հարաբերություններ</t>
  </si>
  <si>
    <t xml:space="preserve">ՏՆՏԵՍԱԿԱՆ ՀԱՐԱԲԵՐՈՒԹՅՈՒՆՆԵՐ
</t>
  </si>
  <si>
    <t>Գյուղատնտեսություն</t>
  </si>
  <si>
    <t xml:space="preserve">Վառելիք և էներգետիկա
</t>
  </si>
  <si>
    <t>Վառելիքի այլ տեսակներ</t>
  </si>
  <si>
    <t>05</t>
  </si>
  <si>
    <t>Էլեկտրաէներգիա</t>
  </si>
  <si>
    <t xml:space="preserve">Տրանսպորտ
</t>
  </si>
  <si>
    <t>Ճանապարհային տրանսպորտ</t>
  </si>
  <si>
    <t>09</t>
  </si>
  <si>
    <t xml:space="preserve">Տնտեսական հարաբերություններ (այլ դասերին չպատկանող)
</t>
  </si>
  <si>
    <t>ՇՐՋԱԿԱ ՄԻՋԱՎԱՅՐԻ ՊԱՇՏՊԱՆՈՒԹՅՈՒՆ</t>
  </si>
  <si>
    <t>Կենսաբազմազանության և բնության պաշտպանություն</t>
  </si>
  <si>
    <t>07</t>
  </si>
  <si>
    <t>ԱՌՈՂՋԱՊԱՀՈՒԹՅՈՒՆ</t>
  </si>
  <si>
    <t>Առողջապահություն (այլ դասերին չպատկանող)</t>
  </si>
  <si>
    <t>Առողջապահական հարակից ծառայություններ և ծրագրեր</t>
  </si>
  <si>
    <t>08</t>
  </si>
  <si>
    <t>ՀԱՆԳԻՍՏ, ՄՇԱԿՈՒՅԹ ԵՎ ԿՐՈՆ</t>
  </si>
  <si>
    <t>Մշակութային ծառայություններ</t>
  </si>
  <si>
    <t>Արվեստ</t>
  </si>
  <si>
    <t>11</t>
  </si>
  <si>
    <t>ՀԻՄՆԱԿԱՆ ԲԱԺԻՆՆԵՐԻՆ ՉԴԱՍՎՈՂ ՊԱՀՈՒՍՏԱՅԻՆ ՖՈՆԴԵՐ</t>
  </si>
  <si>
    <t>ՀՀ կառավարության և համայնքների պահուստային  ֆոնդ</t>
  </si>
  <si>
    <t>ՀՀ կառավարության պահուստային ֆոնդ</t>
  </si>
  <si>
    <t>ՀԱՎԵԼՎԱԾ N 3</t>
  </si>
  <si>
    <t xml:space="preserve">«ՀԱՅԱՍՏԱՆԻ ՀԱՆՐԱՊԵՏՈՒԹՅԱՆ  2015 ԹՎԱԿԱՆԻ ՊԵՏԱԿԱՆ ԲՅՈՒՋԵԻ ՄԱՍԻՆ» ՀՀ ՕՐԵՆՔԻ  6-ՐԴ ՀՈԴՎԱԾԻ ԱՂՅՈՒՍԱԿԻ ԵՎ  ՀՀ ԿԱՌԱՎԱՐՈՒԹՅԱՆ 2014 ԹՎԱԿԱՆԻ ԴԵԿՏԵՄԲԵՐԻ 18-ի  N 1515-Ն ՈՐՈՇՄԱՆ N 2 ՀԱՎԵԼՎԱԾԻ ՑՈՒՑԱՆԻՇՆԵՐՈՒՄ ԿԱՏԱՐՎՈՂ ՓՈՓՈԽՈՒԹՅՈՒՆՆԵՐԸ  </t>
  </si>
  <si>
    <t>Պետական բյուջեի եկամուտներ</t>
  </si>
  <si>
    <t>Ցուցանիշների փոփոխություն (ավելացումները նշված են դրական նշանով)</t>
  </si>
  <si>
    <t>ԸՆԴԱՄԵՆԸ</t>
  </si>
  <si>
    <t>Հարկային եկամուտներ և պետական  տուրքեր</t>
  </si>
  <si>
    <t>Պաշտոնական դրամաշնորհներ</t>
  </si>
  <si>
    <t>«ՀԱՅԱՍՏԱՆԻ ՀԱՆՐԱՊԵՏՈՒԹՅԱՆ 2015 ԹՎԱԿԱՆԻ ՊԵՏԱԿԱՆ ԲՅՈՒՋԵԻ ՄԱՍԻՆ» ՀԱՅԱՍՏԱՆԻ ՀԱՆՐԱՊԵՏՈՒԹՅԱՆ ՕՐԵՆՔԻ 3-ՐԴ  ՀՈԴՎԱԾԻ ԱՂՅՈՒՍԱԿՈՒՄ ԵՎ ՀԱՅԱՍՏԱՆԻ ՀԱՆՐԱՊԵՏՈՒԹՅԱՆ ԿԱՌԱՎԱՐՈՒԹՅԱՆ 2014 ԹՎԱԿԱՆԻ ԴԵԿՏԵՄԲԵՐԻ 18-Ի N1515-Ն ՈՐՈՇՄԱՆ N 1 ՀԱՎԵԼՎԱԾԻ 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</si>
  <si>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</si>
  <si>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Ինն ամիս </t>
  </si>
  <si>
    <t xml:space="preserve">այդ թվում` </t>
  </si>
  <si>
    <t>Ա.ՆԵՐՔԻՆ ԱՂԲՅՈՒՐՆԵՐ</t>
  </si>
  <si>
    <t>2.Ֆինանսական զուտ ակտիվներ</t>
  </si>
  <si>
    <t>2.3 Ելքերի ֆինանսավորմանն ուղղվող ՀՀ 2015 թվականի պետական բյուջեի տարեսկզբի ազատ մնացորդի միջոցներ</t>
  </si>
  <si>
    <t>.</t>
  </si>
  <si>
    <t>Բ.ԱՐՏԱՔԻՆ ԱՂԲՅՈՒՐՆԵՐ</t>
  </si>
  <si>
    <t>1.Փոխառու զուտ  միջոցներ</t>
  </si>
  <si>
    <t>1.1.Վարկերի և փոխատվությունների ստացում</t>
  </si>
  <si>
    <t xml:space="preserve">«ՀԱՅԱՍՏԱՆԻ ՀԱՆՐԱՊԵՏՈՒԹՅԱՆ 2015 ԹՎԱԿԱՆԻ ՊԵՏԱԿԱՆ ԲՅՈՒՋԵԻ ՄԱՍԻՆ»  ՀԱՅԱՍՏԱՆԻ ՀԱՆՐԱՊԵՏՈՒԹՅԱՆ ՕՐԵՆՔԻ 2-ՐԴ ՀՈԴՎԱԾԻ ԱՂՅՈՒՍԱԿՈՒՄ ԿԱՏԱՐՎՈՂ ՓՈՓՈԽՈՒԹՅՈՒՆՆԵՐԸ </t>
  </si>
  <si>
    <t xml:space="preserve"> (հազար դրամներով)</t>
  </si>
  <si>
    <t>Եկամուտների գծով</t>
  </si>
  <si>
    <t>Ծախսերի գծով</t>
  </si>
  <si>
    <t>Դեֆիցիտը (պակասուրդը)</t>
  </si>
  <si>
    <t xml:space="preserve"> </t>
  </si>
  <si>
    <t>03.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</si>
  <si>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ԱՏ 06</t>
  </si>
  <si>
    <t>Ջրամատակարարման և ջրահեռացման ենթակառուցվածքների հիմնանորոգում (Եվրոպական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շրջանակներում)</t>
  </si>
  <si>
    <t>ԱԾ05</t>
  </si>
  <si>
    <t>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</si>
  <si>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Գործառնական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</si>
  <si>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</si>
  <si>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բյուջետային ծախսերի տնտեսագիտական դասակարգման հոդվածներ</t>
  </si>
  <si>
    <t>այդ թվում` ըստ կատարողների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</si>
  <si>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</si>
  <si>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</si>
  <si>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</si>
  <si>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</si>
  <si>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</si>
  <si>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</si>
  <si>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</si>
  <si>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</si>
  <si>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ՄԱՍ 2. ՊԵՏԱԿԱՆ ՄԱՐՄՆԻ ԳԾՈՎ ԱՐԴՅՈՒՆՔԱՅԻՆ (ԿԱՏԱՐՈՂԱԿԱՆ) ՑՈՒՑԱՆԻՇՆԵՐԸ </t>
  </si>
  <si>
    <t>______________ ի    ___Ն որոշման</t>
  </si>
  <si>
    <t>Ծրագրի դասիչը</t>
  </si>
  <si>
    <t>Ծրագրի անվանումը</t>
  </si>
  <si>
    <t>Ծրագրի միջոցառումները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</si>
  <si>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</si>
  <si>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</si>
  <si>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</si>
  <si>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</si>
  <si>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ԸՆԴԱՄԵՆԸ՝ ԾԱԽՍԵՐ</t>
  </si>
  <si>
    <t xml:space="preserve"> ընդամենը </t>
  </si>
  <si>
    <t xml:space="preserve"> այդ թվում՝ </t>
  </si>
  <si>
    <t xml:space="preserve"> համաֆինան_x000D_
սավորում </t>
  </si>
  <si>
    <t>այդ թվում՝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</si>
  <si>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</si>
  <si>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
այդ թվում՝</t>
  </si>
  <si>
    <t>Ծրագրի նպատակը`</t>
  </si>
  <si>
    <t>Ծրագրի անվանումը`</t>
  </si>
  <si>
    <t>Վերջնական արդյունքի նկարագրությունը՝</t>
  </si>
  <si>
    <t>Ծրագիր</t>
  </si>
  <si>
    <t>Միջոցառում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</si>
  <si>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</si>
  <si>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</si>
  <si>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ՀավելվածN 1</t>
  </si>
  <si>
    <t>Հավելված N 2</t>
  </si>
  <si>
    <t xml:space="preserve"> Միջոցառումն իրականացնողի անվանումը </t>
  </si>
  <si>
    <t>Ճանապարհային ցանցի բարելավում</t>
  </si>
  <si>
    <t>1049</t>
  </si>
  <si>
    <t xml:space="preserve"> Ճանապարհային ցանցի բարելավում և անվտանգ երթևեկության ապահովում</t>
  </si>
  <si>
    <t xml:space="preserve"> Տրանսպորտ</t>
  </si>
  <si>
    <t xml:space="preserve"> Ճանապարհային տրանսպորտ</t>
  </si>
  <si>
    <t xml:space="preserve"> ՀՀ  տարածքային կառավարման և ենթակառուցվածքների նախարարություն</t>
  </si>
  <si>
    <t xml:space="preserve">վարկային միջոցներ </t>
  </si>
  <si>
    <t xml:space="preserve"> Ճանապարհային ցանցի բարելավում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</si>
  <si>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</si>
  <si>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</si>
  <si>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</si>
  <si>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</si>
  <si>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Նախագծահետազոտական ծախսեր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</si>
  <si>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</si>
  <si>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- Շենքերի և շինությունների շինարարություն</t>
  </si>
  <si>
    <t xml:space="preserve"> Եվրասիական զարգացման բանկի աջակցությամբ իրականացվող Հյուսիս-հարավ միջանցքի զարգացման ծրագիր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</si>
  <si>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</si>
  <si>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</si>
  <si>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</si>
  <si>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Միջոցառման անվանումը`</t>
  </si>
  <si>
    <t xml:space="preserve"> Միջոցառման նկարագրությունը`</t>
  </si>
  <si>
    <t xml:space="preserve"> Աշտարակ-Թալին 29+600կմ-71+500կմ հատվածի կառուցում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</si>
  <si>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</si>
  <si>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</si>
  <si>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Հատված Թալին-Լանջիկ 71+500 կմ-90+200 կմ կառուցման շինարարական աշխատանքներ</t>
  </si>
  <si>
    <t xml:space="preserve"> Ճանապարհաշինական աշխատանքներ</t>
  </si>
  <si>
    <t>Ցուցանիշների փոփոխությունը 
(ավելացումները նշված են դրական նշանով, իսկ նվազեցումները` փակագծերում)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</si>
  <si>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</si>
  <si>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</si>
  <si>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Հանրության կողմից անմիջականորեն օգտագործվող ակտիվների հետ կապված միջոցառումներ </t>
  </si>
  <si>
    <t xml:space="preserve"> Կապալի պայմանագրերի քանակը (հատ)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</si>
  <si>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</si>
  <si>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</si>
  <si>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</si>
  <si>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</si>
  <si>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</si>
  <si>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</si>
  <si>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</si>
  <si>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</si>
  <si>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</si>
  <si>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>"     " "                   " N     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</si>
  <si>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</si>
  <si>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</si>
  <si>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
</t>
  </si>
  <si>
    <t xml:space="preserve"> Ընդամենը</t>
  </si>
  <si>
    <t xml:space="preserve"> այդ թվում`</t>
  </si>
  <si>
    <t xml:space="preserve"> Ծրագիր</t>
  </si>
  <si>
    <t xml:space="preserve"> Միջոց առում</t>
  </si>
  <si>
    <t>Դրամաշնորհային  միջոցներ</t>
  </si>
  <si>
    <t xml:space="preserve"> Համաֆինան սավորում</t>
  </si>
  <si>
    <t xml:space="preserve"> ԸՆԴԱՄԵՆԸ</t>
  </si>
  <si>
    <t xml:space="preserve"> 1049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</si>
  <si>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t>
  </si>
  <si>
    <t>Հավելված 4</t>
  </si>
  <si>
    <t xml:space="preserve">Ինն ամիս
</t>
  </si>
  <si>
    <t xml:space="preserve">Առաջին կիսամյակ
</t>
  </si>
  <si>
    <t xml:space="preserve"> Եվրոպական ներդրումային բանկի աջակցությամբ իրականացվող Հյուսիս-հարավ միջանցքի զարգացման դրամաշնորհային ծրագիր, Տրանշ 3</t>
  </si>
  <si>
    <t>Հավելված N 5</t>
  </si>
  <si>
    <t xml:space="preserve"> Ծառայությունների մատուցում</t>
  </si>
  <si>
    <t xml:space="preserve"> Լանջիկ-Գյումրի 2.75 կմ երկարությամբ ճանապարհային հատվածի կառուցում</t>
  </si>
  <si>
    <t xml:space="preserve"> 1049 </t>
  </si>
  <si>
    <t xml:space="preserve"> Ծառայությունների մատուցում </t>
  </si>
  <si>
    <t xml:space="preserve"> Միջոցառումն իրականացնողի անվանումը՛ </t>
  </si>
  <si>
    <t xml:space="preserve"> Հողերի օտարում, շահառուների քանակ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</si>
  <si>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</si>
  <si>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21014 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</si>
  <si>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 </t>
  </si>
  <si>
    <t xml:space="preserve"> Եվրոպական ներդրումային բանկի աջակցությամբ իրականացվող Հյուսիս-հարավ միջանցքի զարգացման դրամաշնորհային ծրագիր, Տրանշ 3 </t>
  </si>
  <si>
    <t xml:space="preserve"> Լանջիկ-Գյումրի 2.75 կմ երկարությամբ ճանապարհային հատվածի կառուցում </t>
  </si>
  <si>
    <t xml:space="preserve">Առաջին եռամսյակ
</t>
  </si>
  <si>
    <t>Առաջին եռամսյակ</t>
  </si>
  <si>
    <t xml:space="preserve">ՀՀ կառավարության  2024 թվականի </t>
  </si>
  <si>
    <t>ՀԱՅԱՍՏԱՆԻ ՀԱՆՐԱՊԵՏՈՒԹՅԱՆ ԿԱՌԱՎԱՐՈՒԹՅԱՆ 2023 ԹՎԱԿԱՆԻ ԴԵԿՏԵՄԲԵՐԻ 28-Ի N 2323-Ն ՈՐՈՇՄԱՆ NN 3 ԵՎ 4 ՀԱՎԵԼՎԱԾՆԵՐՈՒՄ ԿԱՏԱՐՎՈՂ ԼՐԱՑՈՒՄՆԵՐԸ ԵՎ ՓՈՓՈԽՈՒԹՅՈՒՆՆԵՐԸ</t>
  </si>
  <si>
    <t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</si>
  <si>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</si>
  <si>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>11012</t>
  </si>
  <si>
    <t xml:space="preserve"> Խորհրդատվական ծառայություններ և պահպանման ծախսեր</t>
  </si>
  <si>
    <t xml:space="preserve"> Խորհրդատվական ծառայություններ և պահպանման ծախսեր </t>
  </si>
  <si>
    <t xml:space="preserve"> Ճանապարհների վրա վտանգավոր կետերի վերացում, պայմանագրերի քանակ (Հետ երաշխիքային գումարիների վճարում), հատ </t>
  </si>
  <si>
    <t xml:space="preserve"> «ՀԱՅԱՍՏԱՆԻ ՀԱՆՐԱՊԵՏՈՒԹՅԱՆ 2024 ԹՎԱԿԱՆԻ ՊԵՏԱԿԱՆ ԲՅՈՒՋԵԻ ՄԱՍԻՆ» ՕՐԵՆՔԻ N 1 ՀԱՎԵԼՎԱԾԻ N 5 ԱՂՅՈՒՍԱԿՈՒՄ ԿԱՏԱՐՎՈՂ ՎԵՐԱԲԱՇԽՈՒՄԸ ԵՎ ՀԱՅԱՍՏԱՆԻ ՀԱՆՐԱՊԵՏՈՒԹՅԱՆ ԿԱՌԱՎԱՐՈՒԹՅԱՆ 2023 ԹՎԱԿԱՆԻ ԴԵԿՏԵՄԲԵՐԻ 28-Ի N 2323-Ն ՈՐՈՇՄԱՆ N5 ՀԱՎԵԼՎԱԾԻ N 4 ԱՂՅՈՒՍԱԿՈՒՄ ԿԱՏԱՐՎՈՂ ԼՐԱՑՈՒՄՆԵՐԸ ԵՎ ՓՈՓՈԽՈՒԹՅՈՒՆՆԵՐԸ</t>
  </si>
  <si>
    <t>Աղյուսակներ 9.7 և 9.1.7</t>
  </si>
  <si>
    <t>ՀԱՅԱՍՏԱՆԻ ՀԱՆՐԱՊԵՏՈՒԹՅԱՆ ԿԱՌԱՎԱՐՈՒԹՅԱՆ 2023 ԹՎԱԿԱՆԻ ԴԵԿՏԵՄԲԵՐԻ 28-Ի N 2323-Ն ՈՐՈՇՄԱՆ N 9 ՀԱՎԵԼՎԱԾԻ NN 9.7 ԵՎ N 9.1 ՀԱՎԵԼՎԱԾԻ NN 9.1.7 ԱՂՅՈՒՍԱԿՆԵՐՈՒՄ ԿԱՏԱՐՎՈՂ ԼՐԱՑՈՒՄՆԵՐԸ ԵՎ ՓՈՓՈԽՈՒԹՅՈՒՆՆԵՐԸ</t>
  </si>
  <si>
    <t>Ցուցանիշների փոփոխությունը 
(ավելացումները նշված են դրական նշանով)</t>
  </si>
  <si>
    <t>Ցուցանիշների փոփոխությունը 
(նվազեցումները նշված են փակագծերում)</t>
  </si>
  <si>
    <t xml:space="preserve"> Միջոցառման շրջանակներումիրականացվող ծախսերի կատարման տոկոս (ծրագրի սկզբից ներառյալ հաշվետու տարին) 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</si>
  <si>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ՎԵՐԱԲԱՇԽՈՒՄՆԵՐԸ, ԼՐԱՑՈՒՄՆԵՐԸ ԵՎ ՓՈՓՈԽՈՒԹՅՈՒՆՆԵՐԸ ԵՎ ՀԱՅԱՍՏԱՆԻ ՀԱՆՐԱՊԵՏՈՒԹՅԱՆ ԿԱՌԱՎԱՐՈՒԹՅԱՆ 2023 ԹՎԱԿԱՆԻ ԴԵԿՏԵՄԲԵՐԻ 28-Ի N 2323-Ն ՈՐՈՇՄԱՆ N5 ՀԱՎԵԼՎԱԾԻ N1 ԱՂՅՈՒՍԱԿՈՒՄ ԿԱՏԱՐՎՈՂ ԼՐԱՑՈՒՄՆԵՐԸ ԵՎ ՓՈՓՈԽՈՒԹՅՈՒՆՆԵՐԸ</t>
  </si>
  <si>
    <t xml:space="preserve"> «ՀԱՅԱՍՏԱՆԻ ՀԱՆՐԱՊԵՏՈՒԹՅԱՆ 2024 ԹՎԱԿԱՆԻ ՊԵՏԱԿԱՆ ԲՅՈՒՋԵԻ ՄԱՍԻՆ» ՀԱՅԱՍՏԱՆԻ ՀԱՆՐԱՊԵՏՈՒԹՅԱՆ ՕՐԵՆՔԻ N 1 ՀԱՎԵԼՎԱԾԻ N 4 ԱՂՅՈՒՍԱԿՈՒՄ ԿԱՏԱՐՎՈՂ ՎԵՐԱԲԱՇԽՈՒՄՆԵՐԸ, ԼՐԱՑՈՒՄՆԵՐԸ ԵՎ ՓՈՓՈԽՈՒԹՅՈՒՆՆԵՐԸ ԵՎ ՀԱՅԱՍՏԱՆԻ ՀԱՆՐԱՊԵՏՈՒԹՅԱՆ ԿԱՌԱՎԱՐՈՒԹՅԱՆ 2023 ԹՎԱԿԱՆԻ ԴԵԿՏԵՄԲԵՐԻ 28-Ի N 2323-Ն ՈՐՈՇՄԱՆ N5 ՀԱՎԵԼՎԱԾԻ N 3 ԱՂՅՈՒՍԱԿՈՒՄ ԿԱՏԱՐՎՈՂ ԼՐԱՑՈՒՄՆԵՐԸ ԵՎ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</si>
</sst>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_(* #,##0.0_);_(* \(#,##0.0\);_(* &quot;-&quot;??_);_(@_)"/>
    <numFmt numFmtId="167" formatCode="_(* #,##0.0_);_(* \(#,##0.0\);_(* &quot;-&quot;?_);_(@_)"/>
    <numFmt numFmtId="168" formatCode="_(* #,##0.00_);_(* \(#,##0.00\);_(* &quot;-&quot;?_);_(@_)"/>
    <numFmt numFmtId="169" formatCode="#,##0.0_);\(#,##0.0\)"/>
    <numFmt numFmtId="170" formatCode="_-* #,##0.0_р_._-;\-* #,##0.0_р_._-;_-* &quot;-&quot;??_р_._-;_-@_-"/>
    <numFmt numFmtId="171" formatCode="#,##0.0"/>
    <numFmt numFmtId="172" formatCode="_(* #,##0.000_);_(* \(#,##0.000\);_(* &quot;-&quot;??_);_(@_)"/>
    <numFmt numFmtId="173" formatCode="_(* #,##0.000_);_(* \(#,##0.000\);_(* &quot;-&quot;?_);_(@_)"/>
    <numFmt numFmtId="174" formatCode="_ * #,##0.00_)_ _ ;_ * \(#,##0.00\)_ _ ;_ * &quot;-&quot;??_)_ _ ;_ @_ "/>
    <numFmt numFmtId="175" formatCode="_-* #,##0.0\ _դ_ր_._-;\-* #,##0.0\ _դ_ր_._-;_-* &quot;-&quot;??\ _դ_ր_._-;_-@_-"/>
    <numFmt numFmtId="176" formatCode="_-* #,##0.0_р_._-;\-* #,##0.0_р_._-;_-* &quot;-&quot;?_р_._-;_-@_-"/>
    <numFmt numFmtId="177" formatCode="_(* #,##0.0000_);_(* \(#,##0.0000\);_(* &quot;-&quot;??_);_(@_)"/>
    <numFmt numFmtId="178" formatCode="##,##0.0;\(##,##0.0\);\-"/>
  </numFmts>
  <fonts count="65" x14ac:knownFonts="1">
    <font>
      <sz val="10"/>
      <name val="Times Armenian"/>
    </font>
    <font>
      <sz val="10"/>
      <name val="Times Armenian"/>
      <family val="1"/>
    </font>
    <font>
      <sz val="11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0"/>
      <color indexed="10"/>
      <name val="GHEA Grapalat"/>
      <family val="3"/>
    </font>
    <font>
      <sz val="10"/>
      <name val="Times Armenian"/>
      <family val="1"/>
    </font>
    <font>
      <i/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8"/>
      <name val="GHEA Grapalat"/>
      <family val="3"/>
    </font>
    <font>
      <b/>
      <sz val="11"/>
      <name val="GHEA Grapalat"/>
      <family val="3"/>
    </font>
    <font>
      <sz val="8"/>
      <name val="Times Armenian"/>
      <family val="1"/>
    </font>
    <font>
      <sz val="12"/>
      <color indexed="8"/>
      <name val="Times Armenian"/>
      <family val="2"/>
    </font>
    <font>
      <u/>
      <sz val="10"/>
      <name val="GHEA Grapalat"/>
      <family val="3"/>
    </font>
    <font>
      <sz val="10"/>
      <name val="Arial Unicode"/>
      <family val="2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sz val="10"/>
      <color indexed="8"/>
      <name val="Calibri"/>
      <family val="2"/>
    </font>
    <font>
      <sz val="10"/>
      <name val="GHEA Mariam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color indexed="9"/>
      <name val="GHEA Grapalat"/>
      <family val="3"/>
    </font>
    <font>
      <sz val="9"/>
      <color indexed="9"/>
      <name val="GHEA Grapalat"/>
      <family val="3"/>
    </font>
    <font>
      <sz val="8"/>
      <name val="GHEA Grapalat"/>
      <family val="2"/>
    </font>
    <font>
      <b/>
      <sz val="10"/>
      <name val="GHEA Grapalat"/>
      <family val="2"/>
    </font>
    <font>
      <b/>
      <sz val="14"/>
      <name val="GHEA Grapalat"/>
      <family val="3"/>
    </font>
    <font>
      <sz val="14"/>
      <name val="GHEA Grapalat"/>
      <family val="3"/>
    </font>
    <font>
      <b/>
      <i/>
      <sz val="14"/>
      <name val="GHEA Grapalat"/>
      <family val="3"/>
    </font>
    <font>
      <i/>
      <sz val="14"/>
      <name val="GHEA Grapalat"/>
      <family val="3"/>
    </font>
    <font>
      <b/>
      <sz val="13"/>
      <name val="GHEA Grapalat"/>
      <family val="3"/>
    </font>
    <font>
      <i/>
      <sz val="8"/>
      <name val="GHEA Grapalat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9"/>
      <color rgb="FF000000"/>
      <name val="GHEA Grapalat"/>
      <family val="3"/>
    </font>
    <font>
      <b/>
      <i/>
      <sz val="11"/>
      <color rgb="FF0070C0"/>
      <name val="GHEA Grapalat"/>
      <family val="3"/>
    </font>
    <font>
      <sz val="11"/>
      <color rgb="FF0070C0"/>
      <name val="GHEA Grapalat"/>
      <family val="3"/>
    </font>
    <font>
      <i/>
      <sz val="12"/>
      <color rgb="FF000000"/>
      <name val="GHEA Grapalat"/>
      <family val="3"/>
    </font>
    <font>
      <b/>
      <sz val="14"/>
      <color theme="1"/>
      <name val="GHEA Grapalat"/>
      <family val="3"/>
    </font>
    <font>
      <b/>
      <i/>
      <sz val="11"/>
      <name val="GHEA Grapalat"/>
      <family val="3"/>
    </font>
    <font>
      <sz val="10"/>
      <name val="GHEA Grapalat"/>
      <family val="2"/>
    </font>
    <font>
      <sz val="12"/>
      <name val="Times Armenian"/>
      <family val="1"/>
    </font>
    <font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GHEA Grapalat"/>
      <family val="3"/>
    </font>
    <font>
      <sz val="11"/>
      <color indexed="8"/>
      <name val="GHEA Grapalat"/>
      <family val="3"/>
    </font>
    <font>
      <i/>
      <sz val="12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2"/>
      <color theme="1"/>
      <name val="GHEA Grapalat"/>
      <family val="3"/>
    </font>
    <font>
      <i/>
      <sz val="11"/>
      <name val="GHEA Grapalat"/>
      <family val="3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8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9" fillId="0" borderId="0" applyFont="0" applyFill="0" applyBorder="0" applyAlignment="0" applyProtection="0"/>
    <xf numFmtId="165" fontId="4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8" fillId="0" borderId="0" applyFont="0" applyFill="0" applyBorder="0" applyAlignment="0" applyProtection="0"/>
    <xf numFmtId="174" fontId="28" fillId="0" borderId="0" applyFont="0" applyFill="0" applyBorder="0" applyAlignment="0" applyProtection="0"/>
    <xf numFmtId="0" fontId="41" fillId="2" borderId="0" applyNumberFormat="0" applyBorder="0" applyAlignment="0" applyProtection="0"/>
    <xf numFmtId="0" fontId="1" fillId="0" borderId="0"/>
    <xf numFmtId="0" fontId="40" fillId="0" borderId="0"/>
    <xf numFmtId="0" fontId="40" fillId="0" borderId="0"/>
    <xf numFmtId="0" fontId="31" fillId="0" borderId="0">
      <alignment horizontal="left" vertical="top" wrapText="1"/>
    </xf>
    <xf numFmtId="0" fontId="15" fillId="0" borderId="0"/>
    <xf numFmtId="0" fontId="39" fillId="0" borderId="0"/>
    <xf numFmtId="0" fontId="15" fillId="0" borderId="0"/>
    <xf numFmtId="0" fontId="15" fillId="0" borderId="0"/>
    <xf numFmtId="0" fontId="15" fillId="0" borderId="0"/>
    <xf numFmtId="0" fontId="40" fillId="0" borderId="0"/>
    <xf numFmtId="0" fontId="15" fillId="0" borderId="0"/>
    <xf numFmtId="0" fontId="2" fillId="0" borderId="0"/>
    <xf numFmtId="0" fontId="28" fillId="0" borderId="0"/>
    <xf numFmtId="0" fontId="8" fillId="0" borderId="0"/>
    <xf numFmtId="0" fontId="16" fillId="0" borderId="0"/>
    <xf numFmtId="9" fontId="1" fillId="0" borderId="0" applyFont="0" applyFill="0" applyBorder="0" applyAlignment="0" applyProtection="0"/>
    <xf numFmtId="178" fontId="31" fillId="0" borderId="0" applyFill="0" applyBorder="0" applyProtection="0">
      <alignment horizontal="right" vertical="top"/>
    </xf>
    <xf numFmtId="178" fontId="38" fillId="0" borderId="0" applyFill="0" applyBorder="0" applyProtection="0">
      <alignment horizontal="right" vertical="top"/>
    </xf>
  </cellStyleXfs>
  <cellXfs count="717">
    <xf numFmtId="0" fontId="0" fillId="0" borderId="0" xfId="0"/>
    <xf numFmtId="167" fontId="3" fillId="0" borderId="0" xfId="0" applyNumberFormat="1" applyFont="1" applyFill="1" applyBorder="1"/>
    <xf numFmtId="167" fontId="3" fillId="0" borderId="1" xfId="1" applyNumberFormat="1" applyFont="1" applyFill="1" applyBorder="1" applyAlignment="1">
      <alignment horizontal="center" vertical="center" wrapText="1"/>
    </xf>
    <xf numFmtId="167" fontId="3" fillId="0" borderId="2" xfId="1" applyNumberFormat="1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vertical="center" wrapText="1"/>
    </xf>
    <xf numFmtId="167" fontId="3" fillId="0" borderId="0" xfId="21" applyNumberFormat="1" applyFont="1" applyFill="1" applyBorder="1" applyAlignment="1">
      <alignment horizontal="right" vertical="center" wrapText="1"/>
    </xf>
    <xf numFmtId="167" fontId="6" fillId="0" borderId="3" xfId="21" applyNumberFormat="1" applyFont="1" applyFill="1" applyBorder="1" applyAlignment="1">
      <alignment vertical="center" wrapText="1"/>
    </xf>
    <xf numFmtId="167" fontId="6" fillId="0" borderId="4" xfId="21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167" fontId="4" fillId="0" borderId="6" xfId="1" applyNumberFormat="1" applyFont="1" applyFill="1" applyBorder="1" applyAlignment="1">
      <alignment horizontal="center" vertical="center" wrapText="1"/>
    </xf>
    <xf numFmtId="167" fontId="4" fillId="0" borderId="7" xfId="1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168" fontId="3" fillId="0" borderId="0" xfId="0" applyNumberFormat="1" applyFont="1" applyFill="1" applyAlignment="1">
      <alignment vertical="center" wrapText="1"/>
    </xf>
    <xf numFmtId="167" fontId="4" fillId="0" borderId="9" xfId="1" applyNumberFormat="1" applyFont="1" applyFill="1" applyBorder="1" applyAlignment="1">
      <alignment horizontal="center" vertical="center" wrapText="1"/>
    </xf>
    <xf numFmtId="167" fontId="5" fillId="0" borderId="10" xfId="21" applyNumberFormat="1" applyFont="1" applyFill="1" applyBorder="1" applyAlignment="1">
      <alignment vertical="center" wrapText="1"/>
    </xf>
    <xf numFmtId="167" fontId="4" fillId="0" borderId="11" xfId="1" applyNumberFormat="1" applyFont="1" applyFill="1" applyBorder="1" applyAlignment="1">
      <alignment horizontal="center" vertical="center" wrapText="1"/>
    </xf>
    <xf numFmtId="167" fontId="4" fillId="0" borderId="12" xfId="1" applyNumberFormat="1" applyFont="1" applyFill="1" applyBorder="1" applyAlignment="1">
      <alignment horizontal="center" vertical="center" wrapText="1"/>
    </xf>
    <xf numFmtId="167" fontId="5" fillId="0" borderId="4" xfId="21" quotePrefix="1" applyNumberFormat="1" applyFont="1" applyFill="1" applyBorder="1" applyAlignment="1">
      <alignment vertical="center" wrapText="1"/>
    </xf>
    <xf numFmtId="167" fontId="5" fillId="0" borderId="13" xfId="21" quotePrefix="1" applyNumberFormat="1" applyFont="1" applyFill="1" applyBorder="1" applyAlignment="1">
      <alignment vertical="center" wrapText="1"/>
    </xf>
    <xf numFmtId="49" fontId="6" fillId="0" borderId="13" xfId="21" applyNumberFormat="1" applyFont="1" applyFill="1" applyBorder="1" applyAlignment="1">
      <alignment horizontal="left" vertical="center" wrapText="1"/>
    </xf>
    <xf numFmtId="49" fontId="6" fillId="0" borderId="14" xfId="2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3" fillId="0" borderId="0" xfId="0" applyFont="1" applyFill="1"/>
    <xf numFmtId="0" fontId="14" fillId="0" borderId="0" xfId="0" applyFont="1" applyFill="1" applyBorder="1" applyAlignment="1">
      <alignment horizontal="center" wrapText="1"/>
    </xf>
    <xf numFmtId="0" fontId="3" fillId="0" borderId="0" xfId="0" applyFont="1" applyFill="1" applyBorder="1"/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right"/>
    </xf>
    <xf numFmtId="0" fontId="14" fillId="0" borderId="15" xfId="0" applyFont="1" applyFill="1" applyBorder="1"/>
    <xf numFmtId="170" fontId="3" fillId="0" borderId="0" xfId="1" applyNumberFormat="1" applyFont="1" applyFill="1"/>
    <xf numFmtId="43" fontId="3" fillId="0" borderId="0" xfId="0" applyNumberFormat="1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vertical="top" wrapText="1"/>
    </xf>
    <xf numFmtId="166" fontId="3" fillId="0" borderId="0" xfId="0" applyNumberFormat="1" applyFont="1" applyFill="1" applyBorder="1" applyAlignment="1">
      <alignment horizontal="right"/>
    </xf>
    <xf numFmtId="166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horizontal="center" vertical="center" wrapText="1"/>
    </xf>
    <xf numFmtId="166" fontId="3" fillId="0" borderId="16" xfId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167" fontId="10" fillId="0" borderId="0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 wrapText="1"/>
    </xf>
    <xf numFmtId="49" fontId="14" fillId="0" borderId="2" xfId="24" applyNumberFormat="1" applyFont="1" applyFill="1" applyBorder="1" applyAlignment="1">
      <alignment vertical="top" wrapText="1"/>
    </xf>
    <xf numFmtId="167" fontId="3" fillId="0" borderId="0" xfId="25" applyNumberFormat="1" applyFont="1" applyFill="1" applyBorder="1"/>
    <xf numFmtId="167" fontId="9" fillId="0" borderId="18" xfId="0" applyNumberFormat="1" applyFont="1" applyFill="1" applyBorder="1" applyAlignment="1">
      <alignment horizontal="right"/>
    </xf>
    <xf numFmtId="167" fontId="4" fillId="0" borderId="19" xfId="2" applyNumberFormat="1" applyFont="1" applyFill="1" applyBorder="1" applyAlignment="1">
      <alignment horizontal="center" vertical="center" wrapText="1"/>
    </xf>
    <xf numFmtId="167" fontId="5" fillId="0" borderId="20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/>
    <xf numFmtId="166" fontId="14" fillId="0" borderId="16" xfId="1" applyNumberFormat="1" applyFont="1" applyFill="1" applyBorder="1" applyAlignment="1">
      <alignment vertical="center" wrapText="1"/>
    </xf>
    <xf numFmtId="0" fontId="18" fillId="0" borderId="0" xfId="0" applyFont="1" applyFill="1"/>
    <xf numFmtId="166" fontId="4" fillId="0" borderId="0" xfId="0" applyNumberFormat="1" applyFont="1" applyFill="1"/>
    <xf numFmtId="170" fontId="4" fillId="0" borderId="0" xfId="1" applyNumberFormat="1" applyFont="1" applyFill="1"/>
    <xf numFmtId="166" fontId="4" fillId="0" borderId="17" xfId="2" applyNumberFormat="1" applyFont="1" applyFill="1" applyBorder="1" applyAlignment="1">
      <alignment horizontal="center" vertical="center" wrapText="1"/>
    </xf>
    <xf numFmtId="166" fontId="4" fillId="0" borderId="5" xfId="2" applyNumberFormat="1" applyFont="1" applyFill="1" applyBorder="1" applyAlignment="1">
      <alignment horizontal="center" vertical="center" wrapText="1"/>
    </xf>
    <xf numFmtId="166" fontId="4" fillId="0" borderId="2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66" fontId="3" fillId="0" borderId="22" xfId="2" applyNumberFormat="1" applyFont="1" applyFill="1" applyBorder="1" applyAlignment="1">
      <alignment horizontal="center" vertical="center" wrapText="1"/>
    </xf>
    <xf numFmtId="166" fontId="3" fillId="0" borderId="19" xfId="2" applyNumberFormat="1" applyFont="1" applyFill="1" applyBorder="1" applyAlignment="1">
      <alignment horizontal="center" vertical="center" wrapText="1"/>
    </xf>
    <xf numFmtId="167" fontId="6" fillId="0" borderId="4" xfId="21" applyNumberFormat="1" applyFont="1" applyFill="1" applyBorder="1" applyAlignment="1">
      <alignment vertical="center" wrapText="1"/>
    </xf>
    <xf numFmtId="166" fontId="3" fillId="0" borderId="2" xfId="2" applyNumberFormat="1" applyFont="1" applyFill="1" applyBorder="1" applyAlignment="1">
      <alignment horizontal="center" vertical="center" wrapText="1"/>
    </xf>
    <xf numFmtId="166" fontId="3" fillId="0" borderId="15" xfId="2" applyNumberFormat="1" applyFont="1" applyFill="1" applyBorder="1" applyAlignment="1"/>
    <xf numFmtId="166" fontId="3" fillId="0" borderId="23" xfId="2" applyNumberFormat="1" applyFont="1" applyFill="1" applyBorder="1" applyAlignment="1">
      <alignment vertical="center" wrapText="1"/>
    </xf>
    <xf numFmtId="166" fontId="3" fillId="0" borderId="24" xfId="2" applyNumberFormat="1" applyFont="1" applyFill="1" applyBorder="1" applyAlignment="1">
      <alignment horizontal="center" vertical="center" wrapText="1"/>
    </xf>
    <xf numFmtId="166" fontId="3" fillId="0" borderId="25" xfId="2" applyNumberFormat="1" applyFont="1" applyFill="1" applyBorder="1" applyAlignment="1"/>
    <xf numFmtId="166" fontId="3" fillId="0" borderId="26" xfId="2" applyNumberFormat="1" applyFont="1" applyFill="1" applyBorder="1" applyAlignment="1"/>
    <xf numFmtId="166" fontId="3" fillId="0" borderId="15" xfId="2" applyNumberFormat="1" applyFont="1" applyFill="1" applyBorder="1" applyAlignment="1">
      <alignment vertical="center"/>
    </xf>
    <xf numFmtId="166" fontId="3" fillId="0" borderId="27" xfId="2" applyNumberFormat="1" applyFont="1" applyFill="1" applyBorder="1" applyAlignment="1">
      <alignment horizontal="center" vertical="center" wrapText="1"/>
    </xf>
    <xf numFmtId="0" fontId="10" fillId="0" borderId="0" xfId="24" applyFont="1" applyFill="1" applyAlignment="1">
      <alignment vertical="top" wrapText="1"/>
    </xf>
    <xf numFmtId="172" fontId="3" fillId="0" borderId="0" xfId="0" applyNumberFormat="1" applyFont="1" applyFill="1"/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169" fontId="3" fillId="0" borderId="15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167" fontId="4" fillId="0" borderId="6" xfId="1" applyNumberFormat="1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167" fontId="3" fillId="0" borderId="29" xfId="2" applyNumberFormat="1" applyFont="1" applyFill="1" applyBorder="1" applyAlignment="1">
      <alignment horizontal="center" vertical="center" wrapText="1"/>
    </xf>
    <xf numFmtId="49" fontId="6" fillId="0" borderId="3" xfId="21" applyNumberFormat="1" applyFont="1" applyFill="1" applyBorder="1" applyAlignment="1">
      <alignment horizontal="left" vertical="center" wrapText="1"/>
    </xf>
    <xf numFmtId="166" fontId="3" fillId="0" borderId="7" xfId="2" applyNumberFormat="1" applyFont="1" applyFill="1" applyBorder="1" applyAlignment="1">
      <alignment vertical="center"/>
    </xf>
    <xf numFmtId="166" fontId="4" fillId="0" borderId="1" xfId="1" applyNumberFormat="1" applyFont="1" applyFill="1" applyBorder="1" applyAlignment="1">
      <alignment horizontal="center" vertical="center" wrapText="1"/>
    </xf>
    <xf numFmtId="166" fontId="4" fillId="0" borderId="29" xfId="1" applyNumberFormat="1" applyFont="1" applyFill="1" applyBorder="1" applyAlignment="1">
      <alignment horizontal="center" vertical="center" wrapText="1"/>
    </xf>
    <xf numFmtId="166" fontId="4" fillId="0" borderId="19" xfId="1" applyNumberFormat="1" applyFont="1" applyFill="1" applyBorder="1" applyAlignment="1">
      <alignment horizontal="center" vertical="center" wrapText="1"/>
    </xf>
    <xf numFmtId="166" fontId="12" fillId="0" borderId="30" xfId="1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/>
    </xf>
    <xf numFmtId="169" fontId="4" fillId="0" borderId="15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43" fontId="3" fillId="0" borderId="0" xfId="1" applyFont="1" applyFill="1" applyAlignment="1">
      <alignment vertical="center"/>
    </xf>
    <xf numFmtId="167" fontId="9" fillId="0" borderId="0" xfId="0" applyNumberFormat="1" applyFont="1" applyFill="1" applyBorder="1" applyAlignment="1">
      <alignment horizontal="right"/>
    </xf>
    <xf numFmtId="167" fontId="3" fillId="0" borderId="19" xfId="2" applyNumberFormat="1" applyFont="1" applyFill="1" applyBorder="1" applyAlignment="1">
      <alignment horizontal="center" vertical="center" wrapText="1"/>
    </xf>
    <xf numFmtId="167" fontId="6" fillId="0" borderId="14" xfId="21" applyNumberFormat="1" applyFont="1" applyFill="1" applyBorder="1" applyAlignment="1">
      <alignment vertical="center" wrapText="1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167" fontId="6" fillId="0" borderId="15" xfId="21" applyNumberFormat="1" applyFont="1" applyFill="1" applyBorder="1" applyAlignment="1">
      <alignment vertical="center" wrapText="1"/>
    </xf>
    <xf numFmtId="171" fontId="4" fillId="0" borderId="15" xfId="2" applyNumberFormat="1" applyFont="1" applyFill="1" applyBorder="1" applyAlignment="1">
      <alignment horizontal="center" vertical="center" wrapText="1"/>
    </xf>
    <xf numFmtId="49" fontId="6" fillId="0" borderId="15" xfId="21" applyNumberFormat="1" applyFont="1" applyFill="1" applyBorder="1" applyAlignment="1">
      <alignment horizontal="left" vertical="center" wrapText="1"/>
    </xf>
    <xf numFmtId="171" fontId="3" fillId="0" borderId="15" xfId="2" applyNumberFormat="1" applyFont="1" applyFill="1" applyBorder="1" applyAlignment="1">
      <alignment horizontal="center" vertical="center" wrapText="1"/>
    </xf>
    <xf numFmtId="0" fontId="3" fillId="0" borderId="15" xfId="14" applyFont="1" applyFill="1" applyBorder="1" applyAlignment="1">
      <alignment vertical="center" wrapText="1"/>
    </xf>
    <xf numFmtId="167" fontId="4" fillId="3" borderId="29" xfId="2" applyNumberFormat="1" applyFont="1" applyFill="1" applyBorder="1" applyAlignment="1">
      <alignment horizontal="center" vertical="center" wrapText="1"/>
    </xf>
    <xf numFmtId="167" fontId="4" fillId="3" borderId="19" xfId="2" applyNumberFormat="1" applyFont="1" applyFill="1" applyBorder="1" applyAlignment="1">
      <alignment horizontal="center" vertical="center" wrapText="1"/>
    </xf>
    <xf numFmtId="167" fontId="3" fillId="3" borderId="2" xfId="1" applyNumberFormat="1" applyFont="1" applyFill="1" applyBorder="1" applyAlignment="1">
      <alignment horizontal="center" vertical="center" wrapText="1"/>
    </xf>
    <xf numFmtId="167" fontId="4" fillId="3" borderId="31" xfId="2" applyNumberFormat="1" applyFont="1" applyFill="1" applyBorder="1" applyAlignment="1">
      <alignment horizontal="center" vertical="center" wrapText="1"/>
    </xf>
    <xf numFmtId="166" fontId="3" fillId="3" borderId="7" xfId="2" applyNumberFormat="1" applyFont="1" applyFill="1" applyBorder="1" applyAlignment="1">
      <alignment vertical="center"/>
    </xf>
    <xf numFmtId="166" fontId="3" fillId="3" borderId="27" xfId="2" applyNumberFormat="1" applyFont="1" applyFill="1" applyBorder="1" applyAlignment="1">
      <alignment horizontal="center" vertical="center" wrapText="1"/>
    </xf>
    <xf numFmtId="166" fontId="3" fillId="3" borderId="15" xfId="2" applyNumberFormat="1" applyFont="1" applyFill="1" applyBorder="1" applyAlignment="1"/>
    <xf numFmtId="166" fontId="3" fillId="3" borderId="22" xfId="2" applyNumberFormat="1" applyFont="1" applyFill="1" applyBorder="1" applyAlignment="1"/>
    <xf numFmtId="166" fontId="3" fillId="3" borderId="2" xfId="2" applyNumberFormat="1" applyFont="1" applyFill="1" applyBorder="1" applyAlignment="1">
      <alignment horizontal="center" vertical="center" wrapText="1"/>
    </xf>
    <xf numFmtId="166" fontId="3" fillId="3" borderId="32" xfId="2" applyNumberFormat="1" applyFont="1" applyFill="1" applyBorder="1" applyAlignment="1"/>
    <xf numFmtId="166" fontId="3" fillId="3" borderId="22" xfId="2" applyNumberFormat="1" applyFont="1" applyFill="1" applyBorder="1" applyAlignment="1">
      <alignment vertical="center"/>
    </xf>
    <xf numFmtId="166" fontId="3" fillId="3" borderId="19" xfId="2" applyNumberFormat="1" applyFont="1" applyFill="1" applyBorder="1" applyAlignment="1">
      <alignment vertical="center" wrapText="1"/>
    </xf>
    <xf numFmtId="166" fontId="3" fillId="3" borderId="1" xfId="2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wrapText="1"/>
    </xf>
    <xf numFmtId="0" fontId="4" fillId="0" borderId="33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21" fillId="0" borderId="33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justify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vertical="center" wrapText="1"/>
    </xf>
    <xf numFmtId="0" fontId="18" fillId="4" borderId="22" xfId="0" applyFont="1" applyFill="1" applyBorder="1" applyAlignment="1">
      <alignment horizontal="center" vertical="center" wrapText="1"/>
    </xf>
    <xf numFmtId="171" fontId="3" fillId="4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/>
    </xf>
    <xf numFmtId="0" fontId="3" fillId="4" borderId="15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/>
    <xf numFmtId="171" fontId="3" fillId="4" borderId="15" xfId="0" applyNumberFormat="1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/>
    </xf>
    <xf numFmtId="0" fontId="3" fillId="0" borderId="25" xfId="14" applyNumberFormat="1" applyFont="1" applyFill="1" applyBorder="1" applyAlignment="1">
      <alignment vertical="center" wrapText="1"/>
    </xf>
    <xf numFmtId="171" fontId="3" fillId="4" borderId="15" xfId="0" applyNumberFormat="1" applyFont="1" applyFill="1" applyBorder="1" applyAlignment="1">
      <alignment vertical="center"/>
    </xf>
    <xf numFmtId="0" fontId="3" fillId="0" borderId="22" xfId="14" applyNumberFormat="1" applyFont="1" applyFill="1" applyBorder="1" applyAlignment="1">
      <alignment vertical="center" wrapText="1"/>
    </xf>
    <xf numFmtId="0" fontId="21" fillId="0" borderId="22" xfId="14" applyFont="1" applyFill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wrapText="1"/>
    </xf>
    <xf numFmtId="174" fontId="3" fillId="0" borderId="0" xfId="0" applyNumberFormat="1" applyFont="1" applyFill="1"/>
    <xf numFmtId="0" fontId="26" fillId="0" borderId="15" xfId="0" applyFont="1" applyFill="1" applyBorder="1" applyAlignment="1">
      <alignment horizontal="center" vertical="center" wrapText="1"/>
    </xf>
    <xf numFmtId="170" fontId="3" fillId="0" borderId="15" xfId="1" applyNumberFormat="1" applyFont="1" applyFill="1" applyBorder="1" applyAlignment="1">
      <alignment horizontal="center" wrapText="1"/>
    </xf>
    <xf numFmtId="165" fontId="3" fillId="0" borderId="0" xfId="0" applyNumberFormat="1" applyFont="1" applyFill="1"/>
    <xf numFmtId="174" fontId="3" fillId="0" borderId="0" xfId="0" applyNumberFormat="1" applyFont="1" applyFill="1" applyBorder="1"/>
    <xf numFmtId="175" fontId="3" fillId="0" borderId="0" xfId="0" applyNumberFormat="1" applyFont="1" applyFill="1" applyBorder="1"/>
    <xf numFmtId="170" fontId="3" fillId="0" borderId="15" xfId="1" applyNumberFormat="1" applyFont="1" applyFill="1" applyBorder="1" applyAlignment="1">
      <alignment wrapText="1"/>
    </xf>
    <xf numFmtId="49" fontId="3" fillId="0" borderId="15" xfId="0" applyNumberFormat="1" applyFont="1" applyFill="1" applyBorder="1" applyAlignment="1">
      <alignment wrapText="1"/>
    </xf>
    <xf numFmtId="166" fontId="3" fillId="0" borderId="15" xfId="19" applyNumberFormat="1" applyFont="1" applyFill="1" applyBorder="1" applyAlignment="1">
      <alignment wrapText="1"/>
    </xf>
    <xf numFmtId="49" fontId="3" fillId="0" borderId="15" xfId="1" applyNumberFormat="1" applyFont="1" applyFill="1" applyBorder="1" applyAlignment="1">
      <alignment horizontal="left" vertical="center" wrapText="1"/>
    </xf>
    <xf numFmtId="170" fontId="3" fillId="0" borderId="15" xfId="1" applyNumberFormat="1" applyFont="1" applyFill="1" applyBorder="1" applyAlignment="1"/>
    <xf numFmtId="170" fontId="3" fillId="0" borderId="15" xfId="1" applyNumberFormat="1" applyFont="1" applyFill="1" applyBorder="1" applyAlignment="1">
      <alignment horizontal="center"/>
    </xf>
    <xf numFmtId="166" fontId="3" fillId="0" borderId="15" xfId="19" applyNumberFormat="1" applyFont="1" applyFill="1" applyBorder="1" applyAlignment="1">
      <alignment horizontal="center" vertical="center" wrapText="1"/>
    </xf>
    <xf numFmtId="170" fontId="3" fillId="0" borderId="0" xfId="1" applyNumberFormat="1" applyFont="1" applyFill="1" applyBorder="1" applyAlignment="1">
      <alignment wrapText="1"/>
    </xf>
    <xf numFmtId="0" fontId="42" fillId="0" borderId="0" xfId="0" applyFont="1" applyFill="1" applyAlignment="1">
      <alignment horizontal="right"/>
    </xf>
    <xf numFmtId="0" fontId="3" fillId="0" borderId="0" xfId="0" applyFont="1" applyBorder="1" applyAlignment="1">
      <alignment horizontal="right"/>
    </xf>
    <xf numFmtId="49" fontId="3" fillId="0" borderId="15" xfId="0" applyNumberFormat="1" applyFont="1" applyFill="1" applyBorder="1" applyAlignment="1">
      <alignment vertical="center" wrapText="1"/>
    </xf>
    <xf numFmtId="0" fontId="26" fillId="0" borderId="22" xfId="0" applyFont="1" applyFill="1" applyBorder="1" applyAlignment="1">
      <alignment horizontal="center" vertical="center" wrapText="1"/>
    </xf>
    <xf numFmtId="170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5" xfId="19" applyNumberFormat="1" applyFont="1" applyFill="1" applyBorder="1" applyAlignment="1">
      <alignment vertical="center" wrapText="1"/>
    </xf>
    <xf numFmtId="49" fontId="3" fillId="0" borderId="15" xfId="24" applyNumberFormat="1" applyFont="1" applyFill="1" applyBorder="1" applyAlignment="1">
      <alignment horizontal="center" vertical="center" wrapText="1"/>
    </xf>
    <xf numFmtId="49" fontId="3" fillId="0" borderId="15" xfId="24" applyNumberFormat="1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 wrapText="1"/>
    </xf>
    <xf numFmtId="0" fontId="3" fillId="0" borderId="0" xfId="24" applyFont="1" applyFill="1" applyBorder="1" applyAlignment="1">
      <alignment vertical="top"/>
    </xf>
    <xf numFmtId="0" fontId="22" fillId="0" borderId="15" xfId="19" applyFont="1" applyFill="1" applyBorder="1" applyAlignment="1">
      <alignment vertical="center"/>
    </xf>
    <xf numFmtId="166" fontId="3" fillId="0" borderId="15" xfId="24" applyNumberFormat="1" applyFont="1" applyFill="1" applyBorder="1" applyAlignment="1">
      <alignment horizontal="center" vertical="center" wrapText="1"/>
    </xf>
    <xf numFmtId="0" fontId="25" fillId="0" borderId="0" xfId="19" applyFont="1" applyFill="1"/>
    <xf numFmtId="0" fontId="25" fillId="0" borderId="0" xfId="19" applyFont="1" applyFill="1" applyAlignment="1">
      <alignment wrapText="1"/>
    </xf>
    <xf numFmtId="0" fontId="3" fillId="0" borderId="15" xfId="19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/>
    </xf>
    <xf numFmtId="166" fontId="27" fillId="0" borderId="15" xfId="24" applyNumberFormat="1" applyFont="1" applyFill="1" applyBorder="1" applyAlignment="1">
      <alignment horizontal="center" vertical="center" wrapText="1"/>
    </xf>
    <xf numFmtId="0" fontId="3" fillId="0" borderId="22" xfId="19" applyFont="1" applyFill="1" applyBorder="1" applyAlignment="1">
      <alignment vertical="center" wrapText="1"/>
    </xf>
    <xf numFmtId="166" fontId="3" fillId="0" borderId="22" xfId="24" applyNumberFormat="1" applyFont="1" applyFill="1" applyBorder="1" applyAlignment="1">
      <alignment horizontal="center" vertical="center" wrapText="1"/>
    </xf>
    <xf numFmtId="0" fontId="3" fillId="0" borderId="15" xfId="24" applyFont="1" applyFill="1" applyBorder="1" applyAlignment="1">
      <alignment horizontal="center" vertical="center"/>
    </xf>
    <xf numFmtId="49" fontId="3" fillId="0" borderId="15" xfId="24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171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171" fontId="3" fillId="0" borderId="15" xfId="0" applyNumberFormat="1" applyFont="1" applyBorder="1" applyAlignment="1">
      <alignment horizontal="center"/>
    </xf>
    <xf numFmtId="171" fontId="3" fillId="0" borderId="15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3" fontId="3" fillId="0" borderId="0" xfId="8" applyNumberFormat="1" applyFont="1" applyFill="1" applyBorder="1" applyAlignment="1">
      <alignment horizontal="center" vertical="center" wrapText="1"/>
    </xf>
    <xf numFmtId="0" fontId="17" fillId="0" borderId="0" xfId="22" applyFont="1" applyFill="1" applyBorder="1" applyAlignment="1">
      <alignment vertical="center" wrapText="1"/>
    </xf>
    <xf numFmtId="171" fontId="17" fillId="0" borderId="0" xfId="22" applyNumberFormat="1" applyFont="1" applyFill="1" applyBorder="1" applyAlignment="1">
      <alignment vertical="center" wrapText="1"/>
    </xf>
    <xf numFmtId="171" fontId="17" fillId="0" borderId="0" xfId="22" applyNumberFormat="1" applyFont="1" applyFill="1" applyAlignment="1">
      <alignment vertical="center" wrapText="1"/>
    </xf>
    <xf numFmtId="4" fontId="17" fillId="0" borderId="0" xfId="22" applyNumberFormat="1" applyFont="1" applyFill="1" applyAlignment="1">
      <alignment vertical="center" wrapText="1"/>
    </xf>
    <xf numFmtId="0" fontId="17" fillId="0" borderId="0" xfId="22" applyFont="1" applyFill="1" applyAlignment="1">
      <alignment vertical="center" wrapText="1"/>
    </xf>
    <xf numFmtId="0" fontId="3" fillId="0" borderId="0" xfId="0" applyFont="1" applyBorder="1" applyAlignment="1">
      <alignment wrapText="1"/>
    </xf>
    <xf numFmtId="171" fontId="3" fillId="0" borderId="0" xfId="23" applyNumberFormat="1" applyFont="1" applyFill="1" applyBorder="1" applyAlignment="1">
      <alignment vertical="center" wrapText="1"/>
    </xf>
    <xf numFmtId="171" fontId="3" fillId="0" borderId="0" xfId="23" applyNumberFormat="1" applyFont="1" applyFill="1" applyAlignment="1">
      <alignment vertical="center" wrapText="1"/>
    </xf>
    <xf numFmtId="4" fontId="3" fillId="0" borderId="0" xfId="23" applyNumberFormat="1" applyFont="1" applyFill="1" applyAlignment="1">
      <alignment vertical="center" wrapText="1"/>
    </xf>
    <xf numFmtId="0" fontId="3" fillId="0" borderId="0" xfId="23" applyFont="1" applyFill="1" applyAlignment="1">
      <alignment horizontal="center" vertical="center" wrapText="1"/>
    </xf>
    <xf numFmtId="0" fontId="3" fillId="0" borderId="0" xfId="0" applyFont="1" applyBorder="1" applyAlignment="1"/>
    <xf numFmtId="0" fontId="29" fillId="0" borderId="0" xfId="0" applyFont="1" applyBorder="1" applyAlignment="1">
      <alignment vertical="center"/>
    </xf>
    <xf numFmtId="171" fontId="3" fillId="0" borderId="0" xfId="0" applyNumberFormat="1" applyFont="1" applyFill="1" applyBorder="1" applyAlignment="1">
      <alignment vertical="center"/>
    </xf>
    <xf numFmtId="171" fontId="3" fillId="0" borderId="0" xfId="0" applyNumberFormat="1" applyFont="1" applyBorder="1" applyAlignment="1">
      <alignment vertical="center"/>
    </xf>
    <xf numFmtId="171" fontId="3" fillId="0" borderId="0" xfId="0" applyNumberFormat="1" applyFont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43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Border="1" applyAlignment="1">
      <alignment vertical="center"/>
    </xf>
    <xf numFmtId="170" fontId="3" fillId="0" borderId="0" xfId="1" applyNumberFormat="1" applyFont="1" applyFill="1" applyBorder="1" applyAlignment="1">
      <alignment vertical="center"/>
    </xf>
    <xf numFmtId="176" fontId="29" fillId="0" borderId="0" xfId="0" applyNumberFormat="1" applyFont="1" applyBorder="1" applyAlignment="1">
      <alignment vertical="center"/>
    </xf>
    <xf numFmtId="166" fontId="30" fillId="0" borderId="0" xfId="1" applyNumberFormat="1" applyFont="1" applyBorder="1" applyAlignment="1">
      <alignment horizontal="right"/>
    </xf>
    <xf numFmtId="174" fontId="3" fillId="0" borderId="0" xfId="0" applyNumberFormat="1" applyFont="1" applyBorder="1" applyAlignment="1">
      <alignment vertical="center"/>
    </xf>
    <xf numFmtId="43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15" xfId="0" applyFont="1" applyBorder="1"/>
    <xf numFmtId="170" fontId="3" fillId="0" borderId="15" xfId="1" applyNumberFormat="1" applyFont="1" applyBorder="1"/>
    <xf numFmtId="0" fontId="3" fillId="0" borderId="15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right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170" fontId="3" fillId="0" borderId="22" xfId="1" applyNumberFormat="1" applyFont="1" applyBorder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NumberFormat="1" applyFont="1" applyFill="1" applyBorder="1" applyAlignment="1">
      <alignment vertical="center" wrapText="1"/>
    </xf>
    <xf numFmtId="174" fontId="3" fillId="0" borderId="0" xfId="0" applyNumberFormat="1" applyFont="1"/>
    <xf numFmtId="0" fontId="42" fillId="0" borderId="0" xfId="0" applyFont="1" applyFill="1"/>
    <xf numFmtId="0" fontId="42" fillId="0" borderId="0" xfId="0" applyFont="1" applyFill="1" applyBorder="1"/>
    <xf numFmtId="0" fontId="42" fillId="0" borderId="0" xfId="0" applyFont="1" applyFill="1" applyAlignment="1">
      <alignment wrapText="1"/>
    </xf>
    <xf numFmtId="0" fontId="42" fillId="0" borderId="0" xfId="0" applyFont="1" applyAlignment="1">
      <alignment vertical="center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Fill="1" applyAlignment="1">
      <alignment horizontal="right"/>
    </xf>
    <xf numFmtId="43" fontId="3" fillId="0" borderId="0" xfId="0" applyNumberFormat="1" applyFont="1" applyFill="1" applyBorder="1"/>
    <xf numFmtId="173" fontId="3" fillId="0" borderId="0" xfId="0" applyNumberFormat="1" applyFont="1" applyFill="1" applyBorder="1"/>
    <xf numFmtId="43" fontId="3" fillId="0" borderId="0" xfId="1" applyFont="1" applyFill="1" applyBorder="1"/>
    <xf numFmtId="177" fontId="3" fillId="0" borderId="0" xfId="0" applyNumberFormat="1" applyFont="1" applyFill="1" applyBorder="1"/>
    <xf numFmtId="49" fontId="4" fillId="5" borderId="17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167" fontId="5" fillId="5" borderId="20" xfId="0" applyNumberFormat="1" applyFont="1" applyFill="1" applyBorder="1" applyAlignment="1">
      <alignment vertical="center" wrapText="1"/>
    </xf>
    <xf numFmtId="166" fontId="4" fillId="5" borderId="17" xfId="2" applyNumberFormat="1" applyFont="1" applyFill="1" applyBorder="1" applyAlignment="1">
      <alignment horizontal="center" vertical="center" wrapText="1"/>
    </xf>
    <xf numFmtId="166" fontId="4" fillId="5" borderId="5" xfId="2" applyNumberFormat="1" applyFont="1" applyFill="1" applyBorder="1" applyAlignment="1">
      <alignment horizontal="center" vertical="center" wrapText="1"/>
    </xf>
    <xf numFmtId="166" fontId="4" fillId="5" borderId="21" xfId="2" applyNumberFormat="1" applyFont="1" applyFill="1" applyBorder="1" applyAlignment="1">
      <alignment horizontal="center" vertical="center" wrapText="1"/>
    </xf>
    <xf numFmtId="167" fontId="4" fillId="6" borderId="29" xfId="2" applyNumberFormat="1" applyFont="1" applyFill="1" applyBorder="1" applyAlignment="1">
      <alignment horizontal="center" vertical="center" wrapText="1"/>
    </xf>
    <xf numFmtId="167" fontId="4" fillId="6" borderId="19" xfId="2" applyNumberFormat="1" applyFont="1" applyFill="1" applyBorder="1" applyAlignment="1">
      <alignment horizontal="center" vertical="center" wrapText="1"/>
    </xf>
    <xf numFmtId="167" fontId="4" fillId="6" borderId="35" xfId="2" applyNumberFormat="1" applyFont="1" applyFill="1" applyBorder="1" applyAlignment="1">
      <alignment horizontal="center" vertical="center" wrapText="1"/>
    </xf>
    <xf numFmtId="167" fontId="5" fillId="0" borderId="36" xfId="0" applyNumberFormat="1" applyFont="1" applyFill="1" applyBorder="1" applyAlignment="1">
      <alignment vertical="center" wrapText="1"/>
    </xf>
    <xf numFmtId="171" fontId="4" fillId="0" borderId="36" xfId="5" applyNumberFormat="1" applyFont="1" applyFill="1" applyBorder="1" applyAlignment="1">
      <alignment horizontal="center" vertical="center" wrapText="1"/>
    </xf>
    <xf numFmtId="49" fontId="6" fillId="0" borderId="6" xfId="21" applyNumberFormat="1" applyFont="1" applyFill="1" applyBorder="1" applyAlignment="1">
      <alignment horizontal="left" vertical="center" wrapText="1"/>
    </xf>
    <xf numFmtId="171" fontId="6" fillId="0" borderId="6" xfId="21" applyNumberFormat="1" applyFont="1" applyFill="1" applyBorder="1" applyAlignment="1">
      <alignment horizontal="center" vertical="center" wrapText="1"/>
    </xf>
    <xf numFmtId="171" fontId="3" fillId="0" borderId="6" xfId="5" applyNumberFormat="1" applyFont="1" applyFill="1" applyBorder="1" applyAlignment="1">
      <alignment horizontal="center" vertical="center" wrapText="1"/>
    </xf>
    <xf numFmtId="171" fontId="3" fillId="0" borderId="6" xfId="2" applyNumberFormat="1" applyFont="1" applyFill="1" applyBorder="1" applyAlignment="1">
      <alignment horizontal="center" vertical="center" wrapText="1"/>
    </xf>
    <xf numFmtId="16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wrapText="1"/>
    </xf>
    <xf numFmtId="0" fontId="23" fillId="0" borderId="0" xfId="0" applyFont="1" applyFill="1" applyBorder="1" applyAlignment="1">
      <alignment vertical="center" wrapText="1"/>
    </xf>
    <xf numFmtId="0" fontId="46" fillId="0" borderId="0" xfId="0" applyFont="1"/>
    <xf numFmtId="0" fontId="46" fillId="0" borderId="0" xfId="0" applyFont="1" applyAlignment="1">
      <alignment horizontal="right"/>
    </xf>
    <xf numFmtId="0" fontId="32" fillId="0" borderId="0" xfId="0" applyFont="1" applyAlignment="1">
      <alignment horizontal="left" vertical="top" wrapText="1"/>
    </xf>
    <xf numFmtId="0" fontId="46" fillId="0" borderId="0" xfId="0" applyFont="1" applyAlignment="1">
      <alignment horizontal="justify"/>
    </xf>
    <xf numFmtId="49" fontId="33" fillId="0" borderId="15" xfId="0" applyNumberFormat="1" applyFont="1" applyFill="1" applyBorder="1" applyAlignment="1">
      <alignment horizontal="center" wrapText="1"/>
    </xf>
    <xf numFmtId="0" fontId="34" fillId="0" borderId="15" xfId="0" applyFont="1" applyFill="1" applyBorder="1" applyAlignment="1">
      <alignment vertical="center" wrapText="1"/>
    </xf>
    <xf numFmtId="49" fontId="13" fillId="0" borderId="15" xfId="0" applyNumberFormat="1" applyFont="1" applyFill="1" applyBorder="1" applyAlignment="1">
      <alignment horizontal="center" vertical="center" wrapText="1"/>
    </xf>
    <xf numFmtId="43" fontId="4" fillId="0" borderId="15" xfId="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167" fontId="3" fillId="0" borderId="2" xfId="0" applyNumberFormat="1" applyFont="1" applyFill="1" applyBorder="1" applyAlignment="1">
      <alignment horizontal="center"/>
    </xf>
    <xf numFmtId="166" fontId="18" fillId="0" borderId="15" xfId="1" applyNumberFormat="1" applyFont="1" applyFill="1" applyBorder="1" applyAlignment="1">
      <alignment vertical="center" wrapText="1"/>
    </xf>
    <xf numFmtId="166" fontId="18" fillId="0" borderId="16" xfId="1" applyNumberFormat="1" applyFont="1" applyFill="1" applyBorder="1" applyAlignment="1">
      <alignment vertical="center" wrapText="1"/>
    </xf>
    <xf numFmtId="166" fontId="14" fillId="0" borderId="15" xfId="1" applyNumberFormat="1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4" fillId="0" borderId="15" xfId="1" applyNumberFormat="1" applyFont="1" applyFill="1" applyBorder="1" applyAlignment="1">
      <alignment horizontal="center" vertical="center" wrapText="1"/>
    </xf>
    <xf numFmtId="166" fontId="4" fillId="0" borderId="16" xfId="1" applyNumberFormat="1" applyFont="1" applyFill="1" applyBorder="1" applyAlignment="1">
      <alignment horizontal="center" vertical="center" wrapText="1"/>
    </xf>
    <xf numFmtId="166" fontId="3" fillId="0" borderId="2" xfId="1" applyNumberFormat="1" applyFont="1" applyFill="1" applyBorder="1" applyAlignment="1">
      <alignment horizontal="center" vertical="center" wrapText="1"/>
    </xf>
    <xf numFmtId="166" fontId="3" fillId="0" borderId="15" xfId="1" applyNumberFormat="1" applyFont="1" applyFill="1" applyBorder="1" applyAlignment="1">
      <alignment horizontal="center" vertical="center" wrapText="1"/>
    </xf>
    <xf numFmtId="166" fontId="33" fillId="0" borderId="15" xfId="1" applyNumberFormat="1" applyFont="1" applyFill="1" applyBorder="1" applyAlignment="1">
      <alignment vertical="center" wrapText="1"/>
    </xf>
    <xf numFmtId="166" fontId="14" fillId="0" borderId="15" xfId="1" applyNumberFormat="1" applyFont="1" applyFill="1" applyBorder="1" applyAlignment="1">
      <alignment horizontal="left" vertical="center" wrapText="1"/>
    </xf>
    <xf numFmtId="166" fontId="14" fillId="0" borderId="16" xfId="1" applyNumberFormat="1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33" fillId="0" borderId="2" xfId="0" applyNumberFormat="1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67" fontId="3" fillId="0" borderId="28" xfId="0" applyNumberFormat="1" applyFont="1" applyFill="1" applyBorder="1" applyAlignment="1">
      <alignment horizontal="center"/>
    </xf>
    <xf numFmtId="166" fontId="14" fillId="0" borderId="16" xfId="1" applyNumberFormat="1" applyFont="1" applyFill="1" applyBorder="1" applyAlignment="1">
      <alignment horizontal="center" vertical="center" wrapText="1"/>
    </xf>
    <xf numFmtId="0" fontId="49" fillId="3" borderId="0" xfId="0" applyFont="1" applyFill="1" applyBorder="1" applyAlignment="1">
      <alignment horizontal="left" vertical="center" wrapText="1"/>
    </xf>
    <xf numFmtId="0" fontId="50" fillId="0" borderId="0" xfId="0" applyFont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166" fontId="27" fillId="0" borderId="15" xfId="27" applyNumberFormat="1" applyFont="1" applyFill="1" applyBorder="1" applyAlignment="1">
      <alignment horizontal="right" vertical="top"/>
    </xf>
    <xf numFmtId="166" fontId="27" fillId="0" borderId="30" xfId="27" applyNumberFormat="1" applyFont="1" applyFill="1" applyBorder="1" applyAlignment="1">
      <alignment horizontal="right" vertical="top"/>
    </xf>
    <xf numFmtId="167" fontId="5" fillId="0" borderId="41" xfId="21" quotePrefix="1" applyNumberFormat="1" applyFont="1" applyFill="1" applyBorder="1" applyAlignment="1">
      <alignment vertical="center" wrapText="1"/>
    </xf>
    <xf numFmtId="166" fontId="27" fillId="0" borderId="2" xfId="27" applyNumberFormat="1" applyFont="1" applyFill="1" applyBorder="1" applyAlignment="1">
      <alignment horizontal="right" vertical="top"/>
    </xf>
    <xf numFmtId="166" fontId="27" fillId="0" borderId="16" xfId="27" applyNumberFormat="1" applyFont="1" applyFill="1" applyBorder="1" applyAlignment="1">
      <alignment horizontal="right" vertical="top"/>
    </xf>
    <xf numFmtId="166" fontId="4" fillId="0" borderId="28" xfId="1" applyNumberFormat="1" applyFont="1" applyFill="1" applyBorder="1" applyAlignment="1">
      <alignment horizontal="center" vertical="center" wrapText="1"/>
    </xf>
    <xf numFmtId="166" fontId="3" fillId="0" borderId="28" xfId="1" applyNumberFormat="1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horizontal="right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46" fillId="0" borderId="0" xfId="0" applyFont="1" applyFill="1"/>
    <xf numFmtId="0" fontId="46" fillId="0" borderId="0" xfId="0" applyFont="1" applyFill="1" applyAlignment="1">
      <alignment horizontal="center" vertical="center"/>
    </xf>
    <xf numFmtId="0" fontId="46" fillId="0" borderId="0" xfId="0" applyFont="1" applyFill="1" applyAlignment="1">
      <alignment horizontal="right" vertical="center"/>
    </xf>
    <xf numFmtId="0" fontId="46" fillId="0" borderId="0" xfId="0" applyFont="1" applyFill="1" applyAlignment="1">
      <alignment horizontal="right"/>
    </xf>
    <xf numFmtId="0" fontId="10" fillId="0" borderId="2" xfId="0" applyFont="1" applyFill="1" applyBorder="1" applyAlignment="1">
      <alignment horizontal="center" vertical="center"/>
    </xf>
    <xf numFmtId="0" fontId="18" fillId="0" borderId="15" xfId="0" applyFont="1" applyFill="1" applyBorder="1"/>
    <xf numFmtId="0" fontId="35" fillId="0" borderId="15" xfId="0" applyFont="1" applyFill="1" applyBorder="1" applyAlignment="1">
      <alignment vertical="center" wrapText="1"/>
    </xf>
    <xf numFmtId="1" fontId="44" fillId="0" borderId="2" xfId="0" applyNumberFormat="1" applyFont="1" applyFill="1" applyBorder="1" applyAlignment="1">
      <alignment horizontal="center" vertical="center" shrinkToFit="1"/>
    </xf>
    <xf numFmtId="1" fontId="44" fillId="0" borderId="15" xfId="0" applyNumberFormat="1" applyFont="1" applyFill="1" applyBorder="1" applyAlignment="1">
      <alignment horizontal="center" vertical="center" shrinkToFit="1"/>
    </xf>
    <xf numFmtId="0" fontId="47" fillId="0" borderId="15" xfId="0" applyFont="1" applyFill="1" applyBorder="1" applyAlignment="1">
      <alignment horizontal="left" vertical="center" wrapText="1"/>
    </xf>
    <xf numFmtId="0" fontId="51" fillId="0" borderId="15" xfId="0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67" fontId="4" fillId="0" borderId="28" xfId="0" applyNumberFormat="1" applyFont="1" applyFill="1" applyBorder="1" applyAlignment="1">
      <alignment horizontal="center"/>
    </xf>
    <xf numFmtId="167" fontId="4" fillId="0" borderId="41" xfId="21" quotePrefix="1" applyNumberFormat="1" applyFont="1" applyFill="1" applyBorder="1" applyAlignment="1">
      <alignment vertical="center" wrapText="1"/>
    </xf>
    <xf numFmtId="0" fontId="53" fillId="3" borderId="11" xfId="0" applyFont="1" applyFill="1" applyBorder="1" applyAlignment="1">
      <alignment horizontal="left" vertical="center" wrapText="1"/>
    </xf>
    <xf numFmtId="0" fontId="53" fillId="3" borderId="37" xfId="0" applyFont="1" applyFill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167" fontId="3" fillId="0" borderId="15" xfId="0" applyNumberFormat="1" applyFont="1" applyFill="1" applyBorder="1"/>
    <xf numFmtId="166" fontId="4" fillId="0" borderId="36" xfId="1" applyNumberFormat="1" applyFont="1" applyFill="1" applyBorder="1" applyAlignment="1">
      <alignment horizontal="center" vertical="center" wrapText="1"/>
    </xf>
    <xf numFmtId="166" fontId="4" fillId="0" borderId="37" xfId="1" applyNumberFormat="1" applyFont="1" applyFill="1" applyBorder="1" applyAlignment="1">
      <alignment horizontal="center" vertical="center" wrapText="1"/>
    </xf>
    <xf numFmtId="167" fontId="3" fillId="0" borderId="16" xfId="0" applyNumberFormat="1" applyFont="1" applyFill="1" applyBorder="1"/>
    <xf numFmtId="167" fontId="3" fillId="0" borderId="6" xfId="0" applyNumberFormat="1" applyFont="1" applyFill="1" applyBorder="1"/>
    <xf numFmtId="167" fontId="3" fillId="0" borderId="7" xfId="0" applyNumberFormat="1" applyFont="1" applyFill="1" applyBorder="1"/>
    <xf numFmtId="167" fontId="3" fillId="0" borderId="28" xfId="0" applyNumberFormat="1" applyFont="1" applyFill="1" applyBorder="1"/>
    <xf numFmtId="0" fontId="6" fillId="0" borderId="44" xfId="0" applyFont="1" applyFill="1" applyBorder="1" applyAlignment="1">
      <alignment horizontal="left" vertical="center" wrapText="1"/>
    </xf>
    <xf numFmtId="43" fontId="13" fillId="3" borderId="44" xfId="0" applyNumberFormat="1" applyFont="1" applyFill="1" applyBorder="1" applyAlignment="1">
      <alignment horizontal="left" vertical="center" wrapText="1"/>
    </xf>
    <xf numFmtId="0" fontId="54" fillId="0" borderId="44" xfId="0" applyFont="1" applyBorder="1" applyAlignment="1">
      <alignment horizontal="left" vertical="top" wrapText="1"/>
    </xf>
    <xf numFmtId="1" fontId="48" fillId="0" borderId="17" xfId="0" applyNumberFormat="1" applyFont="1" applyFill="1" applyBorder="1" applyAlignment="1">
      <alignment horizontal="center" vertical="center" shrinkToFit="1"/>
    </xf>
    <xf numFmtId="0" fontId="55" fillId="0" borderId="15" xfId="0" applyFont="1" applyBorder="1" applyAlignment="1">
      <alignment horizontal="left" vertical="top" wrapText="1"/>
    </xf>
    <xf numFmtId="166" fontId="10" fillId="0" borderId="15" xfId="1" applyNumberFormat="1" applyFont="1" applyFill="1" applyBorder="1" applyAlignment="1">
      <alignment horizontal="center" vertical="center" wrapText="1"/>
    </xf>
    <xf numFmtId="166" fontId="13" fillId="0" borderId="15" xfId="1" applyNumberFormat="1" applyFont="1" applyFill="1" applyBorder="1" applyAlignment="1">
      <alignment horizontal="center" vertical="center" wrapText="1"/>
    </xf>
    <xf numFmtId="167" fontId="13" fillId="0" borderId="15" xfId="0" applyNumberFormat="1" applyFont="1" applyFill="1" applyBorder="1"/>
    <xf numFmtId="1" fontId="44" fillId="0" borderId="28" xfId="0" applyNumberFormat="1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left" vertical="center" wrapText="1"/>
    </xf>
    <xf numFmtId="0" fontId="44" fillId="0" borderId="15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>
      <alignment horizontal="left" vertical="center" wrapText="1"/>
    </xf>
    <xf numFmtId="167" fontId="13" fillId="0" borderId="15" xfId="21" applyNumberFormat="1" applyFont="1" applyFill="1" applyBorder="1" applyAlignment="1">
      <alignment vertical="center" wrapText="1"/>
    </xf>
    <xf numFmtId="0" fontId="56" fillId="0" borderId="15" xfId="0" applyFont="1" applyBorder="1" applyAlignment="1">
      <alignment horizontal="left" vertical="top" wrapText="1"/>
    </xf>
    <xf numFmtId="0" fontId="57" fillId="0" borderId="15" xfId="0" applyFont="1" applyBorder="1" applyAlignment="1">
      <alignment horizontal="left" vertical="top" wrapText="1"/>
    </xf>
    <xf numFmtId="0" fontId="14" fillId="0" borderId="15" xfId="0" applyFont="1" applyFill="1" applyBorder="1" applyAlignment="1">
      <alignment wrapText="1"/>
    </xf>
    <xf numFmtId="0" fontId="54" fillId="0" borderId="25" xfId="0" applyFont="1" applyBorder="1" applyAlignment="1">
      <alignment horizontal="left" vertical="top" wrapText="1"/>
    </xf>
    <xf numFmtId="0" fontId="6" fillId="0" borderId="47" xfId="0" applyFont="1" applyFill="1" applyBorder="1" applyAlignment="1">
      <alignment horizontal="left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/>
    </xf>
    <xf numFmtId="167" fontId="3" fillId="0" borderId="34" xfId="0" applyNumberFormat="1" applyFont="1" applyFill="1" applyBorder="1" applyAlignment="1">
      <alignment horizontal="center"/>
    </xf>
    <xf numFmtId="167" fontId="3" fillId="0" borderId="66" xfId="21" quotePrefix="1" applyNumberFormat="1" applyFont="1" applyFill="1" applyBorder="1" applyAlignment="1">
      <alignment vertical="center" wrapText="1"/>
    </xf>
    <xf numFmtId="166" fontId="4" fillId="0" borderId="22" xfId="1" applyNumberFormat="1" applyFont="1" applyFill="1" applyBorder="1" applyAlignment="1">
      <alignment horizontal="center" vertical="center" wrapText="1"/>
    </xf>
    <xf numFmtId="166" fontId="4" fillId="0" borderId="46" xfId="1" applyNumberFormat="1" applyFont="1" applyFill="1" applyBorder="1" applyAlignment="1">
      <alignment horizontal="center" vertical="center" wrapText="1"/>
    </xf>
    <xf numFmtId="0" fontId="54" fillId="0" borderId="67" xfId="0" applyFont="1" applyBorder="1" applyAlignment="1">
      <alignment horizontal="left" vertical="top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4" fillId="0" borderId="32" xfId="1" applyNumberFormat="1" applyFont="1" applyFill="1" applyBorder="1" applyAlignment="1">
      <alignment horizontal="center" vertical="center" wrapText="1"/>
    </xf>
    <xf numFmtId="0" fontId="45" fillId="0" borderId="64" xfId="0" applyFont="1" applyFill="1" applyBorder="1" applyAlignment="1">
      <alignment horizontal="left" vertical="center" wrapText="1"/>
    </xf>
    <xf numFmtId="166" fontId="4" fillId="0" borderId="17" xfId="1" applyNumberFormat="1" applyFont="1" applyFill="1" applyBorder="1" applyAlignment="1">
      <alignment horizontal="center" vertical="center" wrapText="1"/>
    </xf>
    <xf numFmtId="166" fontId="4" fillId="0" borderId="5" xfId="1" applyNumberFormat="1" applyFont="1" applyFill="1" applyBorder="1" applyAlignment="1">
      <alignment horizontal="center" vertical="center" wrapText="1"/>
    </xf>
    <xf numFmtId="166" fontId="4" fillId="0" borderId="8" xfId="1" applyNumberFormat="1" applyFont="1" applyFill="1" applyBorder="1" applyAlignment="1">
      <alignment horizontal="center" vertical="center" wrapText="1"/>
    </xf>
    <xf numFmtId="166" fontId="4" fillId="0" borderId="68" xfId="1" applyNumberFormat="1" applyFont="1" applyFill="1" applyBorder="1" applyAlignment="1">
      <alignment horizontal="center" vertical="center" wrapText="1"/>
    </xf>
    <xf numFmtId="166" fontId="27" fillId="0" borderId="24" xfId="27" applyNumberFormat="1" applyFont="1" applyFill="1" applyBorder="1" applyAlignment="1">
      <alignment horizontal="right" vertical="top"/>
    </xf>
    <xf numFmtId="167" fontId="3" fillId="0" borderId="25" xfId="0" applyNumberFormat="1" applyFont="1" applyFill="1" applyBorder="1"/>
    <xf numFmtId="167" fontId="3" fillId="0" borderId="34" xfId="0" applyNumberFormat="1" applyFont="1" applyFill="1" applyBorder="1"/>
    <xf numFmtId="0" fontId="0" fillId="0" borderId="15" xfId="0" applyBorder="1" applyAlignment="1">
      <alignment horizontal="center" vertical="top" wrapText="1"/>
    </xf>
    <xf numFmtId="166" fontId="3" fillId="0" borderId="11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166" fontId="4" fillId="0" borderId="41" xfId="1" applyNumberFormat="1" applyFont="1" applyFill="1" applyBorder="1" applyAlignment="1">
      <alignment horizontal="center" vertical="center" wrapText="1"/>
    </xf>
    <xf numFmtId="166" fontId="12" fillId="0" borderId="41" xfId="1" applyNumberFormat="1" applyFont="1" applyFill="1" applyBorder="1" applyAlignment="1">
      <alignment horizontal="center" vertical="center" wrapText="1"/>
    </xf>
    <xf numFmtId="43" fontId="12" fillId="0" borderId="41" xfId="1" applyFont="1" applyFill="1" applyBorder="1" applyAlignment="1">
      <alignment horizontal="center" vertical="center" wrapText="1"/>
    </xf>
    <xf numFmtId="166" fontId="4" fillId="0" borderId="57" xfId="1" applyNumberFormat="1" applyFont="1" applyFill="1" applyBorder="1" applyAlignment="1">
      <alignment horizontal="center" vertical="center" wrapText="1"/>
    </xf>
    <xf numFmtId="43" fontId="12" fillId="0" borderId="15" xfId="1" applyFont="1" applyFill="1" applyBorder="1" applyAlignment="1">
      <alignment horizontal="center" vertical="center" wrapText="1"/>
    </xf>
    <xf numFmtId="166" fontId="4" fillId="0" borderId="27" xfId="1" applyNumberFormat="1" applyFont="1" applyFill="1" applyBorder="1" applyAlignment="1">
      <alignment horizontal="center" vertical="center" wrapText="1"/>
    </xf>
    <xf numFmtId="166" fontId="4" fillId="0" borderId="69" xfId="1" applyNumberFormat="1" applyFont="1" applyFill="1" applyBorder="1" applyAlignment="1">
      <alignment horizontal="center" vertical="center" wrapText="1"/>
    </xf>
    <xf numFmtId="43" fontId="12" fillId="0" borderId="23" xfId="1" applyFont="1" applyFill="1" applyBorder="1" applyAlignment="1">
      <alignment horizontal="center" vertical="center" wrapText="1"/>
    </xf>
    <xf numFmtId="167" fontId="3" fillId="0" borderId="70" xfId="21" quotePrefix="1" applyNumberFormat="1" applyFont="1" applyFill="1" applyBorder="1" applyAlignment="1">
      <alignment vertical="center" wrapText="1"/>
    </xf>
    <xf numFmtId="167" fontId="3" fillId="0" borderId="6" xfId="21" quotePrefix="1" applyNumberFormat="1" applyFont="1" applyFill="1" applyBorder="1" applyAlignment="1">
      <alignment vertical="center" wrapText="1"/>
    </xf>
    <xf numFmtId="167" fontId="3" fillId="0" borderId="38" xfId="21" quotePrefix="1" applyNumberFormat="1" applyFont="1" applyFill="1" applyBorder="1" applyAlignment="1">
      <alignment vertical="center" wrapText="1"/>
    </xf>
    <xf numFmtId="166" fontId="4" fillId="0" borderId="60" xfId="1" applyNumberFormat="1" applyFont="1" applyFill="1" applyBorder="1" applyAlignment="1">
      <alignment horizontal="center" vertical="center" wrapText="1"/>
    </xf>
    <xf numFmtId="166" fontId="3" fillId="0" borderId="6" xfId="1" applyNumberFormat="1" applyFont="1" applyFill="1" applyBorder="1" applyAlignment="1">
      <alignment horizontal="center" vertical="center" wrapText="1"/>
    </xf>
    <xf numFmtId="166" fontId="3" fillId="0" borderId="7" xfId="1" applyNumberFormat="1" applyFont="1" applyFill="1" applyBorder="1" applyAlignment="1">
      <alignment horizontal="center" vertical="center" wrapText="1"/>
    </xf>
    <xf numFmtId="0" fontId="13" fillId="0" borderId="0" xfId="10" applyFont="1"/>
    <xf numFmtId="167" fontId="13" fillId="0" borderId="0" xfId="10" applyNumberFormat="1" applyFont="1"/>
    <xf numFmtId="0" fontId="58" fillId="0" borderId="0" xfId="10" applyFont="1" applyAlignment="1">
      <alignment horizontal="center" vertical="center"/>
    </xf>
    <xf numFmtId="0" fontId="13" fillId="0" borderId="0" xfId="10" applyFont="1" applyAlignment="1">
      <alignment wrapText="1"/>
    </xf>
    <xf numFmtId="0" fontId="58" fillId="0" borderId="0" xfId="0" applyFont="1" applyAlignment="1">
      <alignment horizontal="right" vertical="center"/>
    </xf>
    <xf numFmtId="0" fontId="58" fillId="0" borderId="0" xfId="0" applyFont="1" applyAlignment="1">
      <alignment horizontal="right"/>
    </xf>
    <xf numFmtId="167" fontId="13" fillId="0" borderId="0" xfId="10" applyNumberFormat="1" applyFont="1" applyAlignment="1">
      <alignment horizontal="right" wrapText="1"/>
    </xf>
    <xf numFmtId="0" fontId="13" fillId="0" borderId="0" xfId="10" applyFont="1" applyAlignment="1">
      <alignment horizontal="center" vertical="center" wrapText="1"/>
    </xf>
    <xf numFmtId="167" fontId="13" fillId="0" borderId="0" xfId="21" applyNumberFormat="1" applyFont="1" applyAlignment="1">
      <alignment horizontal="right" vertical="center" wrapText="1"/>
    </xf>
    <xf numFmtId="168" fontId="13" fillId="0" borderId="0" xfId="10" applyNumberFormat="1" applyFont="1" applyAlignment="1">
      <alignment vertical="center" wrapText="1"/>
    </xf>
    <xf numFmtId="167" fontId="60" fillId="0" borderId="0" xfId="10" applyNumberFormat="1" applyFont="1" applyAlignment="1">
      <alignment horizontal="right"/>
    </xf>
    <xf numFmtId="167" fontId="13" fillId="0" borderId="0" xfId="10" applyNumberFormat="1" applyFont="1" applyAlignment="1">
      <alignment vertical="center" wrapText="1"/>
    </xf>
    <xf numFmtId="0" fontId="32" fillId="0" borderId="28" xfId="0" applyFont="1" applyBorder="1" applyAlignment="1">
      <alignment horizontal="left" vertical="top" wrapText="1"/>
    </xf>
    <xf numFmtId="166" fontId="61" fillId="0" borderId="15" xfId="26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38" fillId="0" borderId="28" xfId="0" applyFont="1" applyBorder="1" applyAlignment="1">
      <alignment horizontal="left" vertical="top" wrapText="1"/>
    </xf>
    <xf numFmtId="166" fontId="62" fillId="0" borderId="15" xfId="27" applyNumberFormat="1" applyFont="1" applyBorder="1" applyAlignment="1">
      <alignment horizontal="center" vertical="top"/>
    </xf>
    <xf numFmtId="0" fontId="54" fillId="0" borderId="14" xfId="0" applyFont="1" applyBorder="1" applyAlignment="1">
      <alignment horizontal="left" vertical="top" wrapText="1"/>
    </xf>
    <xf numFmtId="167" fontId="5" fillId="0" borderId="42" xfId="21" applyNumberFormat="1" applyFont="1" applyFill="1" applyBorder="1" applyAlignment="1">
      <alignment vertical="center" wrapText="1"/>
    </xf>
    <xf numFmtId="0" fontId="62" fillId="0" borderId="15" xfId="0" applyFont="1" applyBorder="1" applyAlignment="1">
      <alignment horizontal="left" vertical="top" wrapText="1"/>
    </xf>
    <xf numFmtId="0" fontId="61" fillId="0" borderId="15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Fill="1" applyBorder="1"/>
    <xf numFmtId="166" fontId="3" fillId="0" borderId="16" xfId="0" applyNumberFormat="1" applyFont="1" applyFill="1" applyBorder="1"/>
    <xf numFmtId="0" fontId="14" fillId="0" borderId="30" xfId="0" applyFont="1" applyFill="1" applyBorder="1"/>
    <xf numFmtId="0" fontId="56" fillId="0" borderId="6" xfId="0" applyFont="1" applyBorder="1" applyAlignment="1">
      <alignment horizontal="left" vertical="top" wrapText="1"/>
    </xf>
    <xf numFmtId="0" fontId="14" fillId="0" borderId="6" xfId="0" applyFont="1" applyFill="1" applyBorder="1" applyAlignment="1">
      <alignment wrapText="1"/>
    </xf>
    <xf numFmtId="166" fontId="3" fillId="0" borderId="7" xfId="0" applyNumberFormat="1" applyFont="1" applyFill="1" applyBorder="1"/>
    <xf numFmtId="166" fontId="61" fillId="0" borderId="16" xfId="26" applyNumberFormat="1" applyFont="1" applyBorder="1" applyAlignment="1">
      <alignment horizontal="center" vertical="top"/>
    </xf>
    <xf numFmtId="166" fontId="62" fillId="0" borderId="16" xfId="27" applyNumberFormat="1" applyFont="1" applyBorder="1" applyAlignment="1">
      <alignment horizontal="center" vertical="top"/>
    </xf>
    <xf numFmtId="0" fontId="0" fillId="0" borderId="43" xfId="0" applyBorder="1" applyAlignment="1">
      <alignment horizontal="left" vertical="top" wrapText="1"/>
    </xf>
    <xf numFmtId="166" fontId="61" fillId="0" borderId="6" xfId="26" applyNumberFormat="1" applyFont="1" applyBorder="1" applyAlignment="1">
      <alignment horizontal="center" vertical="top"/>
    </xf>
    <xf numFmtId="166" fontId="61" fillId="0" borderId="7" xfId="26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32" fillId="0" borderId="46" xfId="0" applyFont="1" applyBorder="1" applyAlignment="1">
      <alignment horizontal="left" vertical="top" wrapText="1"/>
    </xf>
    <xf numFmtId="166" fontId="61" fillId="0" borderId="22" xfId="26" applyNumberFormat="1" applyFont="1" applyBorder="1" applyAlignment="1">
      <alignment horizontal="center" vertical="top"/>
    </xf>
    <xf numFmtId="166" fontId="61" fillId="0" borderId="32" xfId="26" applyNumberFormat="1" applyFont="1" applyBorder="1" applyAlignment="1">
      <alignment horizontal="center" vertical="top"/>
    </xf>
    <xf numFmtId="0" fontId="3" fillId="0" borderId="30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172" fontId="3" fillId="0" borderId="6" xfId="0" applyNumberFormat="1" applyFont="1" applyBorder="1" applyAlignment="1">
      <alignment horizontal="center" vertical="top" wrapText="1"/>
    </xf>
    <xf numFmtId="172" fontId="3" fillId="0" borderId="7" xfId="0" applyNumberFormat="1" applyFont="1" applyBorder="1" applyAlignment="1">
      <alignment horizontal="center" vertical="top" wrapText="1"/>
    </xf>
    <xf numFmtId="0" fontId="0" fillId="0" borderId="25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166" fontId="61" fillId="0" borderId="25" xfId="26" applyNumberFormat="1" applyFont="1" applyBorder="1" applyAlignment="1">
      <alignment horizontal="center" vertical="top"/>
    </xf>
    <xf numFmtId="166" fontId="61" fillId="0" borderId="26" xfId="26" applyNumberFormat="1" applyFont="1" applyBorder="1" applyAlignment="1">
      <alignment horizontal="center" vertical="top"/>
    </xf>
    <xf numFmtId="0" fontId="0" fillId="0" borderId="24" xfId="0" applyBorder="1" applyAlignment="1">
      <alignment horizontal="left" vertical="top" wrapText="1"/>
    </xf>
    <xf numFmtId="0" fontId="13" fillId="0" borderId="20" xfId="0" applyFont="1" applyBorder="1" applyAlignment="1">
      <alignment vertical="top" wrapText="1"/>
    </xf>
    <xf numFmtId="0" fontId="0" fillId="0" borderId="20" xfId="0" applyBorder="1" applyAlignment="1">
      <alignment horizontal="left" vertical="top" wrapText="1"/>
    </xf>
    <xf numFmtId="0" fontId="3" fillId="0" borderId="15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0" fontId="13" fillId="0" borderId="0" xfId="10" applyFont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" fillId="0" borderId="15" xfId="0" applyFont="1" applyFill="1" applyBorder="1" applyAlignment="1">
      <alignment horizontal="center" vertical="center" wrapText="1"/>
    </xf>
    <xf numFmtId="166" fontId="37" fillId="0" borderId="15" xfId="1" applyNumberFormat="1" applyFont="1" applyFill="1" applyBorder="1" applyAlignment="1">
      <alignment vertical="center" wrapText="1"/>
    </xf>
    <xf numFmtId="0" fontId="0" fillId="0" borderId="46" xfId="0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166" fontId="3" fillId="0" borderId="25" xfId="1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43" fontId="13" fillId="3" borderId="4" xfId="0" applyNumberFormat="1" applyFont="1" applyFill="1" applyBorder="1" applyAlignment="1">
      <alignment horizontal="left" vertical="center" wrapText="1"/>
    </xf>
    <xf numFmtId="166" fontId="14" fillId="0" borderId="22" xfId="5" applyNumberFormat="1" applyFont="1" applyFill="1" applyBorder="1" applyAlignment="1">
      <alignment horizontal="center" vertical="center" wrapText="1"/>
    </xf>
    <xf numFmtId="165" fontId="59" fillId="0" borderId="22" xfId="5" applyFont="1" applyFill="1" applyBorder="1" applyAlignment="1">
      <alignment horizontal="center" vertical="center" wrapText="1"/>
    </xf>
    <xf numFmtId="165" fontId="59" fillId="0" borderId="32" xfId="5" applyFont="1" applyFill="1" applyBorder="1" applyAlignment="1">
      <alignment horizontal="center" vertical="center" wrapText="1"/>
    </xf>
    <xf numFmtId="166" fontId="61" fillId="0" borderId="17" xfId="26" applyNumberFormat="1" applyFont="1" applyBorder="1" applyAlignment="1">
      <alignment horizontal="center" vertical="top"/>
    </xf>
    <xf numFmtId="166" fontId="61" fillId="0" borderId="5" xfId="26" applyNumberFormat="1" applyFont="1" applyBorder="1" applyAlignment="1">
      <alignment horizontal="center" vertical="top"/>
    </xf>
    <xf numFmtId="166" fontId="61" fillId="0" borderId="72" xfId="26" applyNumberFormat="1" applyFont="1" applyBorder="1" applyAlignment="1">
      <alignment horizontal="center" vertical="top"/>
    </xf>
    <xf numFmtId="166" fontId="61" fillId="0" borderId="68" xfId="26" applyNumberFormat="1" applyFont="1" applyBorder="1" applyAlignment="1">
      <alignment horizontal="center" vertical="top"/>
    </xf>
    <xf numFmtId="49" fontId="3" fillId="0" borderId="50" xfId="0" applyNumberFormat="1" applyFont="1" applyFill="1" applyBorder="1" applyAlignment="1">
      <alignment horizontal="center" vertical="center"/>
    </xf>
    <xf numFmtId="49" fontId="13" fillId="3" borderId="23" xfId="0" applyNumberFormat="1" applyFont="1" applyFill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top" wrapText="1"/>
    </xf>
    <xf numFmtId="0" fontId="58" fillId="0" borderId="23" xfId="0" applyFont="1" applyBorder="1" applyAlignment="1">
      <alignment horizontal="left" vertical="top" wrapText="1"/>
    </xf>
    <xf numFmtId="0" fontId="58" fillId="0" borderId="38" xfId="0" applyFont="1" applyBorder="1" applyAlignment="1">
      <alignment horizontal="left" vertical="top" wrapText="1"/>
    </xf>
    <xf numFmtId="1" fontId="44" fillId="0" borderId="22" xfId="0" applyNumberFormat="1" applyFont="1" applyFill="1" applyBorder="1" applyAlignment="1">
      <alignment horizontal="center" vertical="center" shrinkToFit="1"/>
    </xf>
    <xf numFmtId="0" fontId="44" fillId="0" borderId="22" xfId="0" applyFont="1" applyFill="1" applyBorder="1" applyAlignment="1">
      <alignment horizontal="left" vertical="center" wrapText="1"/>
    </xf>
    <xf numFmtId="0" fontId="13" fillId="0" borderId="0" xfId="0" applyFont="1" applyFill="1"/>
    <xf numFmtId="0" fontId="13" fillId="0" borderId="0" xfId="0" applyFont="1" applyFill="1" applyAlignment="1">
      <alignment wrapText="1"/>
    </xf>
    <xf numFmtId="0" fontId="58" fillId="0" borderId="0" xfId="0" applyFont="1" applyFill="1"/>
    <xf numFmtId="0" fontId="58" fillId="0" borderId="0" xfId="0" applyFont="1" applyFill="1" applyAlignment="1">
      <alignment horizontal="center" vertical="center"/>
    </xf>
    <xf numFmtId="0" fontId="13" fillId="0" borderId="0" xfId="0" applyFont="1" applyFill="1" applyBorder="1"/>
    <xf numFmtId="0" fontId="13" fillId="0" borderId="0" xfId="0" applyFont="1" applyFill="1" applyBorder="1" applyAlignment="1">
      <alignment horizontal="right"/>
    </xf>
    <xf numFmtId="0" fontId="58" fillId="0" borderId="0" xfId="0" applyFont="1" applyFill="1" applyAlignment="1">
      <alignment horizontal="right" vertical="center"/>
    </xf>
    <xf numFmtId="0" fontId="58" fillId="0" borderId="0" xfId="0" applyFont="1" applyFill="1" applyAlignment="1">
      <alignment horizontal="right"/>
    </xf>
    <xf numFmtId="166" fontId="13" fillId="0" borderId="0" xfId="0" applyNumberFormat="1" applyFont="1" applyFill="1" applyBorder="1" applyAlignment="1">
      <alignment horizontal="right"/>
    </xf>
    <xf numFmtId="0" fontId="13" fillId="0" borderId="0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right" wrapText="1"/>
    </xf>
    <xf numFmtId="49" fontId="13" fillId="0" borderId="2" xfId="0" applyNumberFormat="1" applyFont="1" applyFill="1" applyBorder="1" applyAlignment="1">
      <alignment horizontal="center" vertical="center" textRotation="90" wrapText="1"/>
    </xf>
    <xf numFmtId="49" fontId="13" fillId="0" borderId="15" xfId="0" applyNumberFormat="1" applyFont="1" applyFill="1" applyBorder="1" applyAlignment="1">
      <alignment horizontal="center" vertical="center" textRotation="90" wrapText="1"/>
    </xf>
    <xf numFmtId="166" fontId="13" fillId="0" borderId="16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/>
    <xf numFmtId="49" fontId="10" fillId="0" borderId="15" xfId="0" applyNumberFormat="1" applyFont="1" applyFill="1" applyBorder="1" applyAlignment="1">
      <alignment wrapText="1"/>
    </xf>
    <xf numFmtId="49" fontId="10" fillId="0" borderId="15" xfId="0" applyNumberFormat="1" applyFont="1" applyFill="1" applyBorder="1" applyAlignment="1">
      <alignment horizontal="center" wrapText="1"/>
    </xf>
    <xf numFmtId="0" fontId="10" fillId="0" borderId="15" xfId="0" applyFont="1" applyFill="1" applyBorder="1" applyAlignment="1">
      <alignment vertical="center" wrapText="1"/>
    </xf>
    <xf numFmtId="166" fontId="10" fillId="0" borderId="15" xfId="1" applyNumberFormat="1" applyFont="1" applyFill="1" applyBorder="1" applyAlignment="1">
      <alignment vertical="center" wrapText="1"/>
    </xf>
    <xf numFmtId="166" fontId="10" fillId="0" borderId="0" xfId="0" applyNumberFormat="1" applyFont="1" applyFill="1"/>
    <xf numFmtId="170" fontId="10" fillId="0" borderId="0" xfId="1" applyNumberFormat="1" applyFont="1" applyFill="1"/>
    <xf numFmtId="0" fontId="10" fillId="0" borderId="0" xfId="0" applyFont="1" applyFill="1"/>
    <xf numFmtId="49" fontId="13" fillId="0" borderId="2" xfId="0" applyNumberFormat="1" applyFont="1" applyFill="1" applyBorder="1"/>
    <xf numFmtId="0" fontId="13" fillId="0" borderId="15" xfId="0" applyFont="1" applyFill="1" applyBorder="1"/>
    <xf numFmtId="172" fontId="13" fillId="0" borderId="0" xfId="0" applyNumberFormat="1" applyFont="1" applyFill="1"/>
    <xf numFmtId="170" fontId="13" fillId="0" borderId="0" xfId="1" applyNumberFormat="1" applyFont="1" applyFill="1"/>
    <xf numFmtId="49" fontId="10" fillId="0" borderId="30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166" fontId="10" fillId="0" borderId="6" xfId="1" applyNumberFormat="1" applyFont="1" applyFill="1" applyBorder="1" applyAlignment="1">
      <alignment horizontal="left" vertical="center" wrapText="1"/>
    </xf>
    <xf numFmtId="43" fontId="10" fillId="0" borderId="0" xfId="0" applyNumberFormat="1" applyFont="1" applyFill="1"/>
    <xf numFmtId="49" fontId="13" fillId="0" borderId="11" xfId="0" applyNumberFormat="1" applyFont="1" applyFill="1" applyBorder="1" applyAlignment="1">
      <alignment horizontal="center" vertical="center"/>
    </xf>
    <xf numFmtId="0" fontId="13" fillId="0" borderId="40" xfId="0" applyFont="1" applyFill="1" applyBorder="1"/>
    <xf numFmtId="0" fontId="13" fillId="0" borderId="36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left" vertical="center" wrapText="1"/>
    </xf>
    <xf numFmtId="166" fontId="13" fillId="0" borderId="36" xfId="1" applyNumberFormat="1" applyFont="1" applyFill="1" applyBorder="1" applyAlignment="1">
      <alignment horizontal="left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49" fontId="13" fillId="0" borderId="15" xfId="0" applyNumberFormat="1" applyFont="1" applyFill="1" applyBorder="1" applyAlignment="1">
      <alignment horizontal="center" vertical="center"/>
    </xf>
    <xf numFmtId="0" fontId="13" fillId="0" borderId="15" xfId="0" applyNumberFormat="1" applyFont="1" applyFill="1" applyBorder="1" applyAlignment="1">
      <alignment horizontal="left" vertical="center" wrapText="1"/>
    </xf>
    <xf numFmtId="166" fontId="13" fillId="0" borderId="15" xfId="1" applyNumberFormat="1" applyFont="1" applyFill="1" applyBorder="1" applyAlignment="1">
      <alignment horizontal="left" vertical="center" wrapText="1"/>
    </xf>
    <xf numFmtId="43" fontId="13" fillId="0" borderId="0" xfId="0" applyNumberFormat="1" applyFont="1" applyFill="1"/>
    <xf numFmtId="166" fontId="10" fillId="0" borderId="15" xfId="1" applyNumberFormat="1" applyFont="1" applyFill="1" applyBorder="1" applyAlignment="1">
      <alignment horizontal="left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left" vertical="center" wrapText="1"/>
    </xf>
    <xf numFmtId="166" fontId="13" fillId="0" borderId="25" xfId="1" applyNumberFormat="1" applyFont="1" applyFill="1" applyBorder="1" applyAlignment="1">
      <alignment horizontal="left" vertical="center" wrapText="1"/>
    </xf>
    <xf numFmtId="166" fontId="13" fillId="0" borderId="26" xfId="1" applyNumberFormat="1" applyFont="1" applyFill="1" applyBorder="1" applyAlignment="1">
      <alignment vertical="center"/>
    </xf>
    <xf numFmtId="49" fontId="10" fillId="0" borderId="2" xfId="24" applyNumberFormat="1" applyFont="1" applyFill="1" applyBorder="1" applyAlignment="1">
      <alignment vertical="top" wrapText="1"/>
    </xf>
    <xf numFmtId="49" fontId="10" fillId="0" borderId="15" xfId="24" applyNumberFormat="1" applyFont="1" applyFill="1" applyBorder="1" applyAlignment="1">
      <alignment vertical="top" wrapText="1"/>
    </xf>
    <xf numFmtId="49" fontId="13" fillId="0" borderId="2" xfId="24" applyNumberFormat="1" applyFont="1" applyFill="1" applyBorder="1" applyAlignment="1">
      <alignment vertical="top" wrapText="1"/>
    </xf>
    <xf numFmtId="49" fontId="13" fillId="0" borderId="15" xfId="24" applyNumberFormat="1" applyFont="1" applyFill="1" applyBorder="1" applyAlignment="1">
      <alignment vertical="top" wrapText="1"/>
    </xf>
    <xf numFmtId="49" fontId="13" fillId="0" borderId="28" xfId="24" applyNumberFormat="1" applyFont="1" applyFill="1" applyBorder="1" applyAlignment="1">
      <alignment vertical="top" wrapText="1"/>
    </xf>
    <xf numFmtId="0" fontId="56" fillId="0" borderId="22" xfId="0" applyFont="1" applyBorder="1" applyAlignment="1">
      <alignment horizontal="left" vertical="top" wrapText="1"/>
    </xf>
    <xf numFmtId="0" fontId="56" fillId="0" borderId="25" xfId="0" applyFont="1" applyBorder="1" applyAlignment="1">
      <alignment horizontal="left" vertical="top" wrapText="1"/>
    </xf>
    <xf numFmtId="166" fontId="13" fillId="0" borderId="0" xfId="0" applyNumberFormat="1" applyFont="1" applyFill="1" applyBorder="1"/>
    <xf numFmtId="49" fontId="10" fillId="0" borderId="15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14" fillId="0" borderId="2" xfId="0" applyFont="1" applyBorder="1" applyAlignment="1">
      <alignment horizontal="left" vertical="center" wrapText="1"/>
    </xf>
    <xf numFmtId="0" fontId="64" fillId="0" borderId="15" xfId="0" applyFont="1" applyBorder="1" applyAlignment="1">
      <alignment horizontal="left" vertical="center" wrapText="1"/>
    </xf>
    <xf numFmtId="0" fontId="64" fillId="0" borderId="15" xfId="0" applyFont="1" applyFill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0" fontId="53" fillId="0" borderId="15" xfId="0" applyFont="1" applyBorder="1" applyAlignment="1">
      <alignment horizontal="left" vertical="center" wrapText="1"/>
    </xf>
    <xf numFmtId="0" fontId="64" fillId="0" borderId="15" xfId="0" applyFont="1" applyBorder="1" applyAlignment="1">
      <alignment horizontal="right" vertical="top" wrapText="1"/>
    </xf>
    <xf numFmtId="0" fontId="64" fillId="0" borderId="16" xfId="0" applyFont="1" applyBorder="1" applyAlignment="1">
      <alignment horizontal="right" vertical="top" wrapText="1"/>
    </xf>
    <xf numFmtId="0" fontId="64" fillId="0" borderId="25" xfId="0" applyFont="1" applyFill="1" applyBorder="1" applyAlignment="1">
      <alignment horizontal="center" vertical="center" wrapText="1"/>
    </xf>
    <xf numFmtId="0" fontId="64" fillId="0" borderId="26" xfId="0" applyFont="1" applyFill="1" applyBorder="1" applyAlignment="1">
      <alignment horizontal="center" vertical="center" wrapText="1"/>
    </xf>
    <xf numFmtId="166" fontId="53" fillId="0" borderId="6" xfId="1" applyNumberFormat="1" applyFont="1" applyBorder="1" applyAlignment="1">
      <alignment horizontal="right" vertical="center" wrapText="1"/>
    </xf>
    <xf numFmtId="0" fontId="14" fillId="0" borderId="11" xfId="0" applyFont="1" applyBorder="1" applyAlignment="1">
      <alignment horizontal="left" vertical="top" wrapText="1"/>
    </xf>
    <xf numFmtId="0" fontId="64" fillId="0" borderId="36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64" fillId="0" borderId="15" xfId="0" applyFont="1" applyBorder="1" applyAlignment="1">
      <alignment horizontal="left" vertical="top" wrapText="1"/>
    </xf>
    <xf numFmtId="0" fontId="64" fillId="0" borderId="15" xfId="0" applyFont="1" applyBorder="1" applyAlignment="1">
      <alignment horizontal="center" vertical="center" wrapText="1"/>
    </xf>
    <xf numFmtId="0" fontId="64" fillId="0" borderId="16" xfId="0" applyFont="1" applyBorder="1" applyAlignment="1">
      <alignment horizontal="center" vertical="center" wrapText="1"/>
    </xf>
    <xf numFmtId="0" fontId="64" fillId="0" borderId="25" xfId="0" applyFont="1" applyBorder="1" applyAlignment="1">
      <alignment horizontal="center" vertical="center" wrapText="1"/>
    </xf>
    <xf numFmtId="0" fontId="64" fillId="0" borderId="34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44" xfId="0" applyNumberFormat="1" applyFont="1" applyFill="1" applyBorder="1" applyAlignment="1">
      <alignment horizontal="center" vertical="center" wrapText="1"/>
    </xf>
    <xf numFmtId="0" fontId="3" fillId="0" borderId="39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right" vertical="center"/>
    </xf>
    <xf numFmtId="0" fontId="42" fillId="0" borderId="0" xfId="22" applyFont="1" applyFill="1" applyAlignment="1">
      <alignment horizontal="right" vertical="center" wrapText="1"/>
    </xf>
    <xf numFmtId="0" fontId="42" fillId="0" borderId="0" xfId="0" applyFont="1" applyFill="1" applyBorder="1" applyAlignment="1">
      <alignment horizontal="center" wrapText="1"/>
    </xf>
    <xf numFmtId="0" fontId="34" fillId="0" borderId="2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63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right" wrapText="1"/>
    </xf>
    <xf numFmtId="0" fontId="10" fillId="0" borderId="40" xfId="0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horizontal="right"/>
    </xf>
    <xf numFmtId="167" fontId="3" fillId="0" borderId="0" xfId="0" applyNumberFormat="1" applyFont="1" applyFill="1" applyBorder="1" applyAlignment="1">
      <alignment horizontal="right" wrapText="1"/>
    </xf>
    <xf numFmtId="0" fontId="10" fillId="0" borderId="0" xfId="24" applyFont="1" applyFill="1" applyAlignment="1">
      <alignment horizontal="center" vertical="top" wrapText="1"/>
    </xf>
    <xf numFmtId="167" fontId="3" fillId="0" borderId="48" xfId="0" applyNumberFormat="1" applyFont="1" applyFill="1" applyBorder="1" applyAlignment="1">
      <alignment horizontal="center" vertical="center" textRotation="90" wrapText="1"/>
    </xf>
    <xf numFmtId="167" fontId="3" fillId="0" borderId="55" xfId="0" applyNumberFormat="1" applyFont="1" applyFill="1" applyBorder="1" applyAlignment="1">
      <alignment horizontal="center" vertical="center" textRotation="90" wrapText="1"/>
    </xf>
    <xf numFmtId="167" fontId="3" fillId="0" borderId="27" xfId="0" applyNumberFormat="1" applyFont="1" applyFill="1" applyBorder="1" applyAlignment="1">
      <alignment horizontal="center" vertical="center" textRotation="90" wrapText="1"/>
    </xf>
    <xf numFmtId="167" fontId="3" fillId="0" borderId="56" xfId="0" applyNumberFormat="1" applyFont="1" applyFill="1" applyBorder="1" applyAlignment="1">
      <alignment horizontal="center" vertical="center" textRotation="90" wrapText="1"/>
    </xf>
    <xf numFmtId="167" fontId="3" fillId="0" borderId="33" xfId="0" applyNumberFormat="1" applyFont="1" applyFill="1" applyBorder="1" applyAlignment="1">
      <alignment horizontal="center" vertical="center" textRotation="90" wrapText="1"/>
    </xf>
    <xf numFmtId="167" fontId="3" fillId="0" borderId="57" xfId="0" applyNumberFormat="1" applyFont="1" applyFill="1" applyBorder="1" applyAlignment="1">
      <alignment horizontal="center" vertical="center" textRotation="90" wrapText="1"/>
    </xf>
    <xf numFmtId="167" fontId="3" fillId="0" borderId="58" xfId="0" applyNumberFormat="1" applyFont="1" applyFill="1" applyBorder="1" applyAlignment="1">
      <alignment horizontal="center" vertical="center" textRotation="90" wrapText="1"/>
    </xf>
    <xf numFmtId="167" fontId="3" fillId="0" borderId="59" xfId="0" applyNumberFormat="1" applyFont="1" applyFill="1" applyBorder="1" applyAlignment="1">
      <alignment horizontal="center" vertical="center" textRotation="90" wrapText="1"/>
    </xf>
    <xf numFmtId="167" fontId="3" fillId="0" borderId="60" xfId="0" applyNumberFormat="1" applyFont="1" applyFill="1" applyBorder="1" applyAlignment="1">
      <alignment horizontal="center" vertical="center" textRotation="90" wrapText="1"/>
    </xf>
    <xf numFmtId="167" fontId="5" fillId="0" borderId="61" xfId="0" applyNumberFormat="1" applyFont="1" applyFill="1" applyBorder="1" applyAlignment="1">
      <alignment horizontal="center" vertical="center" wrapText="1"/>
    </xf>
    <xf numFmtId="167" fontId="5" fillId="0" borderId="62" xfId="0" applyNumberFormat="1" applyFont="1" applyFill="1" applyBorder="1" applyAlignment="1">
      <alignment horizontal="center" vertical="center" wrapText="1"/>
    </xf>
    <xf numFmtId="167" fontId="5" fillId="0" borderId="63" xfId="0" applyNumberFormat="1" applyFont="1" applyFill="1" applyBorder="1" applyAlignment="1">
      <alignment horizontal="center" vertical="center" wrapText="1"/>
    </xf>
    <xf numFmtId="167" fontId="11" fillId="0" borderId="64" xfId="1" applyNumberFormat="1" applyFont="1" applyFill="1" applyBorder="1" applyAlignment="1">
      <alignment horizontal="center" vertical="center" wrapText="1"/>
    </xf>
    <xf numFmtId="167" fontId="11" fillId="0" borderId="65" xfId="1" applyNumberFormat="1" applyFont="1" applyFill="1" applyBorder="1" applyAlignment="1">
      <alignment horizontal="center" vertical="center" wrapText="1"/>
    </xf>
    <xf numFmtId="167" fontId="11" fillId="0" borderId="21" xfId="1" applyNumberFormat="1" applyFont="1" applyFill="1" applyBorder="1" applyAlignment="1">
      <alignment horizontal="center" vertical="center" wrapText="1"/>
    </xf>
    <xf numFmtId="167" fontId="4" fillId="0" borderId="48" xfId="1" applyNumberFormat="1" applyFont="1" applyFill="1" applyBorder="1" applyAlignment="1">
      <alignment horizontal="center" vertical="center" wrapText="1"/>
    </xf>
    <xf numFmtId="167" fontId="4" fillId="0" borderId="27" xfId="1" applyNumberFormat="1" applyFont="1" applyFill="1" applyBorder="1" applyAlignment="1">
      <alignment horizontal="center" vertical="center" wrapText="1"/>
    </xf>
    <xf numFmtId="167" fontId="4" fillId="0" borderId="49" xfId="1" applyNumberFormat="1" applyFont="1" applyFill="1" applyBorder="1" applyAlignment="1">
      <alignment horizontal="center" vertical="center" wrapText="1"/>
    </xf>
    <xf numFmtId="167" fontId="4" fillId="0" borderId="9" xfId="1" applyNumberFormat="1" applyFont="1" applyFill="1" applyBorder="1" applyAlignment="1">
      <alignment horizontal="center" vertical="center" wrapText="1"/>
    </xf>
    <xf numFmtId="167" fontId="7" fillId="3" borderId="15" xfId="9" applyNumberFormat="1" applyFont="1" applyFill="1" applyBorder="1" applyAlignment="1">
      <alignment horizontal="center" vertical="center" wrapText="1"/>
    </xf>
    <xf numFmtId="167" fontId="7" fillId="0" borderId="50" xfId="9" applyNumberFormat="1" applyFont="1" applyFill="1" applyBorder="1" applyAlignment="1">
      <alignment horizontal="center" vertical="center" wrapText="1"/>
    </xf>
    <xf numFmtId="167" fontId="7" fillId="0" borderId="40" xfId="9" applyNumberFormat="1" applyFont="1" applyFill="1" applyBorder="1" applyAlignment="1">
      <alignment horizontal="center" vertical="center" wrapText="1"/>
    </xf>
    <xf numFmtId="167" fontId="7" fillId="0" borderId="45" xfId="9" applyNumberFormat="1" applyFont="1" applyFill="1" applyBorder="1" applyAlignment="1">
      <alignment horizontal="center" vertical="center" wrapText="1"/>
    </xf>
    <xf numFmtId="167" fontId="7" fillId="0" borderId="51" xfId="9" applyNumberFormat="1" applyFont="1" applyFill="1" applyBorder="1" applyAlignment="1">
      <alignment horizontal="center" vertical="center" wrapText="1"/>
    </xf>
    <xf numFmtId="167" fontId="7" fillId="0" borderId="0" xfId="9" applyNumberFormat="1" applyFont="1" applyFill="1" applyBorder="1" applyAlignment="1">
      <alignment horizontal="center" vertical="center" wrapText="1"/>
    </xf>
    <xf numFmtId="167" fontId="7" fillId="0" borderId="52" xfId="9" applyNumberFormat="1" applyFont="1" applyFill="1" applyBorder="1" applyAlignment="1">
      <alignment horizontal="center" vertical="center" wrapText="1"/>
    </xf>
    <xf numFmtId="167" fontId="7" fillId="0" borderId="53" xfId="9" applyNumberFormat="1" applyFont="1" applyFill="1" applyBorder="1" applyAlignment="1">
      <alignment horizontal="center" vertical="center" wrapText="1"/>
    </xf>
    <xf numFmtId="167" fontId="7" fillId="0" borderId="18" xfId="9" applyNumberFormat="1" applyFont="1" applyFill="1" applyBorder="1" applyAlignment="1">
      <alignment horizontal="center" vertical="center" wrapText="1"/>
    </xf>
    <xf numFmtId="167" fontId="7" fillId="0" borderId="54" xfId="9" applyNumberFormat="1" applyFont="1" applyFill="1" applyBorder="1" applyAlignment="1">
      <alignment horizontal="center" vertical="center" wrapText="1"/>
    </xf>
    <xf numFmtId="167" fontId="3" fillId="0" borderId="50" xfId="0" applyNumberFormat="1" applyFont="1" applyFill="1" applyBorder="1" applyAlignment="1">
      <alignment horizontal="center"/>
    </xf>
    <xf numFmtId="167" fontId="3" fillId="0" borderId="40" xfId="0" applyNumberFormat="1" applyFont="1" applyFill="1" applyBorder="1" applyAlignment="1">
      <alignment horizontal="center"/>
    </xf>
    <xf numFmtId="167" fontId="3" fillId="0" borderId="45" xfId="0" applyNumberFormat="1" applyFont="1" applyFill="1" applyBorder="1" applyAlignment="1">
      <alignment horizontal="center"/>
    </xf>
    <xf numFmtId="167" fontId="3" fillId="0" borderId="51" xfId="0" applyNumberFormat="1" applyFont="1" applyFill="1" applyBorder="1" applyAlignment="1">
      <alignment horizontal="center"/>
    </xf>
    <xf numFmtId="167" fontId="3" fillId="0" borderId="0" xfId="0" applyNumberFormat="1" applyFont="1" applyFill="1" applyBorder="1" applyAlignment="1">
      <alignment horizontal="center"/>
    </xf>
    <xf numFmtId="167" fontId="3" fillId="0" borderId="52" xfId="0" applyNumberFormat="1" applyFont="1" applyFill="1" applyBorder="1" applyAlignment="1">
      <alignment horizontal="center"/>
    </xf>
    <xf numFmtId="167" fontId="3" fillId="0" borderId="53" xfId="0" applyNumberFormat="1" applyFont="1" applyFill="1" applyBorder="1" applyAlignment="1">
      <alignment horizontal="center"/>
    </xf>
    <xf numFmtId="167" fontId="3" fillId="0" borderId="18" xfId="0" applyNumberFormat="1" applyFont="1" applyFill="1" applyBorder="1" applyAlignment="1">
      <alignment horizontal="center"/>
    </xf>
    <xf numFmtId="167" fontId="3" fillId="0" borderId="54" xfId="0" applyNumberFormat="1" applyFont="1" applyFill="1" applyBorder="1" applyAlignment="1">
      <alignment horizontal="center"/>
    </xf>
    <xf numFmtId="0" fontId="4" fillId="0" borderId="50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49" fontId="13" fillId="3" borderId="61" xfId="0" applyNumberFormat="1" applyFont="1" applyFill="1" applyBorder="1" applyAlignment="1">
      <alignment horizontal="center" vertical="center" wrapText="1"/>
    </xf>
    <xf numFmtId="49" fontId="13" fillId="3" borderId="62" xfId="0" applyNumberFormat="1" applyFont="1" applyFill="1" applyBorder="1" applyAlignment="1">
      <alignment horizontal="center" vertical="center" wrapText="1"/>
    </xf>
    <xf numFmtId="49" fontId="13" fillId="3" borderId="63" xfId="0" applyNumberFormat="1" applyFont="1" applyFill="1" applyBorder="1" applyAlignment="1">
      <alignment horizontal="center" vertical="center" wrapText="1"/>
    </xf>
    <xf numFmtId="49" fontId="3" fillId="0" borderId="61" xfId="0" applyNumberFormat="1" applyFont="1" applyFill="1" applyBorder="1" applyAlignment="1">
      <alignment horizontal="center" vertical="center"/>
    </xf>
    <xf numFmtId="49" fontId="3" fillId="0" borderId="62" xfId="0" applyNumberFormat="1" applyFont="1" applyFill="1" applyBorder="1" applyAlignment="1">
      <alignment horizontal="center" vertical="center"/>
    </xf>
    <xf numFmtId="49" fontId="3" fillId="0" borderId="63" xfId="0" applyNumberFormat="1" applyFont="1" applyFill="1" applyBorder="1" applyAlignment="1">
      <alignment horizontal="center" vertical="center"/>
    </xf>
    <xf numFmtId="49" fontId="14" fillId="0" borderId="50" xfId="0" applyNumberFormat="1" applyFont="1" applyFill="1" applyBorder="1" applyAlignment="1">
      <alignment horizontal="center" vertical="center" wrapText="1"/>
    </xf>
    <xf numFmtId="49" fontId="14" fillId="0" borderId="40" xfId="0" applyNumberFormat="1" applyFont="1" applyFill="1" applyBorder="1" applyAlignment="1">
      <alignment horizontal="center" vertical="center" wrapText="1"/>
    </xf>
    <xf numFmtId="49" fontId="14" fillId="0" borderId="51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49" fontId="14" fillId="0" borderId="42" xfId="0" applyNumberFormat="1" applyFont="1" applyFill="1" applyBorder="1" applyAlignment="1">
      <alignment horizontal="center" vertical="center" wrapText="1"/>
    </xf>
    <xf numFmtId="49" fontId="14" fillId="0" borderId="47" xfId="0" applyNumberFormat="1" applyFont="1" applyFill="1" applyBorder="1" applyAlignment="1">
      <alignment horizontal="center" vertical="center" wrapText="1"/>
    </xf>
    <xf numFmtId="167" fontId="11" fillId="0" borderId="11" xfId="1" applyNumberFormat="1" applyFont="1" applyFill="1" applyBorder="1" applyAlignment="1">
      <alignment horizontal="center" vertical="center" wrapText="1"/>
    </xf>
    <xf numFmtId="167" fontId="11" fillId="0" borderId="36" xfId="1" applyNumberFormat="1" applyFont="1" applyFill="1" applyBorder="1" applyAlignment="1">
      <alignment horizontal="center" vertical="center" wrapText="1"/>
    </xf>
    <xf numFmtId="167" fontId="11" fillId="0" borderId="37" xfId="1" applyNumberFormat="1" applyFont="1" applyFill="1" applyBorder="1" applyAlignment="1">
      <alignment horizontal="center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textRotation="90" wrapText="1"/>
    </xf>
    <xf numFmtId="49" fontId="14" fillId="0" borderId="1" xfId="0" applyNumberFormat="1" applyFont="1" applyFill="1" applyBorder="1" applyAlignment="1">
      <alignment horizontal="center" vertical="center" textRotation="90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167" fontId="4" fillId="0" borderId="2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167" fontId="7" fillId="0" borderId="62" xfId="9" applyNumberFormat="1" applyFont="1" applyFill="1" applyBorder="1" applyAlignment="1">
      <alignment horizontal="center" vertical="center" wrapText="1"/>
    </xf>
    <xf numFmtId="167" fontId="7" fillId="0" borderId="63" xfId="9" applyNumberFormat="1" applyFont="1" applyFill="1" applyBorder="1" applyAlignment="1">
      <alignment horizontal="center" vertical="center" wrapText="1"/>
    </xf>
    <xf numFmtId="49" fontId="14" fillId="0" borderId="34" xfId="0" applyNumberFormat="1" applyFont="1" applyFill="1" applyBorder="1" applyAlignment="1">
      <alignment horizontal="center" vertical="center" textRotation="90" wrapText="1"/>
    </xf>
    <xf numFmtId="49" fontId="14" fillId="0" borderId="46" xfId="0" applyNumberFormat="1" applyFont="1" applyFill="1" applyBorder="1" applyAlignment="1">
      <alignment horizontal="center" vertical="center" textRotation="90" wrapText="1"/>
    </xf>
    <xf numFmtId="167" fontId="7" fillId="0" borderId="61" xfId="9" applyNumberFormat="1" applyFont="1" applyFill="1" applyBorder="1" applyAlignment="1">
      <alignment horizontal="center" vertical="center" wrapText="1"/>
    </xf>
    <xf numFmtId="172" fontId="3" fillId="0" borderId="49" xfId="0" applyNumberFormat="1" applyFont="1" applyBorder="1" applyAlignment="1">
      <alignment horizontal="center" vertical="top" wrapText="1"/>
    </xf>
    <xf numFmtId="172" fontId="3" fillId="0" borderId="73" xfId="0" applyNumberFormat="1" applyFont="1" applyBorder="1" applyAlignment="1">
      <alignment horizontal="center" vertical="top" wrapText="1"/>
    </xf>
    <xf numFmtId="172" fontId="3" fillId="0" borderId="12" xfId="0" applyNumberFormat="1" applyFont="1" applyBorder="1" applyAlignment="1">
      <alignment horizontal="center" vertical="top" wrapText="1"/>
    </xf>
    <xf numFmtId="172" fontId="3" fillId="0" borderId="15" xfId="0" applyNumberFormat="1" applyFont="1" applyBorder="1" applyAlignment="1">
      <alignment horizontal="center" vertical="center" wrapText="1"/>
    </xf>
    <xf numFmtId="172" fontId="3" fillId="0" borderId="6" xfId="0" applyNumberFormat="1" applyFont="1" applyBorder="1" applyAlignment="1">
      <alignment horizontal="center" vertical="center" wrapText="1"/>
    </xf>
    <xf numFmtId="172" fontId="3" fillId="0" borderId="15" xfId="0" applyNumberFormat="1" applyFont="1" applyBorder="1" applyAlignment="1">
      <alignment horizontal="center" vertical="top" wrapText="1"/>
    </xf>
    <xf numFmtId="0" fontId="13" fillId="0" borderId="61" xfId="0" applyFont="1" applyBorder="1" applyAlignment="1">
      <alignment horizontal="center" vertical="top" wrapText="1"/>
    </xf>
    <xf numFmtId="0" fontId="13" fillId="0" borderId="62" xfId="0" applyFont="1" applyBorder="1" applyAlignment="1">
      <alignment horizontal="center" vertical="top" wrapText="1"/>
    </xf>
    <xf numFmtId="0" fontId="13" fillId="0" borderId="63" xfId="0" applyFont="1" applyBorder="1" applyAlignment="1">
      <alignment horizontal="center" vertical="top" wrapText="1"/>
    </xf>
    <xf numFmtId="0" fontId="0" fillId="0" borderId="55" xfId="0" applyBorder="1" applyAlignment="1">
      <alignment horizontal="center" vertical="top" wrapText="1"/>
    </xf>
    <xf numFmtId="0" fontId="0" fillId="0" borderId="27" xfId="0" applyBorder="1" applyAlignment="1">
      <alignment horizontal="center" vertical="top" wrapText="1"/>
    </xf>
    <xf numFmtId="0" fontId="13" fillId="0" borderId="0" xfId="1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3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172" fontId="3" fillId="0" borderId="9" xfId="0" applyNumberFormat="1" applyFont="1" applyBorder="1" applyAlignment="1">
      <alignment horizontal="center" vertical="top" wrapText="1"/>
    </xf>
    <xf numFmtId="172" fontId="3" fillId="0" borderId="16" xfId="0" applyNumberFormat="1" applyFont="1" applyBorder="1" applyAlignment="1">
      <alignment horizontal="center" vertical="top" wrapText="1"/>
    </xf>
    <xf numFmtId="0" fontId="14" fillId="0" borderId="30" xfId="0" applyFont="1" applyBorder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64" fillId="0" borderId="15" xfId="0" applyFont="1" applyBorder="1" applyAlignment="1">
      <alignment horizontal="left" vertical="top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64" fillId="0" borderId="30" xfId="0" applyFont="1" applyBorder="1" applyAlignment="1">
      <alignment horizontal="left" vertical="center" wrapText="1"/>
    </xf>
    <xf numFmtId="0" fontId="64" fillId="0" borderId="6" xfId="0" applyFont="1" applyBorder="1" applyAlignment="1">
      <alignment horizontal="left" vertical="center" wrapText="1"/>
    </xf>
    <xf numFmtId="0" fontId="14" fillId="0" borderId="48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64" fillId="0" borderId="56" xfId="0" applyFont="1" applyBorder="1" applyAlignment="1">
      <alignment horizontal="left" vertical="center" wrapText="1"/>
    </xf>
    <xf numFmtId="0" fontId="64" fillId="0" borderId="22" xfId="0" applyFont="1" applyBorder="1" applyAlignment="1">
      <alignment horizontal="left" vertical="center" wrapText="1"/>
    </xf>
    <xf numFmtId="0" fontId="64" fillId="0" borderId="70" xfId="0" applyFont="1" applyBorder="1" applyAlignment="1">
      <alignment horizontal="left" vertical="center" wrapText="1"/>
    </xf>
    <xf numFmtId="0" fontId="64" fillId="0" borderId="71" xfId="0" applyFont="1" applyBorder="1" applyAlignment="1">
      <alignment horizontal="left" vertical="center" wrapText="1"/>
    </xf>
    <xf numFmtId="0" fontId="62" fillId="0" borderId="2" xfId="0" applyFont="1" applyBorder="1" applyAlignment="1">
      <alignment horizontal="left" vertical="top" wrapText="1"/>
    </xf>
    <xf numFmtId="0" fontId="62" fillId="0" borderId="15" xfId="0" applyFont="1" applyBorder="1" applyAlignment="1">
      <alignment horizontal="left" vertical="top" wrapText="1"/>
    </xf>
    <xf numFmtId="0" fontId="46" fillId="0" borderId="0" xfId="0" applyFont="1" applyAlignment="1">
      <alignment horizontal="center"/>
    </xf>
    <xf numFmtId="0" fontId="23" fillId="0" borderId="0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right"/>
    </xf>
    <xf numFmtId="0" fontId="32" fillId="0" borderId="0" xfId="0" applyFont="1" applyAlignment="1">
      <alignment horizontal="left" vertical="top" wrapText="1"/>
    </xf>
    <xf numFmtId="0" fontId="59" fillId="0" borderId="0" xfId="0" applyFont="1" applyFill="1" applyBorder="1" applyAlignment="1">
      <alignment horizontal="center" vertical="center" wrapText="1"/>
    </xf>
    <xf numFmtId="0" fontId="62" fillId="0" borderId="41" xfId="0" applyFont="1" applyBorder="1" applyAlignment="1">
      <alignment horizontal="left" vertical="top" wrapText="1"/>
    </xf>
    <xf numFmtId="0" fontId="62" fillId="0" borderId="39" xfId="0" applyFont="1" applyBorder="1" applyAlignment="1">
      <alignment horizontal="left" vertical="top" wrapText="1"/>
    </xf>
    <xf numFmtId="0" fontId="64" fillId="0" borderId="2" xfId="0" applyFont="1" applyBorder="1" applyAlignment="1">
      <alignment horizontal="left" vertical="top" wrapText="1"/>
    </xf>
    <xf numFmtId="169" fontId="3" fillId="0" borderId="15" xfId="0" applyNumberFormat="1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169" fontId="4" fillId="0" borderId="25" xfId="0" applyNumberFormat="1" applyFont="1" applyFill="1" applyBorder="1" applyAlignment="1">
      <alignment horizontal="center" vertical="center" wrapText="1"/>
    </xf>
    <xf numFmtId="169" fontId="4" fillId="0" borderId="33" xfId="0" applyNumberFormat="1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171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69" fontId="3" fillId="0" borderId="6" xfId="0" applyNumberFormat="1" applyFont="1" applyFill="1" applyBorder="1" applyAlignment="1">
      <alignment horizontal="center" vertical="center" wrapText="1"/>
    </xf>
    <xf numFmtId="169" fontId="3" fillId="0" borderId="25" xfId="0" applyNumberFormat="1" applyFont="1" applyFill="1" applyBorder="1" applyAlignment="1">
      <alignment horizontal="center" vertical="center" wrapText="1"/>
    </xf>
    <xf numFmtId="169" fontId="3" fillId="0" borderId="33" xfId="0" applyNumberFormat="1" applyFont="1" applyFill="1" applyBorder="1" applyAlignment="1">
      <alignment horizontal="center" vertical="center" wrapText="1"/>
    </xf>
    <xf numFmtId="169" fontId="3" fillId="0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</cellXfs>
  <cellStyles count="28">
    <cellStyle name="Comma" xfId="1" builtinId="3"/>
    <cellStyle name="Comma 2" xfId="2"/>
    <cellStyle name="Comma 2 2" xfId="3"/>
    <cellStyle name="Comma 3" xfId="4"/>
    <cellStyle name="Comma 4" xfId="5"/>
    <cellStyle name="Comma 5" xfId="6"/>
    <cellStyle name="Comma 8" xfId="7"/>
    <cellStyle name="Comma_General" xfId="8"/>
    <cellStyle name="Neutral" xfId="9" builtinId="28"/>
    <cellStyle name="Normal" xfId="0" builtinId="0"/>
    <cellStyle name="Normal 11 2" xfId="10"/>
    <cellStyle name="Normal 13" xfId="11"/>
    <cellStyle name="Normal 13 2" xfId="12"/>
    <cellStyle name="Normal 2" xfId="13"/>
    <cellStyle name="Normal 2 3" xfId="14"/>
    <cellStyle name="Normal 3" xfId="15"/>
    <cellStyle name="Normal 4" xfId="16"/>
    <cellStyle name="Normal 5" xfId="17"/>
    <cellStyle name="Normal 6" xfId="18"/>
    <cellStyle name="Normal 7" xfId="19"/>
    <cellStyle name="Normal 8" xfId="20"/>
    <cellStyle name="Normal_Book2" xfId="21"/>
    <cellStyle name="Normal_General" xfId="22"/>
    <cellStyle name="Normal_send-calc-turq" xfId="23"/>
    <cellStyle name="Normal_Varabashxum-ynderk" xfId="24"/>
    <cellStyle name="Percent" xfId="25" builtinId="5"/>
    <cellStyle name="SN_241" xfId="26"/>
    <cellStyle name="SN_it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ERABASHXUM\Voroshum11.08.2015\Havelvac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Accountancy\Users\Smanukyan\Desktop\&#1336;&#1398;&#1380;&#1400;&#1410;&#1398;&#1406;&#1400;&#1394;%20&#1411;&#1377;&#1405;&#1407;&#1377;&#1385;&#1394;&#1385;&#1381;&#1408;\Fichtner%20contract%20&amp;%20all%20documents\&#1366;&#1387;&#1389;&#1407;&#1398;&#1381;&#1408;%20&#1377;&#1396;&#1411;&#1400;&#1411;%20&#1392;&#1377;&#1399;&#1406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N 4"/>
      <sheetName val="N 5"/>
      <sheetName val="N 6"/>
      <sheetName val="N7-1"/>
      <sheetName val="N 7-2"/>
      <sheetName val="N8-1"/>
      <sheetName val="N8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F11">
            <v>21750833.799999997</v>
          </cell>
        </row>
        <row r="15">
          <cell r="E15" t="e">
            <v>#REF!</v>
          </cell>
          <cell r="F15">
            <v>21750833.799999997</v>
          </cell>
        </row>
        <row r="20">
          <cell r="E20" t="e">
            <v>#REF!</v>
          </cell>
          <cell r="F20">
            <v>1200000</v>
          </cell>
        </row>
        <row r="21">
          <cell r="E21" t="e">
            <v>#REF!</v>
          </cell>
          <cell r="F21">
            <v>573777.1</v>
          </cell>
        </row>
        <row r="25">
          <cell r="E25" t="e">
            <v>#REF!</v>
          </cell>
          <cell r="F25">
            <v>12825066.300000001</v>
          </cell>
        </row>
        <row r="29">
          <cell r="E29">
            <v>1981458.5</v>
          </cell>
          <cell r="F29">
            <v>1981458.5</v>
          </cell>
        </row>
        <row r="30">
          <cell r="E30">
            <v>4623402.8</v>
          </cell>
          <cell r="F30">
            <v>4623402.8</v>
          </cell>
        </row>
        <row r="34">
          <cell r="E34">
            <v>233428.7</v>
          </cell>
          <cell r="F34">
            <v>233428.7</v>
          </cell>
        </row>
        <row r="38">
          <cell r="E38">
            <v>30902.400000000001</v>
          </cell>
          <cell r="F38">
            <v>30902.400000000001</v>
          </cell>
        </row>
        <row r="42">
          <cell r="E42">
            <v>113119</v>
          </cell>
          <cell r="F42">
            <v>113119</v>
          </cell>
        </row>
        <row r="43">
          <cell r="E43">
            <v>169679</v>
          </cell>
          <cell r="F43">
            <v>169679</v>
          </cell>
        </row>
        <row r="44">
          <cell r="F44">
            <v>10123432.040000001</v>
          </cell>
        </row>
        <row r="48">
          <cell r="E48" t="e">
            <v>#REF!</v>
          </cell>
          <cell r="F48">
            <v>129194</v>
          </cell>
        </row>
        <row r="53">
          <cell r="E53" t="e">
            <v>#REF!</v>
          </cell>
          <cell r="F53">
            <v>77000</v>
          </cell>
        </row>
        <row r="54">
          <cell r="E54" t="e">
            <v>#REF!</v>
          </cell>
          <cell r="F54">
            <v>22950</v>
          </cell>
        </row>
        <row r="58">
          <cell r="E58">
            <v>23000</v>
          </cell>
          <cell r="F58">
            <v>23000</v>
          </cell>
        </row>
        <row r="62">
          <cell r="E62">
            <v>0</v>
          </cell>
          <cell r="F62">
            <v>6244</v>
          </cell>
        </row>
        <row r="63">
          <cell r="E63" t="e">
            <v>#REF!</v>
          </cell>
          <cell r="F63">
            <v>-1009928.5000000001</v>
          </cell>
        </row>
        <row r="68">
          <cell r="E68" t="e">
            <v>#REF!</v>
          </cell>
          <cell r="F68">
            <v>5391.3</v>
          </cell>
        </row>
        <row r="69">
          <cell r="E69" t="e">
            <v>#REF!</v>
          </cell>
          <cell r="F69">
            <v>-86211.8</v>
          </cell>
        </row>
        <row r="70">
          <cell r="E70" t="e">
            <v>#REF!</v>
          </cell>
          <cell r="F70">
            <v>4413.6000000000004</v>
          </cell>
        </row>
        <row r="74">
          <cell r="E74" t="e">
            <v>#REF!</v>
          </cell>
          <cell r="F74">
            <v>-32576.400000000001</v>
          </cell>
        </row>
        <row r="75">
          <cell r="E75" t="e">
            <v>#REF!</v>
          </cell>
          <cell r="F75">
            <v>-441565.6</v>
          </cell>
        </row>
        <row r="79">
          <cell r="E79" t="e">
            <v>#REF!</v>
          </cell>
          <cell r="F79">
            <v>272288.8</v>
          </cell>
        </row>
        <row r="80">
          <cell r="E80" t="e">
            <v>#REF!</v>
          </cell>
          <cell r="F80">
            <v>-604286.30000000005</v>
          </cell>
        </row>
        <row r="84">
          <cell r="E84" t="e">
            <v>#REF!</v>
          </cell>
          <cell r="F84">
            <v>-127382.1</v>
          </cell>
        </row>
        <row r="87">
          <cell r="E87" t="e">
            <v>#REF!</v>
          </cell>
          <cell r="F87">
            <v>14081600.4</v>
          </cell>
        </row>
        <row r="92">
          <cell r="E92" t="e">
            <v>#REF!</v>
          </cell>
          <cell r="F92">
            <v>3059985.6</v>
          </cell>
        </row>
        <row r="93">
          <cell r="E93" t="e">
            <v>#REF!</v>
          </cell>
          <cell r="F93">
            <v>7895518.4000000004</v>
          </cell>
        </row>
        <row r="97">
          <cell r="E97">
            <v>1699992</v>
          </cell>
          <cell r="F97">
            <v>1699992</v>
          </cell>
        </row>
        <row r="98">
          <cell r="E98">
            <v>254998.8</v>
          </cell>
          <cell r="F98">
            <v>1426104.4</v>
          </cell>
        </row>
        <row r="99">
          <cell r="E99" t="e">
            <v>#REF!</v>
          </cell>
          <cell r="F99">
            <v>-31340.3</v>
          </cell>
        </row>
        <row r="104">
          <cell r="E104" t="e">
            <v>#REF!</v>
          </cell>
          <cell r="F104">
            <v>-31340.3</v>
          </cell>
        </row>
        <row r="107">
          <cell r="E107" t="e">
            <v>#REF!</v>
          </cell>
          <cell r="F107">
            <v>-2875469.36</v>
          </cell>
        </row>
        <row r="112">
          <cell r="E112" t="e">
            <v>#REF!</v>
          </cell>
          <cell r="F112">
            <v>-20275.099999999999</v>
          </cell>
        </row>
        <row r="113">
          <cell r="E113" t="e">
            <v>#REF!</v>
          </cell>
          <cell r="F113">
            <v>314408.3</v>
          </cell>
        </row>
        <row r="117">
          <cell r="E117" t="e">
            <v>#REF!</v>
          </cell>
          <cell r="F117">
            <v>241032.9</v>
          </cell>
        </row>
        <row r="118">
          <cell r="E118" t="e">
            <v>#REF!</v>
          </cell>
          <cell r="F118">
            <v>66706.399999999994</v>
          </cell>
        </row>
        <row r="122">
          <cell r="E122" t="e">
            <v>#REF!</v>
          </cell>
          <cell r="F122">
            <v>114577</v>
          </cell>
        </row>
        <row r="123">
          <cell r="E123" t="e">
            <v>#REF!</v>
          </cell>
          <cell r="F123">
            <v>1195877</v>
          </cell>
        </row>
        <row r="124">
          <cell r="E124" t="e">
            <v>#REF!</v>
          </cell>
          <cell r="F124">
            <v>36480</v>
          </cell>
        </row>
        <row r="128">
          <cell r="E128">
            <v>-96107.200000000012</v>
          </cell>
          <cell r="F128">
            <v>-124494</v>
          </cell>
        </row>
        <row r="129">
          <cell r="E129">
            <v>-2764375</v>
          </cell>
          <cell r="F129">
            <v>-3867027.56</v>
          </cell>
        </row>
        <row r="133">
          <cell r="E133" t="e">
            <v>#REF!</v>
          </cell>
          <cell r="F133">
            <v>-28424.2</v>
          </cell>
        </row>
        <row r="134">
          <cell r="E134" t="e">
            <v>#REF!</v>
          </cell>
          <cell r="F134">
            <v>-3700.8</v>
          </cell>
        </row>
        <row r="135">
          <cell r="E135" t="e">
            <v>#REF!</v>
          </cell>
          <cell r="F135">
            <v>-873.8</v>
          </cell>
        </row>
        <row r="139">
          <cell r="E139" t="e">
            <v>#REF!</v>
          </cell>
          <cell r="F139">
            <v>-799755.5</v>
          </cell>
        </row>
        <row r="142">
          <cell r="E142" t="e">
            <v>#REF!</v>
          </cell>
          <cell r="F142">
            <v>-170624.20000000004</v>
          </cell>
        </row>
        <row r="147">
          <cell r="E147" t="e">
            <v>#REF!</v>
          </cell>
          <cell r="F147">
            <v>3237.3</v>
          </cell>
        </row>
        <row r="148">
          <cell r="E148" t="e">
            <v>#REF!</v>
          </cell>
          <cell r="F148">
            <v>28717.8</v>
          </cell>
        </row>
        <row r="149">
          <cell r="E149" t="e">
            <v>#REF!</v>
          </cell>
          <cell r="F149">
            <v>79326.2</v>
          </cell>
        </row>
        <row r="150">
          <cell r="E150" t="e">
            <v>#REF!</v>
          </cell>
          <cell r="F150">
            <v>5024.1000000000004</v>
          </cell>
        </row>
        <row r="154">
          <cell r="E154" t="e">
            <v>#REF!</v>
          </cell>
          <cell r="F154">
            <v>-918.4</v>
          </cell>
        </row>
        <row r="155">
          <cell r="E155" t="e">
            <v>#REF!</v>
          </cell>
          <cell r="F155">
            <v>-138043.6</v>
          </cell>
        </row>
        <row r="156">
          <cell r="E156" t="e">
            <v>#REF!</v>
          </cell>
          <cell r="F156">
            <v>-112420</v>
          </cell>
        </row>
        <row r="157">
          <cell r="E157" t="e">
            <v>#REF!</v>
          </cell>
          <cell r="F157">
            <v>-38400</v>
          </cell>
        </row>
        <row r="158">
          <cell r="E158" t="e">
            <v>#REF!</v>
          </cell>
          <cell r="F158">
            <v>2852.4</v>
          </cell>
        </row>
        <row r="159">
          <cell r="E159" t="e">
            <v>#REF!</v>
          </cell>
          <cell r="F159">
            <v>117205.1</v>
          </cell>
        </row>
        <row r="168">
          <cell r="E168" t="e">
            <v>#REF!</v>
          </cell>
          <cell r="F168">
            <v>114704.1</v>
          </cell>
        </row>
        <row r="169">
          <cell r="E169" t="e">
            <v>#REF!</v>
          </cell>
          <cell r="F169">
            <v>2501</v>
          </cell>
        </row>
        <row r="170">
          <cell r="F170">
            <v>-1124568.6000000001</v>
          </cell>
        </row>
        <row r="174">
          <cell r="E174" t="e">
            <v>#REF!</v>
          </cell>
          <cell r="F174">
            <v>-1124568.6000000001</v>
          </cell>
        </row>
        <row r="179">
          <cell r="E179" t="e">
            <v>#REF!</v>
          </cell>
          <cell r="F179">
            <v>0</v>
          </cell>
        </row>
        <row r="180">
          <cell r="E180" t="e">
            <v>#REF!</v>
          </cell>
          <cell r="F180">
            <v>397696.2</v>
          </cell>
        </row>
        <row r="181">
          <cell r="E181" t="e">
            <v>#REF!</v>
          </cell>
          <cell r="F181">
            <v>504768.2</v>
          </cell>
        </row>
        <row r="185">
          <cell r="E185">
            <v>0</v>
          </cell>
          <cell r="F185">
            <v>17350.599999999999</v>
          </cell>
        </row>
        <row r="189">
          <cell r="E189">
            <v>0</v>
          </cell>
          <cell r="F189">
            <v>-79325.5</v>
          </cell>
        </row>
        <row r="193">
          <cell r="E193" t="e">
            <v>#REF!</v>
          </cell>
          <cell r="F193">
            <v>-488991.8</v>
          </cell>
        </row>
        <row r="194">
          <cell r="E194" t="e">
            <v>#REF!</v>
          </cell>
          <cell r="F194">
            <v>-108788.7</v>
          </cell>
        </row>
        <row r="198">
          <cell r="E198" t="e">
            <v>#REF!</v>
          </cell>
          <cell r="F198">
            <v>-79325.5</v>
          </cell>
        </row>
        <row r="202">
          <cell r="E202" t="e">
            <v>#REF!</v>
          </cell>
          <cell r="F202">
            <v>-6768.9</v>
          </cell>
        </row>
        <row r="203">
          <cell r="E203" t="e">
            <v>#REF!</v>
          </cell>
          <cell r="F203">
            <v>-22000</v>
          </cell>
        </row>
        <row r="207">
          <cell r="E207">
            <v>-107914.8</v>
          </cell>
          <cell r="F207">
            <v>-116797.8</v>
          </cell>
        </row>
        <row r="211">
          <cell r="E211" t="e">
            <v>#REF!</v>
          </cell>
          <cell r="F211">
            <v>-198838.6</v>
          </cell>
        </row>
        <row r="215">
          <cell r="E215">
            <v>-641204.19999999995</v>
          </cell>
          <cell r="F215">
            <v>-1038901.8</v>
          </cell>
        </row>
        <row r="219">
          <cell r="E219">
            <v>90914.8</v>
          </cell>
          <cell r="F219">
            <v>95355</v>
          </cell>
        </row>
        <row r="224">
          <cell r="E224" t="e">
            <v>#REF!</v>
          </cell>
          <cell r="F224">
            <v>108000</v>
          </cell>
        </row>
        <row r="229">
          <cell r="E229" t="e">
            <v>#REF!</v>
          </cell>
          <cell r="F229">
            <v>0</v>
          </cell>
        </row>
        <row r="230">
          <cell r="E230" t="e">
            <v>#REF!</v>
          </cell>
          <cell r="F230">
            <v>87000</v>
          </cell>
        </row>
        <row r="231">
          <cell r="E231" t="e">
            <v>#REF!</v>
          </cell>
          <cell r="F231">
            <v>21000</v>
          </cell>
        </row>
        <row r="236">
          <cell r="E236" t="e">
            <v>#REF!</v>
          </cell>
          <cell r="F236">
            <v>-2148806</v>
          </cell>
        </row>
        <row r="241">
          <cell r="E241" t="e">
            <v>#REF!</v>
          </cell>
          <cell r="F241">
            <v>-2148806</v>
          </cell>
        </row>
        <row r="247">
          <cell r="E247">
            <v>675000</v>
          </cell>
          <cell r="F247">
            <v>675000</v>
          </cell>
        </row>
      </sheetData>
      <sheetData sheetId="6" refreshError="1">
        <row r="10">
          <cell r="F10">
            <v>20216008.700000003</v>
          </cell>
          <cell r="G10">
            <v>3416597.9</v>
          </cell>
        </row>
      </sheetData>
      <sheetData sheetId="7" refreshError="1">
        <row r="10">
          <cell r="F10">
            <v>4535189.7999999989</v>
          </cell>
          <cell r="G10">
            <v>1076105</v>
          </cell>
          <cell r="I10">
            <v>4595928</v>
          </cell>
          <cell r="J10">
            <v>597561.73999999987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ռանց չընդունված հաշիվների"/>
      <sheetName val="Ամփոփ հաշվ. օրինակելի ձև"/>
      <sheetName val="Չընդունված հաշիվները ներառյ (2)"/>
      <sheetName val="Չընդունված հաշիվները ներառյ (3)"/>
      <sheetName val="Sheet2"/>
      <sheetName val="Չընդունված հաշիվները ներառյալ"/>
      <sheetName val="Չընդունված հաշիվները ներառյ (4)"/>
      <sheetName val="Չընդունված հաշիվ. ներառյ 17.01."/>
      <sheetName val="Fichntner contract (2)"/>
      <sheetName val="Sheet1"/>
      <sheetName val="Sheet1 (2)"/>
      <sheetName val="10.07.2018"/>
      <sheetName val="10.07.2018 (2)"/>
      <sheetName val="Fichntner contract"/>
      <sheetName val="10.07.2018 USD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9">
          <cell r="W19">
            <v>3546.8100000000004</v>
          </cell>
          <cell r="Z19">
            <v>3737.6200000000003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15" sqref="B15"/>
    </sheetView>
  </sheetViews>
  <sheetFormatPr defaultColWidth="13.42578125" defaultRowHeight="13.5" x14ac:dyDescent="0.25"/>
  <cols>
    <col min="1" max="1" width="42.85546875" style="217" customWidth="1"/>
    <col min="2" max="2" width="38" style="217" customWidth="1"/>
    <col min="3" max="3" width="13.42578125" style="217" customWidth="1"/>
    <col min="4" max="4" width="15.85546875" style="217" customWidth="1"/>
    <col min="5" max="16384" width="13.42578125" style="217"/>
  </cols>
  <sheetData>
    <row r="1" spans="1:5" ht="14.25" x14ac:dyDescent="0.25">
      <c r="A1" s="236"/>
      <c r="B1" s="160" t="s">
        <v>63</v>
      </c>
      <c r="C1" s="226"/>
    </row>
    <row r="2" spans="1:5" ht="14.25" x14ac:dyDescent="0.25">
      <c r="A2" s="236"/>
      <c r="B2" s="238"/>
      <c r="C2" s="226"/>
      <c r="D2" s="227"/>
      <c r="E2" s="227"/>
    </row>
    <row r="3" spans="1:5" ht="77.25" customHeight="1" x14ac:dyDescent="0.25">
      <c r="A3" s="543" t="s">
        <v>189</v>
      </c>
      <c r="B3" s="543"/>
      <c r="C3" s="228"/>
      <c r="D3" s="228"/>
      <c r="E3" s="228"/>
    </row>
    <row r="4" spans="1:5" s="229" customFormat="1" ht="18.75" customHeight="1" x14ac:dyDescent="0.25">
      <c r="A4" s="221"/>
      <c r="B4" s="222" t="s">
        <v>190</v>
      </c>
    </row>
    <row r="5" spans="1:5" ht="88.5" customHeight="1" x14ac:dyDescent="0.25">
      <c r="A5" s="223"/>
      <c r="B5" s="224" t="s">
        <v>174</v>
      </c>
      <c r="C5" s="230"/>
    </row>
    <row r="6" spans="1:5" ht="33.75" customHeight="1" x14ac:dyDescent="0.25">
      <c r="A6" s="218" t="s">
        <v>191</v>
      </c>
      <c r="B6" s="225"/>
    </row>
    <row r="7" spans="1:5" ht="24" customHeight="1" x14ac:dyDescent="0.25">
      <c r="A7" s="218" t="s">
        <v>192</v>
      </c>
      <c r="B7" s="219"/>
    </row>
    <row r="8" spans="1:5" ht="21" customHeight="1" x14ac:dyDescent="0.25">
      <c r="A8" s="218" t="s">
        <v>193</v>
      </c>
      <c r="B8" s="219"/>
      <c r="D8" s="217" t="s">
        <v>194</v>
      </c>
    </row>
    <row r="10" spans="1:5" x14ac:dyDescent="0.25">
      <c r="B10" s="231"/>
    </row>
    <row r="11" spans="1:5" x14ac:dyDescent="0.25">
      <c r="B11" s="231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4" workbookViewId="0">
      <selection activeCell="G15" sqref="G15"/>
    </sheetView>
  </sheetViews>
  <sheetFormatPr defaultColWidth="9.140625" defaultRowHeight="13.5" x14ac:dyDescent="0.25"/>
  <cols>
    <col min="1" max="1" width="38.5703125" style="217" customWidth="1"/>
    <col min="2" max="2" width="19" style="217" customWidth="1"/>
    <col min="3" max="3" width="21" style="217" customWidth="1"/>
    <col min="4" max="4" width="15.85546875" style="217" customWidth="1"/>
    <col min="5" max="16384" width="9.140625" style="217"/>
  </cols>
  <sheetData>
    <row r="1" spans="1:4" x14ac:dyDescent="0.25">
      <c r="A1" s="236"/>
      <c r="B1" s="236"/>
      <c r="C1" s="237" t="s">
        <v>116</v>
      </c>
    </row>
    <row r="2" spans="1:4" ht="95.25" customHeight="1" x14ac:dyDescent="0.25">
      <c r="A2" s="543" t="s">
        <v>178</v>
      </c>
      <c r="B2" s="543"/>
      <c r="C2" s="543"/>
    </row>
    <row r="3" spans="1:4" ht="26.25" customHeight="1" x14ac:dyDescent="0.25">
      <c r="A3" s="184"/>
      <c r="B3" s="184"/>
      <c r="C3" s="161" t="s">
        <v>120</v>
      </c>
    </row>
    <row r="4" spans="1:4" ht="55.5" customHeight="1" x14ac:dyDescent="0.25">
      <c r="A4" s="544" t="s">
        <v>179</v>
      </c>
      <c r="B4" s="545" t="s">
        <v>174</v>
      </c>
      <c r="C4" s="546"/>
      <c r="D4" s="547"/>
    </row>
    <row r="5" spans="1:4" ht="33.75" customHeight="1" x14ac:dyDescent="0.25">
      <c r="A5" s="544"/>
      <c r="B5" s="81" t="s">
        <v>73</v>
      </c>
      <c r="C5" s="186" t="s">
        <v>180</v>
      </c>
      <c r="D5" s="186" t="s">
        <v>22</v>
      </c>
    </row>
    <row r="6" spans="1:4" ht="21.75" customHeight="1" x14ac:dyDescent="0.25">
      <c r="A6" s="218" t="s">
        <v>175</v>
      </c>
      <c r="B6" s="219" t="e">
        <f>B14+B8</f>
        <v>#REF!</v>
      </c>
      <c r="C6" s="219">
        <f>C14+C8</f>
        <v>20891008.700000003</v>
      </c>
      <c r="D6" s="219">
        <f>D14+D8</f>
        <v>4091597.9</v>
      </c>
    </row>
    <row r="7" spans="1:4" ht="24.75" customHeight="1" x14ac:dyDescent="0.25">
      <c r="A7" s="218" t="s">
        <v>181</v>
      </c>
      <c r="B7" s="219"/>
      <c r="C7" s="219"/>
      <c r="D7" s="219"/>
    </row>
    <row r="8" spans="1:4" ht="27" customHeight="1" x14ac:dyDescent="0.25">
      <c r="A8" s="218" t="s">
        <v>182</v>
      </c>
      <c r="B8" s="219">
        <f>B10</f>
        <v>675000</v>
      </c>
      <c r="C8" s="219">
        <f>C10</f>
        <v>675000</v>
      </c>
      <c r="D8" s="219">
        <f>D10</f>
        <v>675000</v>
      </c>
    </row>
    <row r="9" spans="1:4" ht="32.25" customHeight="1" x14ac:dyDescent="0.25">
      <c r="A9" s="218" t="s">
        <v>181</v>
      </c>
      <c r="B9" s="219"/>
      <c r="C9" s="219"/>
      <c r="D9" s="219"/>
    </row>
    <row r="10" spans="1:4" ht="42.75" customHeight="1" x14ac:dyDescent="0.25">
      <c r="A10" s="218" t="s">
        <v>183</v>
      </c>
      <c r="B10" s="219">
        <f>B12</f>
        <v>675000</v>
      </c>
      <c r="C10" s="219">
        <f>C12</f>
        <v>675000</v>
      </c>
      <c r="D10" s="219">
        <f>D12</f>
        <v>675000</v>
      </c>
    </row>
    <row r="11" spans="1:4" ht="36.75" customHeight="1" x14ac:dyDescent="0.25">
      <c r="A11" s="218" t="s">
        <v>181</v>
      </c>
      <c r="B11" s="219"/>
      <c r="C11" s="219"/>
      <c r="D11" s="219"/>
    </row>
    <row r="12" spans="1:4" ht="51.75" customHeight="1" x14ac:dyDescent="0.25">
      <c r="A12" s="220" t="s">
        <v>184</v>
      </c>
      <c r="B12" s="219">
        <v>675000</v>
      </c>
      <c r="C12" s="219">
        <v>675000</v>
      </c>
      <c r="D12" s="219">
        <v>675000</v>
      </c>
    </row>
    <row r="13" spans="1:4" ht="22.5" customHeight="1" x14ac:dyDescent="0.25">
      <c r="A13" s="218"/>
      <c r="B13" s="218"/>
      <c r="C13" s="218" t="s">
        <v>185</v>
      </c>
      <c r="D13" s="218" t="s">
        <v>185</v>
      </c>
    </row>
    <row r="14" spans="1:4" ht="28.5" customHeight="1" x14ac:dyDescent="0.25">
      <c r="A14" s="218" t="s">
        <v>186</v>
      </c>
      <c r="B14" s="219" t="e">
        <f>B16</f>
        <v>#REF!</v>
      </c>
      <c r="C14" s="219">
        <f>C16</f>
        <v>20216008.700000003</v>
      </c>
      <c r="D14" s="219">
        <f>D16</f>
        <v>3416597.9</v>
      </c>
    </row>
    <row r="15" spans="1:4" ht="32.25" customHeight="1" x14ac:dyDescent="0.25">
      <c r="A15" s="218" t="s">
        <v>181</v>
      </c>
      <c r="B15" s="219"/>
      <c r="C15" s="219"/>
      <c r="D15" s="219"/>
    </row>
    <row r="16" spans="1:4" ht="42.75" customHeight="1" x14ac:dyDescent="0.25">
      <c r="A16" s="218" t="s">
        <v>187</v>
      </c>
      <c r="B16" s="219" t="e">
        <f>B18</f>
        <v>#REF!</v>
      </c>
      <c r="C16" s="219">
        <f>C18</f>
        <v>20216008.700000003</v>
      </c>
      <c r="D16" s="219">
        <f>D18</f>
        <v>3416597.9</v>
      </c>
    </row>
    <row r="17" spans="1:4" ht="36.75" customHeight="1" x14ac:dyDescent="0.25">
      <c r="A17" s="218" t="s">
        <v>181</v>
      </c>
      <c r="B17" s="219"/>
      <c r="C17" s="219"/>
      <c r="D17" s="219"/>
    </row>
    <row r="18" spans="1:4" ht="29.25" customHeight="1" x14ac:dyDescent="0.25">
      <c r="A18" s="220" t="s">
        <v>188</v>
      </c>
      <c r="B18" s="219" t="e">
        <f>'[1]N7-1'!#REF!</f>
        <v>#REF!</v>
      </c>
      <c r="C18" s="219">
        <f>'[1]N7-1'!F10</f>
        <v>20216008.700000003</v>
      </c>
      <c r="D18" s="219">
        <f>'[1]N7-1'!G10</f>
        <v>3416597.9</v>
      </c>
    </row>
  </sheetData>
  <mergeCells count="3">
    <mergeCell ref="A2:C2"/>
    <mergeCell ref="A4:A5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9" sqref="E9"/>
    </sheetView>
  </sheetViews>
  <sheetFormatPr defaultColWidth="9.140625" defaultRowHeight="13.5" x14ac:dyDescent="0.2"/>
  <cols>
    <col min="1" max="1" width="44.7109375" style="183" customWidth="1"/>
    <col min="2" max="2" width="18.28515625" style="183" customWidth="1"/>
    <col min="3" max="3" width="20.28515625" style="183" customWidth="1"/>
    <col min="4" max="4" width="18.28515625" style="191" customWidth="1"/>
    <col min="5" max="5" width="22.42578125" style="192" customWidth="1"/>
    <col min="6" max="6" width="14.5703125" style="192" bestFit="1" customWidth="1"/>
    <col min="7" max="7" width="11.7109375" style="183" bestFit="1" customWidth="1"/>
    <col min="8" max="8" width="9.7109375" style="183" bestFit="1" customWidth="1"/>
    <col min="9" max="16384" width="9.140625" style="183"/>
  </cols>
  <sheetData>
    <row r="1" spans="1:8" x14ac:dyDescent="0.25">
      <c r="A1" s="235"/>
      <c r="B1" s="235"/>
      <c r="C1" s="160" t="s">
        <v>171</v>
      </c>
    </row>
    <row r="2" spans="1:8" ht="14.25" customHeight="1" x14ac:dyDescent="0.2">
      <c r="A2" s="548"/>
      <c r="B2" s="548"/>
      <c r="C2" s="548"/>
    </row>
    <row r="3" spans="1:8" s="198" customFormat="1" x14ac:dyDescent="0.2">
      <c r="A3" s="549"/>
      <c r="B3" s="549"/>
      <c r="C3" s="549"/>
      <c r="D3" s="193"/>
      <c r="E3" s="194"/>
      <c r="F3" s="195"/>
      <c r="G3" s="196"/>
      <c r="H3" s="197"/>
    </row>
    <row r="4" spans="1:8" s="203" customFormat="1" ht="73.5" customHeight="1" x14ac:dyDescent="0.25">
      <c r="A4" s="543" t="s">
        <v>172</v>
      </c>
      <c r="B4" s="543"/>
      <c r="C4" s="543"/>
      <c r="D4" s="33"/>
      <c r="E4" s="199"/>
      <c r="F4" s="200"/>
      <c r="G4" s="201"/>
      <c r="H4" s="202"/>
    </row>
    <row r="5" spans="1:8" s="203" customFormat="1" ht="23.25" customHeight="1" x14ac:dyDescent="0.25">
      <c r="A5" s="184"/>
      <c r="B5" s="184"/>
      <c r="C5" s="184"/>
      <c r="D5" s="33"/>
      <c r="E5" s="199"/>
      <c r="F5" s="200"/>
      <c r="G5" s="201"/>
      <c r="H5" s="202"/>
    </row>
    <row r="6" spans="1:8" s="185" customFormat="1" ht="21.75" customHeight="1" x14ac:dyDescent="0.25">
      <c r="C6" s="161" t="s">
        <v>120</v>
      </c>
      <c r="D6" s="32"/>
      <c r="E6" s="204"/>
      <c r="F6" s="204"/>
    </row>
    <row r="7" spans="1:8" ht="59.25" customHeight="1" x14ac:dyDescent="0.2">
      <c r="A7" s="544" t="s">
        <v>173</v>
      </c>
      <c r="B7" s="545" t="s">
        <v>174</v>
      </c>
      <c r="C7" s="547"/>
      <c r="F7" s="205"/>
    </row>
    <row r="8" spans="1:8" ht="42" customHeight="1" x14ac:dyDescent="0.2">
      <c r="A8" s="544"/>
      <c r="B8" s="50" t="s">
        <v>72</v>
      </c>
      <c r="C8" s="50" t="s">
        <v>22</v>
      </c>
      <c r="F8" s="205"/>
    </row>
    <row r="9" spans="1:8" ht="22.5" customHeight="1" x14ac:dyDescent="0.2">
      <c r="A9" s="143" t="s">
        <v>175</v>
      </c>
      <c r="B9" s="187" t="e">
        <f>B11+B12</f>
        <v>#REF!</v>
      </c>
      <c r="C9" s="187">
        <f>C11+C12</f>
        <v>8610087.6400000006</v>
      </c>
      <c r="E9" s="206"/>
      <c r="F9" s="207"/>
      <c r="G9" s="208"/>
      <c r="H9" s="208"/>
    </row>
    <row r="10" spans="1:8" ht="22.5" customHeight="1" x14ac:dyDescent="0.25">
      <c r="A10" s="188" t="s">
        <v>25</v>
      </c>
      <c r="B10" s="189"/>
      <c r="C10" s="190"/>
      <c r="D10" s="206"/>
      <c r="E10" s="207"/>
      <c r="F10" s="207"/>
      <c r="G10" s="208"/>
      <c r="H10" s="208"/>
    </row>
    <row r="11" spans="1:8" ht="39" customHeight="1" x14ac:dyDescent="0.2">
      <c r="A11" s="144" t="s">
        <v>176</v>
      </c>
      <c r="B11" s="190" t="e">
        <f>'[1]N7-1'!#REF!+'[1]N 7-2'!G10</f>
        <v>#REF!</v>
      </c>
      <c r="C11" s="190">
        <f>'[1]N7-1'!G10+'[1]N 7-2'!J10</f>
        <v>4014159.6399999997</v>
      </c>
      <c r="D11" s="206"/>
      <c r="E11" s="207"/>
      <c r="F11" s="207"/>
      <c r="G11" s="208"/>
      <c r="H11" s="208"/>
    </row>
    <row r="12" spans="1:8" ht="27" customHeight="1" x14ac:dyDescent="0.2">
      <c r="A12" s="144" t="s">
        <v>177</v>
      </c>
      <c r="B12" s="190">
        <f>'[1]N 7-2'!F10</f>
        <v>4535189.7999999989</v>
      </c>
      <c r="C12" s="190">
        <f>'[1]N 7-2'!I10</f>
        <v>4595928</v>
      </c>
      <c r="D12" s="209"/>
    </row>
    <row r="13" spans="1:8" s="192" customFormat="1" x14ac:dyDescent="0.2">
      <c r="A13" s="205"/>
      <c r="B13" s="205"/>
      <c r="C13" s="207"/>
      <c r="D13" s="210"/>
      <c r="E13" s="211"/>
    </row>
    <row r="14" spans="1:8" s="192" customFormat="1" x14ac:dyDescent="0.2">
      <c r="A14" s="205"/>
      <c r="B14" s="205"/>
      <c r="C14" s="205"/>
      <c r="D14" s="212"/>
      <c r="F14" s="213"/>
    </row>
    <row r="15" spans="1:8" s="192" customFormat="1" x14ac:dyDescent="0.25">
      <c r="A15" s="205"/>
      <c r="B15" s="205"/>
      <c r="C15" s="214"/>
      <c r="D15" s="206"/>
      <c r="F15" s="205"/>
    </row>
    <row r="16" spans="1:8" s="192" customFormat="1" x14ac:dyDescent="0.2">
      <c r="A16" s="205"/>
      <c r="B16" s="205"/>
      <c r="C16" s="205"/>
      <c r="D16" s="206"/>
      <c r="E16" s="207"/>
      <c r="F16" s="213"/>
    </row>
    <row r="17" spans="1:6" s="192" customFormat="1" x14ac:dyDescent="0.2">
      <c r="A17" s="205"/>
      <c r="B17" s="205"/>
      <c r="C17" s="205"/>
      <c r="D17" s="191"/>
      <c r="E17" s="211"/>
      <c r="F17" s="205"/>
    </row>
    <row r="18" spans="1:6" s="192" customFormat="1" x14ac:dyDescent="0.2">
      <c r="A18" s="205"/>
      <c r="B18" s="205"/>
      <c r="C18" s="205"/>
      <c r="D18" s="191"/>
      <c r="F18" s="205"/>
    </row>
    <row r="19" spans="1:6" s="192" customFormat="1" x14ac:dyDescent="0.2">
      <c r="A19" s="205"/>
      <c r="B19" s="205"/>
      <c r="C19" s="205"/>
      <c r="D19" s="212"/>
      <c r="E19" s="211"/>
      <c r="F19" s="205"/>
    </row>
    <row r="20" spans="1:6" s="192" customFormat="1" x14ac:dyDescent="0.2">
      <c r="A20" s="205"/>
      <c r="B20" s="205"/>
      <c r="C20" s="205"/>
      <c r="D20" s="191"/>
      <c r="E20" s="215"/>
      <c r="F20" s="205"/>
    </row>
    <row r="21" spans="1:6" s="192" customFormat="1" x14ac:dyDescent="0.2">
      <c r="D21" s="209"/>
      <c r="F21" s="205"/>
    </row>
    <row r="22" spans="1:6" s="192" customFormat="1" x14ac:dyDescent="0.2">
      <c r="D22" s="191"/>
      <c r="F22" s="205"/>
    </row>
    <row r="23" spans="1:6" x14ac:dyDescent="0.2">
      <c r="F23" s="205"/>
    </row>
    <row r="24" spans="1:6" x14ac:dyDescent="0.2">
      <c r="C24" s="216"/>
    </row>
  </sheetData>
  <mergeCells count="5">
    <mergeCell ref="A2:C2"/>
    <mergeCell ref="A3:C3"/>
    <mergeCell ref="A4:C4"/>
    <mergeCell ref="A7:A8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opLeftCell="A13" workbookViewId="0">
      <selection activeCell="J14" sqref="J14"/>
    </sheetView>
  </sheetViews>
  <sheetFormatPr defaultColWidth="9.140625" defaultRowHeight="13.5" x14ac:dyDescent="0.25"/>
  <cols>
    <col min="1" max="2" width="6.7109375" style="24" customWidth="1"/>
    <col min="3" max="3" width="5.28515625" style="24" customWidth="1"/>
    <col min="4" max="4" width="48.28515625" style="24" customWidth="1"/>
    <col min="5" max="5" width="15.5703125" style="26" bestFit="1" customWidth="1"/>
    <col min="6" max="6" width="21.42578125" style="26" customWidth="1"/>
    <col min="7" max="7" width="9.140625" style="26"/>
    <col min="8" max="8" width="10.85546875" style="26" customWidth="1"/>
    <col min="9" max="9" width="18.42578125" style="26" customWidth="1"/>
    <col min="10" max="10" width="16.5703125" style="26" customWidth="1"/>
    <col min="11" max="12" width="9.140625" style="26"/>
    <col min="13" max="16384" width="9.140625" style="24"/>
  </cols>
  <sheetData>
    <row r="1" spans="1:12" x14ac:dyDescent="0.25">
      <c r="A1" s="232"/>
      <c r="B1" s="232"/>
      <c r="C1" s="232"/>
      <c r="D1" s="232"/>
      <c r="E1" s="233"/>
      <c r="F1" s="160" t="s">
        <v>142</v>
      </c>
    </row>
    <row r="2" spans="1:12" x14ac:dyDescent="0.25">
      <c r="A2" s="232"/>
      <c r="B2" s="232"/>
      <c r="C2" s="232"/>
      <c r="D2" s="232"/>
      <c r="E2" s="233"/>
      <c r="F2" s="233"/>
    </row>
    <row r="3" spans="1:12" x14ac:dyDescent="0.25">
      <c r="A3" s="232"/>
      <c r="B3" s="234"/>
      <c r="C3" s="234"/>
      <c r="D3" s="234"/>
      <c r="E3" s="233"/>
      <c r="F3" s="233"/>
    </row>
    <row r="4" spans="1:12" ht="74.25" customHeight="1" x14ac:dyDescent="0.25">
      <c r="A4" s="550" t="s">
        <v>143</v>
      </c>
      <c r="B4" s="550"/>
      <c r="C4" s="550"/>
      <c r="D4" s="550"/>
      <c r="E4" s="550"/>
      <c r="F4" s="550"/>
    </row>
    <row r="5" spans="1:12" x14ac:dyDescent="0.25">
      <c r="A5" s="145"/>
      <c r="B5" s="145"/>
      <c r="C5" s="145"/>
      <c r="D5" s="145"/>
      <c r="G5" s="24"/>
      <c r="H5" s="24"/>
      <c r="I5" s="24"/>
      <c r="J5" s="24"/>
      <c r="K5" s="24"/>
    </row>
    <row r="6" spans="1:12" x14ac:dyDescent="0.25">
      <c r="B6" s="27"/>
      <c r="C6" s="145"/>
      <c r="D6" s="145"/>
      <c r="E6" s="24"/>
      <c r="F6" s="161" t="s">
        <v>120</v>
      </c>
      <c r="G6" s="150"/>
      <c r="L6" s="24"/>
    </row>
    <row r="7" spans="1:12" ht="96" customHeight="1" x14ac:dyDescent="0.25">
      <c r="A7" s="37" t="s">
        <v>10</v>
      </c>
      <c r="B7" s="37" t="s">
        <v>11</v>
      </c>
      <c r="C7" s="37" t="s">
        <v>12</v>
      </c>
      <c r="D7" s="81" t="s">
        <v>24</v>
      </c>
      <c r="E7" s="545" t="s">
        <v>122</v>
      </c>
      <c r="F7" s="547"/>
      <c r="G7" s="150"/>
      <c r="L7" s="24"/>
    </row>
    <row r="8" spans="1:12" ht="20.25" customHeight="1" x14ac:dyDescent="0.25">
      <c r="A8" s="162"/>
      <c r="B8" s="162"/>
      <c r="C8" s="162"/>
      <c r="D8" s="50"/>
      <c r="E8" s="163" t="s">
        <v>72</v>
      </c>
      <c r="F8" s="163" t="s">
        <v>123</v>
      </c>
      <c r="L8" s="24"/>
    </row>
    <row r="9" spans="1:12" ht="17.25" customHeight="1" x14ac:dyDescent="0.25">
      <c r="A9" s="162"/>
      <c r="B9" s="162"/>
      <c r="C9" s="162"/>
      <c r="D9" s="49" t="s">
        <v>23</v>
      </c>
      <c r="E9" s="152" t="e">
        <f>E11+E15+E27+E32+E36+E40+E44</f>
        <v>#REF!</v>
      </c>
      <c r="F9" s="152">
        <f>F11+F15+F27+F32+F36+F40+F44</f>
        <v>29501096.339999996</v>
      </c>
      <c r="I9" s="159"/>
      <c r="J9" s="159"/>
      <c r="L9" s="24"/>
    </row>
    <row r="10" spans="1:12" s="26" customFormat="1" ht="17.25" customHeight="1" x14ac:dyDescent="0.25">
      <c r="A10" s="162"/>
      <c r="B10" s="162"/>
      <c r="C10" s="162"/>
      <c r="D10" s="49" t="s">
        <v>124</v>
      </c>
      <c r="E10" s="152"/>
      <c r="F10" s="152"/>
      <c r="I10" s="164"/>
      <c r="J10" s="164"/>
    </row>
    <row r="11" spans="1:12" s="26" customFormat="1" ht="30.75" customHeight="1" x14ac:dyDescent="0.25">
      <c r="A11" s="165" t="s">
        <v>5</v>
      </c>
      <c r="B11" s="166"/>
      <c r="C11" s="166"/>
      <c r="D11" s="167" t="s">
        <v>144</v>
      </c>
      <c r="E11" s="152" t="e">
        <f>E13</f>
        <v>#REF!</v>
      </c>
      <c r="F11" s="152">
        <f>'[1]N 6'!F11</f>
        <v>21750833.799999997</v>
      </c>
      <c r="G11" s="24"/>
      <c r="H11" s="24"/>
      <c r="K11" s="24"/>
    </row>
    <row r="12" spans="1:12" s="26" customFormat="1" ht="18.75" customHeight="1" x14ac:dyDescent="0.25">
      <c r="A12" s="165"/>
      <c r="B12" s="165"/>
      <c r="C12" s="165"/>
      <c r="D12" s="49" t="s">
        <v>124</v>
      </c>
      <c r="E12" s="152"/>
      <c r="F12" s="152"/>
      <c r="G12" s="24"/>
      <c r="H12" s="24"/>
      <c r="I12" s="24"/>
      <c r="J12" s="24"/>
      <c r="K12" s="24"/>
    </row>
    <row r="13" spans="1:12" s="26" customFormat="1" ht="48.75" customHeight="1" x14ac:dyDescent="0.25">
      <c r="A13" s="166"/>
      <c r="B13" s="165" t="s">
        <v>5</v>
      </c>
      <c r="C13" s="165"/>
      <c r="D13" s="167" t="s">
        <v>145</v>
      </c>
      <c r="E13" s="152" t="e">
        <f>E14</f>
        <v>#REF!</v>
      </c>
      <c r="F13" s="152">
        <f>F14</f>
        <v>21750833.799999997</v>
      </c>
      <c r="G13" s="24"/>
      <c r="H13" s="24"/>
      <c r="I13" s="24"/>
      <c r="J13" s="24"/>
      <c r="K13" s="24"/>
    </row>
    <row r="14" spans="1:12" s="26" customFormat="1" ht="31.5" customHeight="1" x14ac:dyDescent="0.25">
      <c r="A14" s="166"/>
      <c r="B14" s="165"/>
      <c r="C14" s="165" t="s">
        <v>9</v>
      </c>
      <c r="D14" s="167" t="s">
        <v>146</v>
      </c>
      <c r="E14" s="152" t="e">
        <f>'[1]N 6'!E15</f>
        <v>#REF!</v>
      </c>
      <c r="F14" s="152">
        <f>'[1]N 6'!F15</f>
        <v>21750833.799999997</v>
      </c>
      <c r="G14" s="24"/>
      <c r="H14" s="24"/>
      <c r="I14" s="24"/>
      <c r="J14" s="24"/>
      <c r="K14" s="24"/>
    </row>
    <row r="15" spans="1:12" ht="36" customHeight="1" x14ac:dyDescent="0.25">
      <c r="A15" s="168" t="s">
        <v>7</v>
      </c>
      <c r="B15" s="168"/>
      <c r="C15" s="168"/>
      <c r="D15" s="167" t="s">
        <v>147</v>
      </c>
      <c r="E15" s="158" t="e">
        <f>E17+E20+E23+E25</f>
        <v>#REF!</v>
      </c>
      <c r="F15" s="158">
        <f>'[1]N 6'!F44</f>
        <v>10123432.040000001</v>
      </c>
      <c r="G15" s="24"/>
      <c r="H15" s="24"/>
      <c r="I15" s="24"/>
      <c r="J15" s="24"/>
      <c r="K15" s="24"/>
      <c r="L15" s="24"/>
    </row>
    <row r="16" spans="1:12" ht="16.5" customHeight="1" x14ac:dyDescent="0.25">
      <c r="A16" s="169"/>
      <c r="B16" s="169"/>
      <c r="C16" s="169"/>
      <c r="D16" s="170" t="s">
        <v>26</v>
      </c>
      <c r="E16" s="158"/>
      <c r="F16" s="158"/>
      <c r="G16" s="24"/>
      <c r="H16" s="24"/>
      <c r="I16" s="24"/>
      <c r="J16" s="24"/>
      <c r="K16" s="24"/>
      <c r="L16" s="24"/>
    </row>
    <row r="17" spans="1:12" ht="27" x14ac:dyDescent="0.25">
      <c r="A17" s="168"/>
      <c r="B17" s="168" t="s">
        <v>9</v>
      </c>
      <c r="C17" s="168"/>
      <c r="D17" s="167" t="s">
        <v>27</v>
      </c>
      <c r="E17" s="158" t="e">
        <f>E18+E19</f>
        <v>#REF!</v>
      </c>
      <c r="F17" s="158">
        <f>F18+F19</f>
        <v>-880734.50000000012</v>
      </c>
      <c r="G17" s="24"/>
      <c r="H17" s="24"/>
      <c r="I17" s="24"/>
      <c r="J17" s="24"/>
      <c r="K17" s="24"/>
      <c r="L17" s="24"/>
    </row>
    <row r="18" spans="1:12" ht="22.5" customHeight="1" x14ac:dyDescent="0.25">
      <c r="A18" s="168"/>
      <c r="B18" s="168"/>
      <c r="C18" s="168" t="s">
        <v>5</v>
      </c>
      <c r="D18" s="167" t="s">
        <v>148</v>
      </c>
      <c r="E18" s="158" t="e">
        <f>'[1]N 6'!E48</f>
        <v>#REF!</v>
      </c>
      <c r="F18" s="158">
        <f>'[1]N 6'!F48</f>
        <v>129194</v>
      </c>
      <c r="G18" s="171"/>
      <c r="H18" s="24"/>
      <c r="I18" s="24"/>
      <c r="J18" s="24"/>
      <c r="K18" s="24"/>
      <c r="L18" s="24"/>
    </row>
    <row r="19" spans="1:12" x14ac:dyDescent="0.25">
      <c r="A19" s="168"/>
      <c r="B19" s="168"/>
      <c r="C19" s="168" t="s">
        <v>7</v>
      </c>
      <c r="D19" s="172" t="s">
        <v>28</v>
      </c>
      <c r="E19" s="173" t="e">
        <f>'[1]N 6'!E63</f>
        <v>#REF!</v>
      </c>
      <c r="F19" s="173">
        <f>'[1]N 6'!F63</f>
        <v>-1009928.5000000001</v>
      </c>
      <c r="G19" s="171"/>
      <c r="H19" s="24"/>
      <c r="I19" s="24"/>
      <c r="J19" s="24"/>
      <c r="K19" s="24"/>
      <c r="L19" s="24"/>
    </row>
    <row r="20" spans="1:12" ht="27" x14ac:dyDescent="0.25">
      <c r="A20" s="168"/>
      <c r="B20" s="168" t="s">
        <v>6</v>
      </c>
      <c r="C20" s="168"/>
      <c r="D20" s="167" t="s">
        <v>149</v>
      </c>
      <c r="E20" s="158" t="e">
        <f>E21+E22</f>
        <v>#REF!</v>
      </c>
      <c r="F20" s="158">
        <f>F21+F22</f>
        <v>14050260.1</v>
      </c>
      <c r="G20" s="171"/>
      <c r="H20" s="24"/>
      <c r="I20" s="24"/>
      <c r="J20" s="24"/>
      <c r="K20" s="24"/>
      <c r="L20" s="24"/>
    </row>
    <row r="21" spans="1:12" ht="22.5" customHeight="1" x14ac:dyDescent="0.25">
      <c r="A21" s="168"/>
      <c r="B21" s="168"/>
      <c r="C21" s="168" t="s">
        <v>7</v>
      </c>
      <c r="D21" s="167" t="s">
        <v>150</v>
      </c>
      <c r="E21" s="158" t="e">
        <f>'[1]N 6'!E87</f>
        <v>#REF!</v>
      </c>
      <c r="F21" s="158">
        <f>'[1]N 6'!F87</f>
        <v>14081600.4</v>
      </c>
      <c r="G21" s="171"/>
      <c r="H21" s="24"/>
      <c r="I21" s="24"/>
      <c r="J21" s="24"/>
      <c r="K21" s="24"/>
      <c r="L21" s="24"/>
    </row>
    <row r="22" spans="1:12" ht="21.75" customHeight="1" x14ac:dyDescent="0.25">
      <c r="A22" s="168"/>
      <c r="B22" s="168"/>
      <c r="C22" s="168" t="s">
        <v>151</v>
      </c>
      <c r="D22" s="167" t="s">
        <v>152</v>
      </c>
      <c r="E22" s="158" t="e">
        <f>'[1]N 6'!E99</f>
        <v>#REF!</v>
      </c>
      <c r="F22" s="158">
        <f>'[1]N 6'!F99</f>
        <v>-31340.3</v>
      </c>
      <c r="G22" s="171"/>
      <c r="H22" s="24"/>
      <c r="I22" s="24"/>
      <c r="J22" s="24"/>
      <c r="K22" s="24"/>
      <c r="L22" s="24"/>
    </row>
    <row r="23" spans="1:12" ht="27" x14ac:dyDescent="0.25">
      <c r="A23" s="168"/>
      <c r="B23" s="168" t="s">
        <v>151</v>
      </c>
      <c r="C23" s="168"/>
      <c r="D23" s="167" t="s">
        <v>153</v>
      </c>
      <c r="E23" s="158" t="e">
        <f>E24</f>
        <v>#REF!</v>
      </c>
      <c r="F23" s="158">
        <f>F24</f>
        <v>-2875469.36</v>
      </c>
      <c r="G23" s="174"/>
      <c r="H23" s="24"/>
      <c r="I23" s="24"/>
      <c r="J23" s="24"/>
      <c r="K23" s="24"/>
      <c r="L23" s="24"/>
    </row>
    <row r="24" spans="1:12" ht="23.25" customHeight="1" x14ac:dyDescent="0.25">
      <c r="A24" s="168"/>
      <c r="B24" s="168"/>
      <c r="C24" s="168" t="s">
        <v>5</v>
      </c>
      <c r="D24" s="167" t="s">
        <v>154</v>
      </c>
      <c r="E24" s="158" t="e">
        <f>'[1]N 6'!E107</f>
        <v>#REF!</v>
      </c>
      <c r="F24" s="158">
        <f>'[1]N 6'!F107</f>
        <v>-2875469.36</v>
      </c>
      <c r="G24" s="174"/>
      <c r="H24" s="174"/>
      <c r="I24" s="175"/>
      <c r="J24" s="24"/>
      <c r="K24" s="24"/>
      <c r="L24" s="24"/>
    </row>
    <row r="25" spans="1:12" ht="41.25" customHeight="1" x14ac:dyDescent="0.25">
      <c r="A25" s="168"/>
      <c r="B25" s="168" t="s">
        <v>155</v>
      </c>
      <c r="C25" s="168"/>
      <c r="D25" s="167" t="s">
        <v>156</v>
      </c>
      <c r="E25" s="158" t="e">
        <f>E26</f>
        <v>#REF!</v>
      </c>
      <c r="F25" s="158">
        <f>F26</f>
        <v>-170624.20000000004</v>
      </c>
      <c r="G25" s="174"/>
      <c r="H25" s="174"/>
      <c r="I25" s="174"/>
      <c r="J25" s="24"/>
      <c r="K25" s="24"/>
      <c r="L25" s="24"/>
    </row>
    <row r="26" spans="1:12" ht="39" customHeight="1" x14ac:dyDescent="0.25">
      <c r="A26" s="168"/>
      <c r="B26" s="168"/>
      <c r="C26" s="168" t="s">
        <v>5</v>
      </c>
      <c r="D26" s="167" t="s">
        <v>156</v>
      </c>
      <c r="E26" s="158" t="e">
        <f>'[1]N 6'!E142</f>
        <v>#REF!</v>
      </c>
      <c r="F26" s="158">
        <f>'[1]N 6'!F142</f>
        <v>-170624.20000000004</v>
      </c>
      <c r="G26" s="174"/>
      <c r="H26" s="174"/>
      <c r="I26" s="174"/>
      <c r="J26" s="24"/>
      <c r="K26" s="24"/>
      <c r="L26" s="24"/>
    </row>
    <row r="27" spans="1:12" ht="39" customHeight="1" x14ac:dyDescent="0.25">
      <c r="A27" s="168" t="s">
        <v>151</v>
      </c>
      <c r="B27" s="168"/>
      <c r="C27" s="168"/>
      <c r="D27" s="167" t="s">
        <v>157</v>
      </c>
      <c r="E27" s="158" t="e">
        <f>E29</f>
        <v>#REF!</v>
      </c>
      <c r="F27" s="158">
        <f>F29</f>
        <v>117205.1</v>
      </c>
      <c r="G27" s="174"/>
      <c r="H27" s="174"/>
      <c r="I27" s="174"/>
      <c r="J27" s="24"/>
      <c r="K27" s="24"/>
      <c r="L27" s="24"/>
    </row>
    <row r="28" spans="1:12" x14ac:dyDescent="0.25">
      <c r="A28" s="168"/>
      <c r="B28" s="168"/>
      <c r="C28" s="168"/>
      <c r="D28" s="170" t="s">
        <v>26</v>
      </c>
      <c r="E28" s="158"/>
      <c r="F28" s="158"/>
      <c r="G28" s="174"/>
      <c r="H28" s="174"/>
      <c r="I28" s="174"/>
      <c r="J28" s="24"/>
      <c r="K28" s="24"/>
      <c r="L28" s="24"/>
    </row>
    <row r="29" spans="1:12" ht="39" customHeight="1" x14ac:dyDescent="0.25">
      <c r="A29" s="168"/>
      <c r="B29" s="168" t="s">
        <v>7</v>
      </c>
      <c r="C29" s="168"/>
      <c r="D29" s="167" t="s">
        <v>158</v>
      </c>
      <c r="E29" s="158" t="e">
        <f>E31</f>
        <v>#REF!</v>
      </c>
      <c r="F29" s="158">
        <f>F31</f>
        <v>117205.1</v>
      </c>
      <c r="G29" s="174"/>
      <c r="H29" s="174"/>
      <c r="I29" s="174"/>
      <c r="J29" s="24"/>
      <c r="K29" s="24"/>
      <c r="L29" s="24"/>
    </row>
    <row r="30" spans="1:12" x14ac:dyDescent="0.25">
      <c r="A30" s="168"/>
      <c r="B30" s="168"/>
      <c r="C30" s="168"/>
      <c r="D30" s="170" t="s">
        <v>26</v>
      </c>
      <c r="E30" s="158"/>
      <c r="F30" s="158"/>
      <c r="G30" s="174"/>
      <c r="H30" s="174"/>
      <c r="I30" s="174"/>
      <c r="J30" s="24"/>
      <c r="K30" s="24"/>
      <c r="L30" s="24"/>
    </row>
    <row r="31" spans="1:12" ht="27" x14ac:dyDescent="0.25">
      <c r="A31" s="168"/>
      <c r="B31" s="168"/>
      <c r="C31" s="168" t="s">
        <v>5</v>
      </c>
      <c r="D31" s="170" t="s">
        <v>158</v>
      </c>
      <c r="E31" s="158" t="e">
        <f>'[1]N 6'!E159</f>
        <v>#REF!</v>
      </c>
      <c r="F31" s="158">
        <f>'[1]N 6'!F159</f>
        <v>117205.1</v>
      </c>
      <c r="G31" s="174"/>
      <c r="H31" s="174"/>
      <c r="I31" s="174"/>
      <c r="J31" s="24"/>
      <c r="K31" s="24"/>
      <c r="L31" s="24"/>
    </row>
    <row r="32" spans="1:12" ht="30" customHeight="1" x14ac:dyDescent="0.25">
      <c r="A32" s="169" t="s">
        <v>8</v>
      </c>
      <c r="B32" s="168"/>
      <c r="C32" s="168"/>
      <c r="D32" s="176" t="s">
        <v>29</v>
      </c>
      <c r="E32" s="173" t="e">
        <f>E34</f>
        <v>#REF!</v>
      </c>
      <c r="F32" s="173">
        <f>'[1]N 6'!F170</f>
        <v>-1124568.6000000001</v>
      </c>
      <c r="G32" s="174"/>
      <c r="H32" s="174"/>
      <c r="I32" s="174"/>
      <c r="J32" s="24"/>
      <c r="K32" s="24"/>
      <c r="L32" s="24"/>
    </row>
    <row r="33" spans="1:12" ht="20.25" customHeight="1" x14ac:dyDescent="0.25">
      <c r="A33" s="169"/>
      <c r="B33" s="168"/>
      <c r="C33" s="168"/>
      <c r="D33" s="177" t="s">
        <v>25</v>
      </c>
      <c r="E33" s="178"/>
      <c r="F33" s="178"/>
      <c r="G33" s="174"/>
      <c r="H33" s="174"/>
      <c r="I33" s="175"/>
      <c r="J33" s="24"/>
      <c r="K33" s="24"/>
      <c r="L33" s="24"/>
    </row>
    <row r="34" spans="1:12" ht="23.25" customHeight="1" x14ac:dyDescent="0.25">
      <c r="A34" s="169"/>
      <c r="B34" s="168" t="s">
        <v>6</v>
      </c>
      <c r="C34" s="168"/>
      <c r="D34" s="169" t="s">
        <v>30</v>
      </c>
      <c r="E34" s="173" t="e">
        <f>E35</f>
        <v>#REF!</v>
      </c>
      <c r="F34" s="173">
        <f>F35</f>
        <v>-1124568.6000000001</v>
      </c>
      <c r="G34" s="174"/>
      <c r="H34" s="174"/>
      <c r="I34" s="174"/>
      <c r="J34" s="24"/>
      <c r="K34" s="24"/>
      <c r="L34" s="24"/>
    </row>
    <row r="35" spans="1:12" ht="21.75" customHeight="1" x14ac:dyDescent="0.25">
      <c r="A35" s="169"/>
      <c r="B35" s="168"/>
      <c r="C35" s="169" t="s">
        <v>5</v>
      </c>
      <c r="D35" s="169" t="s">
        <v>30</v>
      </c>
      <c r="E35" s="173" t="e">
        <f>'[1]N 6'!E174</f>
        <v>#REF!</v>
      </c>
      <c r="F35" s="173">
        <f>'[1]N 6'!F174</f>
        <v>-1124568.6000000001</v>
      </c>
      <c r="G35" s="174"/>
      <c r="H35" s="174"/>
      <c r="I35" s="174"/>
      <c r="J35" s="24"/>
      <c r="K35" s="24"/>
      <c r="L35" s="24"/>
    </row>
    <row r="36" spans="1:12" ht="24.75" customHeight="1" x14ac:dyDescent="0.25">
      <c r="A36" s="169" t="s">
        <v>159</v>
      </c>
      <c r="B36" s="168"/>
      <c r="C36" s="168"/>
      <c r="D36" s="176" t="s">
        <v>160</v>
      </c>
      <c r="E36" s="173" t="e">
        <f>E38</f>
        <v>#REF!</v>
      </c>
      <c r="F36" s="173">
        <f>F38</f>
        <v>108000</v>
      </c>
      <c r="G36" s="24"/>
      <c r="H36" s="24"/>
      <c r="I36" s="24"/>
      <c r="J36" s="24"/>
      <c r="K36" s="24"/>
      <c r="L36" s="24"/>
    </row>
    <row r="37" spans="1:12" ht="21" customHeight="1" x14ac:dyDescent="0.25">
      <c r="A37" s="169"/>
      <c r="B37" s="168"/>
      <c r="C37" s="168"/>
      <c r="D37" s="177" t="s">
        <v>25</v>
      </c>
      <c r="E37" s="178"/>
      <c r="F37" s="178"/>
      <c r="G37" s="174"/>
      <c r="H37" s="174"/>
      <c r="I37" s="175"/>
      <c r="J37" s="24"/>
      <c r="K37" s="24"/>
      <c r="L37" s="24"/>
    </row>
    <row r="38" spans="1:12" ht="29.25" customHeight="1" x14ac:dyDescent="0.25">
      <c r="A38" s="169"/>
      <c r="B38" s="168" t="s">
        <v>8</v>
      </c>
      <c r="C38" s="168"/>
      <c r="D38" s="169" t="s">
        <v>161</v>
      </c>
      <c r="E38" s="173" t="e">
        <f>E39</f>
        <v>#REF!</v>
      </c>
      <c r="F38" s="173">
        <f>F39</f>
        <v>108000</v>
      </c>
      <c r="G38" s="174"/>
      <c r="H38" s="174"/>
      <c r="I38" s="174"/>
      <c r="J38" s="24"/>
      <c r="K38" s="24"/>
      <c r="L38" s="24"/>
    </row>
    <row r="39" spans="1:12" ht="30" customHeight="1" x14ac:dyDescent="0.25">
      <c r="A39" s="169"/>
      <c r="B39" s="168"/>
      <c r="C39" s="169" t="s">
        <v>5</v>
      </c>
      <c r="D39" s="169" t="s">
        <v>162</v>
      </c>
      <c r="E39" s="173" t="e">
        <f>'[1]N 6'!E224</f>
        <v>#REF!</v>
      </c>
      <c r="F39" s="173">
        <f>'[1]N 6'!F224</f>
        <v>108000</v>
      </c>
      <c r="G39" s="174"/>
      <c r="H39" s="174"/>
      <c r="I39" s="174"/>
      <c r="J39" s="24"/>
      <c r="K39" s="24"/>
      <c r="L39" s="24"/>
    </row>
    <row r="40" spans="1:12" ht="23.25" customHeight="1" x14ac:dyDescent="0.25">
      <c r="A40" s="169" t="s">
        <v>163</v>
      </c>
      <c r="B40" s="168"/>
      <c r="C40" s="168"/>
      <c r="D40" s="179" t="s">
        <v>164</v>
      </c>
      <c r="E40" s="180" t="e">
        <f>E42</f>
        <v>#REF!</v>
      </c>
      <c r="F40" s="180">
        <f>F42</f>
        <v>-2148806</v>
      </c>
      <c r="G40" s="24"/>
      <c r="H40" s="24"/>
      <c r="I40" s="24"/>
      <c r="J40" s="24"/>
      <c r="K40" s="24"/>
      <c r="L40" s="24"/>
    </row>
    <row r="41" spans="1:12" ht="18.75" customHeight="1" x14ac:dyDescent="0.25">
      <c r="A41" s="169"/>
      <c r="B41" s="168"/>
      <c r="C41" s="168"/>
      <c r="D41" s="177" t="s">
        <v>25</v>
      </c>
      <c r="E41" s="178"/>
      <c r="F41" s="178"/>
      <c r="G41" s="174"/>
      <c r="H41" s="174"/>
      <c r="I41" s="175"/>
      <c r="J41" s="24"/>
      <c r="K41" s="24"/>
      <c r="L41" s="24"/>
    </row>
    <row r="42" spans="1:12" ht="18.75" customHeight="1" x14ac:dyDescent="0.25">
      <c r="A42" s="169"/>
      <c r="B42" s="168" t="s">
        <v>9</v>
      </c>
      <c r="C42" s="168"/>
      <c r="D42" s="169" t="s">
        <v>165</v>
      </c>
      <c r="E42" s="173" t="e">
        <f>E43</f>
        <v>#REF!</v>
      </c>
      <c r="F42" s="173">
        <f>F43</f>
        <v>-2148806</v>
      </c>
      <c r="G42" s="174"/>
      <c r="H42" s="174"/>
      <c r="I42" s="174"/>
      <c r="J42" s="24"/>
      <c r="K42" s="24"/>
      <c r="L42" s="24"/>
    </row>
    <row r="43" spans="1:12" ht="18" customHeight="1" x14ac:dyDescent="0.25">
      <c r="A43" s="169"/>
      <c r="B43" s="168"/>
      <c r="C43" s="169" t="s">
        <v>151</v>
      </c>
      <c r="D43" s="169" t="s">
        <v>166</v>
      </c>
      <c r="E43" s="173" t="e">
        <f>'[1]N 6'!E236</f>
        <v>#REF!</v>
      </c>
      <c r="F43" s="173">
        <f>'[1]N 6'!F236</f>
        <v>-2148806</v>
      </c>
      <c r="G43" s="174"/>
      <c r="H43" s="174"/>
      <c r="I43" s="174"/>
      <c r="J43" s="24"/>
      <c r="K43" s="24"/>
      <c r="L43" s="24"/>
    </row>
    <row r="44" spans="1:12" ht="27" x14ac:dyDescent="0.25">
      <c r="A44" s="169" t="s">
        <v>167</v>
      </c>
      <c r="B44" s="168"/>
      <c r="C44" s="168"/>
      <c r="D44" s="179" t="s">
        <v>168</v>
      </c>
      <c r="E44" s="180">
        <f>E46</f>
        <v>675000</v>
      </c>
      <c r="F44" s="180">
        <f>F46</f>
        <v>675000</v>
      </c>
      <c r="G44" s="24"/>
      <c r="H44" s="24"/>
      <c r="I44" s="24"/>
      <c r="J44" s="24"/>
      <c r="K44" s="24"/>
      <c r="L44" s="24"/>
    </row>
    <row r="45" spans="1:12" ht="22.5" customHeight="1" x14ac:dyDescent="0.25">
      <c r="A45" s="169"/>
      <c r="B45" s="168"/>
      <c r="C45" s="168"/>
      <c r="D45" s="181" t="s">
        <v>25</v>
      </c>
      <c r="E45" s="178"/>
      <c r="F45" s="178"/>
      <c r="G45" s="24"/>
      <c r="H45" s="24"/>
      <c r="I45" s="24"/>
      <c r="J45" s="24"/>
      <c r="K45" s="24"/>
      <c r="L45" s="24"/>
    </row>
    <row r="46" spans="1:12" ht="27" x14ac:dyDescent="0.25">
      <c r="A46" s="169"/>
      <c r="B46" s="168" t="s">
        <v>5</v>
      </c>
      <c r="C46" s="168"/>
      <c r="D46" s="182" t="s">
        <v>169</v>
      </c>
      <c r="E46" s="173">
        <f>E47</f>
        <v>675000</v>
      </c>
      <c r="F46" s="173">
        <f>F47</f>
        <v>675000</v>
      </c>
      <c r="G46" s="24"/>
      <c r="H46" s="24"/>
      <c r="I46" s="24"/>
      <c r="J46" s="24"/>
      <c r="K46" s="24"/>
      <c r="L46" s="24"/>
    </row>
    <row r="47" spans="1:12" ht="19.5" customHeight="1" x14ac:dyDescent="0.25">
      <c r="A47" s="169"/>
      <c r="B47" s="168"/>
      <c r="C47" s="169" t="s">
        <v>5</v>
      </c>
      <c r="D47" s="182" t="s">
        <v>170</v>
      </c>
      <c r="E47" s="173">
        <f>'[1]N 6'!E247</f>
        <v>675000</v>
      </c>
      <c r="F47" s="173">
        <f>'[1]N 6'!F247</f>
        <v>675000</v>
      </c>
      <c r="G47" s="24"/>
      <c r="H47" s="24"/>
      <c r="I47" s="24"/>
      <c r="J47" s="24"/>
      <c r="K47" s="24"/>
      <c r="L47" s="24"/>
    </row>
    <row r="48" spans="1:12" x14ac:dyDescent="0.25">
      <c r="D48" s="27"/>
      <c r="E48" s="24"/>
      <c r="F48" s="24"/>
      <c r="G48" s="24"/>
      <c r="H48" s="24"/>
      <c r="I48" s="24"/>
      <c r="J48" s="24"/>
      <c r="K48" s="24"/>
      <c r="L48" s="24"/>
    </row>
    <row r="49" spans="4:12" x14ac:dyDescent="0.25">
      <c r="D49" s="27"/>
      <c r="E49" s="24"/>
      <c r="F49" s="24"/>
      <c r="G49" s="24"/>
      <c r="H49" s="24"/>
      <c r="I49" s="24"/>
      <c r="J49" s="24"/>
      <c r="K49" s="24"/>
      <c r="L49" s="24"/>
    </row>
    <row r="50" spans="4:12" x14ac:dyDescent="0.25">
      <c r="D50" s="27"/>
      <c r="E50" s="24"/>
      <c r="F50" s="24"/>
      <c r="G50" s="24"/>
      <c r="H50" s="24"/>
      <c r="I50" s="24"/>
      <c r="J50" s="24"/>
      <c r="K50" s="24"/>
      <c r="L50" s="24"/>
    </row>
    <row r="51" spans="4:12" x14ac:dyDescent="0.25">
      <c r="D51" s="27"/>
      <c r="E51" s="24"/>
      <c r="F51" s="24"/>
      <c r="G51" s="24"/>
      <c r="H51" s="24"/>
      <c r="I51" s="24"/>
      <c r="J51" s="24"/>
      <c r="K51" s="24"/>
      <c r="L51" s="24"/>
    </row>
    <row r="52" spans="4:12" x14ac:dyDescent="0.25">
      <c r="D52" s="27"/>
      <c r="E52" s="24"/>
      <c r="F52" s="24"/>
      <c r="G52" s="24"/>
      <c r="H52" s="24"/>
      <c r="I52" s="24"/>
      <c r="J52" s="24"/>
      <c r="K52" s="24"/>
      <c r="L52" s="24"/>
    </row>
    <row r="53" spans="4:12" x14ac:dyDescent="0.25">
      <c r="D53" s="27"/>
      <c r="E53" s="24"/>
      <c r="F53" s="24"/>
      <c r="G53" s="24"/>
      <c r="H53" s="24"/>
      <c r="I53" s="24"/>
      <c r="J53" s="24"/>
      <c r="K53" s="24"/>
      <c r="L53" s="24"/>
    </row>
    <row r="54" spans="4:12" x14ac:dyDescent="0.25">
      <c r="D54" s="27"/>
      <c r="E54" s="24"/>
      <c r="F54" s="24"/>
      <c r="G54" s="24"/>
      <c r="H54" s="24"/>
      <c r="I54" s="24"/>
      <c r="J54" s="24"/>
      <c r="K54" s="24"/>
      <c r="L54" s="24"/>
    </row>
    <row r="55" spans="4:12" x14ac:dyDescent="0.25">
      <c r="D55" s="27"/>
      <c r="E55" s="24"/>
      <c r="F55" s="24"/>
      <c r="G55" s="24"/>
      <c r="H55" s="24"/>
      <c r="I55" s="24"/>
      <c r="J55" s="24"/>
      <c r="K55" s="24"/>
      <c r="L55" s="24"/>
    </row>
    <row r="56" spans="4:12" x14ac:dyDescent="0.25">
      <c r="D56" s="27"/>
      <c r="E56" s="24"/>
      <c r="F56" s="24"/>
      <c r="G56" s="24"/>
      <c r="H56" s="24"/>
      <c r="I56" s="24"/>
      <c r="J56" s="24"/>
      <c r="K56" s="24"/>
      <c r="L56" s="24"/>
    </row>
    <row r="57" spans="4:12" x14ac:dyDescent="0.25">
      <c r="D57" s="27"/>
      <c r="E57" s="24"/>
      <c r="F57" s="24"/>
      <c r="G57" s="24"/>
      <c r="H57" s="24"/>
      <c r="I57" s="24"/>
      <c r="J57" s="24"/>
      <c r="K57" s="24"/>
      <c r="L57" s="24"/>
    </row>
    <row r="58" spans="4:12" x14ac:dyDescent="0.25">
      <c r="D58" s="27"/>
      <c r="E58" s="24"/>
      <c r="F58" s="24"/>
      <c r="G58" s="24"/>
      <c r="H58" s="24"/>
      <c r="I58" s="24"/>
      <c r="J58" s="24"/>
      <c r="K58" s="24"/>
      <c r="L58" s="24"/>
    </row>
    <row r="59" spans="4:12" x14ac:dyDescent="0.25">
      <c r="D59" s="27"/>
      <c r="E59" s="24"/>
      <c r="F59" s="24"/>
      <c r="G59" s="24"/>
      <c r="H59" s="24"/>
      <c r="I59" s="24"/>
      <c r="J59" s="24"/>
      <c r="K59" s="24"/>
      <c r="L59" s="24"/>
    </row>
    <row r="60" spans="4:12" x14ac:dyDescent="0.25">
      <c r="D60" s="27"/>
      <c r="E60" s="24"/>
      <c r="F60" s="24"/>
      <c r="G60" s="24"/>
      <c r="H60" s="24"/>
      <c r="I60" s="24"/>
      <c r="J60" s="24"/>
      <c r="K60" s="24"/>
      <c r="L60" s="24"/>
    </row>
    <row r="61" spans="4:12" x14ac:dyDescent="0.25">
      <c r="D61" s="27"/>
      <c r="E61" s="24"/>
      <c r="F61" s="24"/>
      <c r="G61" s="24"/>
      <c r="H61" s="24"/>
      <c r="I61" s="24"/>
      <c r="J61" s="24"/>
      <c r="K61" s="24"/>
      <c r="L61" s="24"/>
    </row>
    <row r="62" spans="4:12" x14ac:dyDescent="0.25">
      <c r="D62" s="27"/>
      <c r="E62" s="24"/>
      <c r="F62" s="24"/>
      <c r="G62" s="24"/>
      <c r="H62" s="24"/>
      <c r="I62" s="24"/>
      <c r="J62" s="24"/>
      <c r="K62" s="24"/>
      <c r="L62" s="24"/>
    </row>
    <row r="63" spans="4:12" x14ac:dyDescent="0.25">
      <c r="D63" s="27"/>
      <c r="E63" s="24"/>
      <c r="F63" s="24"/>
      <c r="G63" s="24"/>
      <c r="H63" s="24"/>
      <c r="I63" s="24"/>
      <c r="J63" s="24"/>
      <c r="K63" s="24"/>
      <c r="L63" s="24"/>
    </row>
    <row r="64" spans="4:12" x14ac:dyDescent="0.25">
      <c r="D64" s="27"/>
      <c r="E64" s="24"/>
      <c r="F64" s="24"/>
      <c r="G64" s="24"/>
      <c r="H64" s="24"/>
      <c r="I64" s="24"/>
      <c r="J64" s="24"/>
      <c r="K64" s="24"/>
      <c r="L64" s="24"/>
    </row>
    <row r="65" spans="4:12" x14ac:dyDescent="0.25">
      <c r="D65" s="27"/>
      <c r="E65" s="24"/>
      <c r="F65" s="24"/>
      <c r="G65" s="24"/>
      <c r="H65" s="24"/>
      <c r="I65" s="24"/>
      <c r="J65" s="24"/>
      <c r="K65" s="24"/>
      <c r="L65" s="24"/>
    </row>
    <row r="66" spans="4:12" x14ac:dyDescent="0.25">
      <c r="D66" s="27"/>
      <c r="E66" s="24"/>
      <c r="F66" s="24"/>
      <c r="G66" s="24"/>
      <c r="H66" s="24"/>
      <c r="I66" s="24"/>
      <c r="J66" s="24"/>
      <c r="K66" s="24"/>
      <c r="L66" s="24"/>
    </row>
    <row r="67" spans="4:12" x14ac:dyDescent="0.25">
      <c r="D67" s="27"/>
      <c r="E67" s="24"/>
      <c r="F67" s="24"/>
      <c r="G67" s="24"/>
      <c r="H67" s="24"/>
      <c r="I67" s="24"/>
      <c r="J67" s="24"/>
      <c r="K67" s="24"/>
      <c r="L67" s="24"/>
    </row>
    <row r="68" spans="4:12" x14ac:dyDescent="0.25">
      <c r="D68" s="27"/>
      <c r="E68" s="24"/>
      <c r="F68" s="24"/>
      <c r="G68" s="24"/>
      <c r="H68" s="24"/>
      <c r="I68" s="24"/>
      <c r="J68" s="24"/>
      <c r="K68" s="24"/>
      <c r="L68" s="24"/>
    </row>
    <row r="69" spans="4:12" x14ac:dyDescent="0.25">
      <c r="D69" s="27"/>
      <c r="E69" s="24"/>
      <c r="F69" s="24"/>
      <c r="G69" s="24"/>
      <c r="H69" s="24"/>
      <c r="I69" s="24"/>
      <c r="J69" s="24"/>
      <c r="K69" s="24"/>
      <c r="L69" s="24"/>
    </row>
    <row r="70" spans="4:12" x14ac:dyDescent="0.25">
      <c r="D70" s="27"/>
      <c r="E70" s="24"/>
      <c r="F70" s="24"/>
      <c r="G70" s="24"/>
      <c r="H70" s="24"/>
      <c r="I70" s="24"/>
      <c r="J70" s="24"/>
      <c r="K70" s="24"/>
      <c r="L70" s="24"/>
    </row>
    <row r="71" spans="4:12" x14ac:dyDescent="0.25">
      <c r="D71" s="27"/>
      <c r="E71" s="24"/>
      <c r="F71" s="24"/>
      <c r="G71" s="24"/>
      <c r="H71" s="24"/>
      <c r="I71" s="24"/>
      <c r="J71" s="24"/>
      <c r="K71" s="24"/>
      <c r="L71" s="24"/>
    </row>
    <row r="72" spans="4:12" x14ac:dyDescent="0.25">
      <c r="D72" s="27"/>
      <c r="E72" s="24"/>
      <c r="F72" s="24"/>
      <c r="G72" s="24"/>
      <c r="H72" s="24"/>
      <c r="I72" s="24"/>
      <c r="J72" s="24"/>
      <c r="K72" s="24"/>
      <c r="L72" s="24"/>
    </row>
    <row r="73" spans="4:12" x14ac:dyDescent="0.25">
      <c r="D73" s="27"/>
      <c r="E73" s="24"/>
      <c r="F73" s="24"/>
      <c r="G73" s="24"/>
      <c r="H73" s="24"/>
      <c r="I73" s="24"/>
      <c r="J73" s="24"/>
      <c r="K73" s="24"/>
      <c r="L73" s="24"/>
    </row>
    <row r="74" spans="4:12" x14ac:dyDescent="0.25">
      <c r="D74" s="27"/>
      <c r="E74" s="24"/>
      <c r="F74" s="24"/>
      <c r="G74" s="24"/>
      <c r="H74" s="24"/>
      <c r="I74" s="24"/>
      <c r="J74" s="24"/>
      <c r="K74" s="24"/>
      <c r="L74" s="24"/>
    </row>
    <row r="75" spans="4:12" x14ac:dyDescent="0.25">
      <c r="D75" s="27"/>
      <c r="E75" s="24"/>
      <c r="F75" s="24"/>
      <c r="G75" s="24"/>
      <c r="H75" s="24"/>
      <c r="I75" s="24"/>
      <c r="J75" s="24"/>
      <c r="K75" s="24"/>
      <c r="L75" s="24"/>
    </row>
    <row r="76" spans="4:12" x14ac:dyDescent="0.25">
      <c r="D76" s="27"/>
      <c r="E76" s="24"/>
      <c r="F76" s="24"/>
      <c r="G76" s="24"/>
      <c r="H76" s="24"/>
      <c r="I76" s="24"/>
      <c r="J76" s="24"/>
      <c r="K76" s="24"/>
      <c r="L76" s="24"/>
    </row>
    <row r="77" spans="4:12" x14ac:dyDescent="0.25">
      <c r="D77" s="27"/>
      <c r="E77" s="24"/>
      <c r="F77" s="24"/>
      <c r="G77" s="24"/>
      <c r="H77" s="24"/>
      <c r="I77" s="24"/>
      <c r="J77" s="24"/>
      <c r="K77" s="24"/>
      <c r="L77" s="24"/>
    </row>
    <row r="78" spans="4:12" x14ac:dyDescent="0.25">
      <c r="D78" s="27"/>
      <c r="E78" s="24"/>
      <c r="F78" s="24"/>
      <c r="G78" s="24"/>
      <c r="H78" s="24"/>
      <c r="I78" s="24"/>
      <c r="J78" s="24"/>
      <c r="K78" s="24"/>
      <c r="L78" s="24"/>
    </row>
    <row r="79" spans="4:12" x14ac:dyDescent="0.25">
      <c r="D79" s="27"/>
      <c r="E79" s="24"/>
      <c r="F79" s="24"/>
      <c r="G79" s="24"/>
      <c r="H79" s="24"/>
      <c r="I79" s="24"/>
      <c r="J79" s="24"/>
      <c r="K79" s="24"/>
      <c r="L79" s="24"/>
    </row>
    <row r="80" spans="4:12" x14ac:dyDescent="0.25">
      <c r="D80" s="27"/>
      <c r="E80" s="24"/>
      <c r="F80" s="24"/>
      <c r="G80" s="24"/>
      <c r="H80" s="24"/>
      <c r="I80" s="24"/>
      <c r="J80" s="24"/>
      <c r="K80" s="24"/>
      <c r="L80" s="24"/>
    </row>
    <row r="81" spans="4:12" x14ac:dyDescent="0.25">
      <c r="D81" s="27"/>
      <c r="E81" s="24"/>
      <c r="F81" s="24"/>
      <c r="G81" s="24"/>
      <c r="H81" s="24"/>
      <c r="I81" s="24"/>
      <c r="J81" s="24"/>
      <c r="K81" s="24"/>
      <c r="L81" s="24"/>
    </row>
    <row r="82" spans="4:12" x14ac:dyDescent="0.25">
      <c r="D82" s="27"/>
      <c r="E82" s="24"/>
      <c r="F82" s="24"/>
      <c r="G82" s="24"/>
      <c r="H82" s="24"/>
      <c r="I82" s="24"/>
      <c r="J82" s="24"/>
      <c r="K82" s="24"/>
      <c r="L82" s="24"/>
    </row>
    <row r="83" spans="4:12" x14ac:dyDescent="0.25">
      <c r="D83" s="27"/>
      <c r="E83" s="24"/>
      <c r="F83" s="24"/>
      <c r="G83" s="24"/>
      <c r="H83" s="24"/>
      <c r="I83" s="24"/>
      <c r="J83" s="24"/>
      <c r="K83" s="24"/>
      <c r="L83" s="24"/>
    </row>
    <row r="84" spans="4:12" x14ac:dyDescent="0.25">
      <c r="D84" s="27"/>
      <c r="E84" s="24"/>
      <c r="F84" s="24"/>
      <c r="G84" s="24"/>
      <c r="H84" s="24"/>
      <c r="I84" s="24"/>
      <c r="J84" s="24"/>
      <c r="K84" s="24"/>
      <c r="L84" s="24"/>
    </row>
    <row r="85" spans="4:12" x14ac:dyDescent="0.25">
      <c r="D85" s="27"/>
      <c r="E85" s="24"/>
      <c r="F85" s="24"/>
      <c r="G85" s="24"/>
      <c r="H85" s="24"/>
      <c r="I85" s="24"/>
      <c r="J85" s="24"/>
      <c r="K85" s="24"/>
      <c r="L85" s="24"/>
    </row>
    <row r="86" spans="4:12" x14ac:dyDescent="0.25">
      <c r="D86" s="27"/>
      <c r="E86" s="24"/>
      <c r="F86" s="24"/>
      <c r="G86" s="24"/>
      <c r="H86" s="24"/>
      <c r="I86" s="24"/>
      <c r="J86" s="24"/>
      <c r="K86" s="24"/>
      <c r="L86" s="24"/>
    </row>
    <row r="87" spans="4:12" x14ac:dyDescent="0.25">
      <c r="D87" s="27"/>
      <c r="E87" s="24"/>
      <c r="F87" s="24"/>
      <c r="G87" s="24"/>
      <c r="H87" s="24"/>
      <c r="I87" s="24"/>
      <c r="J87" s="24"/>
      <c r="K87" s="24"/>
      <c r="L87" s="24"/>
    </row>
    <row r="88" spans="4:12" x14ac:dyDescent="0.25">
      <c r="D88" s="27"/>
      <c r="E88" s="24"/>
      <c r="F88" s="24"/>
      <c r="G88" s="24"/>
      <c r="H88" s="24"/>
      <c r="I88" s="24"/>
      <c r="J88" s="24"/>
      <c r="K88" s="24"/>
      <c r="L88" s="24"/>
    </row>
    <row r="89" spans="4:12" x14ac:dyDescent="0.25">
      <c r="D89" s="27"/>
      <c r="E89" s="24"/>
      <c r="F89" s="24"/>
      <c r="G89" s="24"/>
      <c r="H89" s="24"/>
      <c r="I89" s="24"/>
      <c r="J89" s="24"/>
      <c r="K89" s="24"/>
      <c r="L89" s="24"/>
    </row>
    <row r="90" spans="4:12" x14ac:dyDescent="0.25">
      <c r="D90" s="27"/>
      <c r="E90" s="24"/>
      <c r="F90" s="24"/>
      <c r="G90" s="24"/>
      <c r="H90" s="24"/>
      <c r="I90" s="24"/>
      <c r="J90" s="24"/>
      <c r="K90" s="24"/>
      <c r="L90" s="24"/>
    </row>
    <row r="91" spans="4:12" x14ac:dyDescent="0.25">
      <c r="D91" s="27"/>
      <c r="E91" s="24"/>
      <c r="F91" s="24"/>
      <c r="G91" s="24"/>
      <c r="H91" s="24"/>
      <c r="I91" s="24"/>
      <c r="J91" s="24"/>
      <c r="K91" s="24"/>
      <c r="L91" s="24"/>
    </row>
    <row r="92" spans="4:12" x14ac:dyDescent="0.25">
      <c r="D92" s="27"/>
      <c r="E92" s="24"/>
      <c r="F92" s="24"/>
      <c r="G92" s="24"/>
      <c r="H92" s="24"/>
      <c r="I92" s="24"/>
      <c r="J92" s="24"/>
      <c r="K92" s="24"/>
      <c r="L92" s="24"/>
    </row>
    <row r="93" spans="4:12" x14ac:dyDescent="0.25">
      <c r="D93" s="27"/>
      <c r="E93" s="24"/>
      <c r="F93" s="24"/>
      <c r="G93" s="24"/>
      <c r="H93" s="24"/>
      <c r="I93" s="24"/>
      <c r="J93" s="24"/>
      <c r="K93" s="24"/>
      <c r="L93" s="24"/>
    </row>
    <row r="94" spans="4:12" x14ac:dyDescent="0.25">
      <c r="D94" s="27"/>
      <c r="E94" s="24"/>
      <c r="F94" s="24"/>
      <c r="G94" s="24"/>
      <c r="H94" s="24"/>
      <c r="I94" s="24"/>
      <c r="J94" s="24"/>
      <c r="K94" s="24"/>
      <c r="L94" s="24"/>
    </row>
    <row r="95" spans="4:12" x14ac:dyDescent="0.25">
      <c r="D95" s="27"/>
      <c r="E95" s="24"/>
      <c r="F95" s="24"/>
      <c r="G95" s="24"/>
      <c r="H95" s="24"/>
      <c r="I95" s="24"/>
      <c r="J95" s="24"/>
      <c r="K95" s="24"/>
      <c r="L95" s="24"/>
    </row>
    <row r="96" spans="4:12" x14ac:dyDescent="0.25">
      <c r="D96" s="27"/>
      <c r="E96" s="24"/>
      <c r="F96" s="24"/>
      <c r="G96" s="24"/>
      <c r="H96" s="24"/>
      <c r="I96" s="24"/>
      <c r="J96" s="24"/>
      <c r="K96" s="24"/>
      <c r="L96" s="24"/>
    </row>
    <row r="97" spans="4:12" x14ac:dyDescent="0.25">
      <c r="D97" s="27"/>
      <c r="E97" s="24"/>
      <c r="F97" s="24"/>
      <c r="G97" s="24"/>
      <c r="H97" s="24"/>
      <c r="I97" s="24"/>
      <c r="J97" s="24"/>
      <c r="K97" s="24"/>
      <c r="L97" s="24"/>
    </row>
    <row r="98" spans="4:12" x14ac:dyDescent="0.25">
      <c r="D98" s="27"/>
      <c r="E98" s="24"/>
      <c r="F98" s="24"/>
      <c r="G98" s="24"/>
      <c r="H98" s="24"/>
      <c r="I98" s="24"/>
      <c r="J98" s="24"/>
      <c r="K98" s="24"/>
      <c r="L98" s="24"/>
    </row>
    <row r="99" spans="4:12" x14ac:dyDescent="0.25">
      <c r="D99" s="27"/>
      <c r="E99" s="24"/>
      <c r="F99" s="24"/>
      <c r="G99" s="24"/>
      <c r="H99" s="24"/>
      <c r="I99" s="24"/>
      <c r="J99" s="24"/>
      <c r="K99" s="24"/>
      <c r="L99" s="24"/>
    </row>
    <row r="100" spans="4:12" x14ac:dyDescent="0.25">
      <c r="D100" s="27"/>
      <c r="E100" s="24"/>
      <c r="F100" s="24"/>
      <c r="G100" s="24"/>
      <c r="H100" s="24"/>
      <c r="I100" s="24"/>
      <c r="J100" s="24"/>
      <c r="K100" s="24"/>
      <c r="L100" s="24"/>
    </row>
    <row r="101" spans="4:12" x14ac:dyDescent="0.25">
      <c r="D101" s="27"/>
      <c r="E101" s="24"/>
      <c r="F101" s="24"/>
      <c r="G101" s="24"/>
      <c r="H101" s="24"/>
      <c r="I101" s="24"/>
      <c r="J101" s="24"/>
      <c r="K101" s="24"/>
      <c r="L101" s="24"/>
    </row>
    <row r="102" spans="4:12" x14ac:dyDescent="0.25">
      <c r="D102" s="27"/>
      <c r="E102" s="24"/>
      <c r="F102" s="24"/>
      <c r="G102" s="24"/>
      <c r="H102" s="24"/>
      <c r="I102" s="24"/>
      <c r="J102" s="24"/>
      <c r="K102" s="24"/>
      <c r="L102" s="24"/>
    </row>
    <row r="103" spans="4:12" x14ac:dyDescent="0.25">
      <c r="D103" s="27"/>
      <c r="E103" s="24"/>
      <c r="F103" s="24"/>
      <c r="G103" s="24"/>
      <c r="H103" s="24"/>
      <c r="I103" s="24"/>
      <c r="J103" s="24"/>
      <c r="K103" s="24"/>
      <c r="L103" s="24"/>
    </row>
    <row r="104" spans="4:12" x14ac:dyDescent="0.25">
      <c r="D104" s="27"/>
      <c r="E104" s="24"/>
      <c r="F104" s="24"/>
      <c r="G104" s="24"/>
      <c r="H104" s="24"/>
      <c r="I104" s="24"/>
      <c r="J104" s="24"/>
      <c r="K104" s="24"/>
      <c r="L104" s="24"/>
    </row>
    <row r="105" spans="4:12" x14ac:dyDescent="0.25">
      <c r="D105" s="27"/>
      <c r="E105" s="24"/>
      <c r="F105" s="24"/>
      <c r="G105" s="24"/>
      <c r="H105" s="24"/>
      <c r="I105" s="24"/>
      <c r="J105" s="24"/>
      <c r="K105" s="24"/>
      <c r="L105" s="24"/>
    </row>
    <row r="106" spans="4:12" x14ac:dyDescent="0.25">
      <c r="D106" s="27"/>
      <c r="E106" s="24"/>
      <c r="F106" s="24"/>
      <c r="G106" s="24"/>
      <c r="H106" s="24"/>
      <c r="I106" s="24"/>
      <c r="J106" s="24"/>
      <c r="K106" s="24"/>
      <c r="L106" s="24"/>
    </row>
    <row r="107" spans="4:12" x14ac:dyDescent="0.25">
      <c r="D107" s="27"/>
      <c r="E107" s="24"/>
      <c r="F107" s="24"/>
      <c r="G107" s="24"/>
      <c r="H107" s="24"/>
      <c r="I107" s="24"/>
      <c r="J107" s="24"/>
      <c r="K107" s="24"/>
      <c r="L107" s="24"/>
    </row>
    <row r="108" spans="4:12" x14ac:dyDescent="0.25">
      <c r="D108" s="27"/>
      <c r="E108" s="24"/>
      <c r="F108" s="24"/>
      <c r="G108" s="24"/>
      <c r="H108" s="24"/>
      <c r="I108" s="24"/>
      <c r="J108" s="24"/>
      <c r="K108" s="24"/>
      <c r="L108" s="24"/>
    </row>
    <row r="109" spans="4:12" x14ac:dyDescent="0.25">
      <c r="D109" s="27"/>
      <c r="E109" s="24"/>
      <c r="F109" s="24"/>
      <c r="G109" s="24"/>
      <c r="H109" s="24"/>
      <c r="I109" s="24"/>
      <c r="J109" s="24"/>
      <c r="K109" s="24"/>
      <c r="L109" s="24"/>
    </row>
    <row r="110" spans="4:12" x14ac:dyDescent="0.25">
      <c r="D110" s="27"/>
      <c r="E110" s="24"/>
      <c r="F110" s="24"/>
      <c r="G110" s="24"/>
      <c r="H110" s="24"/>
      <c r="I110" s="24"/>
      <c r="J110" s="24"/>
      <c r="K110" s="24"/>
      <c r="L110" s="24"/>
    </row>
    <row r="111" spans="4:12" x14ac:dyDescent="0.25">
      <c r="D111" s="27"/>
      <c r="E111" s="24"/>
      <c r="F111" s="24"/>
      <c r="G111" s="24"/>
      <c r="H111" s="24"/>
      <c r="I111" s="24"/>
      <c r="J111" s="24"/>
      <c r="K111" s="24"/>
      <c r="L111" s="24"/>
    </row>
    <row r="112" spans="4:12" x14ac:dyDescent="0.25">
      <c r="D112" s="27"/>
      <c r="E112" s="24"/>
      <c r="F112" s="24"/>
      <c r="G112" s="24"/>
      <c r="H112" s="24"/>
      <c r="I112" s="24"/>
      <c r="J112" s="24"/>
      <c r="K112" s="24"/>
      <c r="L112" s="24"/>
    </row>
    <row r="113" spans="4:12" x14ac:dyDescent="0.25">
      <c r="D113" s="27"/>
      <c r="E113" s="24"/>
      <c r="F113" s="24"/>
      <c r="G113" s="24"/>
      <c r="H113" s="24"/>
      <c r="I113" s="24"/>
      <c r="J113" s="24"/>
      <c r="K113" s="24"/>
      <c r="L113" s="24"/>
    </row>
    <row r="114" spans="4:12" x14ac:dyDescent="0.25">
      <c r="D114" s="27"/>
      <c r="E114" s="24"/>
      <c r="F114" s="24"/>
      <c r="G114" s="24"/>
      <c r="H114" s="24"/>
      <c r="I114" s="24"/>
      <c r="J114" s="24"/>
      <c r="K114" s="24"/>
      <c r="L114" s="24"/>
    </row>
    <row r="115" spans="4:12" x14ac:dyDescent="0.25">
      <c r="D115" s="27"/>
      <c r="E115" s="24"/>
      <c r="F115" s="24"/>
      <c r="G115" s="24"/>
      <c r="H115" s="24"/>
      <c r="I115" s="24"/>
      <c r="J115" s="24"/>
      <c r="K115" s="24"/>
      <c r="L115" s="24"/>
    </row>
    <row r="116" spans="4:12" x14ac:dyDescent="0.25">
      <c r="D116" s="27"/>
      <c r="E116" s="24"/>
      <c r="F116" s="24"/>
      <c r="G116" s="24"/>
      <c r="H116" s="24"/>
      <c r="I116" s="24"/>
      <c r="J116" s="24"/>
      <c r="K116" s="24"/>
      <c r="L116" s="24"/>
    </row>
    <row r="117" spans="4:12" x14ac:dyDescent="0.25">
      <c r="D117" s="27"/>
      <c r="E117" s="24"/>
      <c r="F117" s="24"/>
      <c r="G117" s="24"/>
      <c r="H117" s="24"/>
      <c r="I117" s="24"/>
      <c r="J117" s="24"/>
      <c r="K117" s="24"/>
      <c r="L117" s="24"/>
    </row>
    <row r="118" spans="4:12" x14ac:dyDescent="0.25">
      <c r="D118" s="27"/>
      <c r="E118" s="24"/>
      <c r="F118" s="24"/>
      <c r="G118" s="24"/>
      <c r="H118" s="24"/>
      <c r="I118" s="24"/>
      <c r="J118" s="24"/>
      <c r="K118" s="24"/>
      <c r="L118" s="24"/>
    </row>
    <row r="119" spans="4:12" x14ac:dyDescent="0.25">
      <c r="D119" s="27"/>
      <c r="E119" s="24"/>
      <c r="F119" s="24"/>
      <c r="G119" s="24"/>
      <c r="H119" s="24"/>
      <c r="I119" s="24"/>
      <c r="J119" s="24"/>
      <c r="K119" s="24"/>
      <c r="L119" s="24"/>
    </row>
    <row r="120" spans="4:12" x14ac:dyDescent="0.25">
      <c r="D120" s="27"/>
      <c r="E120" s="24"/>
      <c r="F120" s="24"/>
      <c r="G120" s="24"/>
      <c r="H120" s="24"/>
      <c r="I120" s="24"/>
      <c r="J120" s="24"/>
      <c r="K120" s="24"/>
      <c r="L120" s="24"/>
    </row>
    <row r="121" spans="4:12" x14ac:dyDescent="0.25">
      <c r="D121" s="27"/>
      <c r="E121" s="24"/>
      <c r="F121" s="24"/>
      <c r="G121" s="24"/>
      <c r="H121" s="24"/>
      <c r="I121" s="24"/>
      <c r="J121" s="24"/>
      <c r="K121" s="24"/>
      <c r="L121" s="24"/>
    </row>
    <row r="122" spans="4:12" x14ac:dyDescent="0.25">
      <c r="D122" s="27"/>
      <c r="E122" s="24"/>
      <c r="F122" s="24"/>
      <c r="G122" s="24"/>
      <c r="H122" s="24"/>
      <c r="I122" s="24"/>
      <c r="J122" s="24"/>
      <c r="K122" s="24"/>
      <c r="L122" s="24"/>
    </row>
    <row r="123" spans="4:12" x14ac:dyDescent="0.25">
      <c r="D123" s="27"/>
      <c r="E123" s="24"/>
      <c r="F123" s="24"/>
      <c r="G123" s="24"/>
      <c r="H123" s="24"/>
      <c r="I123" s="24"/>
      <c r="J123" s="24"/>
      <c r="K123" s="24"/>
      <c r="L123" s="24"/>
    </row>
    <row r="124" spans="4:12" x14ac:dyDescent="0.25">
      <c r="D124" s="27"/>
      <c r="E124" s="24"/>
      <c r="F124" s="24"/>
      <c r="G124" s="24"/>
      <c r="H124" s="24"/>
      <c r="I124" s="24"/>
      <c r="J124" s="24"/>
      <c r="K124" s="24"/>
      <c r="L124" s="24"/>
    </row>
    <row r="125" spans="4:12" x14ac:dyDescent="0.25">
      <c r="D125" s="27"/>
      <c r="E125" s="24"/>
      <c r="F125" s="24"/>
      <c r="G125" s="24"/>
      <c r="H125" s="24"/>
      <c r="I125" s="24"/>
      <c r="J125" s="24"/>
      <c r="K125" s="24"/>
      <c r="L125" s="24"/>
    </row>
    <row r="126" spans="4:12" x14ac:dyDescent="0.25">
      <c r="D126" s="27"/>
      <c r="E126" s="24"/>
      <c r="F126" s="24"/>
      <c r="G126" s="24"/>
      <c r="H126" s="24"/>
      <c r="I126" s="24"/>
      <c r="J126" s="24"/>
      <c r="K126" s="24"/>
      <c r="L126" s="24"/>
    </row>
    <row r="127" spans="4:12" x14ac:dyDescent="0.25">
      <c r="D127" s="27"/>
      <c r="E127" s="24"/>
      <c r="F127" s="24"/>
      <c r="G127" s="24"/>
      <c r="H127" s="24"/>
      <c r="I127" s="24"/>
      <c r="J127" s="24"/>
      <c r="K127" s="24"/>
      <c r="L127" s="24"/>
    </row>
    <row r="128" spans="4:12" x14ac:dyDescent="0.25">
      <c r="D128" s="27"/>
      <c r="E128" s="24"/>
      <c r="F128" s="24"/>
      <c r="G128" s="24"/>
      <c r="H128" s="24"/>
      <c r="I128" s="24"/>
      <c r="J128" s="24"/>
      <c r="K128" s="24"/>
      <c r="L128" s="24"/>
    </row>
    <row r="129" spans="4:12" x14ac:dyDescent="0.25">
      <c r="D129" s="27"/>
      <c r="E129" s="24"/>
      <c r="F129" s="24"/>
      <c r="G129" s="24"/>
      <c r="H129" s="24"/>
      <c r="I129" s="24"/>
      <c r="J129" s="24"/>
      <c r="K129" s="24"/>
      <c r="L129" s="24"/>
    </row>
    <row r="130" spans="4:12" x14ac:dyDescent="0.25">
      <c r="D130" s="27"/>
      <c r="E130" s="24"/>
      <c r="F130" s="24"/>
      <c r="G130" s="24"/>
      <c r="H130" s="24"/>
      <c r="I130" s="24"/>
      <c r="J130" s="24"/>
      <c r="K130" s="24"/>
      <c r="L130" s="24"/>
    </row>
    <row r="131" spans="4:12" x14ac:dyDescent="0.25">
      <c r="D131" s="27"/>
      <c r="E131" s="24"/>
      <c r="F131" s="24"/>
      <c r="G131" s="24"/>
      <c r="H131" s="24"/>
      <c r="I131" s="24"/>
      <c r="J131" s="24"/>
      <c r="K131" s="24"/>
      <c r="L131" s="24"/>
    </row>
    <row r="132" spans="4:12" x14ac:dyDescent="0.25">
      <c r="D132" s="27"/>
      <c r="E132" s="24"/>
      <c r="F132" s="24"/>
      <c r="G132" s="24"/>
      <c r="H132" s="24"/>
      <c r="I132" s="24"/>
      <c r="J132" s="24"/>
      <c r="K132" s="24"/>
      <c r="L132" s="24"/>
    </row>
    <row r="133" spans="4:12" x14ac:dyDescent="0.25">
      <c r="D133" s="27"/>
      <c r="E133" s="24"/>
      <c r="F133" s="24"/>
      <c r="G133" s="24"/>
      <c r="H133" s="24"/>
      <c r="I133" s="24"/>
      <c r="J133" s="24"/>
      <c r="K133" s="24"/>
      <c r="L133" s="24"/>
    </row>
    <row r="134" spans="4:12" x14ac:dyDescent="0.25">
      <c r="D134" s="27"/>
      <c r="E134" s="24"/>
      <c r="F134" s="24"/>
      <c r="G134" s="24"/>
      <c r="H134" s="24"/>
      <c r="I134" s="24"/>
      <c r="J134" s="24"/>
      <c r="K134" s="24"/>
      <c r="L134" s="24"/>
    </row>
    <row r="135" spans="4:12" x14ac:dyDescent="0.25">
      <c r="D135" s="27"/>
      <c r="E135" s="24"/>
      <c r="F135" s="24"/>
      <c r="G135" s="24"/>
      <c r="H135" s="24"/>
      <c r="I135" s="24"/>
      <c r="J135" s="24"/>
      <c r="K135" s="24"/>
      <c r="L135" s="24"/>
    </row>
    <row r="136" spans="4:12" x14ac:dyDescent="0.25">
      <c r="D136" s="27"/>
      <c r="E136" s="24"/>
      <c r="F136" s="24"/>
      <c r="G136" s="24"/>
      <c r="H136" s="24"/>
      <c r="I136" s="24"/>
      <c r="J136" s="24"/>
      <c r="K136" s="24"/>
      <c r="L136" s="24"/>
    </row>
    <row r="137" spans="4:12" x14ac:dyDescent="0.25">
      <c r="D137" s="27"/>
      <c r="E137" s="24"/>
      <c r="F137" s="24"/>
      <c r="G137" s="24"/>
      <c r="H137" s="24"/>
      <c r="I137" s="24"/>
      <c r="J137" s="24"/>
      <c r="K137" s="24"/>
      <c r="L137" s="24"/>
    </row>
    <row r="138" spans="4:12" x14ac:dyDescent="0.25">
      <c r="D138" s="27"/>
      <c r="E138" s="24"/>
      <c r="F138" s="24"/>
      <c r="G138" s="24"/>
      <c r="H138" s="24"/>
      <c r="I138" s="24"/>
      <c r="J138" s="24"/>
      <c r="K138" s="24"/>
      <c r="L138" s="24"/>
    </row>
    <row r="139" spans="4:12" x14ac:dyDescent="0.25">
      <c r="D139" s="27"/>
      <c r="E139" s="24"/>
      <c r="F139" s="24"/>
      <c r="G139" s="24"/>
      <c r="H139" s="24"/>
      <c r="I139" s="24"/>
      <c r="J139" s="24"/>
      <c r="K139" s="24"/>
      <c r="L139" s="24"/>
    </row>
    <row r="140" spans="4:12" x14ac:dyDescent="0.25">
      <c r="D140" s="27"/>
      <c r="E140" s="24"/>
      <c r="F140" s="24"/>
      <c r="G140" s="24"/>
      <c r="H140" s="24"/>
      <c r="I140" s="24"/>
      <c r="J140" s="24"/>
      <c r="K140" s="24"/>
      <c r="L140" s="24"/>
    </row>
    <row r="141" spans="4:12" x14ac:dyDescent="0.25">
      <c r="D141" s="27"/>
      <c r="E141" s="24"/>
      <c r="F141" s="24"/>
      <c r="G141" s="24"/>
      <c r="H141" s="24"/>
      <c r="I141" s="24"/>
      <c r="J141" s="24"/>
      <c r="K141" s="24"/>
      <c r="L141" s="24"/>
    </row>
    <row r="142" spans="4:12" x14ac:dyDescent="0.25">
      <c r="D142" s="27"/>
      <c r="E142" s="24"/>
      <c r="F142" s="24"/>
      <c r="G142" s="24"/>
      <c r="H142" s="24"/>
      <c r="I142" s="24"/>
      <c r="J142" s="24"/>
      <c r="K142" s="24"/>
      <c r="L142" s="24"/>
    </row>
    <row r="143" spans="4:12" x14ac:dyDescent="0.25">
      <c r="D143" s="27"/>
      <c r="E143" s="24"/>
      <c r="F143" s="24"/>
      <c r="G143" s="24"/>
      <c r="H143" s="24"/>
      <c r="I143" s="24"/>
      <c r="J143" s="24"/>
      <c r="K143" s="24"/>
      <c r="L143" s="24"/>
    </row>
    <row r="144" spans="4:12" x14ac:dyDescent="0.25">
      <c r="D144" s="27"/>
      <c r="E144" s="24"/>
      <c r="F144" s="24"/>
      <c r="G144" s="24"/>
      <c r="H144" s="24"/>
      <c r="I144" s="24"/>
      <c r="J144" s="24"/>
      <c r="K144" s="24"/>
      <c r="L144" s="24"/>
    </row>
    <row r="145" spans="4:12" x14ac:dyDescent="0.25">
      <c r="D145" s="27"/>
      <c r="E145" s="24"/>
      <c r="F145" s="24"/>
      <c r="G145" s="24"/>
      <c r="H145" s="24"/>
      <c r="I145" s="24"/>
      <c r="J145" s="24"/>
      <c r="K145" s="24"/>
      <c r="L145" s="24"/>
    </row>
    <row r="146" spans="4:12" x14ac:dyDescent="0.25">
      <c r="D146" s="27"/>
      <c r="E146" s="24"/>
      <c r="F146" s="24"/>
      <c r="G146" s="24"/>
      <c r="H146" s="24"/>
      <c r="I146" s="24"/>
      <c r="J146" s="24"/>
      <c r="K146" s="24"/>
      <c r="L146" s="24"/>
    </row>
    <row r="147" spans="4:12" x14ac:dyDescent="0.25">
      <c r="D147" s="27"/>
      <c r="E147" s="24"/>
      <c r="F147" s="24"/>
      <c r="G147" s="24"/>
      <c r="H147" s="24"/>
      <c r="I147" s="24"/>
      <c r="J147" s="24"/>
      <c r="K147" s="24"/>
      <c r="L147" s="24"/>
    </row>
    <row r="148" spans="4:12" x14ac:dyDescent="0.25">
      <c r="D148" s="27"/>
      <c r="E148" s="24"/>
      <c r="F148" s="24"/>
      <c r="G148" s="24"/>
      <c r="H148" s="24"/>
      <c r="I148" s="24"/>
      <c r="J148" s="24"/>
      <c r="K148" s="24"/>
      <c r="L148" s="24"/>
    </row>
    <row r="149" spans="4:12" x14ac:dyDescent="0.25">
      <c r="D149" s="27"/>
      <c r="E149" s="24"/>
      <c r="F149" s="24"/>
      <c r="G149" s="24"/>
      <c r="H149" s="24"/>
      <c r="I149" s="24"/>
      <c r="J149" s="24"/>
      <c r="K149" s="24"/>
      <c r="L149" s="24"/>
    </row>
    <row r="150" spans="4:12" x14ac:dyDescent="0.25">
      <c r="D150" s="27"/>
      <c r="E150" s="24"/>
      <c r="F150" s="24"/>
      <c r="G150" s="24"/>
      <c r="H150" s="24"/>
      <c r="I150" s="24"/>
      <c r="J150" s="24"/>
      <c r="K150" s="24"/>
      <c r="L150" s="24"/>
    </row>
    <row r="151" spans="4:12" x14ac:dyDescent="0.25">
      <c r="D151" s="27"/>
      <c r="E151" s="24"/>
      <c r="F151" s="24"/>
      <c r="G151" s="24"/>
      <c r="H151" s="24"/>
      <c r="I151" s="24"/>
      <c r="J151" s="24"/>
      <c r="K151" s="24"/>
      <c r="L151" s="24"/>
    </row>
    <row r="152" spans="4:12" x14ac:dyDescent="0.25">
      <c r="D152" s="27"/>
      <c r="E152" s="24"/>
      <c r="F152" s="24"/>
      <c r="G152" s="24"/>
      <c r="H152" s="24"/>
      <c r="I152" s="24"/>
      <c r="J152" s="24"/>
      <c r="K152" s="24"/>
      <c r="L152" s="24"/>
    </row>
    <row r="153" spans="4:12" x14ac:dyDescent="0.25">
      <c r="D153" s="27"/>
      <c r="E153" s="24"/>
      <c r="F153" s="24"/>
      <c r="G153" s="24"/>
      <c r="H153" s="24"/>
      <c r="I153" s="24"/>
      <c r="J153" s="24"/>
      <c r="K153" s="24"/>
      <c r="L153" s="24"/>
    </row>
    <row r="154" spans="4:12" x14ac:dyDescent="0.25">
      <c r="D154" s="27"/>
      <c r="E154" s="24"/>
      <c r="F154" s="24"/>
      <c r="G154" s="24"/>
      <c r="H154" s="24"/>
      <c r="I154" s="24"/>
      <c r="J154" s="24"/>
      <c r="K154" s="24"/>
      <c r="L154" s="24"/>
    </row>
    <row r="155" spans="4:12" x14ac:dyDescent="0.25">
      <c r="D155" s="27"/>
      <c r="E155" s="24"/>
      <c r="F155" s="24"/>
      <c r="G155" s="24"/>
      <c r="H155" s="24"/>
      <c r="I155" s="24"/>
      <c r="J155" s="24"/>
      <c r="K155" s="24"/>
      <c r="L155" s="24"/>
    </row>
    <row r="156" spans="4:12" x14ac:dyDescent="0.25">
      <c r="D156" s="27"/>
      <c r="E156" s="24"/>
      <c r="F156" s="24"/>
      <c r="G156" s="24"/>
      <c r="H156" s="24"/>
      <c r="I156" s="24"/>
      <c r="J156" s="24"/>
      <c r="K156" s="24"/>
      <c r="L156" s="24"/>
    </row>
    <row r="157" spans="4:12" x14ac:dyDescent="0.25">
      <c r="D157" s="27"/>
      <c r="E157" s="24"/>
      <c r="F157" s="24"/>
      <c r="G157" s="24"/>
      <c r="H157" s="24"/>
      <c r="I157" s="24"/>
      <c r="J157" s="24"/>
      <c r="K157" s="24"/>
      <c r="L157" s="24"/>
    </row>
    <row r="158" spans="4:12" x14ac:dyDescent="0.25">
      <c r="D158" s="27"/>
      <c r="E158" s="24"/>
      <c r="F158" s="24"/>
      <c r="G158" s="24"/>
      <c r="H158" s="24"/>
      <c r="I158" s="24"/>
      <c r="J158" s="24"/>
      <c r="K158" s="24"/>
      <c r="L158" s="24"/>
    </row>
    <row r="159" spans="4:12" x14ac:dyDescent="0.25">
      <c r="D159" s="27"/>
      <c r="E159" s="24"/>
      <c r="F159" s="24"/>
      <c r="G159" s="24"/>
      <c r="H159" s="24"/>
      <c r="I159" s="24"/>
      <c r="J159" s="24"/>
      <c r="K159" s="24"/>
      <c r="L159" s="24"/>
    </row>
    <row r="160" spans="4:12" x14ac:dyDescent="0.25">
      <c r="D160" s="27"/>
      <c r="E160" s="24"/>
      <c r="F160" s="24"/>
      <c r="G160" s="24"/>
      <c r="H160" s="24"/>
      <c r="I160" s="24"/>
      <c r="J160" s="24"/>
      <c r="K160" s="24"/>
      <c r="L160" s="24"/>
    </row>
    <row r="161" spans="4:12" x14ac:dyDescent="0.25">
      <c r="D161" s="27"/>
      <c r="E161" s="24"/>
      <c r="F161" s="24"/>
      <c r="G161" s="24"/>
      <c r="H161" s="24"/>
      <c r="I161" s="24"/>
      <c r="J161" s="24"/>
      <c r="K161" s="24"/>
      <c r="L161" s="24"/>
    </row>
    <row r="162" spans="4:12" x14ac:dyDescent="0.25">
      <c r="D162" s="27"/>
      <c r="E162" s="24"/>
      <c r="F162" s="24"/>
      <c r="G162" s="24"/>
      <c r="H162" s="24"/>
      <c r="I162" s="24"/>
      <c r="J162" s="24"/>
      <c r="K162" s="24"/>
      <c r="L162" s="24"/>
    </row>
    <row r="163" spans="4:12" x14ac:dyDescent="0.25">
      <c r="D163" s="27"/>
      <c r="E163" s="24"/>
      <c r="F163" s="24"/>
      <c r="G163" s="24"/>
      <c r="H163" s="24"/>
      <c r="I163" s="24"/>
      <c r="J163" s="24"/>
      <c r="K163" s="24"/>
      <c r="L163" s="24"/>
    </row>
    <row r="164" spans="4:12" x14ac:dyDescent="0.25">
      <c r="D164" s="27"/>
      <c r="E164" s="24"/>
      <c r="F164" s="24"/>
      <c r="G164" s="24"/>
      <c r="H164" s="24"/>
      <c r="I164" s="24"/>
      <c r="J164" s="24"/>
      <c r="K164" s="24"/>
      <c r="L164" s="24"/>
    </row>
    <row r="165" spans="4:12" x14ac:dyDescent="0.25">
      <c r="D165" s="27"/>
      <c r="E165" s="24"/>
      <c r="F165" s="24"/>
      <c r="G165" s="24"/>
      <c r="H165" s="24"/>
      <c r="I165" s="24"/>
      <c r="J165" s="24"/>
      <c r="K165" s="24"/>
      <c r="L165" s="24"/>
    </row>
    <row r="166" spans="4:12" x14ac:dyDescent="0.25">
      <c r="D166" s="27"/>
      <c r="E166" s="24"/>
      <c r="F166" s="24"/>
      <c r="G166" s="24"/>
      <c r="H166" s="24"/>
      <c r="I166" s="24"/>
      <c r="J166" s="24"/>
      <c r="K166" s="24"/>
      <c r="L166" s="24"/>
    </row>
    <row r="167" spans="4:12" x14ac:dyDescent="0.25">
      <c r="D167" s="27"/>
      <c r="E167" s="24"/>
      <c r="F167" s="24"/>
      <c r="G167" s="24"/>
      <c r="H167" s="24"/>
      <c r="I167" s="24"/>
      <c r="J167" s="24"/>
      <c r="K167" s="24"/>
      <c r="L167" s="24"/>
    </row>
    <row r="168" spans="4:12" x14ac:dyDescent="0.25">
      <c r="D168" s="27"/>
      <c r="E168" s="24"/>
      <c r="F168" s="24"/>
      <c r="G168" s="24"/>
      <c r="H168" s="24"/>
      <c r="I168" s="24"/>
      <c r="J168" s="24"/>
      <c r="K168" s="24"/>
      <c r="L168" s="24"/>
    </row>
    <row r="169" spans="4:12" x14ac:dyDescent="0.25">
      <c r="D169" s="27"/>
      <c r="E169" s="24"/>
      <c r="F169" s="24"/>
      <c r="G169" s="24"/>
      <c r="H169" s="24"/>
      <c r="I169" s="24"/>
      <c r="J169" s="24"/>
      <c r="K169" s="24"/>
      <c r="L169" s="24"/>
    </row>
    <row r="170" spans="4:12" x14ac:dyDescent="0.25">
      <c r="D170" s="27"/>
      <c r="E170" s="24"/>
      <c r="F170" s="24"/>
      <c r="G170" s="24"/>
      <c r="H170" s="24"/>
      <c r="I170" s="24"/>
      <c r="J170" s="24"/>
      <c r="K170" s="24"/>
      <c r="L170" s="24"/>
    </row>
    <row r="171" spans="4:12" x14ac:dyDescent="0.25">
      <c r="D171" s="27"/>
      <c r="E171" s="24"/>
      <c r="F171" s="24"/>
      <c r="L171" s="24"/>
    </row>
    <row r="172" spans="4:12" x14ac:dyDescent="0.25">
      <c r="D172" s="27"/>
      <c r="E172" s="24"/>
      <c r="F172" s="24"/>
      <c r="L172" s="24"/>
    </row>
    <row r="173" spans="4:12" x14ac:dyDescent="0.25">
      <c r="D173" s="27"/>
      <c r="E173" s="24"/>
      <c r="F173" s="24"/>
      <c r="L173" s="24"/>
    </row>
    <row r="174" spans="4:12" x14ac:dyDescent="0.25">
      <c r="D174" s="27"/>
      <c r="E174" s="24"/>
      <c r="F174" s="24"/>
      <c r="L174" s="24"/>
    </row>
  </sheetData>
  <mergeCells count="2">
    <mergeCell ref="A4:F4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workbookViewId="0">
      <selection activeCell="E9" sqref="E9"/>
    </sheetView>
  </sheetViews>
  <sheetFormatPr defaultColWidth="9.140625" defaultRowHeight="13.5" x14ac:dyDescent="0.25"/>
  <cols>
    <col min="1" max="1" width="52.7109375" style="24" customWidth="1"/>
    <col min="2" max="2" width="19.28515625" style="26" customWidth="1"/>
    <col min="3" max="3" width="21.140625" style="26" customWidth="1"/>
    <col min="4" max="4" width="9.140625" style="26"/>
    <col min="5" max="5" width="18.28515625" style="26" customWidth="1"/>
    <col min="6" max="6" width="23.85546875" style="26" customWidth="1"/>
    <col min="7" max="9" width="9.140625" style="26"/>
    <col min="10" max="16384" width="9.140625" style="24"/>
  </cols>
  <sheetData>
    <row r="1" spans="1:9" x14ac:dyDescent="0.25">
      <c r="C1" s="160" t="s">
        <v>118</v>
      </c>
    </row>
    <row r="3" spans="1:9" x14ac:dyDescent="0.25">
      <c r="A3" s="27"/>
    </row>
    <row r="4" spans="1:9" ht="74.25" customHeight="1" x14ac:dyDescent="0.25">
      <c r="A4" s="550" t="s">
        <v>119</v>
      </c>
      <c r="B4" s="550"/>
      <c r="C4" s="550"/>
    </row>
    <row r="5" spans="1:9" x14ac:dyDescent="0.25">
      <c r="A5" s="145"/>
    </row>
    <row r="6" spans="1:9" x14ac:dyDescent="0.25">
      <c r="A6" s="145"/>
      <c r="B6" s="24"/>
      <c r="C6" s="28" t="s">
        <v>120</v>
      </c>
      <c r="D6" s="24"/>
      <c r="E6" s="24"/>
      <c r="F6" s="24"/>
      <c r="G6" s="24"/>
      <c r="H6" s="24"/>
      <c r="I6" s="24"/>
    </row>
    <row r="7" spans="1:9" ht="96" customHeight="1" x14ac:dyDescent="0.25">
      <c r="A7" s="50" t="s">
        <v>121</v>
      </c>
      <c r="B7" s="545" t="s">
        <v>122</v>
      </c>
      <c r="C7" s="547"/>
      <c r="D7" s="146"/>
      <c r="E7" s="24"/>
      <c r="F7" s="24"/>
      <c r="G7" s="24"/>
      <c r="H7" s="24"/>
      <c r="I7" s="24"/>
    </row>
    <row r="8" spans="1:9" ht="15" x14ac:dyDescent="0.25">
      <c r="A8" s="50"/>
      <c r="B8" s="147" t="s">
        <v>72</v>
      </c>
      <c r="C8" s="147" t="s">
        <v>123</v>
      </c>
      <c r="D8" s="24"/>
      <c r="E8" s="24"/>
      <c r="F8" s="24"/>
      <c r="G8" s="24"/>
      <c r="H8" s="24"/>
      <c r="I8" s="24"/>
    </row>
    <row r="9" spans="1:9" ht="21" customHeight="1" x14ac:dyDescent="0.25">
      <c r="A9" s="120" t="s">
        <v>23</v>
      </c>
      <c r="B9" s="148" t="e">
        <f>B11+B20</f>
        <v>#REF!</v>
      </c>
      <c r="C9" s="148">
        <f>C11+C20</f>
        <v>29501096.34</v>
      </c>
      <c r="D9" s="24"/>
      <c r="E9" s="31"/>
      <c r="F9" s="149"/>
      <c r="G9" s="24"/>
      <c r="H9" s="24"/>
      <c r="I9" s="24"/>
    </row>
    <row r="10" spans="1:9" s="26" customFormat="1" ht="17.25" customHeight="1" x14ac:dyDescent="0.25">
      <c r="A10" s="120" t="s">
        <v>124</v>
      </c>
      <c r="B10" s="148"/>
      <c r="C10" s="148"/>
      <c r="D10" s="150"/>
      <c r="E10" s="151"/>
      <c r="F10" s="151"/>
    </row>
    <row r="11" spans="1:9" s="26" customFormat="1" ht="17.25" customHeight="1" x14ac:dyDescent="0.25">
      <c r="A11" s="120" t="s">
        <v>125</v>
      </c>
      <c r="B11" s="148" t="e">
        <f>B13+B16</f>
        <v>#REF!</v>
      </c>
      <c r="C11" s="148">
        <f>C13+C16</f>
        <v>8195579.0000000009</v>
      </c>
      <c r="D11" s="150"/>
      <c r="E11" s="159"/>
      <c r="F11" s="159"/>
    </row>
    <row r="12" spans="1:9" s="26" customFormat="1" ht="19.5" customHeight="1" x14ac:dyDescent="0.25">
      <c r="A12" s="120" t="s">
        <v>124</v>
      </c>
      <c r="B12" s="152"/>
      <c r="C12" s="152"/>
    </row>
    <row r="13" spans="1:9" s="26" customFormat="1" ht="39" customHeight="1" x14ac:dyDescent="0.25">
      <c r="A13" s="120" t="s">
        <v>126</v>
      </c>
      <c r="B13" s="148">
        <f>B15</f>
        <v>30902.400000000001</v>
      </c>
      <c r="C13" s="148">
        <f>C15</f>
        <v>30902.400000000001</v>
      </c>
      <c r="D13" s="150"/>
    </row>
    <row r="14" spans="1:9" s="26" customFormat="1" ht="19.5" customHeight="1" x14ac:dyDescent="0.25">
      <c r="A14" s="120" t="s">
        <v>124</v>
      </c>
      <c r="B14" s="148"/>
      <c r="C14" s="148"/>
    </row>
    <row r="15" spans="1:9" s="26" customFormat="1" ht="18" customHeight="1" x14ac:dyDescent="0.25">
      <c r="A15" s="153" t="s">
        <v>127</v>
      </c>
      <c r="B15" s="148">
        <f>'[1]N 6'!E38</f>
        <v>30902.400000000001</v>
      </c>
      <c r="C15" s="148">
        <f>'[1]N 6'!F38</f>
        <v>30902.400000000001</v>
      </c>
    </row>
    <row r="16" spans="1:9" s="26" customFormat="1" ht="23.25" customHeight="1" x14ac:dyDescent="0.25">
      <c r="A16" s="120" t="s">
        <v>128</v>
      </c>
      <c r="B16" s="148" t="e">
        <f>B18+B19</f>
        <v>#REF!</v>
      </c>
      <c r="C16" s="148">
        <f>C18+C19</f>
        <v>8164676.6000000006</v>
      </c>
    </row>
    <row r="17" spans="1:9" ht="21" customHeight="1" x14ac:dyDescent="0.25">
      <c r="A17" s="120" t="s">
        <v>124</v>
      </c>
      <c r="B17" s="148"/>
      <c r="C17" s="148"/>
    </row>
    <row r="18" spans="1:9" ht="19.5" customHeight="1" x14ac:dyDescent="0.25">
      <c r="A18" s="153" t="s">
        <v>129</v>
      </c>
      <c r="B18" s="148" t="e">
        <f>'[1]N 6'!E29+'[1]N 6'!E34+'[1]N 6'!E42+'[1]N 6'!E53+'[1]N 6'!E58+'[1]N 6'!E62+'[1]N 6'!E68+'[1]N 6'!E74+'[1]N 6'!E79+'[1]N 6'!E84+'[1]N 6'!E92+'[1]N 6'!E97+'[1]N 6'!E104+'[1]N 6'!E112+'[1]N 6'!E117+'[1]N 6'!E122+'[1]N 6'!E128+'[1]N 6'!E147+'[1]N 6'!E154+'[1]N 6'!E179+'[1]N 6'!E185+'[1]N 6'!E207+'[1]N 6'!E219</f>
        <v>#REF!</v>
      </c>
      <c r="C18" s="148">
        <f>'[1]N 6'!F29+'[1]N 6'!F34+'[1]N 6'!F42+'[1]N 6'!F53+'[1]N 6'!F58+'[1]N 6'!F62+'[1]N 6'!F68+'[1]N 6'!F74+'[1]N 6'!F79+'[1]N 6'!F84+'[1]N 6'!F92+'[1]N 6'!F97+'[1]N 6'!F104+'[1]N 6'!F112+'[1]N 6'!F117+'[1]N 6'!F122+'[1]N 6'!F128+'[1]N 6'!F147+'[1]N 6'!F154+'[1]N 6'!F179+'[1]N 6'!F185+'[1]N 6'!F207+'[1]N 6'!F219</f>
        <v>7489676.6000000006</v>
      </c>
    </row>
    <row r="19" spans="1:9" ht="18.75" customHeight="1" x14ac:dyDescent="0.25">
      <c r="A19" s="153" t="s">
        <v>130</v>
      </c>
      <c r="B19" s="148">
        <f>'[1]N 6'!E247</f>
        <v>675000</v>
      </c>
      <c r="C19" s="148">
        <f>'[1]N 6'!F247</f>
        <v>675000</v>
      </c>
    </row>
    <row r="20" spans="1:9" ht="27" x14ac:dyDescent="0.25">
      <c r="A20" s="120" t="s">
        <v>131</v>
      </c>
      <c r="B20" s="154" t="e">
        <f>B22</f>
        <v>#REF!</v>
      </c>
      <c r="C20" s="154">
        <f>C22</f>
        <v>21305517.34</v>
      </c>
      <c r="D20" s="150"/>
    </row>
    <row r="21" spans="1:9" x14ac:dyDescent="0.25">
      <c r="A21" s="120" t="s">
        <v>124</v>
      </c>
      <c r="B21" s="152"/>
      <c r="C21" s="152"/>
    </row>
    <row r="22" spans="1:9" ht="23.25" customHeight="1" x14ac:dyDescent="0.25">
      <c r="A22" s="120" t="s">
        <v>20</v>
      </c>
      <c r="B22" s="154" t="e">
        <f>B24</f>
        <v>#REF!</v>
      </c>
      <c r="C22" s="154">
        <f>C24</f>
        <v>21305517.34</v>
      </c>
    </row>
    <row r="23" spans="1:9" ht="21" customHeight="1" x14ac:dyDescent="0.25">
      <c r="A23" s="120" t="s">
        <v>124</v>
      </c>
      <c r="B23" s="152"/>
      <c r="C23" s="152"/>
    </row>
    <row r="24" spans="1:9" x14ac:dyDescent="0.25">
      <c r="A24" s="49" t="s">
        <v>132</v>
      </c>
      <c r="B24" s="154" t="e">
        <f>B26+B29+B33</f>
        <v>#REF!</v>
      </c>
      <c r="C24" s="154">
        <f>C26+C29+C33</f>
        <v>21305517.34</v>
      </c>
    </row>
    <row r="25" spans="1:9" ht="21" customHeight="1" x14ac:dyDescent="0.25">
      <c r="A25" s="120" t="s">
        <v>124</v>
      </c>
      <c r="B25" s="152"/>
      <c r="C25" s="152"/>
    </row>
    <row r="26" spans="1:9" x14ac:dyDescent="0.25">
      <c r="A26" s="49" t="s">
        <v>133</v>
      </c>
      <c r="B26" s="154" t="e">
        <f>B27+B28</f>
        <v>#REF!</v>
      </c>
      <c r="C26" s="154">
        <f>C27+C28</f>
        <v>-4124116.1599999992</v>
      </c>
    </row>
    <row r="27" spans="1:9" ht="18" customHeight="1" x14ac:dyDescent="0.25">
      <c r="A27" s="155" t="s">
        <v>134</v>
      </c>
      <c r="B27" s="154" t="e">
        <f>'[1]N 6'!E69+'[1]N 6'!E80+'[1]N 6'!E113+'[1]N 6'!E118+'[1]N 6'!E129+'[1]N 6'!E133+'[1]N 6'!E139+'[1]N 6'!E148+'[1]N 6'!E155+'[1]N 6'!E211+'[1]N 6'!E215+'[1]N 6'!E20</f>
        <v>#REF!</v>
      </c>
      <c r="C27" s="154">
        <f>'[1]N 6'!F69+'[1]N 6'!F80+'[1]N 6'!F113+'[1]N 6'!F118+'[1]N 6'!F129+'[1]N 6'!F133+'[1]N 6'!F139+'[1]N 6'!F148+'[1]N 6'!F155+'[1]N 6'!F211+'[1]N 6'!F215+'[1]N 6'!F20</f>
        <v>-5151656.8599999994</v>
      </c>
      <c r="D27" s="24"/>
      <c r="E27" s="24"/>
      <c r="F27" s="24"/>
      <c r="G27" s="24"/>
      <c r="H27" s="24"/>
      <c r="I27" s="24"/>
    </row>
    <row r="28" spans="1:9" ht="20.25" customHeight="1" x14ac:dyDescent="0.25">
      <c r="A28" s="155" t="s">
        <v>135</v>
      </c>
      <c r="B28" s="156" t="e">
        <f>'[1]N 6'!E123+'[1]N 6'!E149+'[1]N 6'!E156+'[1]N 6'!E168+'[1]N 6'!E180+'[1]N 6'!E189+'[1]N 6'!E193+'[1]N 6'!E198+'[1]N 6'!E229</f>
        <v>#REF!</v>
      </c>
      <c r="C28" s="152">
        <f>'[1]N 6'!F123+'[1]N 6'!F149+'[1]N 6'!F156+'[1]N 6'!F168+'[1]N 6'!F180+'[1]N 6'!F189+'[1]N 6'!F193+'[1]N 6'!F198+'[1]N 6'!F229</f>
        <v>1027540.7</v>
      </c>
      <c r="D28" s="24"/>
      <c r="F28" s="24"/>
      <c r="G28" s="24"/>
      <c r="H28" s="24"/>
      <c r="I28" s="24"/>
    </row>
    <row r="29" spans="1:9" ht="27" x14ac:dyDescent="0.25">
      <c r="A29" s="49" t="s">
        <v>136</v>
      </c>
      <c r="B29" s="152" t="e">
        <f>B31+B32</f>
        <v>#REF!</v>
      </c>
      <c r="C29" s="152">
        <f>C31+C32</f>
        <v>25493438.5</v>
      </c>
    </row>
    <row r="30" spans="1:9" ht="21" customHeight="1" x14ac:dyDescent="0.25">
      <c r="A30" s="120" t="s">
        <v>124</v>
      </c>
      <c r="B30" s="152"/>
      <c r="C30" s="152"/>
    </row>
    <row r="31" spans="1:9" x14ac:dyDescent="0.25">
      <c r="A31" s="153" t="s">
        <v>137</v>
      </c>
      <c r="B31" s="157" t="e">
        <f>'[1]N 6'!E43+'[1]N 6'!E134+'[1]N 6'!E157</f>
        <v>#REF!</v>
      </c>
      <c r="C31" s="148">
        <f>'[1]N 6'!F43+'[1]N 6'!F134+'[1]N 6'!F157</f>
        <v>127578.20000000001</v>
      </c>
      <c r="D31" s="24"/>
      <c r="E31" s="24"/>
      <c r="F31" s="24"/>
      <c r="G31" s="24"/>
      <c r="H31" s="24"/>
      <c r="I31" s="24"/>
    </row>
    <row r="32" spans="1:9" x14ac:dyDescent="0.25">
      <c r="A32" s="153" t="s">
        <v>138</v>
      </c>
      <c r="B32" s="156" t="e">
        <f>'[1]N 6'!E21+'[1]N 6'!E25+'[1]N 6'!E54+'[1]N 6'!E70+'[1]N 6'!E75+'[1]N 6'!E93+'[1]N 6'!E98+'[1]N 6'!E181+'[1]N 6'!E202+'[1]N 6'!E230+'[1]N 6'!E241+'[1]N 6'!E30</f>
        <v>#REF!</v>
      </c>
      <c r="C32" s="152">
        <f>'[1]N 6'!F21+'[1]N 6'!F25+'[1]N 6'!F54+'[1]N 6'!F70+'[1]N 6'!F75+'[1]N 6'!F93+'[1]N 6'!F98+'[1]N 6'!F181+'[1]N 6'!F202+'[1]N 6'!F230+'[1]N 6'!F241+'[1]N 6'!F30</f>
        <v>25365860.300000001</v>
      </c>
      <c r="D32" s="24"/>
      <c r="E32" s="24"/>
      <c r="F32" s="24"/>
      <c r="G32" s="24"/>
      <c r="H32" s="24"/>
      <c r="I32" s="24"/>
    </row>
    <row r="33" spans="1:9" s="26" customFormat="1" x14ac:dyDescent="0.25">
      <c r="A33" s="49" t="s">
        <v>139</v>
      </c>
      <c r="B33" s="152" t="e">
        <f>B35+B36</f>
        <v>#REF!</v>
      </c>
      <c r="C33" s="152">
        <f>C35+C36</f>
        <v>-63805</v>
      </c>
    </row>
    <row r="34" spans="1:9" s="26" customFormat="1" ht="21" customHeight="1" x14ac:dyDescent="0.25">
      <c r="A34" s="120" t="s">
        <v>124</v>
      </c>
      <c r="B34" s="152"/>
      <c r="C34" s="152"/>
    </row>
    <row r="35" spans="1:9" s="26" customFormat="1" x14ac:dyDescent="0.25">
      <c r="A35" s="153" t="s">
        <v>140</v>
      </c>
      <c r="B35" s="152" t="e">
        <f>'[1]N 6'!E135</f>
        <v>#REF!</v>
      </c>
      <c r="C35" s="158">
        <f>'[1]N 6'!F135</f>
        <v>-873.8</v>
      </c>
    </row>
    <row r="36" spans="1:9" ht="18" customHeight="1" x14ac:dyDescent="0.25">
      <c r="A36" s="155" t="s">
        <v>141</v>
      </c>
      <c r="B36" s="157" t="e">
        <f>'[1]N 6'!E124+'[1]N 6'!E150+'[1]N 6'!E158+'[1]N 6'!E169+'[1]N 6'!E194+'[1]N 6'!E203+'[1]N 6'!E231</f>
        <v>#REF!</v>
      </c>
      <c r="C36" s="148">
        <f>'[1]N 6'!F124+'[1]N 6'!F150+'[1]N 6'!F158+'[1]N 6'!F169+'[1]N 6'!F194+'[1]N 6'!F203+'[1]N 6'!F231</f>
        <v>-62931.199999999997</v>
      </c>
      <c r="D36" s="24"/>
      <c r="E36" s="24"/>
      <c r="F36" s="24"/>
      <c r="G36" s="24"/>
      <c r="H36" s="24"/>
      <c r="I36" s="24"/>
    </row>
    <row r="37" spans="1:9" x14ac:dyDescent="0.25">
      <c r="A37" s="27"/>
      <c r="B37" s="24"/>
      <c r="C37" s="24"/>
      <c r="D37" s="24"/>
      <c r="E37" s="24"/>
      <c r="F37" s="24"/>
      <c r="G37" s="24"/>
      <c r="H37" s="24"/>
      <c r="I37" s="24"/>
    </row>
    <row r="38" spans="1:9" x14ac:dyDescent="0.25">
      <c r="A38" s="27"/>
      <c r="B38" s="24"/>
      <c r="C38" s="24"/>
      <c r="D38" s="24"/>
      <c r="E38" s="24"/>
      <c r="F38" s="24"/>
      <c r="G38" s="24"/>
      <c r="H38" s="24"/>
      <c r="I38" s="24"/>
    </row>
    <row r="39" spans="1:9" x14ac:dyDescent="0.25">
      <c r="A39" s="27"/>
      <c r="B39" s="24"/>
      <c r="C39" s="24"/>
      <c r="D39" s="24"/>
      <c r="E39" s="24"/>
      <c r="F39" s="24"/>
      <c r="G39" s="24"/>
      <c r="H39" s="24"/>
      <c r="I39" s="24"/>
    </row>
    <row r="40" spans="1:9" x14ac:dyDescent="0.25">
      <c r="A40" s="27"/>
      <c r="B40" s="24"/>
      <c r="C40" s="24"/>
      <c r="D40" s="24"/>
      <c r="E40" s="24"/>
      <c r="F40" s="24"/>
      <c r="G40" s="24"/>
      <c r="H40" s="24"/>
      <c r="I40" s="24"/>
    </row>
    <row r="41" spans="1:9" x14ac:dyDescent="0.25">
      <c r="A41" s="27"/>
      <c r="B41" s="24"/>
      <c r="C41" s="24"/>
      <c r="D41" s="24"/>
      <c r="E41" s="24"/>
      <c r="F41" s="24"/>
      <c r="G41" s="24"/>
      <c r="H41" s="24"/>
      <c r="I41" s="24"/>
    </row>
    <row r="42" spans="1:9" x14ac:dyDescent="0.25">
      <c r="A42" s="27"/>
      <c r="B42" s="24"/>
      <c r="C42" s="24"/>
      <c r="D42" s="24"/>
      <c r="E42" s="24"/>
      <c r="F42" s="24"/>
      <c r="G42" s="24"/>
      <c r="H42" s="24"/>
      <c r="I42" s="24"/>
    </row>
    <row r="43" spans="1:9" x14ac:dyDescent="0.25">
      <c r="A43" s="27"/>
      <c r="B43" s="24"/>
      <c r="C43" s="24"/>
      <c r="D43" s="24"/>
      <c r="E43" s="24"/>
      <c r="F43" s="24"/>
      <c r="G43" s="24"/>
      <c r="H43" s="24"/>
      <c r="I43" s="24"/>
    </row>
    <row r="44" spans="1:9" x14ac:dyDescent="0.25">
      <c r="A44" s="27"/>
      <c r="B44" s="24"/>
      <c r="C44" s="24"/>
      <c r="D44" s="24"/>
      <c r="E44" s="24"/>
      <c r="F44" s="24"/>
      <c r="G44" s="24"/>
      <c r="H44" s="24"/>
      <c r="I44" s="24"/>
    </row>
    <row r="45" spans="1:9" x14ac:dyDescent="0.25">
      <c r="A45" s="27"/>
      <c r="B45" s="24"/>
      <c r="C45" s="24"/>
      <c r="D45" s="24"/>
      <c r="E45" s="24"/>
      <c r="F45" s="24"/>
      <c r="G45" s="24"/>
      <c r="H45" s="24"/>
      <c r="I45" s="24"/>
    </row>
    <row r="46" spans="1:9" x14ac:dyDescent="0.25">
      <c r="A46" s="27"/>
      <c r="B46" s="24"/>
      <c r="C46" s="24"/>
      <c r="D46" s="24"/>
      <c r="E46" s="24"/>
      <c r="F46" s="24"/>
      <c r="G46" s="24"/>
      <c r="H46" s="24"/>
      <c r="I46" s="24"/>
    </row>
    <row r="47" spans="1:9" x14ac:dyDescent="0.25">
      <c r="A47" s="27"/>
      <c r="B47" s="24"/>
      <c r="C47" s="24"/>
      <c r="D47" s="24"/>
      <c r="E47" s="24"/>
      <c r="F47" s="24"/>
      <c r="G47" s="24"/>
      <c r="H47" s="24"/>
      <c r="I47" s="24"/>
    </row>
    <row r="48" spans="1:9" x14ac:dyDescent="0.25">
      <c r="A48" s="27"/>
      <c r="B48" s="24"/>
      <c r="C48" s="24"/>
      <c r="D48" s="24"/>
      <c r="E48" s="24"/>
      <c r="F48" s="24"/>
      <c r="G48" s="24"/>
      <c r="H48" s="24"/>
      <c r="I48" s="24"/>
    </row>
    <row r="49" spans="1:9" x14ac:dyDescent="0.25">
      <c r="A49" s="27"/>
      <c r="B49" s="24"/>
      <c r="C49" s="24"/>
      <c r="D49" s="24"/>
      <c r="E49" s="24"/>
      <c r="F49" s="24"/>
      <c r="G49" s="24"/>
      <c r="H49" s="24"/>
      <c r="I49" s="24"/>
    </row>
    <row r="50" spans="1:9" x14ac:dyDescent="0.25">
      <c r="A50" s="27"/>
      <c r="B50" s="24"/>
      <c r="C50" s="24"/>
      <c r="D50" s="24"/>
      <c r="E50" s="24"/>
      <c r="F50" s="24"/>
      <c r="G50" s="24"/>
      <c r="H50" s="24"/>
      <c r="I50" s="24"/>
    </row>
    <row r="51" spans="1:9" x14ac:dyDescent="0.25">
      <c r="A51" s="27"/>
      <c r="B51" s="24"/>
      <c r="C51" s="24"/>
      <c r="D51" s="24"/>
      <c r="E51" s="24"/>
      <c r="F51" s="24"/>
      <c r="G51" s="24"/>
      <c r="H51" s="24"/>
      <c r="I51" s="24"/>
    </row>
    <row r="52" spans="1:9" x14ac:dyDescent="0.25">
      <c r="A52" s="27"/>
      <c r="B52" s="24"/>
      <c r="C52" s="24"/>
      <c r="D52" s="24"/>
      <c r="E52" s="24"/>
      <c r="F52" s="24"/>
      <c r="G52" s="24"/>
      <c r="H52" s="24"/>
      <c r="I52" s="24"/>
    </row>
    <row r="53" spans="1:9" x14ac:dyDescent="0.25">
      <c r="A53" s="27"/>
      <c r="B53" s="24"/>
      <c r="C53" s="24"/>
      <c r="D53" s="24"/>
      <c r="E53" s="24"/>
      <c r="F53" s="24"/>
      <c r="G53" s="24"/>
      <c r="H53" s="24"/>
      <c r="I53" s="24"/>
    </row>
    <row r="54" spans="1:9" x14ac:dyDescent="0.25">
      <c r="A54" s="27"/>
      <c r="B54" s="24"/>
      <c r="C54" s="24"/>
      <c r="D54" s="24"/>
      <c r="E54" s="24"/>
      <c r="F54" s="24"/>
      <c r="G54" s="24"/>
      <c r="H54" s="24"/>
      <c r="I54" s="24"/>
    </row>
    <row r="55" spans="1:9" x14ac:dyDescent="0.25">
      <c r="A55" s="27"/>
      <c r="B55" s="24"/>
      <c r="C55" s="24"/>
      <c r="D55" s="24"/>
      <c r="E55" s="24"/>
      <c r="F55" s="24"/>
      <c r="G55" s="24"/>
      <c r="H55" s="24"/>
      <c r="I55" s="24"/>
    </row>
    <row r="56" spans="1:9" x14ac:dyDescent="0.25">
      <c r="A56" s="27"/>
      <c r="B56" s="24"/>
      <c r="C56" s="24"/>
      <c r="D56" s="24"/>
      <c r="E56" s="24"/>
      <c r="F56" s="24"/>
      <c r="G56" s="24"/>
      <c r="H56" s="24"/>
      <c r="I56" s="24"/>
    </row>
    <row r="57" spans="1:9" x14ac:dyDescent="0.25">
      <c r="A57" s="27"/>
      <c r="B57" s="24"/>
      <c r="C57" s="24"/>
      <c r="D57" s="24"/>
      <c r="E57" s="24"/>
      <c r="F57" s="24"/>
      <c r="G57" s="24"/>
      <c r="H57" s="24"/>
      <c r="I57" s="24"/>
    </row>
    <row r="58" spans="1:9" x14ac:dyDescent="0.25">
      <c r="A58" s="27"/>
      <c r="B58" s="24"/>
      <c r="C58" s="24"/>
      <c r="D58" s="24"/>
      <c r="E58" s="24"/>
      <c r="F58" s="24"/>
      <c r="G58" s="24"/>
      <c r="H58" s="24"/>
      <c r="I58" s="24"/>
    </row>
    <row r="59" spans="1:9" x14ac:dyDescent="0.25">
      <c r="A59" s="27"/>
      <c r="B59" s="24"/>
      <c r="C59" s="24"/>
      <c r="D59" s="24"/>
      <c r="E59" s="24"/>
      <c r="F59" s="24"/>
      <c r="G59" s="24"/>
      <c r="H59" s="24"/>
      <c r="I59" s="24"/>
    </row>
    <row r="60" spans="1:9" x14ac:dyDescent="0.25">
      <c r="A60" s="27"/>
      <c r="B60" s="24"/>
      <c r="C60" s="24"/>
      <c r="D60" s="24"/>
      <c r="E60" s="24"/>
      <c r="F60" s="24"/>
      <c r="G60" s="24"/>
      <c r="H60" s="24"/>
      <c r="I60" s="24"/>
    </row>
    <row r="61" spans="1:9" x14ac:dyDescent="0.25">
      <c r="A61" s="27"/>
      <c r="B61" s="24"/>
      <c r="C61" s="24"/>
      <c r="D61" s="24"/>
      <c r="E61" s="24"/>
      <c r="F61" s="24"/>
      <c r="G61" s="24"/>
      <c r="H61" s="24"/>
      <c r="I61" s="24"/>
    </row>
    <row r="62" spans="1:9" x14ac:dyDescent="0.25">
      <c r="A62" s="27"/>
      <c r="B62" s="24"/>
      <c r="C62" s="24"/>
      <c r="D62" s="24"/>
      <c r="E62" s="24"/>
      <c r="F62" s="24"/>
      <c r="G62" s="24"/>
      <c r="H62" s="24"/>
      <c r="I62" s="24"/>
    </row>
    <row r="63" spans="1:9" x14ac:dyDescent="0.25">
      <c r="A63" s="27"/>
      <c r="B63" s="24"/>
      <c r="C63" s="24"/>
      <c r="D63" s="24"/>
      <c r="E63" s="24"/>
      <c r="F63" s="24"/>
      <c r="G63" s="24"/>
      <c r="H63" s="24"/>
      <c r="I63" s="24"/>
    </row>
    <row r="64" spans="1:9" x14ac:dyDescent="0.25">
      <c r="A64" s="27"/>
      <c r="B64" s="24"/>
      <c r="C64" s="24"/>
      <c r="D64" s="24"/>
      <c r="E64" s="24"/>
      <c r="F64" s="24"/>
      <c r="G64" s="24"/>
      <c r="H64" s="24"/>
      <c r="I64" s="24"/>
    </row>
    <row r="65" spans="1:9" x14ac:dyDescent="0.25">
      <c r="A65" s="27"/>
      <c r="B65" s="24"/>
      <c r="C65" s="24"/>
      <c r="D65" s="24"/>
      <c r="E65" s="24"/>
      <c r="F65" s="24"/>
      <c r="G65" s="24"/>
      <c r="H65" s="24"/>
      <c r="I65" s="24"/>
    </row>
    <row r="66" spans="1:9" x14ac:dyDescent="0.25">
      <c r="A66" s="27"/>
      <c r="B66" s="24"/>
      <c r="C66" s="24"/>
      <c r="D66" s="24"/>
      <c r="E66" s="24"/>
      <c r="F66" s="24"/>
      <c r="G66" s="24"/>
      <c r="H66" s="24"/>
      <c r="I66" s="24"/>
    </row>
    <row r="67" spans="1:9" x14ac:dyDescent="0.25">
      <c r="A67" s="27"/>
      <c r="B67" s="24"/>
      <c r="C67" s="24"/>
      <c r="D67" s="24"/>
      <c r="E67" s="24"/>
      <c r="F67" s="24"/>
      <c r="G67" s="24"/>
      <c r="H67" s="24"/>
      <c r="I67" s="24"/>
    </row>
    <row r="68" spans="1:9" x14ac:dyDescent="0.25">
      <c r="A68" s="27"/>
      <c r="B68" s="24"/>
      <c r="C68" s="24"/>
      <c r="D68" s="24"/>
      <c r="E68" s="24"/>
      <c r="F68" s="24"/>
      <c r="G68" s="24"/>
      <c r="H68" s="24"/>
      <c r="I68" s="24"/>
    </row>
    <row r="69" spans="1:9" x14ac:dyDescent="0.25">
      <c r="A69" s="27"/>
      <c r="B69" s="24"/>
      <c r="C69" s="24"/>
      <c r="D69" s="24"/>
      <c r="E69" s="24"/>
      <c r="F69" s="24"/>
      <c r="G69" s="24"/>
      <c r="H69" s="24"/>
      <c r="I69" s="24"/>
    </row>
    <row r="70" spans="1:9" x14ac:dyDescent="0.25">
      <c r="A70" s="27"/>
      <c r="B70" s="24"/>
      <c r="C70" s="24"/>
      <c r="D70" s="24"/>
      <c r="E70" s="24"/>
      <c r="F70" s="24"/>
      <c r="G70" s="24"/>
      <c r="H70" s="24"/>
      <c r="I70" s="24"/>
    </row>
    <row r="71" spans="1:9" x14ac:dyDescent="0.25">
      <c r="A71" s="27"/>
      <c r="B71" s="24"/>
      <c r="C71" s="24"/>
      <c r="D71" s="24"/>
      <c r="E71" s="24"/>
      <c r="F71" s="24"/>
      <c r="G71" s="24"/>
      <c r="H71" s="24"/>
      <c r="I71" s="24"/>
    </row>
    <row r="72" spans="1:9" x14ac:dyDescent="0.25">
      <c r="A72" s="27"/>
      <c r="B72" s="24"/>
      <c r="C72" s="24"/>
      <c r="D72" s="24"/>
      <c r="E72" s="24"/>
      <c r="F72" s="24"/>
      <c r="G72" s="24"/>
      <c r="H72" s="24"/>
      <c r="I72" s="24"/>
    </row>
    <row r="73" spans="1:9" x14ac:dyDescent="0.25">
      <c r="A73" s="27"/>
      <c r="B73" s="24"/>
      <c r="C73" s="24"/>
      <c r="D73" s="24"/>
      <c r="E73" s="24"/>
      <c r="F73" s="24"/>
      <c r="G73" s="24"/>
      <c r="H73" s="24"/>
      <c r="I73" s="24"/>
    </row>
    <row r="74" spans="1:9" x14ac:dyDescent="0.25">
      <c r="A74" s="27"/>
      <c r="B74" s="24"/>
      <c r="C74" s="24"/>
      <c r="D74" s="24"/>
      <c r="E74" s="24"/>
      <c r="F74" s="24"/>
      <c r="G74" s="24"/>
      <c r="H74" s="24"/>
      <c r="I74" s="24"/>
    </row>
    <row r="75" spans="1:9" x14ac:dyDescent="0.25">
      <c r="A75" s="27"/>
      <c r="B75" s="24"/>
      <c r="C75" s="24"/>
      <c r="D75" s="24"/>
      <c r="E75" s="24"/>
      <c r="F75" s="24"/>
      <c r="G75" s="24"/>
      <c r="H75" s="24"/>
      <c r="I75" s="24"/>
    </row>
    <row r="76" spans="1:9" x14ac:dyDescent="0.25">
      <c r="A76" s="27"/>
      <c r="B76" s="24"/>
      <c r="C76" s="24"/>
      <c r="D76" s="24"/>
      <c r="E76" s="24"/>
      <c r="F76" s="24"/>
      <c r="G76" s="24"/>
      <c r="H76" s="24"/>
      <c r="I76" s="24"/>
    </row>
    <row r="77" spans="1:9" x14ac:dyDescent="0.25">
      <c r="A77" s="27"/>
      <c r="B77" s="24"/>
      <c r="C77" s="24"/>
      <c r="D77" s="24"/>
      <c r="E77" s="24"/>
      <c r="F77" s="24"/>
      <c r="G77" s="24"/>
      <c r="H77" s="24"/>
      <c r="I77" s="24"/>
    </row>
    <row r="78" spans="1:9" x14ac:dyDescent="0.25">
      <c r="A78" s="27"/>
      <c r="B78" s="24"/>
      <c r="C78" s="24"/>
      <c r="D78" s="24"/>
      <c r="E78" s="24"/>
      <c r="F78" s="24"/>
      <c r="G78" s="24"/>
      <c r="H78" s="24"/>
      <c r="I78" s="24"/>
    </row>
    <row r="79" spans="1:9" x14ac:dyDescent="0.25">
      <c r="A79" s="27"/>
      <c r="B79" s="24"/>
      <c r="C79" s="24"/>
      <c r="D79" s="24"/>
      <c r="E79" s="24"/>
      <c r="F79" s="24"/>
      <c r="G79" s="24"/>
      <c r="H79" s="24"/>
      <c r="I79" s="24"/>
    </row>
    <row r="80" spans="1:9" x14ac:dyDescent="0.25">
      <c r="A80" s="27"/>
      <c r="B80" s="24"/>
      <c r="C80" s="24"/>
      <c r="D80" s="24"/>
      <c r="E80" s="24"/>
      <c r="F80" s="24"/>
      <c r="G80" s="24"/>
      <c r="H80" s="24"/>
      <c r="I80" s="24"/>
    </row>
    <row r="81" spans="1:9" x14ac:dyDescent="0.25">
      <c r="A81" s="27"/>
      <c r="B81" s="24"/>
      <c r="C81" s="24"/>
      <c r="D81" s="24"/>
      <c r="E81" s="24"/>
      <c r="F81" s="24"/>
      <c r="G81" s="24"/>
      <c r="H81" s="24"/>
      <c r="I81" s="24"/>
    </row>
    <row r="82" spans="1:9" x14ac:dyDescent="0.25">
      <c r="A82" s="27"/>
      <c r="B82" s="24"/>
      <c r="C82" s="24"/>
      <c r="D82" s="24"/>
      <c r="E82" s="24"/>
      <c r="F82" s="24"/>
      <c r="G82" s="24"/>
      <c r="H82" s="24"/>
      <c r="I82" s="24"/>
    </row>
    <row r="83" spans="1:9" x14ac:dyDescent="0.25">
      <c r="A83" s="27"/>
      <c r="B83" s="24"/>
      <c r="C83" s="24"/>
      <c r="D83" s="24"/>
      <c r="E83" s="24"/>
      <c r="F83" s="24"/>
      <c r="G83" s="24"/>
      <c r="H83" s="24"/>
      <c r="I83" s="24"/>
    </row>
    <row r="84" spans="1:9" x14ac:dyDescent="0.25">
      <c r="A84" s="27"/>
      <c r="B84" s="24"/>
      <c r="C84" s="24"/>
      <c r="D84" s="24"/>
      <c r="E84" s="24"/>
      <c r="F84" s="24"/>
      <c r="G84" s="24"/>
      <c r="H84" s="24"/>
      <c r="I84" s="24"/>
    </row>
    <row r="85" spans="1:9" x14ac:dyDescent="0.25">
      <c r="A85" s="27"/>
      <c r="B85" s="24"/>
      <c r="C85" s="24"/>
      <c r="D85" s="24"/>
      <c r="E85" s="24"/>
      <c r="F85" s="24"/>
      <c r="G85" s="24"/>
      <c r="H85" s="24"/>
      <c r="I85" s="24"/>
    </row>
    <row r="86" spans="1:9" x14ac:dyDescent="0.25">
      <c r="A86" s="27"/>
      <c r="B86" s="24"/>
      <c r="C86" s="24"/>
      <c r="D86" s="24"/>
      <c r="E86" s="24"/>
      <c r="F86" s="24"/>
      <c r="G86" s="24"/>
      <c r="H86" s="24"/>
      <c r="I86" s="24"/>
    </row>
    <row r="87" spans="1:9" x14ac:dyDescent="0.25">
      <c r="A87" s="27"/>
      <c r="B87" s="24"/>
      <c r="C87" s="24"/>
      <c r="D87" s="24"/>
      <c r="E87" s="24"/>
      <c r="F87" s="24"/>
      <c r="G87" s="24"/>
      <c r="H87" s="24"/>
      <c r="I87" s="24"/>
    </row>
    <row r="88" spans="1:9" x14ac:dyDescent="0.25">
      <c r="A88" s="27"/>
      <c r="B88" s="24"/>
      <c r="C88" s="24"/>
      <c r="D88" s="24"/>
      <c r="E88" s="24"/>
      <c r="F88" s="24"/>
      <c r="G88" s="24"/>
      <c r="H88" s="24"/>
      <c r="I88" s="24"/>
    </row>
    <row r="89" spans="1:9" x14ac:dyDescent="0.25">
      <c r="A89" s="27"/>
      <c r="B89" s="24"/>
      <c r="C89" s="24"/>
      <c r="D89" s="24"/>
      <c r="E89" s="24"/>
      <c r="F89" s="24"/>
      <c r="G89" s="24"/>
      <c r="H89" s="24"/>
      <c r="I89" s="24"/>
    </row>
    <row r="90" spans="1:9" x14ac:dyDescent="0.25">
      <c r="A90" s="27"/>
      <c r="B90" s="24"/>
      <c r="C90" s="24"/>
      <c r="D90" s="24"/>
      <c r="E90" s="24"/>
      <c r="F90" s="24"/>
      <c r="G90" s="24"/>
      <c r="H90" s="24"/>
      <c r="I90" s="24"/>
    </row>
    <row r="91" spans="1:9" x14ac:dyDescent="0.25">
      <c r="A91" s="27"/>
      <c r="B91" s="24"/>
      <c r="C91" s="24"/>
      <c r="D91" s="24"/>
      <c r="E91" s="24"/>
      <c r="F91" s="24"/>
      <c r="G91" s="24"/>
      <c r="H91" s="24"/>
      <c r="I91" s="24"/>
    </row>
    <row r="92" spans="1:9" x14ac:dyDescent="0.25">
      <c r="A92" s="27"/>
      <c r="B92" s="24"/>
      <c r="C92" s="24"/>
      <c r="D92" s="24"/>
      <c r="E92" s="24"/>
      <c r="F92" s="24"/>
      <c r="G92" s="24"/>
      <c r="H92" s="24"/>
      <c r="I92" s="24"/>
    </row>
    <row r="93" spans="1:9" x14ac:dyDescent="0.25">
      <c r="A93" s="27"/>
      <c r="B93" s="24"/>
      <c r="C93" s="24"/>
      <c r="D93" s="24"/>
      <c r="E93" s="24"/>
      <c r="F93" s="24"/>
      <c r="G93" s="24"/>
      <c r="H93" s="24"/>
      <c r="I93" s="24"/>
    </row>
    <row r="94" spans="1:9" x14ac:dyDescent="0.25">
      <c r="A94" s="27"/>
      <c r="B94" s="24"/>
      <c r="C94" s="24"/>
      <c r="D94" s="24"/>
      <c r="E94" s="24"/>
      <c r="F94" s="24"/>
      <c r="G94" s="24"/>
      <c r="H94" s="24"/>
      <c r="I94" s="24"/>
    </row>
    <row r="95" spans="1:9" x14ac:dyDescent="0.25">
      <c r="A95" s="27"/>
      <c r="B95" s="24"/>
      <c r="C95" s="24"/>
      <c r="D95" s="24"/>
      <c r="E95" s="24"/>
      <c r="F95" s="24"/>
      <c r="G95" s="24"/>
      <c r="H95" s="24"/>
      <c r="I95" s="24"/>
    </row>
    <row r="96" spans="1:9" x14ac:dyDescent="0.25">
      <c r="A96" s="27"/>
      <c r="B96" s="24"/>
      <c r="C96" s="24"/>
      <c r="D96" s="24"/>
      <c r="E96" s="24"/>
      <c r="F96" s="24"/>
      <c r="G96" s="24"/>
      <c r="H96" s="24"/>
      <c r="I96" s="24"/>
    </row>
    <row r="97" spans="1:9" x14ac:dyDescent="0.25">
      <c r="A97" s="27"/>
      <c r="B97" s="24"/>
      <c r="C97" s="24"/>
      <c r="D97" s="24"/>
      <c r="E97" s="24"/>
      <c r="F97" s="24"/>
      <c r="G97" s="24"/>
      <c r="H97" s="24"/>
      <c r="I97" s="24"/>
    </row>
    <row r="98" spans="1:9" x14ac:dyDescent="0.25">
      <c r="A98" s="27"/>
      <c r="B98" s="24"/>
      <c r="C98" s="24"/>
      <c r="D98" s="24"/>
      <c r="E98" s="24"/>
      <c r="F98" s="24"/>
      <c r="G98" s="24"/>
      <c r="H98" s="24"/>
      <c r="I98" s="24"/>
    </row>
    <row r="99" spans="1:9" x14ac:dyDescent="0.25">
      <c r="A99" s="27"/>
      <c r="B99" s="24"/>
      <c r="C99" s="24"/>
      <c r="D99" s="24"/>
      <c r="E99" s="24"/>
      <c r="F99" s="24"/>
      <c r="G99" s="24"/>
      <c r="H99" s="24"/>
      <c r="I99" s="24"/>
    </row>
    <row r="100" spans="1:9" x14ac:dyDescent="0.25">
      <c r="A100" s="27"/>
      <c r="B100" s="24"/>
      <c r="C100" s="24"/>
      <c r="D100" s="24"/>
      <c r="E100" s="24"/>
      <c r="F100" s="24"/>
      <c r="G100" s="24"/>
      <c r="H100" s="24"/>
      <c r="I100" s="24"/>
    </row>
    <row r="101" spans="1:9" x14ac:dyDescent="0.25">
      <c r="A101" s="27"/>
      <c r="B101" s="24"/>
      <c r="C101" s="24"/>
      <c r="D101" s="24"/>
      <c r="E101" s="24"/>
      <c r="F101" s="24"/>
      <c r="G101" s="24"/>
      <c r="H101" s="24"/>
      <c r="I101" s="24"/>
    </row>
    <row r="102" spans="1:9" x14ac:dyDescent="0.25">
      <c r="A102" s="27"/>
      <c r="B102" s="24"/>
      <c r="C102" s="24"/>
      <c r="D102" s="24"/>
      <c r="E102" s="24"/>
      <c r="F102" s="24"/>
      <c r="G102" s="24"/>
      <c r="H102" s="24"/>
      <c r="I102" s="24"/>
    </row>
    <row r="103" spans="1:9" x14ac:dyDescent="0.25">
      <c r="A103" s="27"/>
      <c r="B103" s="24"/>
      <c r="C103" s="24"/>
      <c r="D103" s="24"/>
      <c r="E103" s="24"/>
      <c r="F103" s="24"/>
      <c r="G103" s="24"/>
      <c r="H103" s="24"/>
      <c r="I103" s="24"/>
    </row>
    <row r="104" spans="1:9" x14ac:dyDescent="0.25">
      <c r="A104" s="27"/>
      <c r="B104" s="24"/>
      <c r="C104" s="24"/>
      <c r="D104" s="24"/>
      <c r="E104" s="24"/>
      <c r="F104" s="24"/>
      <c r="G104" s="24"/>
      <c r="H104" s="24"/>
      <c r="I104" s="24"/>
    </row>
    <row r="105" spans="1:9" x14ac:dyDescent="0.25">
      <c r="A105" s="27"/>
      <c r="B105" s="24"/>
      <c r="C105" s="24"/>
      <c r="D105" s="24"/>
      <c r="E105" s="24"/>
      <c r="F105" s="24"/>
      <c r="G105" s="24"/>
      <c r="H105" s="24"/>
      <c r="I105" s="24"/>
    </row>
    <row r="106" spans="1:9" x14ac:dyDescent="0.25">
      <c r="A106" s="27"/>
      <c r="B106" s="24"/>
      <c r="C106" s="24"/>
      <c r="D106" s="24"/>
      <c r="E106" s="24"/>
      <c r="F106" s="24"/>
      <c r="G106" s="24"/>
      <c r="H106" s="24"/>
      <c r="I106" s="24"/>
    </row>
    <row r="107" spans="1:9" x14ac:dyDescent="0.25">
      <c r="A107" s="27"/>
      <c r="B107" s="24"/>
      <c r="C107" s="24"/>
      <c r="D107" s="24"/>
      <c r="E107" s="24"/>
      <c r="F107" s="24"/>
      <c r="G107" s="24"/>
      <c r="H107" s="24"/>
      <c r="I107" s="24"/>
    </row>
    <row r="108" spans="1:9" x14ac:dyDescent="0.25">
      <c r="A108" s="27"/>
      <c r="B108" s="24"/>
      <c r="C108" s="24"/>
      <c r="D108" s="24"/>
      <c r="E108" s="24"/>
      <c r="F108" s="24"/>
      <c r="G108" s="24"/>
      <c r="H108" s="24"/>
      <c r="I108" s="24"/>
    </row>
    <row r="109" spans="1:9" x14ac:dyDescent="0.25">
      <c r="A109" s="27"/>
      <c r="B109" s="24"/>
      <c r="C109" s="24"/>
      <c r="D109" s="24"/>
      <c r="E109" s="24"/>
      <c r="F109" s="24"/>
      <c r="G109" s="24"/>
      <c r="H109" s="24"/>
      <c r="I109" s="24"/>
    </row>
    <row r="110" spans="1:9" x14ac:dyDescent="0.25">
      <c r="A110" s="27"/>
      <c r="B110" s="24"/>
      <c r="C110" s="24"/>
      <c r="D110" s="24"/>
      <c r="E110" s="24"/>
      <c r="F110" s="24"/>
      <c r="G110" s="24"/>
      <c r="H110" s="24"/>
      <c r="I110" s="24"/>
    </row>
    <row r="111" spans="1:9" x14ac:dyDescent="0.25">
      <c r="A111" s="27"/>
      <c r="B111" s="24"/>
      <c r="C111" s="24"/>
      <c r="D111" s="24"/>
      <c r="E111" s="24"/>
      <c r="F111" s="24"/>
      <c r="G111" s="24"/>
      <c r="H111" s="24"/>
      <c r="I111" s="24"/>
    </row>
    <row r="112" spans="1:9" x14ac:dyDescent="0.25">
      <c r="A112" s="27"/>
      <c r="B112" s="24"/>
      <c r="C112" s="24"/>
      <c r="D112" s="24"/>
      <c r="E112" s="24"/>
      <c r="F112" s="24"/>
      <c r="G112" s="24"/>
      <c r="H112" s="24"/>
      <c r="I112" s="24"/>
    </row>
    <row r="113" spans="1:9" x14ac:dyDescent="0.25">
      <c r="A113" s="27"/>
      <c r="B113" s="24"/>
      <c r="C113" s="24"/>
      <c r="D113" s="24"/>
      <c r="E113" s="24"/>
      <c r="F113" s="24"/>
      <c r="G113" s="24"/>
      <c r="H113" s="24"/>
      <c r="I113" s="24"/>
    </row>
    <row r="114" spans="1:9" x14ac:dyDescent="0.25">
      <c r="A114" s="27"/>
      <c r="B114" s="24"/>
      <c r="C114" s="24"/>
      <c r="D114" s="24"/>
      <c r="E114" s="24"/>
      <c r="F114" s="24"/>
      <c r="G114" s="24"/>
      <c r="H114" s="24"/>
      <c r="I114" s="24"/>
    </row>
    <row r="115" spans="1:9" x14ac:dyDescent="0.25">
      <c r="A115" s="27"/>
      <c r="B115" s="24"/>
      <c r="C115" s="24"/>
      <c r="D115" s="24"/>
      <c r="E115" s="24"/>
      <c r="F115" s="24"/>
      <c r="G115" s="24"/>
      <c r="H115" s="24"/>
      <c r="I115" s="24"/>
    </row>
    <row r="116" spans="1:9" x14ac:dyDescent="0.25">
      <c r="A116" s="27"/>
      <c r="B116" s="24"/>
      <c r="C116" s="24"/>
      <c r="D116" s="24"/>
      <c r="E116" s="24"/>
      <c r="F116" s="24"/>
      <c r="G116" s="24"/>
      <c r="H116" s="24"/>
      <c r="I116" s="24"/>
    </row>
    <row r="117" spans="1:9" x14ac:dyDescent="0.25">
      <c r="A117" s="27"/>
      <c r="B117" s="24"/>
      <c r="C117" s="24"/>
      <c r="D117" s="24"/>
      <c r="E117" s="24"/>
      <c r="F117" s="24"/>
      <c r="G117" s="24"/>
      <c r="H117" s="24"/>
      <c r="I117" s="24"/>
    </row>
    <row r="118" spans="1:9" x14ac:dyDescent="0.25">
      <c r="A118" s="27"/>
      <c r="B118" s="24"/>
      <c r="C118" s="24"/>
      <c r="D118" s="24"/>
      <c r="E118" s="24"/>
      <c r="F118" s="24"/>
      <c r="G118" s="24"/>
      <c r="H118" s="24"/>
      <c r="I118" s="24"/>
    </row>
    <row r="119" spans="1:9" x14ac:dyDescent="0.25">
      <c r="A119" s="27"/>
      <c r="B119" s="24"/>
      <c r="C119" s="24"/>
      <c r="D119" s="24"/>
      <c r="E119" s="24"/>
      <c r="F119" s="24"/>
      <c r="G119" s="24"/>
      <c r="H119" s="24"/>
      <c r="I119" s="24"/>
    </row>
    <row r="120" spans="1:9" x14ac:dyDescent="0.25">
      <c r="A120" s="27"/>
      <c r="B120" s="24"/>
      <c r="C120" s="24"/>
      <c r="D120" s="24"/>
      <c r="E120" s="24"/>
      <c r="F120" s="24"/>
      <c r="G120" s="24"/>
      <c r="H120" s="24"/>
      <c r="I120" s="24"/>
    </row>
    <row r="121" spans="1:9" x14ac:dyDescent="0.25">
      <c r="A121" s="27"/>
      <c r="B121" s="24"/>
      <c r="C121" s="24"/>
      <c r="D121" s="24"/>
      <c r="E121" s="24"/>
      <c r="F121" s="24"/>
      <c r="G121" s="24"/>
      <c r="H121" s="24"/>
      <c r="I121" s="24"/>
    </row>
    <row r="122" spans="1:9" x14ac:dyDescent="0.25">
      <c r="A122" s="27"/>
      <c r="B122" s="24"/>
      <c r="C122" s="24"/>
      <c r="D122" s="24"/>
      <c r="E122" s="24"/>
      <c r="F122" s="24"/>
      <c r="G122" s="24"/>
      <c r="H122" s="24"/>
      <c r="I122" s="24"/>
    </row>
    <row r="123" spans="1:9" x14ac:dyDescent="0.25">
      <c r="A123" s="27"/>
      <c r="B123" s="24"/>
      <c r="C123" s="24"/>
      <c r="D123" s="24"/>
      <c r="E123" s="24"/>
      <c r="F123" s="24"/>
      <c r="G123" s="24"/>
      <c r="H123" s="24"/>
      <c r="I123" s="24"/>
    </row>
    <row r="124" spans="1:9" x14ac:dyDescent="0.25">
      <c r="A124" s="27"/>
      <c r="B124" s="24"/>
      <c r="C124" s="24"/>
      <c r="D124" s="24"/>
      <c r="E124" s="24"/>
      <c r="F124" s="24"/>
      <c r="G124" s="24"/>
      <c r="H124" s="24"/>
      <c r="I124" s="24"/>
    </row>
    <row r="125" spans="1:9" x14ac:dyDescent="0.25">
      <c r="A125" s="27"/>
      <c r="B125" s="24"/>
      <c r="C125" s="24"/>
      <c r="D125" s="24"/>
      <c r="E125" s="24"/>
      <c r="F125" s="24"/>
      <c r="G125" s="24"/>
      <c r="H125" s="24"/>
      <c r="I125" s="24"/>
    </row>
    <row r="126" spans="1:9" x14ac:dyDescent="0.25">
      <c r="A126" s="27"/>
      <c r="B126" s="24"/>
      <c r="C126" s="24"/>
      <c r="D126" s="24"/>
      <c r="E126" s="24"/>
      <c r="F126" s="24"/>
      <c r="G126" s="24"/>
      <c r="H126" s="24"/>
      <c r="I126" s="24"/>
    </row>
    <row r="127" spans="1:9" x14ac:dyDescent="0.25">
      <c r="A127" s="27"/>
      <c r="B127" s="24"/>
      <c r="C127" s="24"/>
      <c r="D127" s="24"/>
      <c r="E127" s="24"/>
      <c r="F127" s="24"/>
      <c r="G127" s="24"/>
      <c r="H127" s="24"/>
      <c r="I127" s="24"/>
    </row>
    <row r="128" spans="1:9" x14ac:dyDescent="0.25">
      <c r="A128" s="27"/>
      <c r="B128" s="24"/>
      <c r="C128" s="24"/>
      <c r="D128" s="24"/>
      <c r="E128" s="24"/>
      <c r="F128" s="24"/>
      <c r="G128" s="24"/>
      <c r="H128" s="24"/>
      <c r="I128" s="24"/>
    </row>
    <row r="129" spans="1:9" x14ac:dyDescent="0.25">
      <c r="A129" s="27"/>
      <c r="B129" s="24"/>
      <c r="C129" s="24"/>
      <c r="D129" s="24"/>
      <c r="E129" s="24"/>
      <c r="F129" s="24"/>
      <c r="G129" s="24"/>
      <c r="H129" s="24"/>
      <c r="I129" s="24"/>
    </row>
    <row r="130" spans="1:9" x14ac:dyDescent="0.25">
      <c r="A130" s="27"/>
      <c r="B130" s="24"/>
      <c r="C130" s="24"/>
      <c r="D130" s="24"/>
      <c r="E130" s="24"/>
      <c r="F130" s="24"/>
      <c r="G130" s="24"/>
      <c r="H130" s="24"/>
      <c r="I130" s="24"/>
    </row>
    <row r="131" spans="1:9" x14ac:dyDescent="0.25">
      <c r="A131" s="27"/>
      <c r="B131" s="24"/>
      <c r="C131" s="24"/>
      <c r="D131" s="24"/>
      <c r="E131" s="24"/>
      <c r="F131" s="24"/>
      <c r="G131" s="24"/>
      <c r="H131" s="24"/>
      <c r="I131" s="24"/>
    </row>
    <row r="132" spans="1:9" x14ac:dyDescent="0.25">
      <c r="A132" s="27"/>
      <c r="B132" s="24"/>
      <c r="C132" s="24"/>
      <c r="D132" s="24"/>
      <c r="E132" s="24"/>
      <c r="F132" s="24"/>
      <c r="G132" s="24"/>
      <c r="H132" s="24"/>
      <c r="I132" s="24"/>
    </row>
    <row r="133" spans="1:9" x14ac:dyDescent="0.25">
      <c r="A133" s="27"/>
      <c r="B133" s="24"/>
      <c r="C133" s="24"/>
      <c r="D133" s="24"/>
      <c r="E133" s="24"/>
      <c r="F133" s="24"/>
      <c r="G133" s="24"/>
      <c r="H133" s="24"/>
      <c r="I133" s="24"/>
    </row>
    <row r="134" spans="1:9" x14ac:dyDescent="0.25">
      <c r="A134" s="27"/>
      <c r="B134" s="24"/>
      <c r="C134" s="24"/>
      <c r="D134" s="24"/>
      <c r="E134" s="24"/>
      <c r="F134" s="24"/>
      <c r="G134" s="24"/>
      <c r="H134" s="24"/>
      <c r="I134" s="24"/>
    </row>
    <row r="135" spans="1:9" x14ac:dyDescent="0.25">
      <c r="A135" s="27"/>
      <c r="B135" s="24"/>
      <c r="C135" s="24"/>
      <c r="D135" s="24"/>
      <c r="E135" s="24"/>
      <c r="F135" s="24"/>
      <c r="G135" s="24"/>
      <c r="H135" s="24"/>
      <c r="I135" s="24"/>
    </row>
    <row r="136" spans="1:9" x14ac:dyDescent="0.25">
      <c r="A136" s="27"/>
      <c r="B136" s="24"/>
      <c r="C136" s="24"/>
      <c r="D136" s="24"/>
      <c r="E136" s="24"/>
      <c r="F136" s="24"/>
      <c r="G136" s="24"/>
      <c r="H136" s="24"/>
      <c r="I136" s="24"/>
    </row>
    <row r="137" spans="1:9" x14ac:dyDescent="0.25">
      <c r="A137" s="27"/>
      <c r="B137" s="24"/>
      <c r="C137" s="24"/>
      <c r="D137" s="24"/>
      <c r="E137" s="24"/>
      <c r="F137" s="24"/>
      <c r="G137" s="24"/>
      <c r="H137" s="24"/>
      <c r="I137" s="24"/>
    </row>
    <row r="138" spans="1:9" x14ac:dyDescent="0.25">
      <c r="A138" s="27"/>
      <c r="B138" s="24"/>
      <c r="C138" s="24"/>
      <c r="D138" s="24"/>
      <c r="E138" s="24"/>
      <c r="F138" s="24"/>
      <c r="G138" s="24"/>
      <c r="H138" s="24"/>
      <c r="I138" s="24"/>
    </row>
    <row r="139" spans="1:9" x14ac:dyDescent="0.25">
      <c r="A139" s="27"/>
      <c r="B139" s="24"/>
      <c r="C139" s="24"/>
      <c r="D139" s="24"/>
      <c r="E139" s="24"/>
      <c r="F139" s="24"/>
      <c r="G139" s="24"/>
      <c r="H139" s="24"/>
      <c r="I139" s="24"/>
    </row>
    <row r="140" spans="1:9" x14ac:dyDescent="0.25">
      <c r="A140" s="27"/>
      <c r="B140" s="24"/>
      <c r="C140" s="24"/>
      <c r="D140" s="24"/>
      <c r="E140" s="24"/>
      <c r="F140" s="24"/>
      <c r="G140" s="24"/>
      <c r="H140" s="24"/>
      <c r="I140" s="24"/>
    </row>
    <row r="141" spans="1:9" x14ac:dyDescent="0.25">
      <c r="A141" s="27"/>
      <c r="B141" s="24"/>
      <c r="C141" s="24"/>
      <c r="D141" s="24"/>
      <c r="E141" s="24"/>
      <c r="F141" s="24"/>
      <c r="G141" s="24"/>
      <c r="H141" s="24"/>
      <c r="I141" s="24"/>
    </row>
    <row r="142" spans="1:9" x14ac:dyDescent="0.25">
      <c r="A142" s="27"/>
      <c r="B142" s="24"/>
      <c r="C142" s="24"/>
      <c r="D142" s="24"/>
      <c r="E142" s="24"/>
      <c r="F142" s="24"/>
      <c r="G142" s="24"/>
      <c r="H142" s="24"/>
      <c r="I142" s="24"/>
    </row>
    <row r="143" spans="1:9" x14ac:dyDescent="0.25">
      <c r="A143" s="27"/>
      <c r="B143" s="24"/>
      <c r="C143" s="24"/>
      <c r="D143" s="24"/>
      <c r="E143" s="24"/>
      <c r="F143" s="24"/>
      <c r="G143" s="24"/>
      <c r="H143" s="24"/>
      <c r="I143" s="24"/>
    </row>
    <row r="144" spans="1:9" x14ac:dyDescent="0.25">
      <c r="A144" s="27"/>
      <c r="B144" s="24"/>
      <c r="C144" s="24"/>
      <c r="D144" s="24"/>
      <c r="E144" s="24"/>
      <c r="F144" s="24"/>
      <c r="G144" s="24"/>
      <c r="H144" s="24"/>
      <c r="I144" s="24"/>
    </row>
    <row r="145" spans="1:9" x14ac:dyDescent="0.25">
      <c r="A145" s="27"/>
      <c r="B145" s="24"/>
      <c r="C145" s="24"/>
      <c r="D145" s="24"/>
      <c r="E145" s="24"/>
      <c r="F145" s="24"/>
      <c r="G145" s="24"/>
      <c r="H145" s="24"/>
      <c r="I145" s="24"/>
    </row>
    <row r="146" spans="1:9" x14ac:dyDescent="0.25">
      <c r="A146" s="27"/>
      <c r="B146" s="24"/>
      <c r="C146" s="24"/>
      <c r="D146" s="24"/>
      <c r="E146" s="24"/>
      <c r="F146" s="24"/>
      <c r="G146" s="24"/>
      <c r="H146" s="24"/>
      <c r="I146" s="24"/>
    </row>
    <row r="147" spans="1:9" x14ac:dyDescent="0.25">
      <c r="A147" s="27"/>
      <c r="B147" s="24"/>
      <c r="C147" s="24"/>
      <c r="D147" s="24"/>
      <c r="E147" s="24"/>
      <c r="F147" s="24"/>
      <c r="G147" s="24"/>
      <c r="H147" s="24"/>
      <c r="I147" s="24"/>
    </row>
    <row r="148" spans="1:9" x14ac:dyDescent="0.25">
      <c r="A148" s="27"/>
      <c r="B148" s="24"/>
      <c r="C148" s="24"/>
      <c r="D148" s="24"/>
      <c r="E148" s="24"/>
      <c r="F148" s="24"/>
      <c r="G148" s="24"/>
      <c r="H148" s="24"/>
      <c r="I148" s="24"/>
    </row>
    <row r="149" spans="1:9" x14ac:dyDescent="0.25">
      <c r="A149" s="27"/>
      <c r="B149" s="24"/>
      <c r="C149" s="24"/>
      <c r="D149" s="24"/>
      <c r="E149" s="24"/>
      <c r="F149" s="24"/>
      <c r="G149" s="24"/>
      <c r="H149" s="24"/>
      <c r="I149" s="24"/>
    </row>
    <row r="150" spans="1:9" x14ac:dyDescent="0.25">
      <c r="A150" s="27"/>
      <c r="B150" s="24"/>
      <c r="C150" s="24"/>
      <c r="D150" s="24"/>
      <c r="E150" s="24"/>
      <c r="F150" s="24"/>
      <c r="G150" s="24"/>
      <c r="H150" s="24"/>
      <c r="I150" s="24"/>
    </row>
    <row r="151" spans="1:9" x14ac:dyDescent="0.25">
      <c r="A151" s="27"/>
      <c r="B151" s="24"/>
      <c r="C151" s="24"/>
      <c r="D151" s="24"/>
      <c r="E151" s="24"/>
      <c r="F151" s="24"/>
      <c r="G151" s="24"/>
      <c r="H151" s="24"/>
      <c r="I151" s="24"/>
    </row>
    <row r="152" spans="1:9" x14ac:dyDescent="0.25">
      <c r="A152" s="27"/>
      <c r="B152" s="24"/>
      <c r="C152" s="24"/>
      <c r="D152" s="24"/>
      <c r="E152" s="24"/>
      <c r="F152" s="24"/>
      <c r="G152" s="24"/>
      <c r="H152" s="24"/>
      <c r="I152" s="24"/>
    </row>
    <row r="153" spans="1:9" x14ac:dyDescent="0.25">
      <c r="A153" s="27"/>
      <c r="B153" s="24"/>
      <c r="C153" s="24"/>
      <c r="D153" s="24"/>
      <c r="E153" s="24"/>
      <c r="F153" s="24"/>
      <c r="G153" s="24"/>
      <c r="H153" s="24"/>
      <c r="I153" s="24"/>
    </row>
    <row r="154" spans="1:9" x14ac:dyDescent="0.25">
      <c r="A154" s="27"/>
      <c r="B154" s="24"/>
      <c r="C154" s="24"/>
      <c r="D154" s="24"/>
      <c r="E154" s="24"/>
      <c r="F154" s="24"/>
      <c r="G154" s="24"/>
      <c r="H154" s="24"/>
      <c r="I154" s="24"/>
    </row>
    <row r="155" spans="1:9" x14ac:dyDescent="0.25">
      <c r="A155" s="27"/>
      <c r="B155" s="24"/>
      <c r="C155" s="24"/>
      <c r="D155" s="24"/>
      <c r="E155" s="24"/>
      <c r="F155" s="24"/>
      <c r="G155" s="24"/>
      <c r="H155" s="24"/>
      <c r="I155" s="24"/>
    </row>
    <row r="156" spans="1:9" x14ac:dyDescent="0.25">
      <c r="A156" s="27"/>
      <c r="B156" s="24"/>
      <c r="C156" s="24"/>
      <c r="D156" s="24"/>
      <c r="E156" s="24"/>
      <c r="F156" s="24"/>
      <c r="G156" s="24"/>
      <c r="H156" s="24"/>
      <c r="I156" s="24"/>
    </row>
    <row r="157" spans="1:9" x14ac:dyDescent="0.25">
      <c r="A157" s="27"/>
      <c r="B157" s="24"/>
      <c r="C157" s="24"/>
      <c r="D157" s="24"/>
      <c r="E157" s="24"/>
      <c r="F157" s="24"/>
      <c r="G157" s="24"/>
      <c r="H157" s="24"/>
      <c r="I157" s="24"/>
    </row>
    <row r="158" spans="1:9" x14ac:dyDescent="0.25">
      <c r="A158" s="27"/>
      <c r="B158" s="24"/>
      <c r="C158" s="24"/>
      <c r="D158" s="24"/>
      <c r="E158" s="24"/>
      <c r="F158" s="24"/>
      <c r="G158" s="24"/>
      <c r="H158" s="24"/>
      <c r="I158" s="24"/>
    </row>
    <row r="159" spans="1:9" x14ac:dyDescent="0.25">
      <c r="A159" s="27"/>
      <c r="B159" s="24"/>
      <c r="C159" s="24"/>
      <c r="D159" s="24"/>
      <c r="E159" s="24"/>
      <c r="F159" s="24"/>
      <c r="G159" s="24"/>
      <c r="H159" s="24"/>
      <c r="I159" s="24"/>
    </row>
    <row r="160" spans="1:9" x14ac:dyDescent="0.25">
      <c r="A160" s="27"/>
      <c r="B160" s="24"/>
      <c r="C160" s="24"/>
      <c r="D160" s="24"/>
      <c r="E160" s="24"/>
      <c r="F160" s="24"/>
      <c r="G160" s="24"/>
      <c r="H160" s="24"/>
      <c r="I160" s="24"/>
    </row>
    <row r="161" spans="1:9" x14ac:dyDescent="0.25">
      <c r="A161" s="27"/>
      <c r="B161" s="24"/>
      <c r="C161" s="24"/>
      <c r="D161" s="24"/>
      <c r="E161" s="24"/>
      <c r="F161" s="24"/>
      <c r="G161" s="24"/>
      <c r="H161" s="24"/>
      <c r="I161" s="24"/>
    </row>
    <row r="162" spans="1:9" x14ac:dyDescent="0.25">
      <c r="A162" s="27"/>
      <c r="B162" s="24"/>
      <c r="C162" s="24"/>
      <c r="D162" s="24"/>
      <c r="E162" s="24"/>
      <c r="F162" s="24"/>
      <c r="G162" s="24"/>
      <c r="H162" s="24"/>
      <c r="I162" s="24"/>
    </row>
    <row r="163" spans="1:9" x14ac:dyDescent="0.25">
      <c r="A163" s="27"/>
      <c r="B163" s="24"/>
      <c r="C163" s="24"/>
      <c r="D163" s="24"/>
      <c r="E163" s="24"/>
      <c r="F163" s="24"/>
      <c r="G163" s="24"/>
      <c r="H163" s="24"/>
      <c r="I163" s="24"/>
    </row>
    <row r="164" spans="1:9" x14ac:dyDescent="0.25">
      <c r="A164" s="27"/>
      <c r="B164" s="24"/>
      <c r="C164" s="24"/>
      <c r="D164" s="24"/>
      <c r="E164" s="24"/>
      <c r="F164" s="24"/>
      <c r="G164" s="24"/>
      <c r="H164" s="24"/>
      <c r="I164" s="24"/>
    </row>
    <row r="165" spans="1:9" x14ac:dyDescent="0.25">
      <c r="A165" s="27"/>
      <c r="B165" s="24"/>
      <c r="C165" s="24"/>
      <c r="D165" s="24"/>
      <c r="E165" s="24"/>
      <c r="F165" s="24"/>
      <c r="G165" s="24"/>
      <c r="H165" s="24"/>
      <c r="I165" s="24"/>
    </row>
    <row r="166" spans="1:9" x14ac:dyDescent="0.25">
      <c r="A166" s="27"/>
      <c r="B166" s="24"/>
      <c r="C166" s="24"/>
      <c r="D166" s="24"/>
      <c r="E166" s="24"/>
      <c r="F166" s="24"/>
      <c r="G166" s="24"/>
      <c r="H166" s="24"/>
      <c r="I166" s="24"/>
    </row>
    <row r="167" spans="1:9" x14ac:dyDescent="0.25">
      <c r="A167" s="27"/>
      <c r="B167" s="24"/>
      <c r="C167" s="24"/>
      <c r="D167" s="24"/>
      <c r="E167" s="24"/>
      <c r="F167" s="24"/>
      <c r="G167" s="24"/>
      <c r="H167" s="24"/>
      <c r="I167" s="24"/>
    </row>
    <row r="168" spans="1:9" x14ac:dyDescent="0.25">
      <c r="A168" s="27"/>
      <c r="B168" s="24"/>
      <c r="C168" s="24"/>
      <c r="D168" s="24"/>
      <c r="E168" s="24"/>
      <c r="F168" s="24"/>
      <c r="G168" s="24"/>
      <c r="H168" s="24"/>
      <c r="I168" s="24"/>
    </row>
    <row r="169" spans="1:9" x14ac:dyDescent="0.25">
      <c r="A169" s="27"/>
      <c r="B169" s="24"/>
      <c r="C169" s="24"/>
      <c r="D169" s="24"/>
      <c r="E169" s="24"/>
      <c r="F169" s="24"/>
      <c r="G169" s="24"/>
      <c r="H169" s="24"/>
      <c r="I169" s="24"/>
    </row>
    <row r="170" spans="1:9" x14ac:dyDescent="0.25">
      <c r="A170" s="27"/>
      <c r="B170" s="24"/>
      <c r="C170" s="24"/>
      <c r="D170" s="24"/>
      <c r="E170" s="24"/>
      <c r="F170" s="24"/>
      <c r="G170" s="24"/>
      <c r="H170" s="24"/>
      <c r="I170" s="24"/>
    </row>
    <row r="171" spans="1:9" x14ac:dyDescent="0.25">
      <c r="A171" s="27"/>
      <c r="B171" s="24"/>
      <c r="C171" s="24"/>
      <c r="D171" s="24"/>
      <c r="E171" s="24"/>
      <c r="F171" s="24"/>
      <c r="G171" s="24"/>
      <c r="H171" s="24"/>
      <c r="I171" s="24"/>
    </row>
    <row r="172" spans="1:9" x14ac:dyDescent="0.25">
      <c r="A172" s="27"/>
      <c r="B172" s="24"/>
      <c r="C172" s="24"/>
      <c r="D172" s="24"/>
      <c r="E172" s="24"/>
      <c r="F172" s="24"/>
      <c r="G172" s="24"/>
      <c r="H172" s="24"/>
      <c r="I172" s="24"/>
    </row>
    <row r="173" spans="1:9" x14ac:dyDescent="0.25">
      <c r="A173" s="27"/>
      <c r="B173" s="24"/>
      <c r="C173" s="24"/>
      <c r="D173" s="24"/>
      <c r="E173" s="24"/>
      <c r="F173" s="24"/>
      <c r="G173" s="24"/>
      <c r="H173" s="24"/>
      <c r="I173" s="24"/>
    </row>
    <row r="174" spans="1:9" x14ac:dyDescent="0.25">
      <c r="A174" s="27"/>
      <c r="B174" s="24"/>
      <c r="C174" s="24"/>
      <c r="D174" s="24"/>
      <c r="E174" s="24"/>
      <c r="F174" s="24"/>
      <c r="G174" s="24"/>
      <c r="H174" s="24"/>
      <c r="I174" s="24"/>
    </row>
    <row r="175" spans="1:9" x14ac:dyDescent="0.25">
      <c r="A175" s="27"/>
      <c r="B175" s="24"/>
      <c r="C175" s="24"/>
      <c r="D175" s="24"/>
      <c r="E175" s="24"/>
      <c r="F175" s="24"/>
      <c r="G175" s="24"/>
      <c r="H175" s="24"/>
      <c r="I175" s="24"/>
    </row>
    <row r="176" spans="1:9" x14ac:dyDescent="0.25">
      <c r="A176" s="27"/>
      <c r="B176" s="24"/>
      <c r="C176" s="24"/>
      <c r="D176" s="24"/>
      <c r="E176" s="24"/>
      <c r="F176" s="24"/>
      <c r="G176" s="24"/>
      <c r="H176" s="24"/>
      <c r="I176" s="24"/>
    </row>
    <row r="177" spans="1:9" x14ac:dyDescent="0.25">
      <c r="A177" s="27"/>
      <c r="B177" s="24"/>
      <c r="C177" s="24"/>
      <c r="D177" s="24"/>
      <c r="E177" s="24"/>
      <c r="F177" s="24"/>
      <c r="G177" s="24"/>
      <c r="H177" s="24"/>
      <c r="I177" s="24"/>
    </row>
    <row r="178" spans="1:9" x14ac:dyDescent="0.25">
      <c r="A178" s="27"/>
      <c r="B178" s="24"/>
      <c r="C178" s="24"/>
      <c r="D178" s="24"/>
      <c r="E178" s="24"/>
      <c r="F178" s="24"/>
      <c r="G178" s="24"/>
      <c r="H178" s="24"/>
      <c r="I178" s="24"/>
    </row>
    <row r="179" spans="1:9" x14ac:dyDescent="0.25">
      <c r="A179" s="27"/>
      <c r="B179" s="24"/>
      <c r="C179" s="24"/>
      <c r="D179" s="24"/>
      <c r="E179" s="24"/>
      <c r="F179" s="24"/>
      <c r="G179" s="24"/>
      <c r="H179" s="24"/>
      <c r="I179" s="24"/>
    </row>
  </sheetData>
  <mergeCells count="2">
    <mergeCell ref="A4:C4"/>
    <mergeCell ref="B7:C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0"/>
  <sheetViews>
    <sheetView zoomScale="70" zoomScaleNormal="70" zoomScaleSheetLayoutView="70" workbookViewId="0">
      <selection activeCell="A6" sqref="A6:G6"/>
    </sheetView>
  </sheetViews>
  <sheetFormatPr defaultColWidth="9.140625" defaultRowHeight="16.5" x14ac:dyDescent="0.3"/>
  <cols>
    <col min="1" max="1" width="11.42578125" style="23" customWidth="1"/>
    <col min="2" max="2" width="16.5703125" style="23" customWidth="1"/>
    <col min="3" max="3" width="73.42578125" style="22" customWidth="1"/>
    <col min="4" max="5" width="21.5703125" style="22" customWidth="1"/>
    <col min="6" max="6" width="23.7109375" style="22" customWidth="1"/>
    <col min="7" max="7" width="20.7109375" style="36" customWidth="1"/>
    <col min="8" max="8" width="19.7109375" style="26" customWidth="1"/>
    <col min="9" max="9" width="18.28515625" style="24" customWidth="1"/>
    <col min="10" max="10" width="19.5703125" style="24" customWidth="1"/>
    <col min="11" max="11" width="14.140625" style="24" customWidth="1"/>
    <col min="12" max="12" width="17.42578125" style="24" customWidth="1"/>
    <col min="13" max="13" width="21.5703125" style="24" customWidth="1"/>
    <col min="14" max="14" width="16" style="24" customWidth="1"/>
    <col min="15" max="15" width="20.7109375" style="24" customWidth="1"/>
    <col min="16" max="16384" width="9.140625" style="24"/>
  </cols>
  <sheetData>
    <row r="2" spans="1:17" ht="21" customHeight="1" x14ac:dyDescent="0.3">
      <c r="F2" s="304"/>
      <c r="G2" s="305" t="s">
        <v>235</v>
      </c>
      <c r="I2" s="28"/>
    </row>
    <row r="3" spans="1:17" ht="26.45" customHeight="1" x14ac:dyDescent="0.3">
      <c r="F3" s="24"/>
      <c r="G3" s="306" t="s">
        <v>309</v>
      </c>
      <c r="I3" s="28"/>
    </row>
    <row r="4" spans="1:17" ht="18.600000000000001" customHeight="1" x14ac:dyDescent="0.3">
      <c r="F4" s="24"/>
      <c r="G4" s="307" t="s">
        <v>217</v>
      </c>
      <c r="I4" s="28"/>
    </row>
    <row r="5" spans="1:17" ht="21" customHeight="1" x14ac:dyDescent="0.3">
      <c r="G5" s="35"/>
      <c r="I5" s="28"/>
    </row>
    <row r="6" spans="1:17" ht="91.5" customHeight="1" x14ac:dyDescent="0.25">
      <c r="A6" s="560" t="s">
        <v>323</v>
      </c>
      <c r="B6" s="560"/>
      <c r="C6" s="560"/>
      <c r="D6" s="560"/>
      <c r="E6" s="560"/>
      <c r="F6" s="560"/>
      <c r="G6" s="560"/>
      <c r="H6" s="34"/>
      <c r="I6" s="34"/>
      <c r="J6" s="554"/>
      <c r="K6" s="554"/>
      <c r="L6" s="554"/>
      <c r="M6" s="554"/>
      <c r="N6" s="554"/>
      <c r="O6" s="554"/>
      <c r="P6" s="554"/>
      <c r="Q6" s="554"/>
    </row>
    <row r="7" spans="1:17" ht="21.75" customHeight="1" thickBot="1" x14ac:dyDescent="0.35">
      <c r="A7" s="25"/>
      <c r="B7" s="25"/>
      <c r="C7" s="25"/>
      <c r="D7" s="25"/>
      <c r="E7" s="25"/>
      <c r="F7" s="25"/>
      <c r="G7" s="260" t="s">
        <v>40</v>
      </c>
      <c r="H7" s="555"/>
      <c r="I7" s="555"/>
    </row>
    <row r="8" spans="1:17" ht="54" customHeight="1" x14ac:dyDescent="0.25">
      <c r="A8" s="558" t="s">
        <v>34</v>
      </c>
      <c r="B8" s="559"/>
      <c r="C8" s="556" t="s">
        <v>218</v>
      </c>
      <c r="D8" s="556" t="s">
        <v>264</v>
      </c>
      <c r="E8" s="556"/>
      <c r="F8" s="556"/>
      <c r="G8" s="561"/>
      <c r="I8" s="26"/>
    </row>
    <row r="9" spans="1:17" ht="29.25" customHeight="1" x14ac:dyDescent="0.25">
      <c r="A9" s="285" t="s">
        <v>231</v>
      </c>
      <c r="B9" s="268" t="s">
        <v>232</v>
      </c>
      <c r="C9" s="557"/>
      <c r="D9" s="557"/>
      <c r="E9" s="557"/>
      <c r="F9" s="557"/>
      <c r="G9" s="562"/>
      <c r="I9" s="26"/>
    </row>
    <row r="10" spans="1:17" ht="31.5" customHeight="1" x14ac:dyDescent="0.25">
      <c r="A10" s="42"/>
      <c r="B10" s="37"/>
      <c r="C10" s="39"/>
      <c r="D10" s="434" t="s">
        <v>308</v>
      </c>
      <c r="E10" s="442" t="s">
        <v>73</v>
      </c>
      <c r="F10" s="434" t="s">
        <v>72</v>
      </c>
      <c r="G10" s="38" t="s">
        <v>22</v>
      </c>
      <c r="H10" s="24"/>
    </row>
    <row r="11" spans="1:17" s="53" customFormat="1" ht="49.5" customHeight="1" x14ac:dyDescent="0.35">
      <c r="A11" s="286"/>
      <c r="B11" s="266"/>
      <c r="C11" s="267" t="s">
        <v>226</v>
      </c>
      <c r="D11" s="281">
        <f t="shared" ref="D11:G11" si="0">+D12</f>
        <v>0</v>
      </c>
      <c r="E11" s="281">
        <f t="shared" si="0"/>
        <v>0</v>
      </c>
      <c r="F11" s="281">
        <f t="shared" si="0"/>
        <v>0</v>
      </c>
      <c r="G11" s="281">
        <f t="shared" si="0"/>
        <v>0</v>
      </c>
      <c r="H11" s="56"/>
      <c r="I11" s="56"/>
      <c r="J11" s="56"/>
      <c r="K11" s="56"/>
      <c r="L11" s="57"/>
      <c r="M11" s="57"/>
    </row>
    <row r="12" spans="1:17" ht="28.5" customHeight="1" x14ac:dyDescent="0.3">
      <c r="A12" s="308">
        <v>1049</v>
      </c>
      <c r="B12" s="309"/>
      <c r="C12" s="310" t="s">
        <v>229</v>
      </c>
      <c r="D12" s="281">
        <f>+D19+D25+D31+D37+D43+D49+D55</f>
        <v>0</v>
      </c>
      <c r="E12" s="281">
        <f t="shared" ref="E12:G12" si="1">+E19+E25+E31+E37+E43+E49+E55</f>
        <v>0</v>
      </c>
      <c r="F12" s="281">
        <f t="shared" si="1"/>
        <v>0</v>
      </c>
      <c r="G12" s="281">
        <f t="shared" si="1"/>
        <v>0</v>
      </c>
      <c r="H12" s="24"/>
      <c r="I12" s="74"/>
      <c r="J12" s="30"/>
      <c r="K12" s="30"/>
      <c r="L12" s="30"/>
      <c r="M12" s="30"/>
    </row>
    <row r="13" spans="1:17" ht="46.5" customHeight="1" x14ac:dyDescent="0.3">
      <c r="A13" s="287"/>
      <c r="B13" s="29"/>
      <c r="C13" s="267" t="s">
        <v>245</v>
      </c>
      <c r="D13" s="267"/>
      <c r="E13" s="267"/>
      <c r="F13" s="274"/>
      <c r="G13" s="54"/>
      <c r="H13" s="24"/>
      <c r="I13" s="74"/>
      <c r="J13" s="30"/>
      <c r="K13" s="30"/>
      <c r="L13" s="30"/>
      <c r="M13" s="30"/>
    </row>
    <row r="14" spans="1:17" ht="27.75" customHeight="1" x14ac:dyDescent="0.3">
      <c r="A14" s="287"/>
      <c r="B14" s="29"/>
      <c r="C14" s="284" t="s">
        <v>228</v>
      </c>
      <c r="D14" s="284"/>
      <c r="E14" s="284"/>
      <c r="F14" s="274"/>
      <c r="G14" s="54"/>
      <c r="H14" s="24"/>
      <c r="I14" s="74"/>
      <c r="J14" s="30"/>
      <c r="K14" s="30"/>
      <c r="L14" s="30"/>
      <c r="M14" s="30"/>
    </row>
    <row r="15" spans="1:17" ht="48.75" customHeight="1" x14ac:dyDescent="0.3">
      <c r="A15" s="287"/>
      <c r="B15" s="29"/>
      <c r="C15" s="267" t="s">
        <v>240</v>
      </c>
      <c r="D15" s="267"/>
      <c r="E15" s="267"/>
      <c r="F15" s="274"/>
      <c r="G15" s="54"/>
      <c r="H15" s="24"/>
      <c r="I15" s="74"/>
      <c r="J15" s="30"/>
      <c r="K15" s="30"/>
      <c r="L15" s="30"/>
      <c r="M15" s="30"/>
    </row>
    <row r="16" spans="1:17" ht="26.25" customHeight="1" x14ac:dyDescent="0.3">
      <c r="A16" s="287"/>
      <c r="B16" s="29"/>
      <c r="C16" s="284" t="s">
        <v>230</v>
      </c>
      <c r="D16" s="284"/>
      <c r="E16" s="284"/>
      <c r="F16" s="274"/>
      <c r="G16" s="54"/>
      <c r="H16" s="24"/>
      <c r="I16" s="74"/>
      <c r="J16" s="30"/>
      <c r="K16" s="30"/>
      <c r="L16" s="30"/>
      <c r="M16" s="30"/>
    </row>
    <row r="17" spans="1:13" ht="74.25" customHeight="1" x14ac:dyDescent="0.3">
      <c r="A17" s="287"/>
      <c r="B17" s="29"/>
      <c r="C17" s="267" t="s">
        <v>246</v>
      </c>
      <c r="D17" s="267"/>
      <c r="E17" s="267"/>
      <c r="F17" s="274"/>
      <c r="G17" s="54"/>
      <c r="H17" s="24"/>
      <c r="I17" s="74"/>
      <c r="J17" s="30"/>
      <c r="K17" s="30"/>
      <c r="L17" s="30"/>
      <c r="M17" s="30"/>
    </row>
    <row r="18" spans="1:13" ht="30" customHeight="1" x14ac:dyDescent="0.25">
      <c r="A18" s="551" t="s">
        <v>219</v>
      </c>
      <c r="B18" s="552"/>
      <c r="C18" s="552"/>
      <c r="D18" s="552"/>
      <c r="E18" s="552"/>
      <c r="F18" s="552"/>
      <c r="G18" s="553"/>
      <c r="H18" s="24"/>
      <c r="I18" s="74"/>
      <c r="J18" s="30"/>
      <c r="K18" s="30"/>
      <c r="L18" s="30"/>
      <c r="M18" s="30"/>
    </row>
    <row r="19" spans="1:13" ht="45.75" customHeight="1" x14ac:dyDescent="0.25">
      <c r="A19" s="311"/>
      <c r="B19" s="344">
        <v>11012</v>
      </c>
      <c r="C19" s="345" t="s">
        <v>257</v>
      </c>
      <c r="D19" s="443">
        <f>+'Հավելված 2'!G30</f>
        <v>320000</v>
      </c>
      <c r="E19" s="443">
        <f>+'Հավելված 2'!H30</f>
        <v>320000</v>
      </c>
      <c r="F19" s="443">
        <f>+'Հավելված 2'!I30</f>
        <v>320000</v>
      </c>
      <c r="G19" s="443">
        <f>+'Հավելված 2'!J30</f>
        <v>320000</v>
      </c>
      <c r="H19" s="24"/>
      <c r="I19" s="74"/>
      <c r="J19" s="30"/>
      <c r="K19" s="30"/>
      <c r="L19" s="30"/>
      <c r="M19" s="30"/>
    </row>
    <row r="20" spans="1:13" s="55" customFormat="1" ht="49.15" customHeight="1" x14ac:dyDescent="0.3">
      <c r="A20" s="311"/>
      <c r="B20" s="344"/>
      <c r="C20" s="344" t="s">
        <v>312</v>
      </c>
      <c r="D20" s="313"/>
      <c r="E20" s="313"/>
      <c r="F20" s="272"/>
      <c r="G20" s="273"/>
    </row>
    <row r="21" spans="1:13" s="23" customFormat="1" ht="30" customHeight="1" x14ac:dyDescent="0.3">
      <c r="A21" s="43"/>
      <c r="B21" s="344"/>
      <c r="C21" s="345" t="s">
        <v>258</v>
      </c>
      <c r="D21" s="314"/>
      <c r="E21" s="314"/>
      <c r="F21" s="282"/>
      <c r="G21" s="283"/>
    </row>
    <row r="22" spans="1:13" s="23" customFormat="1" ht="33" customHeight="1" x14ac:dyDescent="0.3">
      <c r="A22" s="43"/>
      <c r="B22" s="344"/>
      <c r="C22" s="344" t="s">
        <v>314</v>
      </c>
      <c r="D22" s="313"/>
      <c r="E22" s="313"/>
      <c r="F22" s="282"/>
      <c r="G22" s="283"/>
    </row>
    <row r="23" spans="1:13" s="23" customFormat="1" ht="33" customHeight="1" x14ac:dyDescent="0.3">
      <c r="A23" s="43"/>
      <c r="B23" s="344"/>
      <c r="C23" s="345" t="s">
        <v>260</v>
      </c>
      <c r="D23" s="313"/>
      <c r="E23" s="313"/>
      <c r="F23" s="282"/>
      <c r="G23" s="283"/>
    </row>
    <row r="24" spans="1:13" ht="34.9" customHeight="1" x14ac:dyDescent="0.25">
      <c r="A24" s="288"/>
      <c r="B24" s="344"/>
      <c r="C24" s="344" t="s">
        <v>296</v>
      </c>
      <c r="D24" s="313"/>
      <c r="E24" s="313"/>
      <c r="F24" s="282"/>
      <c r="G24" s="283"/>
      <c r="H24" s="24"/>
    </row>
    <row r="25" spans="1:13" ht="36.75" customHeight="1" x14ac:dyDescent="0.25">
      <c r="A25" s="311"/>
      <c r="B25" s="344">
        <v>21004</v>
      </c>
      <c r="C25" s="345" t="s">
        <v>257</v>
      </c>
      <c r="D25" s="443">
        <f>+'Հավելված 2'!G31</f>
        <v>110000</v>
      </c>
      <c r="E25" s="443">
        <f>+'Հավելված 2'!H31</f>
        <v>110000</v>
      </c>
      <c r="F25" s="443">
        <f>+'Հավելված 2'!I31</f>
        <v>110000</v>
      </c>
      <c r="G25" s="443">
        <f>+'Հավելված 2'!J31</f>
        <v>110000</v>
      </c>
      <c r="H25" s="24"/>
      <c r="I25" s="74"/>
      <c r="J25" s="30"/>
      <c r="K25" s="30"/>
      <c r="L25" s="30"/>
      <c r="M25" s="30"/>
    </row>
    <row r="26" spans="1:13" s="55" customFormat="1" ht="69" customHeight="1" x14ac:dyDescent="0.3">
      <c r="A26" s="311"/>
      <c r="B26" s="344"/>
      <c r="C26" s="344" t="s">
        <v>277</v>
      </c>
      <c r="D26" s="313"/>
      <c r="E26" s="313"/>
      <c r="F26" s="272"/>
      <c r="G26" s="273"/>
    </row>
    <row r="27" spans="1:13" s="23" customFormat="1" ht="27.75" customHeight="1" x14ac:dyDescent="0.3">
      <c r="A27" s="43"/>
      <c r="B27" s="344"/>
      <c r="C27" s="345" t="s">
        <v>258</v>
      </c>
      <c r="D27" s="314"/>
      <c r="E27" s="314"/>
      <c r="F27" s="282"/>
      <c r="G27" s="283"/>
    </row>
    <row r="28" spans="1:13" s="23" customFormat="1" ht="54.75" customHeight="1" x14ac:dyDescent="0.3">
      <c r="A28" s="43"/>
      <c r="B28" s="344"/>
      <c r="C28" s="344" t="s">
        <v>263</v>
      </c>
      <c r="D28" s="313"/>
      <c r="E28" s="313"/>
      <c r="F28" s="282"/>
      <c r="G28" s="283"/>
    </row>
    <row r="29" spans="1:13" s="23" customFormat="1" ht="23.25" customHeight="1" x14ac:dyDescent="0.3">
      <c r="A29" s="43"/>
      <c r="B29" s="344"/>
      <c r="C29" s="345" t="s">
        <v>260</v>
      </c>
      <c r="D29" s="314"/>
      <c r="E29" s="314"/>
      <c r="F29" s="282"/>
      <c r="G29" s="283"/>
    </row>
    <row r="30" spans="1:13" ht="42" customHeight="1" x14ac:dyDescent="0.25">
      <c r="A30" s="288"/>
      <c r="B30" s="344"/>
      <c r="C30" s="344" t="s">
        <v>261</v>
      </c>
      <c r="D30" s="313"/>
      <c r="E30" s="313"/>
      <c r="F30" s="282"/>
      <c r="G30" s="283"/>
      <c r="H30" s="24"/>
    </row>
    <row r="31" spans="1:13" ht="27" customHeight="1" x14ac:dyDescent="0.3">
      <c r="A31" s="407"/>
      <c r="B31" s="344">
        <v>21006</v>
      </c>
      <c r="C31" s="345" t="s">
        <v>257</v>
      </c>
      <c r="D31" s="443">
        <f>+'Հավելված 2'!G40</f>
        <v>-160000</v>
      </c>
      <c r="E31" s="443">
        <f>+'Հավելված 2'!H40</f>
        <v>-160000</v>
      </c>
      <c r="F31" s="443">
        <f>+'Հավելված 2'!I40</f>
        <v>-160000</v>
      </c>
      <c r="G31" s="443">
        <f>+'Հավելված 2'!J40</f>
        <v>-160000</v>
      </c>
    </row>
    <row r="32" spans="1:13" ht="51.75" x14ac:dyDescent="0.3">
      <c r="A32" s="407"/>
      <c r="B32" s="344"/>
      <c r="C32" s="344" t="s">
        <v>254</v>
      </c>
      <c r="D32" s="346"/>
      <c r="E32" s="346"/>
      <c r="F32" s="346"/>
      <c r="G32" s="408"/>
    </row>
    <row r="33" spans="1:7" ht="17.25" x14ac:dyDescent="0.3">
      <c r="A33" s="407"/>
      <c r="B33" s="344"/>
      <c r="C33" s="345" t="s">
        <v>258</v>
      </c>
      <c r="D33" s="346"/>
      <c r="E33" s="346"/>
      <c r="F33" s="346"/>
      <c r="G33" s="408"/>
    </row>
    <row r="34" spans="1:7" ht="17.25" x14ac:dyDescent="0.3">
      <c r="A34" s="407"/>
      <c r="B34" s="344"/>
      <c r="C34" s="344" t="s">
        <v>259</v>
      </c>
      <c r="D34" s="346"/>
      <c r="E34" s="346"/>
      <c r="F34" s="346"/>
      <c r="G34" s="408"/>
    </row>
    <row r="35" spans="1:7" ht="17.25" x14ac:dyDescent="0.3">
      <c r="A35" s="407"/>
      <c r="B35" s="344"/>
      <c r="C35" s="345" t="s">
        <v>260</v>
      </c>
      <c r="D35" s="346"/>
      <c r="E35" s="346"/>
      <c r="F35" s="346"/>
      <c r="G35" s="408"/>
    </row>
    <row r="36" spans="1:7" ht="34.5" x14ac:dyDescent="0.3">
      <c r="A36" s="407"/>
      <c r="B36" s="344"/>
      <c r="C36" s="344" t="s">
        <v>261</v>
      </c>
      <c r="D36" s="346"/>
      <c r="E36" s="346"/>
      <c r="F36" s="346"/>
      <c r="G36" s="408"/>
    </row>
    <row r="37" spans="1:7" ht="18.75" x14ac:dyDescent="0.3">
      <c r="A37" s="407"/>
      <c r="B37" s="344">
        <v>21011</v>
      </c>
      <c r="C37" s="345" t="s">
        <v>257</v>
      </c>
      <c r="D37" s="443">
        <f>+'Հավելված 2'!G49</f>
        <v>670000</v>
      </c>
      <c r="E37" s="443">
        <f>+'Հավելված 2'!H49</f>
        <v>670000</v>
      </c>
      <c r="F37" s="443">
        <f>+'Հավելված 2'!I49</f>
        <v>0</v>
      </c>
      <c r="G37" s="443">
        <f>+'Հավելված 2'!J49</f>
        <v>0</v>
      </c>
    </row>
    <row r="38" spans="1:7" ht="51.75" x14ac:dyDescent="0.3">
      <c r="A38" s="407"/>
      <c r="B38" s="344"/>
      <c r="C38" s="344" t="s">
        <v>251</v>
      </c>
      <c r="D38" s="346"/>
      <c r="E38" s="346"/>
      <c r="F38" s="346"/>
      <c r="G38" s="408"/>
    </row>
    <row r="39" spans="1:7" ht="17.25" x14ac:dyDescent="0.3">
      <c r="A39" s="407"/>
      <c r="B39" s="344"/>
      <c r="C39" s="345" t="s">
        <v>258</v>
      </c>
      <c r="D39" s="346"/>
      <c r="E39" s="346"/>
      <c r="F39" s="346"/>
      <c r="G39" s="408"/>
    </row>
    <row r="40" spans="1:7" ht="34.5" x14ac:dyDescent="0.3">
      <c r="A40" s="407"/>
      <c r="B40" s="344"/>
      <c r="C40" s="344" t="s">
        <v>262</v>
      </c>
      <c r="D40" s="346"/>
      <c r="E40" s="346"/>
      <c r="F40" s="346"/>
      <c r="G40" s="408"/>
    </row>
    <row r="41" spans="1:7" ht="17.25" x14ac:dyDescent="0.3">
      <c r="A41" s="407"/>
      <c r="B41" s="344"/>
      <c r="C41" s="345" t="s">
        <v>260</v>
      </c>
      <c r="D41" s="346"/>
      <c r="E41" s="346"/>
      <c r="F41" s="346"/>
      <c r="G41" s="408"/>
    </row>
    <row r="42" spans="1:7" ht="34.5" x14ac:dyDescent="0.3">
      <c r="A42" s="407"/>
      <c r="B42" s="344"/>
      <c r="C42" s="344" t="s">
        <v>261</v>
      </c>
      <c r="D42" s="346"/>
      <c r="E42" s="346"/>
      <c r="F42" s="346"/>
      <c r="G42" s="408"/>
    </row>
    <row r="43" spans="1:7" ht="18.75" x14ac:dyDescent="0.3">
      <c r="A43" s="407"/>
      <c r="B43" s="344">
        <v>21012</v>
      </c>
      <c r="C43" s="345" t="s">
        <v>257</v>
      </c>
      <c r="D43" s="443">
        <f>+'Հավելված 2'!G58</f>
        <v>-962000</v>
      </c>
      <c r="E43" s="443">
        <f>+'Հավելված 2'!H58</f>
        <v>-962000</v>
      </c>
      <c r="F43" s="443">
        <f>+'Հավելված 2'!I58</f>
        <v>-292000</v>
      </c>
      <c r="G43" s="443">
        <f>+'Հավելված 2'!J58</f>
        <v>-292000</v>
      </c>
    </row>
    <row r="44" spans="1:7" ht="34.5" x14ac:dyDescent="0.3">
      <c r="A44" s="407"/>
      <c r="B44" s="344"/>
      <c r="C44" s="344" t="s">
        <v>253</v>
      </c>
      <c r="D44" s="346"/>
      <c r="E44" s="346"/>
      <c r="F44" s="346"/>
      <c r="G44" s="408"/>
    </row>
    <row r="45" spans="1:7" ht="17.25" x14ac:dyDescent="0.3">
      <c r="A45" s="407"/>
      <c r="B45" s="344"/>
      <c r="C45" s="345" t="s">
        <v>258</v>
      </c>
      <c r="D45" s="346"/>
      <c r="E45" s="346"/>
      <c r="F45" s="346"/>
      <c r="G45" s="408"/>
    </row>
    <row r="46" spans="1:7" ht="17.25" x14ac:dyDescent="0.3">
      <c r="A46" s="407"/>
      <c r="B46" s="344"/>
      <c r="C46" s="344" t="s">
        <v>263</v>
      </c>
      <c r="D46" s="346"/>
      <c r="E46" s="346"/>
      <c r="F46" s="346"/>
      <c r="G46" s="408"/>
    </row>
    <row r="47" spans="1:7" ht="17.25" x14ac:dyDescent="0.3">
      <c r="A47" s="407"/>
      <c r="B47" s="344"/>
      <c r="C47" s="345" t="s">
        <v>260</v>
      </c>
      <c r="D47" s="346"/>
      <c r="E47" s="346"/>
      <c r="F47" s="346"/>
      <c r="G47" s="408"/>
    </row>
    <row r="48" spans="1:7" ht="34.5" x14ac:dyDescent="0.3">
      <c r="A48" s="407"/>
      <c r="B48" s="344"/>
      <c r="C48" s="344" t="s">
        <v>261</v>
      </c>
      <c r="D48" s="346"/>
      <c r="E48" s="346"/>
      <c r="F48" s="346"/>
      <c r="G48" s="408"/>
    </row>
    <row r="49" spans="1:7" ht="18.75" x14ac:dyDescent="0.3">
      <c r="A49" s="407"/>
      <c r="B49" s="344">
        <v>21007</v>
      </c>
      <c r="C49" s="404" t="s">
        <v>257</v>
      </c>
      <c r="D49" s="443">
        <f>+'Հավելված 2'!G76</f>
        <v>-100000</v>
      </c>
      <c r="E49" s="443">
        <f>+'Հավելված 2'!H76</f>
        <v>-100000</v>
      </c>
      <c r="F49" s="443">
        <f>+'Հավելված 2'!I76</f>
        <v>-100000</v>
      </c>
      <c r="G49" s="443">
        <f>+'Հավելված 2'!J76</f>
        <v>-100000</v>
      </c>
    </row>
    <row r="50" spans="1:7" ht="42" customHeight="1" x14ac:dyDescent="0.3">
      <c r="A50" s="407"/>
      <c r="B50" s="344"/>
      <c r="C50" s="405" t="s">
        <v>294</v>
      </c>
      <c r="D50" s="346"/>
      <c r="E50" s="346"/>
      <c r="F50" s="346"/>
      <c r="G50" s="408"/>
    </row>
    <row r="51" spans="1:7" ht="17.25" x14ac:dyDescent="0.3">
      <c r="A51" s="407"/>
      <c r="B51" s="344"/>
      <c r="C51" s="404" t="s">
        <v>258</v>
      </c>
      <c r="D51" s="346"/>
      <c r="E51" s="346"/>
      <c r="F51" s="346"/>
      <c r="G51" s="408"/>
    </row>
    <row r="52" spans="1:7" ht="33" x14ac:dyDescent="0.3">
      <c r="A52" s="407"/>
      <c r="B52" s="344"/>
      <c r="C52" s="405" t="s">
        <v>297</v>
      </c>
      <c r="D52" s="346"/>
      <c r="E52" s="346"/>
      <c r="F52" s="346"/>
      <c r="G52" s="408"/>
    </row>
    <row r="53" spans="1:7" ht="17.25" x14ac:dyDescent="0.3">
      <c r="A53" s="407"/>
      <c r="B53" s="344"/>
      <c r="C53" s="404" t="s">
        <v>260</v>
      </c>
      <c r="D53" s="346"/>
      <c r="E53" s="346"/>
      <c r="F53" s="346"/>
      <c r="G53" s="408"/>
    </row>
    <row r="54" spans="1:7" ht="33" x14ac:dyDescent="0.3">
      <c r="A54" s="407"/>
      <c r="B54" s="344"/>
      <c r="C54" s="405" t="s">
        <v>261</v>
      </c>
      <c r="D54" s="346"/>
      <c r="E54" s="346"/>
      <c r="F54" s="346"/>
      <c r="G54" s="408"/>
    </row>
    <row r="55" spans="1:7" ht="18.75" x14ac:dyDescent="0.3">
      <c r="A55" s="407"/>
      <c r="B55" s="344">
        <v>21014</v>
      </c>
      <c r="C55" s="345" t="s">
        <v>257</v>
      </c>
      <c r="D55" s="443">
        <f>+'Հավելված 2'!G67</f>
        <v>122000</v>
      </c>
      <c r="E55" s="443">
        <f>+'Հավելված 2'!H67</f>
        <v>122000</v>
      </c>
      <c r="F55" s="443">
        <f>+'Հավելված 2'!I67</f>
        <v>122000</v>
      </c>
      <c r="G55" s="443">
        <f>+'Հավելված 2'!J67</f>
        <v>122000</v>
      </c>
    </row>
    <row r="56" spans="1:7" ht="69" x14ac:dyDescent="0.3">
      <c r="A56" s="407"/>
      <c r="B56" s="344"/>
      <c r="C56" s="344" t="s">
        <v>290</v>
      </c>
      <c r="D56" s="346"/>
      <c r="E56" s="346"/>
      <c r="F56" s="346"/>
      <c r="G56" s="408"/>
    </row>
    <row r="57" spans="1:7" ht="17.25" x14ac:dyDescent="0.3">
      <c r="A57" s="407"/>
      <c r="B57" s="344"/>
      <c r="C57" s="345" t="s">
        <v>258</v>
      </c>
      <c r="D57" s="346"/>
      <c r="E57" s="346"/>
      <c r="F57" s="346"/>
      <c r="G57" s="408"/>
    </row>
    <row r="58" spans="1:7" ht="17.25" x14ac:dyDescent="0.3">
      <c r="A58" s="407"/>
      <c r="B58" s="344"/>
      <c r="C58" s="344" t="s">
        <v>263</v>
      </c>
      <c r="D58" s="346"/>
      <c r="E58" s="346"/>
      <c r="F58" s="346"/>
      <c r="G58" s="408"/>
    </row>
    <row r="59" spans="1:7" ht="17.25" x14ac:dyDescent="0.3">
      <c r="A59" s="407"/>
      <c r="B59" s="344"/>
      <c r="C59" s="345" t="s">
        <v>260</v>
      </c>
      <c r="D59" s="346"/>
      <c r="E59" s="346"/>
      <c r="F59" s="346"/>
      <c r="G59" s="408"/>
    </row>
    <row r="60" spans="1:7" ht="35.25" thickBot="1" x14ac:dyDescent="0.35">
      <c r="A60" s="409"/>
      <c r="B60" s="410"/>
      <c r="C60" s="344" t="s">
        <v>261</v>
      </c>
      <c r="D60" s="411"/>
      <c r="E60" s="411"/>
      <c r="F60" s="411"/>
      <c r="G60" s="412"/>
    </row>
  </sheetData>
  <mergeCells count="7">
    <mergeCell ref="A18:G18"/>
    <mergeCell ref="J6:Q6"/>
    <mergeCell ref="H7:I7"/>
    <mergeCell ref="C8:C9"/>
    <mergeCell ref="A8:B8"/>
    <mergeCell ref="A6:G6"/>
    <mergeCell ref="D8:G9"/>
  </mergeCells>
  <phoneticPr fontId="19" type="noConversion"/>
  <printOptions horizontalCentered="1"/>
  <pageMargins left="0.196850393700787" right="0.196850393700787" top="0.23622047244094499" bottom="0.35433070866141703" header="0.196850393700787" footer="0.31496062992126"/>
  <pageSetup paperSize="9" scale="49" orientation="portrait" verticalDpi="4294967294" r:id="rId1"/>
  <rowBreaks count="1" manualBreakCount="1">
    <brk id="48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4"/>
  <sheetViews>
    <sheetView zoomScale="72" zoomScaleNormal="72" zoomScaleSheetLayoutView="80" workbookViewId="0">
      <selection activeCell="I69" sqref="I69"/>
    </sheetView>
  </sheetViews>
  <sheetFormatPr defaultColWidth="9.140625" defaultRowHeight="17.25" x14ac:dyDescent="0.3"/>
  <cols>
    <col min="1" max="1" width="5.7109375" style="464" customWidth="1"/>
    <col min="2" max="2" width="6" style="464" customWidth="1"/>
    <col min="3" max="3" width="6.7109375" style="464" customWidth="1"/>
    <col min="4" max="4" width="10.85546875" style="464" customWidth="1"/>
    <col min="5" max="5" width="15.7109375" style="464" customWidth="1"/>
    <col min="6" max="6" width="66.140625" style="465" customWidth="1"/>
    <col min="7" max="9" width="20.42578125" style="465" customWidth="1"/>
    <col min="10" max="10" width="20.42578125" style="519" customWidth="1"/>
    <col min="11" max="11" width="19.7109375" style="468" customWidth="1"/>
    <col min="12" max="12" width="18.28515625" style="464" customWidth="1"/>
    <col min="13" max="13" width="19.5703125" style="464" customWidth="1"/>
    <col min="14" max="14" width="14.140625" style="464" customWidth="1"/>
    <col min="15" max="15" width="17.42578125" style="464" customWidth="1"/>
    <col min="16" max="16" width="21.5703125" style="464" customWidth="1"/>
    <col min="17" max="17" width="16" style="464" customWidth="1"/>
    <col min="18" max="18" width="20.7109375" style="464" customWidth="1"/>
    <col min="19" max="16384" width="9.140625" style="464"/>
  </cols>
  <sheetData>
    <row r="2" spans="1:20" ht="21" customHeight="1" x14ac:dyDescent="0.3">
      <c r="I2" s="466"/>
      <c r="J2" s="467" t="s">
        <v>236</v>
      </c>
      <c r="L2" s="469"/>
    </row>
    <row r="3" spans="1:20" ht="14.25" customHeight="1" x14ac:dyDescent="0.3">
      <c r="I3" s="464"/>
      <c r="J3" s="470" t="s">
        <v>309</v>
      </c>
      <c r="L3" s="469"/>
    </row>
    <row r="4" spans="1:20" ht="13.5" customHeight="1" x14ac:dyDescent="0.3">
      <c r="I4" s="464"/>
      <c r="J4" s="471" t="s">
        <v>217</v>
      </c>
      <c r="L4" s="469"/>
    </row>
    <row r="5" spans="1:20" ht="21" customHeight="1" x14ac:dyDescent="0.3">
      <c r="J5" s="472"/>
      <c r="L5" s="469"/>
    </row>
    <row r="6" spans="1:20" ht="64.5" customHeight="1" x14ac:dyDescent="0.3">
      <c r="A6" s="563" t="s">
        <v>310</v>
      </c>
      <c r="B6" s="563"/>
      <c r="C6" s="563"/>
      <c r="D6" s="563"/>
      <c r="E6" s="563"/>
      <c r="F6" s="563"/>
      <c r="G6" s="563"/>
      <c r="H6" s="563"/>
      <c r="I6" s="563"/>
      <c r="J6" s="563"/>
      <c r="K6" s="34"/>
      <c r="L6" s="34"/>
      <c r="M6" s="554"/>
      <c r="N6" s="554"/>
      <c r="O6" s="554"/>
      <c r="P6" s="554"/>
      <c r="Q6" s="554"/>
      <c r="R6" s="554"/>
      <c r="S6" s="554"/>
      <c r="T6" s="554"/>
    </row>
    <row r="7" spans="1:20" ht="21.75" customHeight="1" thickBot="1" x14ac:dyDescent="0.35">
      <c r="B7" s="465"/>
      <c r="C7" s="473"/>
      <c r="D7" s="473"/>
      <c r="E7" s="473"/>
      <c r="F7" s="473"/>
      <c r="G7" s="473"/>
      <c r="H7" s="473"/>
      <c r="I7" s="473"/>
      <c r="J7" s="474" t="s">
        <v>40</v>
      </c>
      <c r="K7" s="564"/>
      <c r="L7" s="564"/>
    </row>
    <row r="8" spans="1:20" ht="54" customHeight="1" x14ac:dyDescent="0.3">
      <c r="A8" s="558" t="s">
        <v>200</v>
      </c>
      <c r="B8" s="559"/>
      <c r="C8" s="559"/>
      <c r="D8" s="559" t="s">
        <v>34</v>
      </c>
      <c r="E8" s="559"/>
      <c r="F8" s="556" t="s">
        <v>220</v>
      </c>
      <c r="G8" s="565" t="s">
        <v>264</v>
      </c>
      <c r="H8" s="565"/>
      <c r="I8" s="565"/>
      <c r="J8" s="566"/>
      <c r="L8" s="468"/>
    </row>
    <row r="9" spans="1:20" ht="65.25" customHeight="1" x14ac:dyDescent="0.3">
      <c r="A9" s="475" t="s">
        <v>10</v>
      </c>
      <c r="B9" s="476" t="s">
        <v>11</v>
      </c>
      <c r="C9" s="476" t="s">
        <v>12</v>
      </c>
      <c r="D9" s="268" t="s">
        <v>231</v>
      </c>
      <c r="E9" s="268" t="s">
        <v>232</v>
      </c>
      <c r="F9" s="557"/>
      <c r="G9" s="567"/>
      <c r="H9" s="567"/>
      <c r="I9" s="567"/>
      <c r="J9" s="568"/>
      <c r="L9" s="468"/>
    </row>
    <row r="10" spans="1:20" ht="51" customHeight="1" x14ac:dyDescent="0.3">
      <c r="A10" s="285"/>
      <c r="B10" s="268"/>
      <c r="C10" s="268"/>
      <c r="D10" s="268"/>
      <c r="E10" s="268"/>
      <c r="F10" s="342"/>
      <c r="G10" s="435" t="s">
        <v>308</v>
      </c>
      <c r="H10" s="435" t="s">
        <v>73</v>
      </c>
      <c r="I10" s="435" t="s">
        <v>72</v>
      </c>
      <c r="J10" s="477" t="s">
        <v>22</v>
      </c>
      <c r="K10" s="464"/>
    </row>
    <row r="11" spans="1:20" s="485" customFormat="1" ht="49.5" customHeight="1" x14ac:dyDescent="0.3">
      <c r="A11" s="478"/>
      <c r="B11" s="479"/>
      <c r="C11" s="480"/>
      <c r="D11" s="480"/>
      <c r="E11" s="480"/>
      <c r="F11" s="481" t="s">
        <v>221</v>
      </c>
      <c r="G11" s="482">
        <f>+G13</f>
        <v>0</v>
      </c>
      <c r="H11" s="482">
        <f t="shared" ref="H11:J11" si="0">+H13</f>
        <v>0</v>
      </c>
      <c r="I11" s="482">
        <f t="shared" si="0"/>
        <v>0</v>
      </c>
      <c r="J11" s="482">
        <f t="shared" si="0"/>
        <v>0</v>
      </c>
      <c r="K11" s="483"/>
      <c r="L11" s="483"/>
      <c r="M11" s="483"/>
      <c r="N11" s="483"/>
      <c r="O11" s="484"/>
      <c r="P11" s="484"/>
    </row>
    <row r="12" spans="1:20" ht="20.25" customHeight="1" x14ac:dyDescent="0.3">
      <c r="A12" s="486"/>
      <c r="B12" s="487"/>
      <c r="C12" s="487"/>
      <c r="D12" s="487"/>
      <c r="E12" s="487"/>
      <c r="F12" s="435" t="s">
        <v>25</v>
      </c>
      <c r="G12" s="435"/>
      <c r="H12" s="435"/>
      <c r="I12" s="435"/>
      <c r="J12" s="435"/>
      <c r="K12" s="464"/>
      <c r="L12" s="488"/>
      <c r="M12" s="489"/>
      <c r="N12" s="489"/>
      <c r="O12" s="489"/>
      <c r="P12" s="489"/>
    </row>
    <row r="13" spans="1:20" s="485" customFormat="1" ht="29.25" customHeight="1" thickBot="1" x14ac:dyDescent="0.35">
      <c r="A13" s="490" t="s">
        <v>7</v>
      </c>
      <c r="B13" s="491"/>
      <c r="C13" s="492"/>
      <c r="D13" s="492"/>
      <c r="E13" s="492"/>
      <c r="F13" s="493" t="s">
        <v>33</v>
      </c>
      <c r="G13" s="494">
        <f>+G14</f>
        <v>0</v>
      </c>
      <c r="H13" s="494">
        <f t="shared" ref="H13:J13" si="1">+H14</f>
        <v>0</v>
      </c>
      <c r="I13" s="494">
        <f t="shared" si="1"/>
        <v>0</v>
      </c>
      <c r="J13" s="494">
        <f t="shared" si="1"/>
        <v>0</v>
      </c>
      <c r="L13" s="495"/>
      <c r="M13" s="484"/>
      <c r="N13" s="484"/>
      <c r="O13" s="484"/>
      <c r="P13" s="484"/>
    </row>
    <row r="14" spans="1:20" ht="33.75" customHeight="1" x14ac:dyDescent="0.3">
      <c r="A14" s="496"/>
      <c r="B14" s="497"/>
      <c r="C14" s="498"/>
      <c r="D14" s="498"/>
      <c r="E14" s="498"/>
      <c r="F14" s="499" t="s">
        <v>26</v>
      </c>
      <c r="G14" s="500">
        <f>+G16</f>
        <v>0</v>
      </c>
      <c r="H14" s="500">
        <f t="shared" ref="H14:J14" si="2">+H16</f>
        <v>0</v>
      </c>
      <c r="I14" s="500">
        <f t="shared" si="2"/>
        <v>0</v>
      </c>
      <c r="J14" s="500">
        <f t="shared" si="2"/>
        <v>0</v>
      </c>
      <c r="K14" s="464"/>
      <c r="M14" s="489"/>
      <c r="N14" s="489"/>
      <c r="O14" s="489"/>
      <c r="P14" s="489"/>
    </row>
    <row r="15" spans="1:20" ht="27" customHeight="1" x14ac:dyDescent="0.3">
      <c r="A15" s="501"/>
      <c r="B15" s="520" t="s">
        <v>151</v>
      </c>
      <c r="C15" s="521"/>
      <c r="D15" s="521"/>
      <c r="E15" s="502"/>
      <c r="F15" s="342" t="s">
        <v>241</v>
      </c>
      <c r="G15" s="342"/>
      <c r="H15" s="342"/>
      <c r="I15" s="342"/>
      <c r="J15" s="342"/>
      <c r="K15" s="464"/>
      <c r="M15" s="489"/>
      <c r="N15" s="489"/>
      <c r="O15" s="489"/>
      <c r="P15" s="489"/>
    </row>
    <row r="16" spans="1:20" ht="25.5" customHeight="1" x14ac:dyDescent="0.3">
      <c r="A16" s="501"/>
      <c r="B16" s="522"/>
      <c r="C16" s="523"/>
      <c r="D16" s="521"/>
      <c r="E16" s="502"/>
      <c r="F16" s="504" t="s">
        <v>25</v>
      </c>
      <c r="G16" s="505">
        <f>+G18</f>
        <v>0</v>
      </c>
      <c r="H16" s="505">
        <f t="shared" ref="H16:J16" si="3">+H18</f>
        <v>0</v>
      </c>
      <c r="I16" s="505">
        <f t="shared" si="3"/>
        <v>0</v>
      </c>
      <c r="J16" s="505">
        <f t="shared" si="3"/>
        <v>0</v>
      </c>
      <c r="K16" s="506"/>
    </row>
    <row r="17" spans="1:16" ht="34.5" customHeight="1" x14ac:dyDescent="0.3">
      <c r="A17" s="501"/>
      <c r="B17" s="522"/>
      <c r="C17" s="520" t="s">
        <v>5</v>
      </c>
      <c r="D17" s="521"/>
      <c r="E17" s="502"/>
      <c r="F17" s="342" t="s">
        <v>242</v>
      </c>
      <c r="G17" s="342"/>
      <c r="H17" s="342"/>
      <c r="I17" s="342"/>
      <c r="J17" s="342"/>
      <c r="K17" s="464"/>
      <c r="M17" s="489"/>
      <c r="N17" s="489"/>
      <c r="O17" s="489"/>
      <c r="P17" s="489"/>
    </row>
    <row r="18" spans="1:16" ht="36.75" customHeight="1" x14ac:dyDescent="0.3">
      <c r="A18" s="501"/>
      <c r="B18" s="522"/>
      <c r="C18" s="521"/>
      <c r="D18" s="521"/>
      <c r="E18" s="502"/>
      <c r="F18" s="342" t="s">
        <v>25</v>
      </c>
      <c r="G18" s="505">
        <f>+G20</f>
        <v>0</v>
      </c>
      <c r="H18" s="505">
        <f t="shared" ref="H18:J18" si="4">+H20</f>
        <v>0</v>
      </c>
      <c r="I18" s="505">
        <f t="shared" si="4"/>
        <v>0</v>
      </c>
      <c r="J18" s="505">
        <f t="shared" si="4"/>
        <v>0</v>
      </c>
      <c r="K18" s="464"/>
      <c r="M18" s="489"/>
      <c r="N18" s="489"/>
      <c r="O18" s="489"/>
      <c r="P18" s="489"/>
    </row>
    <row r="19" spans="1:16" ht="42.75" customHeight="1" x14ac:dyDescent="0.3">
      <c r="A19" s="501"/>
      <c r="B19" s="522"/>
      <c r="C19" s="521"/>
      <c r="D19" s="521"/>
      <c r="E19" s="502"/>
      <c r="F19" s="342" t="s">
        <v>243</v>
      </c>
      <c r="G19" s="342"/>
      <c r="H19" s="342"/>
      <c r="I19" s="342"/>
      <c r="J19" s="342"/>
      <c r="K19" s="464"/>
      <c r="M19" s="489"/>
      <c r="N19" s="489"/>
      <c r="O19" s="489"/>
      <c r="P19" s="489"/>
    </row>
    <row r="20" spans="1:16" ht="38.25" customHeight="1" x14ac:dyDescent="0.3">
      <c r="A20" s="501"/>
      <c r="B20" s="503"/>
      <c r="C20" s="502"/>
      <c r="D20" s="312">
        <v>1049</v>
      </c>
      <c r="E20" s="502"/>
      <c r="F20" s="293" t="s">
        <v>238</v>
      </c>
      <c r="G20" s="507">
        <f>+I20+J20</f>
        <v>0</v>
      </c>
      <c r="H20" s="507">
        <f t="shared" ref="H20:J20" si="5">+J20+K20</f>
        <v>0</v>
      </c>
      <c r="I20" s="507">
        <f t="shared" si="5"/>
        <v>0</v>
      </c>
      <c r="J20" s="507">
        <f t="shared" si="5"/>
        <v>0</v>
      </c>
      <c r="K20" s="464"/>
      <c r="M20" s="489"/>
      <c r="N20" s="489"/>
      <c r="O20" s="489"/>
      <c r="P20" s="489"/>
    </row>
    <row r="21" spans="1:16" ht="30" customHeight="1" x14ac:dyDescent="0.3">
      <c r="A21" s="501"/>
      <c r="B21" s="503"/>
      <c r="C21" s="502"/>
      <c r="D21" s="502"/>
      <c r="E21" s="508"/>
      <c r="F21" s="509" t="s">
        <v>26</v>
      </c>
      <c r="G21" s="509"/>
      <c r="H21" s="509"/>
      <c r="I21" s="510"/>
      <c r="J21" s="511"/>
      <c r="K21" s="464"/>
      <c r="M21" s="489"/>
      <c r="N21" s="489"/>
      <c r="O21" s="489"/>
      <c r="P21" s="489"/>
    </row>
    <row r="22" spans="1:16" s="485" customFormat="1" ht="80.25" customHeight="1" x14ac:dyDescent="0.3">
      <c r="A22" s="512"/>
      <c r="B22" s="513"/>
      <c r="C22" s="513"/>
      <c r="D22" s="339"/>
      <c r="E22" s="312">
        <v>11012</v>
      </c>
      <c r="F22" s="341" t="str">
        <f>+'Հավելված 3'!C19</f>
        <v xml:space="preserve"> Եվրասիական զարգացման բանկի աջակցությամբ իրականացվող Հյուսիս-հարավ միջանցքի զարգացման ծրագրի համակարգում և կառավարում</v>
      </c>
      <c r="G22" s="336">
        <f>+G24</f>
        <v>320000</v>
      </c>
      <c r="H22" s="336">
        <f t="shared" ref="H22:J22" si="6">+H24</f>
        <v>320000</v>
      </c>
      <c r="I22" s="336">
        <f t="shared" si="6"/>
        <v>320000</v>
      </c>
      <c r="J22" s="336">
        <f t="shared" si="6"/>
        <v>320000</v>
      </c>
    </row>
    <row r="23" spans="1:16" s="485" customFormat="1" ht="27" customHeight="1" x14ac:dyDescent="0.3">
      <c r="A23" s="512"/>
      <c r="B23" s="513"/>
      <c r="C23" s="513"/>
      <c r="D23" s="339"/>
      <c r="E23" s="335"/>
      <c r="F23" s="344" t="s">
        <v>255</v>
      </c>
      <c r="G23" s="336"/>
      <c r="H23" s="336"/>
      <c r="I23" s="336"/>
      <c r="J23" s="336"/>
    </row>
    <row r="24" spans="1:16" ht="49.5" customHeight="1" x14ac:dyDescent="0.3">
      <c r="A24" s="294"/>
      <c r="B24" s="293"/>
      <c r="C24" s="293"/>
      <c r="D24" s="340"/>
      <c r="E24" s="335"/>
      <c r="F24" s="345" t="s">
        <v>256</v>
      </c>
      <c r="G24" s="336">
        <f t="shared" ref="G24:J24" si="7">G26</f>
        <v>320000</v>
      </c>
      <c r="H24" s="336">
        <f t="shared" si="7"/>
        <v>320000</v>
      </c>
      <c r="I24" s="336">
        <f t="shared" si="7"/>
        <v>320000</v>
      </c>
      <c r="J24" s="336">
        <f t="shared" si="7"/>
        <v>320000</v>
      </c>
      <c r="K24" s="464"/>
    </row>
    <row r="25" spans="1:16" ht="40.15" customHeight="1" x14ac:dyDescent="0.3">
      <c r="A25" s="294"/>
      <c r="B25" s="293"/>
      <c r="C25" s="293"/>
      <c r="D25" s="340"/>
      <c r="E25" s="335"/>
      <c r="F25" s="344" t="s">
        <v>233</v>
      </c>
      <c r="G25" s="336"/>
      <c r="H25" s="336"/>
      <c r="I25" s="336"/>
      <c r="J25" s="336"/>
      <c r="K25" s="464"/>
    </row>
    <row r="26" spans="1:16" ht="38.25" customHeight="1" x14ac:dyDescent="0.3">
      <c r="A26" s="514"/>
      <c r="B26" s="515"/>
      <c r="C26" s="515"/>
      <c r="D26" s="516"/>
      <c r="E26" s="335"/>
      <c r="F26" s="344" t="s">
        <v>234</v>
      </c>
      <c r="G26" s="336">
        <f t="shared" ref="G26:J28" si="8">+G27</f>
        <v>320000</v>
      </c>
      <c r="H26" s="336">
        <f t="shared" si="8"/>
        <v>320000</v>
      </c>
      <c r="I26" s="336">
        <f t="shared" si="8"/>
        <v>320000</v>
      </c>
      <c r="J26" s="336">
        <f t="shared" si="8"/>
        <v>320000</v>
      </c>
      <c r="K26" s="464"/>
    </row>
    <row r="27" spans="1:16" ht="22.5" customHeight="1" x14ac:dyDescent="0.3">
      <c r="A27" s="514"/>
      <c r="B27" s="515"/>
      <c r="C27" s="515"/>
      <c r="D27" s="516"/>
      <c r="E27" s="335"/>
      <c r="F27" s="344" t="s">
        <v>273</v>
      </c>
      <c r="G27" s="337">
        <f>+G28</f>
        <v>320000</v>
      </c>
      <c r="H27" s="337">
        <f t="shared" ref="H27" si="9">+H28</f>
        <v>320000</v>
      </c>
      <c r="I27" s="337">
        <f t="shared" si="8"/>
        <v>320000</v>
      </c>
      <c r="J27" s="337">
        <f t="shared" si="8"/>
        <v>320000</v>
      </c>
      <c r="K27" s="464"/>
    </row>
    <row r="28" spans="1:16" ht="22.5" customHeight="1" x14ac:dyDescent="0.3">
      <c r="A28" s="514"/>
      <c r="B28" s="515"/>
      <c r="C28" s="515"/>
      <c r="D28" s="516"/>
      <c r="E28" s="335"/>
      <c r="F28" s="344" t="s">
        <v>274</v>
      </c>
      <c r="G28" s="337">
        <f>+G29</f>
        <v>320000</v>
      </c>
      <c r="H28" s="337">
        <f t="shared" ref="H28" si="10">+H29</f>
        <v>320000</v>
      </c>
      <c r="I28" s="337">
        <f t="shared" si="8"/>
        <v>320000</v>
      </c>
      <c r="J28" s="337">
        <f t="shared" si="8"/>
        <v>320000</v>
      </c>
      <c r="K28" s="464"/>
    </row>
    <row r="29" spans="1:16" ht="35.450000000000003" customHeight="1" x14ac:dyDescent="0.3">
      <c r="A29" s="514"/>
      <c r="B29" s="515"/>
      <c r="C29" s="515"/>
      <c r="D29" s="516"/>
      <c r="E29" s="335"/>
      <c r="F29" s="344" t="s">
        <v>275</v>
      </c>
      <c r="G29" s="337">
        <f>+G30</f>
        <v>320000</v>
      </c>
      <c r="H29" s="337">
        <f t="shared" ref="H29:J29" si="11">+H30</f>
        <v>320000</v>
      </c>
      <c r="I29" s="337">
        <f t="shared" si="11"/>
        <v>320000</v>
      </c>
      <c r="J29" s="337">
        <f t="shared" si="11"/>
        <v>320000</v>
      </c>
      <c r="K29" s="464"/>
    </row>
    <row r="30" spans="1:16" ht="22.5" customHeight="1" x14ac:dyDescent="0.3">
      <c r="A30" s="514"/>
      <c r="B30" s="515"/>
      <c r="C30" s="515"/>
      <c r="D30" s="516"/>
      <c r="E30" s="335"/>
      <c r="F30" s="344" t="s">
        <v>276</v>
      </c>
      <c r="G30" s="337">
        <f>+'Հավելված 3'!D27</f>
        <v>320000</v>
      </c>
      <c r="H30" s="337">
        <f>+'Հավելված 3'!G27</f>
        <v>320000</v>
      </c>
      <c r="I30" s="337">
        <f>+'Հավելված 3'!J27</f>
        <v>320000</v>
      </c>
      <c r="J30" s="337">
        <f>+'Հավելված 3'!M27</f>
        <v>320000</v>
      </c>
      <c r="K30" s="464"/>
    </row>
    <row r="31" spans="1:16" s="485" customFormat="1" ht="80.25" customHeight="1" x14ac:dyDescent="0.3">
      <c r="A31" s="512"/>
      <c r="B31" s="513"/>
      <c r="C31" s="513"/>
      <c r="D31" s="339"/>
      <c r="E31" s="312">
        <v>21004</v>
      </c>
      <c r="F31" s="341" t="str">
        <f>+'Հավելված 3'!C28</f>
        <v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v>
      </c>
      <c r="G31" s="336">
        <f>+G33</f>
        <v>110000</v>
      </c>
      <c r="H31" s="336">
        <f t="shared" ref="H31:J31" si="12">+H33</f>
        <v>110000</v>
      </c>
      <c r="I31" s="336">
        <f t="shared" si="12"/>
        <v>110000</v>
      </c>
      <c r="J31" s="336">
        <f t="shared" si="12"/>
        <v>110000</v>
      </c>
    </row>
    <row r="32" spans="1:16" s="485" customFormat="1" ht="27" customHeight="1" x14ac:dyDescent="0.3">
      <c r="A32" s="512"/>
      <c r="B32" s="513"/>
      <c r="C32" s="513"/>
      <c r="D32" s="339"/>
      <c r="E32" s="335"/>
      <c r="F32" s="342" t="s">
        <v>255</v>
      </c>
      <c r="G32" s="336"/>
      <c r="H32" s="336"/>
      <c r="I32" s="336"/>
      <c r="J32" s="336"/>
    </row>
    <row r="33" spans="1:11" ht="49.5" customHeight="1" x14ac:dyDescent="0.3">
      <c r="A33" s="294"/>
      <c r="B33" s="293"/>
      <c r="C33" s="293"/>
      <c r="D33" s="340"/>
      <c r="E33" s="335"/>
      <c r="F33" s="343" t="s">
        <v>256</v>
      </c>
      <c r="G33" s="336">
        <f t="shared" ref="G33:J33" si="13">G35</f>
        <v>110000</v>
      </c>
      <c r="H33" s="336">
        <f t="shared" si="13"/>
        <v>110000</v>
      </c>
      <c r="I33" s="336">
        <f t="shared" si="13"/>
        <v>110000</v>
      </c>
      <c r="J33" s="336">
        <f t="shared" si="13"/>
        <v>110000</v>
      </c>
      <c r="K33" s="464"/>
    </row>
    <row r="34" spans="1:11" ht="36" customHeight="1" x14ac:dyDescent="0.3">
      <c r="A34" s="294"/>
      <c r="B34" s="293"/>
      <c r="C34" s="293"/>
      <c r="D34" s="340"/>
      <c r="E34" s="335"/>
      <c r="F34" s="342" t="s">
        <v>233</v>
      </c>
      <c r="G34" s="336"/>
      <c r="H34" s="336"/>
      <c r="I34" s="336"/>
      <c r="J34" s="336"/>
      <c r="K34" s="464"/>
    </row>
    <row r="35" spans="1:11" ht="38.25" customHeight="1" x14ac:dyDescent="0.3">
      <c r="A35" s="514"/>
      <c r="B35" s="515"/>
      <c r="C35" s="515"/>
      <c r="D35" s="516"/>
      <c r="E35" s="335"/>
      <c r="F35" s="343" t="s">
        <v>234</v>
      </c>
      <c r="G35" s="336">
        <f t="shared" ref="G35:J37" si="14">+G36</f>
        <v>110000</v>
      </c>
      <c r="H35" s="336">
        <f t="shared" si="14"/>
        <v>110000</v>
      </c>
      <c r="I35" s="336">
        <f t="shared" si="14"/>
        <v>110000</v>
      </c>
      <c r="J35" s="336">
        <f t="shared" si="14"/>
        <v>110000</v>
      </c>
      <c r="K35" s="464"/>
    </row>
    <row r="36" spans="1:11" ht="22.5" customHeight="1" x14ac:dyDescent="0.3">
      <c r="A36" s="514"/>
      <c r="B36" s="515"/>
      <c r="C36" s="515"/>
      <c r="D36" s="516"/>
      <c r="E36" s="335"/>
      <c r="F36" s="342" t="s">
        <v>247</v>
      </c>
      <c r="G36" s="337">
        <f>+G37</f>
        <v>110000</v>
      </c>
      <c r="H36" s="337">
        <f t="shared" ref="H36" si="15">+H37</f>
        <v>110000</v>
      </c>
      <c r="I36" s="337">
        <f t="shared" si="14"/>
        <v>110000</v>
      </c>
      <c r="J36" s="337">
        <f t="shared" si="14"/>
        <v>110000</v>
      </c>
      <c r="K36" s="464"/>
    </row>
    <row r="37" spans="1:11" ht="22.5" customHeight="1" x14ac:dyDescent="0.3">
      <c r="A37" s="514"/>
      <c r="B37" s="515"/>
      <c r="C37" s="515"/>
      <c r="D37" s="516"/>
      <c r="E37" s="335"/>
      <c r="F37" s="343" t="s">
        <v>248</v>
      </c>
      <c r="G37" s="337">
        <f>+G38</f>
        <v>110000</v>
      </c>
      <c r="H37" s="337">
        <f t="shared" ref="H37" si="16">+H38</f>
        <v>110000</v>
      </c>
      <c r="I37" s="337">
        <f t="shared" si="14"/>
        <v>110000</v>
      </c>
      <c r="J37" s="337">
        <f t="shared" si="14"/>
        <v>110000</v>
      </c>
      <c r="K37" s="464"/>
    </row>
    <row r="38" spans="1:11" ht="22.5" customHeight="1" x14ac:dyDescent="0.3">
      <c r="A38" s="514"/>
      <c r="B38" s="515"/>
      <c r="C38" s="515"/>
      <c r="D38" s="516"/>
      <c r="E38" s="335"/>
      <c r="F38" s="342" t="s">
        <v>139</v>
      </c>
      <c r="G38" s="337">
        <f>G39</f>
        <v>110000</v>
      </c>
      <c r="H38" s="337">
        <f t="shared" ref="H38:J38" si="17">H39</f>
        <v>110000</v>
      </c>
      <c r="I38" s="337">
        <f t="shared" si="17"/>
        <v>110000</v>
      </c>
      <c r="J38" s="337">
        <f t="shared" si="17"/>
        <v>110000</v>
      </c>
      <c r="K38" s="464"/>
    </row>
    <row r="39" spans="1:11" ht="22.5" customHeight="1" x14ac:dyDescent="0.3">
      <c r="A39" s="514"/>
      <c r="B39" s="515"/>
      <c r="C39" s="515"/>
      <c r="D39" s="516"/>
      <c r="E39" s="335"/>
      <c r="F39" s="343" t="s">
        <v>250</v>
      </c>
      <c r="G39" s="337">
        <f>+'Հավելված 3'!D36</f>
        <v>110000</v>
      </c>
      <c r="H39" s="337">
        <f>+'Հավելված 3'!G36</f>
        <v>110000</v>
      </c>
      <c r="I39" s="337">
        <f>+'Հավելված 3'!J36</f>
        <v>110000</v>
      </c>
      <c r="J39" s="337">
        <f>+'Հավելված 3'!M36</f>
        <v>110000</v>
      </c>
      <c r="K39" s="464"/>
    </row>
    <row r="40" spans="1:11" s="485" customFormat="1" ht="80.25" customHeight="1" x14ac:dyDescent="0.3">
      <c r="A40" s="512"/>
      <c r="B40" s="513"/>
      <c r="C40" s="513"/>
      <c r="D40" s="339"/>
      <c r="E40" s="312">
        <v>21006</v>
      </c>
      <c r="F40" s="341" t="str">
        <f>+'Հավելված 3'!C37</f>
        <v xml:space="preserve"> Ասիական զարգացման բանկի աջակցությամբ իրականացվող Հյուսիս-հարավ միջանցքի զարգացման վարկային ծրագիր, Տրանշ 2</v>
      </c>
      <c r="G40" s="336">
        <f>+G42</f>
        <v>-160000</v>
      </c>
      <c r="H40" s="336">
        <f t="shared" ref="H40:J40" si="18">+H42</f>
        <v>-160000</v>
      </c>
      <c r="I40" s="336">
        <f t="shared" si="18"/>
        <v>-160000</v>
      </c>
      <c r="J40" s="336">
        <f t="shared" si="18"/>
        <v>-160000</v>
      </c>
    </row>
    <row r="41" spans="1:11" s="485" customFormat="1" ht="27" customHeight="1" x14ac:dyDescent="0.3">
      <c r="A41" s="512"/>
      <c r="B41" s="513"/>
      <c r="C41" s="513"/>
      <c r="D41" s="339"/>
      <c r="E41" s="335"/>
      <c r="F41" s="342" t="s">
        <v>255</v>
      </c>
      <c r="G41" s="336"/>
      <c r="H41" s="336"/>
      <c r="I41" s="336"/>
      <c r="J41" s="336"/>
    </row>
    <row r="42" spans="1:11" ht="49.5" customHeight="1" x14ac:dyDescent="0.3">
      <c r="A42" s="294"/>
      <c r="B42" s="293"/>
      <c r="C42" s="293"/>
      <c r="D42" s="340"/>
      <c r="E42" s="335"/>
      <c r="F42" s="343" t="s">
        <v>256</v>
      </c>
      <c r="G42" s="336">
        <f t="shared" ref="G42:J42" si="19">G44</f>
        <v>-160000</v>
      </c>
      <c r="H42" s="336">
        <f t="shared" si="19"/>
        <v>-160000</v>
      </c>
      <c r="I42" s="336">
        <f t="shared" si="19"/>
        <v>-160000</v>
      </c>
      <c r="J42" s="336">
        <f t="shared" si="19"/>
        <v>-160000</v>
      </c>
      <c r="K42" s="464"/>
    </row>
    <row r="43" spans="1:11" ht="30" customHeight="1" x14ac:dyDescent="0.3">
      <c r="A43" s="294"/>
      <c r="B43" s="293"/>
      <c r="C43" s="293"/>
      <c r="D43" s="340"/>
      <c r="E43" s="335"/>
      <c r="F43" s="342" t="s">
        <v>233</v>
      </c>
      <c r="G43" s="336"/>
      <c r="H43" s="336"/>
      <c r="I43" s="336"/>
      <c r="J43" s="336"/>
      <c r="K43" s="464"/>
    </row>
    <row r="44" spans="1:11" ht="38.25" customHeight="1" x14ac:dyDescent="0.3">
      <c r="A44" s="514"/>
      <c r="B44" s="515"/>
      <c r="C44" s="515"/>
      <c r="D44" s="516"/>
      <c r="E44" s="335"/>
      <c r="F44" s="343" t="s">
        <v>234</v>
      </c>
      <c r="G44" s="336">
        <f t="shared" ref="G44:J45" si="20">+G45</f>
        <v>-160000</v>
      </c>
      <c r="H44" s="336">
        <f t="shared" si="20"/>
        <v>-160000</v>
      </c>
      <c r="I44" s="336">
        <f t="shared" si="20"/>
        <v>-160000</v>
      </c>
      <c r="J44" s="336">
        <f t="shared" si="20"/>
        <v>-160000</v>
      </c>
      <c r="K44" s="464"/>
    </row>
    <row r="45" spans="1:11" ht="22.5" customHeight="1" x14ac:dyDescent="0.3">
      <c r="A45" s="514"/>
      <c r="B45" s="515"/>
      <c r="C45" s="515"/>
      <c r="D45" s="516"/>
      <c r="E45" s="335"/>
      <c r="F45" s="342" t="s">
        <v>247</v>
      </c>
      <c r="G45" s="337">
        <f t="shared" si="20"/>
        <v>-160000</v>
      </c>
      <c r="H45" s="337">
        <f t="shared" si="20"/>
        <v>-160000</v>
      </c>
      <c r="I45" s="337">
        <f t="shared" si="20"/>
        <v>-160000</v>
      </c>
      <c r="J45" s="337">
        <f t="shared" si="20"/>
        <v>-160000</v>
      </c>
      <c r="K45" s="464"/>
    </row>
    <row r="46" spans="1:11" ht="22.5" customHeight="1" x14ac:dyDescent="0.3">
      <c r="A46" s="514"/>
      <c r="B46" s="515"/>
      <c r="C46" s="515"/>
      <c r="D46" s="516"/>
      <c r="E46" s="335"/>
      <c r="F46" s="332" t="s">
        <v>248</v>
      </c>
      <c r="G46" s="337">
        <f>G47</f>
        <v>-160000</v>
      </c>
      <c r="H46" s="337">
        <f t="shared" ref="H46:J46" si="21">H47</f>
        <v>-160000</v>
      </c>
      <c r="I46" s="337">
        <f t="shared" si="21"/>
        <v>-160000</v>
      </c>
      <c r="J46" s="337">
        <f t="shared" si="21"/>
        <v>-160000</v>
      </c>
      <c r="K46" s="464"/>
    </row>
    <row r="47" spans="1:11" s="485" customFormat="1" ht="29.45" customHeight="1" x14ac:dyDescent="0.3">
      <c r="A47" s="512"/>
      <c r="B47" s="513"/>
      <c r="C47" s="513"/>
      <c r="D47" s="339"/>
      <c r="E47" s="335"/>
      <c r="F47" s="332" t="s">
        <v>249</v>
      </c>
      <c r="G47" s="338">
        <f>+G48</f>
        <v>-160000</v>
      </c>
      <c r="H47" s="338">
        <f>+H48</f>
        <v>-160000</v>
      </c>
      <c r="I47" s="338">
        <f>+I48</f>
        <v>-160000</v>
      </c>
      <c r="J47" s="338">
        <f>+J48</f>
        <v>-160000</v>
      </c>
    </row>
    <row r="48" spans="1:11" ht="39" customHeight="1" x14ac:dyDescent="0.3">
      <c r="A48" s="514"/>
      <c r="B48" s="515"/>
      <c r="C48" s="515"/>
      <c r="D48" s="516"/>
      <c r="E48" s="335"/>
      <c r="F48" s="343" t="s">
        <v>252</v>
      </c>
      <c r="G48" s="337">
        <f>+'Հավելված 3'!D45</f>
        <v>-160000</v>
      </c>
      <c r="H48" s="337">
        <f>+'Հավելված 3'!G45</f>
        <v>-160000</v>
      </c>
      <c r="I48" s="337">
        <f>+'Հավելված 3'!J45</f>
        <v>-160000</v>
      </c>
      <c r="J48" s="337">
        <f>+'Հավելված 3'!M45</f>
        <v>-160000</v>
      </c>
      <c r="K48" s="464"/>
    </row>
    <row r="49" spans="1:11" s="485" customFormat="1" ht="80.25" customHeight="1" x14ac:dyDescent="0.3">
      <c r="A49" s="512"/>
      <c r="B49" s="513"/>
      <c r="C49" s="513"/>
      <c r="D49" s="339"/>
      <c r="E49" s="312">
        <v>21011</v>
      </c>
      <c r="F49" s="341" t="str">
        <f>+'Հավելված 3'!C46</f>
        <v xml:space="preserve"> Ասիական զարգացման բանկի աջակցությամբ իրականացվող Հյուսիս-հարավ միջանցքի զարգացման վարկային ծրագիր, Տրանշ 3</v>
      </c>
      <c r="G49" s="336">
        <f>+G51</f>
        <v>670000</v>
      </c>
      <c r="H49" s="336">
        <f t="shared" ref="H49:J49" si="22">+H51</f>
        <v>670000</v>
      </c>
      <c r="I49" s="336">
        <f t="shared" si="22"/>
        <v>0</v>
      </c>
      <c r="J49" s="336">
        <f t="shared" si="22"/>
        <v>0</v>
      </c>
    </row>
    <row r="50" spans="1:11" s="485" customFormat="1" ht="27" customHeight="1" x14ac:dyDescent="0.3">
      <c r="A50" s="512"/>
      <c r="B50" s="513"/>
      <c r="C50" s="513"/>
      <c r="D50" s="339"/>
      <c r="E50" s="335"/>
      <c r="F50" s="517" t="s">
        <v>255</v>
      </c>
      <c r="G50" s="336"/>
      <c r="H50" s="336"/>
      <c r="I50" s="336"/>
      <c r="J50" s="336"/>
    </row>
    <row r="51" spans="1:11" ht="49.5" customHeight="1" x14ac:dyDescent="0.3">
      <c r="A51" s="294"/>
      <c r="B51" s="293"/>
      <c r="C51" s="293"/>
      <c r="D51" s="340"/>
      <c r="E51" s="335"/>
      <c r="F51" s="345" t="s">
        <v>256</v>
      </c>
      <c r="G51" s="336">
        <f t="shared" ref="G51" si="23">G53</f>
        <v>670000</v>
      </c>
      <c r="H51" s="336">
        <f t="shared" ref="H51:J51" si="24">H53</f>
        <v>670000</v>
      </c>
      <c r="I51" s="336">
        <f t="shared" si="24"/>
        <v>0</v>
      </c>
      <c r="J51" s="336">
        <f t="shared" si="24"/>
        <v>0</v>
      </c>
      <c r="K51" s="464"/>
    </row>
    <row r="52" spans="1:11" ht="30" customHeight="1" x14ac:dyDescent="0.3">
      <c r="A52" s="294"/>
      <c r="B52" s="293"/>
      <c r="C52" s="293"/>
      <c r="D52" s="340"/>
      <c r="E52" s="335"/>
      <c r="F52" s="344" t="s">
        <v>233</v>
      </c>
      <c r="G52" s="336"/>
      <c r="H52" s="336"/>
      <c r="I52" s="336"/>
      <c r="J52" s="336"/>
      <c r="K52" s="464"/>
    </row>
    <row r="53" spans="1:11" ht="38.25" customHeight="1" x14ac:dyDescent="0.3">
      <c r="A53" s="514"/>
      <c r="B53" s="515"/>
      <c r="C53" s="515"/>
      <c r="D53" s="516"/>
      <c r="E53" s="335"/>
      <c r="F53" s="344" t="s">
        <v>234</v>
      </c>
      <c r="G53" s="336">
        <f t="shared" ref="G53:J54" si="25">+G54</f>
        <v>670000</v>
      </c>
      <c r="H53" s="336">
        <f t="shared" si="25"/>
        <v>670000</v>
      </c>
      <c r="I53" s="336">
        <f t="shared" si="25"/>
        <v>0</v>
      </c>
      <c r="J53" s="336">
        <f t="shared" si="25"/>
        <v>0</v>
      </c>
      <c r="K53" s="464"/>
    </row>
    <row r="54" spans="1:11" ht="22.5" customHeight="1" x14ac:dyDescent="0.3">
      <c r="A54" s="514"/>
      <c r="B54" s="515"/>
      <c r="C54" s="515"/>
      <c r="D54" s="516"/>
      <c r="E54" s="335"/>
      <c r="F54" s="344" t="s">
        <v>247</v>
      </c>
      <c r="G54" s="337">
        <f t="shared" si="25"/>
        <v>670000</v>
      </c>
      <c r="H54" s="337">
        <f t="shared" si="25"/>
        <v>670000</v>
      </c>
      <c r="I54" s="337">
        <f t="shared" si="25"/>
        <v>0</v>
      </c>
      <c r="J54" s="337">
        <f t="shared" si="25"/>
        <v>0</v>
      </c>
      <c r="K54" s="464"/>
    </row>
    <row r="55" spans="1:11" ht="22.5" customHeight="1" x14ac:dyDescent="0.3">
      <c r="A55" s="514"/>
      <c r="B55" s="515"/>
      <c r="C55" s="515"/>
      <c r="D55" s="516"/>
      <c r="E55" s="335"/>
      <c r="F55" s="344" t="s">
        <v>248</v>
      </c>
      <c r="G55" s="337">
        <f>G56</f>
        <v>670000</v>
      </c>
      <c r="H55" s="337">
        <f t="shared" ref="H55:J55" si="26">H56</f>
        <v>670000</v>
      </c>
      <c r="I55" s="337">
        <f t="shared" si="26"/>
        <v>0</v>
      </c>
      <c r="J55" s="337">
        <f t="shared" si="26"/>
        <v>0</v>
      </c>
      <c r="K55" s="464"/>
    </row>
    <row r="56" spans="1:11" s="485" customFormat="1" ht="29.45" customHeight="1" x14ac:dyDescent="0.3">
      <c r="A56" s="512"/>
      <c r="B56" s="513"/>
      <c r="C56" s="513"/>
      <c r="D56" s="339"/>
      <c r="E56" s="335"/>
      <c r="F56" s="344" t="s">
        <v>249</v>
      </c>
      <c r="G56" s="338">
        <f>+G57</f>
        <v>670000</v>
      </c>
      <c r="H56" s="338">
        <f t="shared" ref="H56:J56" si="27">+H57</f>
        <v>670000</v>
      </c>
      <c r="I56" s="338">
        <f t="shared" si="27"/>
        <v>0</v>
      </c>
      <c r="J56" s="338">
        <f t="shared" si="27"/>
        <v>0</v>
      </c>
    </row>
    <row r="57" spans="1:11" ht="39" customHeight="1" x14ac:dyDescent="0.3">
      <c r="A57" s="515"/>
      <c r="B57" s="515"/>
      <c r="C57" s="515"/>
      <c r="D57" s="515"/>
      <c r="E57" s="335"/>
      <c r="F57" s="518" t="s">
        <v>252</v>
      </c>
      <c r="G57" s="337">
        <f>+'Հավելված 3'!D54</f>
        <v>670000</v>
      </c>
      <c r="H57" s="337">
        <f>+'Հավելված 3'!G54</f>
        <v>670000</v>
      </c>
      <c r="I57" s="337">
        <f>+'Հավելված 3'!J54</f>
        <v>0</v>
      </c>
      <c r="J57" s="337">
        <f>+'Հավելված 3'!M54</f>
        <v>0</v>
      </c>
      <c r="K57" s="464"/>
    </row>
    <row r="58" spans="1:11" ht="65.45" customHeight="1" x14ac:dyDescent="0.3">
      <c r="A58" s="487"/>
      <c r="B58" s="487"/>
      <c r="C58" s="487"/>
      <c r="D58" s="312"/>
      <c r="E58" s="312">
        <v>21012</v>
      </c>
      <c r="F58" s="341" t="str">
        <f>+'Հավելված 3'!C55</f>
        <v xml:space="preserve"> Եվրասիական զարգացման բանկի աջակցությամբ իրականացվող Հյուսիս-հարավ միջանցքի զարգացման ծրագիր</v>
      </c>
      <c r="G58" s="336">
        <f>+G60</f>
        <v>-962000</v>
      </c>
      <c r="H58" s="336">
        <f t="shared" ref="H58:J58" si="28">+H60</f>
        <v>-962000</v>
      </c>
      <c r="I58" s="336">
        <f t="shared" si="28"/>
        <v>-292000</v>
      </c>
      <c r="J58" s="336">
        <f t="shared" si="28"/>
        <v>-292000</v>
      </c>
    </row>
    <row r="59" spans="1:11" ht="21.6" customHeight="1" x14ac:dyDescent="0.3">
      <c r="A59" s="487"/>
      <c r="B59" s="487"/>
      <c r="C59" s="487"/>
      <c r="D59" s="312"/>
      <c r="E59" s="335"/>
      <c r="F59" s="345" t="s">
        <v>255</v>
      </c>
      <c r="G59" s="336"/>
      <c r="H59" s="336"/>
      <c r="I59" s="336"/>
      <c r="J59" s="336"/>
    </row>
    <row r="60" spans="1:11" ht="21.6" customHeight="1" x14ac:dyDescent="0.3">
      <c r="A60" s="487"/>
      <c r="B60" s="487"/>
      <c r="C60" s="487"/>
      <c r="D60" s="293"/>
      <c r="E60" s="335"/>
      <c r="F60" s="344" t="s">
        <v>256</v>
      </c>
      <c r="G60" s="336">
        <f t="shared" ref="G60" si="29">G62</f>
        <v>-962000</v>
      </c>
      <c r="H60" s="336">
        <f t="shared" ref="H60:J60" si="30">H62</f>
        <v>-962000</v>
      </c>
      <c r="I60" s="336">
        <f t="shared" si="30"/>
        <v>-292000</v>
      </c>
      <c r="J60" s="336">
        <f t="shared" si="30"/>
        <v>-292000</v>
      </c>
    </row>
    <row r="61" spans="1:11" ht="21.6" customHeight="1" x14ac:dyDescent="0.3">
      <c r="A61" s="487"/>
      <c r="B61" s="487"/>
      <c r="C61" s="487"/>
      <c r="D61" s="293"/>
      <c r="E61" s="335"/>
      <c r="F61" s="344" t="s">
        <v>233</v>
      </c>
      <c r="G61" s="336"/>
      <c r="H61" s="336"/>
      <c r="I61" s="336"/>
      <c r="J61" s="336"/>
    </row>
    <row r="62" spans="1:11" ht="21.6" customHeight="1" x14ac:dyDescent="0.3">
      <c r="A62" s="487"/>
      <c r="B62" s="487"/>
      <c r="C62" s="487"/>
      <c r="D62" s="515"/>
      <c r="E62" s="335"/>
      <c r="F62" s="344" t="s">
        <v>234</v>
      </c>
      <c r="G62" s="336">
        <f t="shared" ref="G62:J63" si="31">+G63</f>
        <v>-962000</v>
      </c>
      <c r="H62" s="336">
        <f t="shared" si="31"/>
        <v>-962000</v>
      </c>
      <c r="I62" s="336">
        <f t="shared" si="31"/>
        <v>-292000</v>
      </c>
      <c r="J62" s="336">
        <f t="shared" si="31"/>
        <v>-292000</v>
      </c>
    </row>
    <row r="63" spans="1:11" ht="21.6" customHeight="1" x14ac:dyDescent="0.3">
      <c r="A63" s="487"/>
      <c r="B63" s="487"/>
      <c r="C63" s="487"/>
      <c r="D63" s="515"/>
      <c r="E63" s="335"/>
      <c r="F63" s="345" t="s">
        <v>247</v>
      </c>
      <c r="G63" s="337">
        <f t="shared" si="31"/>
        <v>-962000</v>
      </c>
      <c r="H63" s="337">
        <f t="shared" si="31"/>
        <v>-962000</v>
      </c>
      <c r="I63" s="337">
        <f t="shared" si="31"/>
        <v>-292000</v>
      </c>
      <c r="J63" s="337">
        <f t="shared" si="31"/>
        <v>-292000</v>
      </c>
    </row>
    <row r="64" spans="1:11" ht="21.6" customHeight="1" x14ac:dyDescent="0.3">
      <c r="A64" s="487"/>
      <c r="B64" s="487"/>
      <c r="C64" s="487"/>
      <c r="D64" s="515"/>
      <c r="E64" s="335"/>
      <c r="F64" s="344" t="s">
        <v>248</v>
      </c>
      <c r="G64" s="337">
        <f>G65</f>
        <v>-962000</v>
      </c>
      <c r="H64" s="337">
        <f t="shared" ref="H64:J64" si="32">H65</f>
        <v>-962000</v>
      </c>
      <c r="I64" s="337">
        <f t="shared" si="32"/>
        <v>-292000</v>
      </c>
      <c r="J64" s="337">
        <f t="shared" si="32"/>
        <v>-292000</v>
      </c>
    </row>
    <row r="65" spans="1:10" ht="21.6" customHeight="1" x14ac:dyDescent="0.3">
      <c r="A65" s="487"/>
      <c r="B65" s="487"/>
      <c r="C65" s="487"/>
      <c r="D65" s="312"/>
      <c r="E65" s="335"/>
      <c r="F65" s="344" t="s">
        <v>249</v>
      </c>
      <c r="G65" s="338">
        <f>+G66</f>
        <v>-962000</v>
      </c>
      <c r="H65" s="338">
        <f t="shared" ref="H65:J65" si="33">+H66</f>
        <v>-962000</v>
      </c>
      <c r="I65" s="338">
        <f t="shared" si="33"/>
        <v>-292000</v>
      </c>
      <c r="J65" s="338">
        <f t="shared" si="33"/>
        <v>-292000</v>
      </c>
    </row>
    <row r="66" spans="1:10" ht="21.6" customHeight="1" x14ac:dyDescent="0.3">
      <c r="A66" s="487"/>
      <c r="B66" s="487"/>
      <c r="C66" s="487"/>
      <c r="D66" s="515"/>
      <c r="E66" s="335"/>
      <c r="F66" s="344" t="s">
        <v>252</v>
      </c>
      <c r="G66" s="337">
        <f>+'Հավելված 3'!D63</f>
        <v>-962000</v>
      </c>
      <c r="H66" s="337">
        <f>+'Հավելված 3'!G63</f>
        <v>-962000</v>
      </c>
      <c r="I66" s="337">
        <f>+'Հավելված 3'!J63</f>
        <v>-292000</v>
      </c>
      <c r="J66" s="337">
        <f>+'Հավելված 3'!M63</f>
        <v>-292000</v>
      </c>
    </row>
    <row r="67" spans="1:10" ht="86.25" x14ac:dyDescent="0.3">
      <c r="A67" s="487"/>
      <c r="B67" s="487"/>
      <c r="C67" s="487"/>
      <c r="D67" s="312"/>
      <c r="E67" s="462">
        <v>21014</v>
      </c>
      <c r="F67" s="463" t="str">
        <f>'Հավելված 4'!C17</f>
        <v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v>
      </c>
      <c r="G67" s="336">
        <f>+G69</f>
        <v>122000</v>
      </c>
      <c r="H67" s="336">
        <f t="shared" ref="H67:J67" si="34">+H69</f>
        <v>122000</v>
      </c>
      <c r="I67" s="336">
        <f t="shared" si="34"/>
        <v>122000</v>
      </c>
      <c r="J67" s="336">
        <f t="shared" si="34"/>
        <v>122000</v>
      </c>
    </row>
    <row r="68" spans="1:10" ht="25.15" customHeight="1" x14ac:dyDescent="0.3">
      <c r="A68" s="487"/>
      <c r="B68" s="487"/>
      <c r="C68" s="487"/>
      <c r="D68" s="312"/>
      <c r="E68" s="335"/>
      <c r="F68" s="517" t="s">
        <v>255</v>
      </c>
      <c r="G68" s="336"/>
      <c r="H68" s="336"/>
      <c r="I68" s="336"/>
      <c r="J68" s="336"/>
    </row>
    <row r="69" spans="1:10" ht="46.9" customHeight="1" x14ac:dyDescent="0.3">
      <c r="A69" s="487"/>
      <c r="B69" s="487"/>
      <c r="C69" s="487"/>
      <c r="D69" s="293"/>
      <c r="E69" s="335"/>
      <c r="F69" s="345" t="s">
        <v>256</v>
      </c>
      <c r="G69" s="336">
        <f t="shared" ref="G69" si="35">G71</f>
        <v>122000</v>
      </c>
      <c r="H69" s="336">
        <f t="shared" ref="H69:J69" si="36">H71</f>
        <v>122000</v>
      </c>
      <c r="I69" s="336">
        <f t="shared" si="36"/>
        <v>122000</v>
      </c>
      <c r="J69" s="336">
        <f t="shared" si="36"/>
        <v>122000</v>
      </c>
    </row>
    <row r="70" spans="1:10" ht="38.450000000000003" customHeight="1" x14ac:dyDescent="0.3">
      <c r="A70" s="487"/>
      <c r="B70" s="487"/>
      <c r="C70" s="487"/>
      <c r="D70" s="293"/>
      <c r="E70" s="335"/>
      <c r="F70" s="344" t="s">
        <v>233</v>
      </c>
      <c r="G70" s="336"/>
      <c r="H70" s="336"/>
      <c r="I70" s="336"/>
      <c r="J70" s="336"/>
    </row>
    <row r="71" spans="1:10" ht="25.15" customHeight="1" x14ac:dyDescent="0.3">
      <c r="A71" s="487"/>
      <c r="B71" s="487"/>
      <c r="C71" s="487"/>
      <c r="D71" s="515"/>
      <c r="E71" s="335"/>
      <c r="F71" s="344" t="s">
        <v>234</v>
      </c>
      <c r="G71" s="336">
        <f t="shared" ref="G71:J72" si="37">+G72</f>
        <v>122000</v>
      </c>
      <c r="H71" s="336">
        <f t="shared" si="37"/>
        <v>122000</v>
      </c>
      <c r="I71" s="336">
        <f t="shared" si="37"/>
        <v>122000</v>
      </c>
      <c r="J71" s="336">
        <f t="shared" si="37"/>
        <v>122000</v>
      </c>
    </row>
    <row r="72" spans="1:10" ht="25.15" customHeight="1" x14ac:dyDescent="0.3">
      <c r="A72" s="487"/>
      <c r="B72" s="487"/>
      <c r="C72" s="487"/>
      <c r="D72" s="515"/>
      <c r="E72" s="335"/>
      <c r="F72" s="344" t="s">
        <v>247</v>
      </c>
      <c r="G72" s="337">
        <f t="shared" si="37"/>
        <v>122000</v>
      </c>
      <c r="H72" s="337">
        <f t="shared" si="37"/>
        <v>122000</v>
      </c>
      <c r="I72" s="337">
        <f t="shared" si="37"/>
        <v>122000</v>
      </c>
      <c r="J72" s="337">
        <f t="shared" si="37"/>
        <v>122000</v>
      </c>
    </row>
    <row r="73" spans="1:10" ht="25.15" customHeight="1" x14ac:dyDescent="0.3">
      <c r="A73" s="487"/>
      <c r="B73" s="487"/>
      <c r="C73" s="487"/>
      <c r="D73" s="515"/>
      <c r="E73" s="335"/>
      <c r="F73" s="344" t="s">
        <v>248</v>
      </c>
      <c r="G73" s="337">
        <f>G74</f>
        <v>122000</v>
      </c>
      <c r="H73" s="337">
        <f t="shared" ref="H73:J73" si="38">H74</f>
        <v>122000</v>
      </c>
      <c r="I73" s="337">
        <f t="shared" si="38"/>
        <v>122000</v>
      </c>
      <c r="J73" s="337">
        <f t="shared" si="38"/>
        <v>122000</v>
      </c>
    </row>
    <row r="74" spans="1:10" ht="25.15" customHeight="1" x14ac:dyDescent="0.3">
      <c r="A74" s="487"/>
      <c r="B74" s="487"/>
      <c r="C74" s="487"/>
      <c r="D74" s="312"/>
      <c r="E74" s="335"/>
      <c r="F74" s="344" t="s">
        <v>249</v>
      </c>
      <c r="G74" s="338">
        <f>+G75</f>
        <v>122000</v>
      </c>
      <c r="H74" s="338">
        <f t="shared" ref="H74:J74" si="39">+H75</f>
        <v>122000</v>
      </c>
      <c r="I74" s="338">
        <f t="shared" si="39"/>
        <v>122000</v>
      </c>
      <c r="J74" s="338">
        <f t="shared" si="39"/>
        <v>122000</v>
      </c>
    </row>
    <row r="75" spans="1:10" ht="25.15" customHeight="1" x14ac:dyDescent="0.3">
      <c r="A75" s="487"/>
      <c r="B75" s="487"/>
      <c r="C75" s="487"/>
      <c r="D75" s="515"/>
      <c r="E75" s="335"/>
      <c r="F75" s="344" t="s">
        <v>252</v>
      </c>
      <c r="G75" s="338">
        <f>+'Հավելված 4'!D25</f>
        <v>122000</v>
      </c>
      <c r="H75" s="338">
        <f>+'Հավելված 4'!G25</f>
        <v>122000</v>
      </c>
      <c r="I75" s="338">
        <f>+'Հավելված 4'!J25</f>
        <v>122000</v>
      </c>
      <c r="J75" s="338">
        <f>+'Հավելված 4'!M25</f>
        <v>122000</v>
      </c>
    </row>
    <row r="76" spans="1:10" ht="51.75" x14ac:dyDescent="0.3">
      <c r="A76" s="487"/>
      <c r="B76" s="487"/>
      <c r="C76" s="487"/>
      <c r="D76" s="312"/>
      <c r="E76" s="312">
        <v>21007</v>
      </c>
      <c r="F76" s="341" t="str">
        <f>'Հավելված 4'!C26</f>
        <v xml:space="preserve"> Եվրոպական ներդրումային բանկի աջակցությամբ իրականացվող Հյուսիս-հարավ միջանցքի զարգացման դրամաշնորհային ծրագիր, Տրանշ 3</v>
      </c>
      <c r="G76" s="336">
        <f>+G78</f>
        <v>-100000</v>
      </c>
      <c r="H76" s="336">
        <f t="shared" ref="H76:J76" si="40">+H78</f>
        <v>-100000</v>
      </c>
      <c r="I76" s="336">
        <f t="shared" si="40"/>
        <v>-100000</v>
      </c>
      <c r="J76" s="336">
        <f t="shared" si="40"/>
        <v>-100000</v>
      </c>
    </row>
    <row r="77" spans="1:10" ht="27" customHeight="1" x14ac:dyDescent="0.3">
      <c r="A77" s="487"/>
      <c r="B77" s="487"/>
      <c r="C77" s="487"/>
      <c r="D77" s="312"/>
      <c r="E77" s="335"/>
      <c r="F77" s="517" t="s">
        <v>255</v>
      </c>
      <c r="G77" s="336"/>
      <c r="H77" s="336"/>
      <c r="I77" s="336"/>
      <c r="J77" s="336"/>
    </row>
    <row r="78" spans="1:10" ht="40.15" customHeight="1" x14ac:dyDescent="0.3">
      <c r="A78" s="487"/>
      <c r="B78" s="487"/>
      <c r="C78" s="487"/>
      <c r="D78" s="293"/>
      <c r="E78" s="335"/>
      <c r="F78" s="345" t="s">
        <v>256</v>
      </c>
      <c r="G78" s="336">
        <f t="shared" ref="G78" si="41">G80</f>
        <v>-100000</v>
      </c>
      <c r="H78" s="336">
        <f t="shared" ref="H78:J78" si="42">H80</f>
        <v>-100000</v>
      </c>
      <c r="I78" s="336">
        <f t="shared" si="42"/>
        <v>-100000</v>
      </c>
      <c r="J78" s="336">
        <f t="shared" si="42"/>
        <v>-100000</v>
      </c>
    </row>
    <row r="79" spans="1:10" ht="36.6" customHeight="1" x14ac:dyDescent="0.3">
      <c r="A79" s="487"/>
      <c r="B79" s="487"/>
      <c r="C79" s="487"/>
      <c r="D79" s="293"/>
      <c r="E79" s="335"/>
      <c r="F79" s="344" t="s">
        <v>233</v>
      </c>
      <c r="G79" s="336"/>
      <c r="H79" s="336"/>
      <c r="I79" s="336"/>
      <c r="J79" s="336"/>
    </row>
    <row r="80" spans="1:10" ht="34.15" customHeight="1" x14ac:dyDescent="0.3">
      <c r="A80" s="487"/>
      <c r="B80" s="487"/>
      <c r="C80" s="487"/>
      <c r="D80" s="515"/>
      <c r="E80" s="335"/>
      <c r="F80" s="344" t="s">
        <v>234</v>
      </c>
      <c r="G80" s="336">
        <f t="shared" ref="G80:J81" si="43">+G81</f>
        <v>-100000</v>
      </c>
      <c r="H80" s="336">
        <f t="shared" si="43"/>
        <v>-100000</v>
      </c>
      <c r="I80" s="336">
        <f t="shared" si="43"/>
        <v>-100000</v>
      </c>
      <c r="J80" s="336">
        <f t="shared" si="43"/>
        <v>-100000</v>
      </c>
    </row>
    <row r="81" spans="1:10" ht="34.15" customHeight="1" x14ac:dyDescent="0.3">
      <c r="A81" s="487"/>
      <c r="B81" s="487"/>
      <c r="C81" s="487"/>
      <c r="D81" s="515"/>
      <c r="E81" s="335"/>
      <c r="F81" s="344" t="s">
        <v>247</v>
      </c>
      <c r="G81" s="337">
        <f t="shared" si="43"/>
        <v>-100000</v>
      </c>
      <c r="H81" s="337">
        <f t="shared" si="43"/>
        <v>-100000</v>
      </c>
      <c r="I81" s="337">
        <f t="shared" si="43"/>
        <v>-100000</v>
      </c>
      <c r="J81" s="337">
        <f t="shared" si="43"/>
        <v>-100000</v>
      </c>
    </row>
    <row r="82" spans="1:10" ht="34.15" customHeight="1" x14ac:dyDescent="0.3">
      <c r="A82" s="487"/>
      <c r="B82" s="487"/>
      <c r="C82" s="487"/>
      <c r="D82" s="515"/>
      <c r="E82" s="335"/>
      <c r="F82" s="344" t="s">
        <v>248</v>
      </c>
      <c r="G82" s="337">
        <f>G83</f>
        <v>-100000</v>
      </c>
      <c r="H82" s="337">
        <f t="shared" ref="H82:J82" si="44">H83</f>
        <v>-100000</v>
      </c>
      <c r="I82" s="337">
        <f t="shared" si="44"/>
        <v>-100000</v>
      </c>
      <c r="J82" s="337">
        <f t="shared" si="44"/>
        <v>-100000</v>
      </c>
    </row>
    <row r="83" spans="1:10" ht="34.15" customHeight="1" x14ac:dyDescent="0.3">
      <c r="A83" s="487"/>
      <c r="B83" s="487"/>
      <c r="C83" s="487"/>
      <c r="D83" s="312"/>
      <c r="E83" s="335"/>
      <c r="F83" s="344" t="s">
        <v>249</v>
      </c>
      <c r="G83" s="338">
        <f>+G84</f>
        <v>-100000</v>
      </c>
      <c r="H83" s="338">
        <f t="shared" ref="H83:J83" si="45">+H84</f>
        <v>-100000</v>
      </c>
      <c r="I83" s="338">
        <f t="shared" si="45"/>
        <v>-100000</v>
      </c>
      <c r="J83" s="338">
        <f t="shared" si="45"/>
        <v>-100000</v>
      </c>
    </row>
    <row r="84" spans="1:10" ht="34.15" customHeight="1" x14ac:dyDescent="0.3">
      <c r="A84" s="487"/>
      <c r="B84" s="487"/>
      <c r="C84" s="487"/>
      <c r="D84" s="515"/>
      <c r="E84" s="335"/>
      <c r="F84" s="344" t="s">
        <v>252</v>
      </c>
      <c r="G84" s="338">
        <f>+'Հավելված 4'!D34</f>
        <v>-100000</v>
      </c>
      <c r="H84" s="338">
        <f>+'Հավելված 4'!G34</f>
        <v>-100000</v>
      </c>
      <c r="I84" s="338">
        <f>+'Հավելված 4'!J34</f>
        <v>-100000</v>
      </c>
      <c r="J84" s="338">
        <f>+'Հավելված 4'!M34</f>
        <v>-100000</v>
      </c>
    </row>
  </sheetData>
  <mergeCells count="7">
    <mergeCell ref="A6:J6"/>
    <mergeCell ref="M6:T6"/>
    <mergeCell ref="K7:L7"/>
    <mergeCell ref="A8:C8"/>
    <mergeCell ref="D8:E8"/>
    <mergeCell ref="F8:F9"/>
    <mergeCell ref="G8:J9"/>
  </mergeCells>
  <printOptions horizontalCentered="1"/>
  <pageMargins left="0.19685039370078741" right="0.19685039370078741" top="0.55118110236220474" bottom="0.62992125984251968" header="0.19685039370078741" footer="0.35433070866141736"/>
  <pageSetup paperSize="9" scale="55" orientation="portrait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view="pageBreakPreview" topLeftCell="F16" zoomScale="90" zoomScaleNormal="100" zoomScaleSheetLayoutView="90" workbookViewId="0">
      <selection activeCell="E32" sqref="E32"/>
    </sheetView>
  </sheetViews>
  <sheetFormatPr defaultColWidth="9.42578125" defaultRowHeight="13.5" outlineLevelRow="1" x14ac:dyDescent="0.25"/>
  <cols>
    <col min="1" max="1" width="4.7109375" style="1" customWidth="1"/>
    <col min="2" max="2" width="5.5703125" style="1" customWidth="1"/>
    <col min="3" max="3" width="4" style="1" customWidth="1"/>
    <col min="4" max="4" width="49.7109375" style="1" customWidth="1"/>
    <col min="5" max="5" width="14.85546875" style="1" customWidth="1"/>
    <col min="6" max="6" width="17.5703125" style="1" customWidth="1"/>
    <col min="7" max="7" width="15.42578125" style="1" customWidth="1"/>
    <col min="8" max="8" width="17.28515625" style="1" customWidth="1"/>
    <col min="9" max="9" width="15.42578125" style="1" customWidth="1"/>
    <col min="10" max="10" width="15.7109375" style="1" customWidth="1"/>
    <col min="11" max="11" width="16.85546875" style="1" customWidth="1"/>
    <col min="12" max="12" width="15.7109375" style="1" customWidth="1"/>
    <col min="13" max="13" width="14.140625" style="1" customWidth="1"/>
    <col min="14" max="15" width="18.5703125" style="1" hidden="1" customWidth="1"/>
    <col min="16" max="16" width="16.7109375" style="1" hidden="1" customWidth="1"/>
    <col min="17" max="17" width="12.5703125" style="1" bestFit="1" customWidth="1"/>
    <col min="18" max="18" width="12.140625" style="1" bestFit="1" customWidth="1"/>
    <col min="19" max="16384" width="9.42578125" style="1"/>
  </cols>
  <sheetData>
    <row r="1" spans="1:22" s="26" customFormat="1" ht="21" customHeight="1" x14ac:dyDescent="0.25">
      <c r="D1" s="32"/>
      <c r="E1" s="1"/>
      <c r="F1" s="569"/>
      <c r="G1" s="569"/>
      <c r="H1" s="1"/>
      <c r="I1" s="569"/>
      <c r="J1" s="569"/>
      <c r="K1" s="1"/>
      <c r="L1" s="569" t="s">
        <v>116</v>
      </c>
      <c r="M1" s="569"/>
      <c r="N1" s="1"/>
    </row>
    <row r="2" spans="1:22" s="26" customFormat="1" ht="15.75" customHeight="1" x14ac:dyDescent="0.25">
      <c r="D2" s="33"/>
      <c r="E2" s="33"/>
      <c r="F2" s="570"/>
      <c r="G2" s="570"/>
      <c r="H2" s="33"/>
      <c r="I2" s="570"/>
      <c r="J2" s="570"/>
      <c r="K2" s="33"/>
      <c r="L2" s="570" t="s">
        <v>31</v>
      </c>
      <c r="M2" s="570"/>
      <c r="N2" s="1"/>
    </row>
    <row r="3" spans="1:22" s="26" customFormat="1" ht="20.25" customHeight="1" x14ac:dyDescent="0.25"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s="26" customFormat="1" ht="81" customHeight="1" x14ac:dyDescent="0.25">
      <c r="A4" s="571" t="s">
        <v>69</v>
      </c>
      <c r="B4" s="571"/>
      <c r="C4" s="571"/>
      <c r="D4" s="571"/>
      <c r="E4" s="571"/>
      <c r="F4" s="571"/>
      <c r="G4" s="571"/>
      <c r="H4" s="571"/>
      <c r="I4" s="571"/>
      <c r="J4" s="571"/>
      <c r="K4" s="571"/>
      <c r="L4" s="571"/>
      <c r="M4" s="571"/>
      <c r="N4" s="73"/>
      <c r="O4" s="73"/>
      <c r="P4" s="73"/>
      <c r="Q4" s="73"/>
      <c r="R4" s="73"/>
      <c r="S4" s="73"/>
      <c r="T4" s="73"/>
      <c r="U4" s="73"/>
      <c r="V4" s="73"/>
    </row>
    <row r="5" spans="1:22" ht="21" customHeight="1" thickBot="1" x14ac:dyDescent="0.35">
      <c r="C5" s="5"/>
      <c r="D5" s="12"/>
      <c r="E5" s="41"/>
      <c r="F5" s="41"/>
      <c r="G5" s="45"/>
      <c r="H5" s="41"/>
      <c r="I5" s="41"/>
      <c r="J5" s="45"/>
      <c r="K5" s="41"/>
      <c r="L5" s="41"/>
      <c r="M5" s="45" t="s">
        <v>32</v>
      </c>
    </row>
    <row r="6" spans="1:22" ht="26.25" customHeight="1" thickBot="1" x14ac:dyDescent="0.3">
      <c r="A6" s="572" t="s">
        <v>10</v>
      </c>
      <c r="B6" s="575" t="s">
        <v>11</v>
      </c>
      <c r="C6" s="578" t="s">
        <v>12</v>
      </c>
      <c r="D6" s="581" t="s">
        <v>68</v>
      </c>
      <c r="E6" s="584" t="s">
        <v>73</v>
      </c>
      <c r="F6" s="585"/>
      <c r="G6" s="586"/>
      <c r="H6" s="584" t="s">
        <v>72</v>
      </c>
      <c r="I6" s="585"/>
      <c r="J6" s="586"/>
      <c r="K6" s="584" t="s">
        <v>22</v>
      </c>
      <c r="L6" s="585"/>
      <c r="M6" s="586"/>
    </row>
    <row r="7" spans="1:22" s="4" customFormat="1" ht="22.5" customHeight="1" x14ac:dyDescent="0.2">
      <c r="A7" s="573"/>
      <c r="B7" s="576"/>
      <c r="C7" s="579"/>
      <c r="D7" s="582"/>
      <c r="E7" s="587" t="s">
        <v>13</v>
      </c>
      <c r="F7" s="589" t="s">
        <v>14</v>
      </c>
      <c r="G7" s="590"/>
      <c r="H7" s="587" t="s">
        <v>13</v>
      </c>
      <c r="I7" s="589" t="s">
        <v>14</v>
      </c>
      <c r="J7" s="590"/>
      <c r="K7" s="587" t="s">
        <v>13</v>
      </c>
      <c r="L7" s="589" t="s">
        <v>14</v>
      </c>
      <c r="M7" s="590"/>
    </row>
    <row r="8" spans="1:22" s="4" customFormat="1" ht="65.25" customHeight="1" thickBot="1" x14ac:dyDescent="0.25">
      <c r="A8" s="574"/>
      <c r="B8" s="577"/>
      <c r="C8" s="580"/>
      <c r="D8" s="583"/>
      <c r="E8" s="588"/>
      <c r="F8" s="80" t="s">
        <v>74</v>
      </c>
      <c r="G8" s="10" t="s">
        <v>15</v>
      </c>
      <c r="H8" s="588"/>
      <c r="I8" s="9" t="s">
        <v>67</v>
      </c>
      <c r="J8" s="10" t="s">
        <v>15</v>
      </c>
      <c r="K8" s="588"/>
      <c r="L8" s="9" t="s">
        <v>67</v>
      </c>
      <c r="M8" s="10" t="s">
        <v>15</v>
      </c>
    </row>
    <row r="9" spans="1:22" ht="33" customHeight="1" x14ac:dyDescent="0.25">
      <c r="A9" s="601"/>
      <c r="B9" s="602"/>
      <c r="C9" s="603"/>
      <c r="D9" s="14" t="s">
        <v>16</v>
      </c>
      <c r="E9" s="15">
        <f>F9+G9</f>
        <v>106225.59999999999</v>
      </c>
      <c r="F9" s="16">
        <f>F10+F11</f>
        <v>75875.399999999994</v>
      </c>
      <c r="G9" s="13">
        <f>G10+G11</f>
        <v>30350.199999999997</v>
      </c>
      <c r="H9" s="15">
        <f>I9+J9</f>
        <v>212409.4</v>
      </c>
      <c r="I9" s="16">
        <f>I10+I11</f>
        <v>151721</v>
      </c>
      <c r="J9" s="13">
        <f>J10+J11</f>
        <v>60688.399999999994</v>
      </c>
      <c r="K9" s="15">
        <f>L9+M9</f>
        <v>318593.20000000007</v>
      </c>
      <c r="L9" s="16">
        <f>L10+L11</f>
        <v>227566.60000000003</v>
      </c>
      <c r="M9" s="13">
        <f>M10+M11</f>
        <v>91026.6</v>
      </c>
      <c r="O9" s="44"/>
    </row>
    <row r="10" spans="1:22" ht="20.25" customHeight="1" x14ac:dyDescent="0.25">
      <c r="A10" s="604"/>
      <c r="B10" s="605"/>
      <c r="C10" s="606"/>
      <c r="D10" s="17" t="s">
        <v>17</v>
      </c>
      <c r="E10" s="86">
        <f>+F10+G10</f>
        <v>272102.3</v>
      </c>
      <c r="F10" s="87">
        <f>+F14+F19+F41+F27</f>
        <v>230456.1</v>
      </c>
      <c r="G10" s="87">
        <f>+G14+G19+G41+G27</f>
        <v>41646.199999999997</v>
      </c>
      <c r="H10" s="86">
        <f>+I10+J10</f>
        <v>407599.65</v>
      </c>
      <c r="I10" s="87">
        <f>+I14+I19+I41+I27</f>
        <v>332800.75</v>
      </c>
      <c r="J10" s="87">
        <f>+J14+J19+J41+J27</f>
        <v>74798.899999999994</v>
      </c>
      <c r="K10" s="86">
        <f>+L10+M10</f>
        <v>526813.70000000007</v>
      </c>
      <c r="L10" s="87">
        <f>+L14+L19+L41+L27</f>
        <v>419504.9</v>
      </c>
      <c r="M10" s="87">
        <f>+M14+M19+M41+M27</f>
        <v>107308.8</v>
      </c>
    </row>
    <row r="11" spans="1:22" ht="24.75" customHeight="1" thickBot="1" x14ac:dyDescent="0.3">
      <c r="A11" s="607"/>
      <c r="B11" s="608"/>
      <c r="C11" s="609"/>
      <c r="D11" s="18" t="s">
        <v>18</v>
      </c>
      <c r="E11" s="89">
        <f t="shared" ref="E11:E38" si="0">F11+G11</f>
        <v>-165876.70000000001</v>
      </c>
      <c r="F11" s="87">
        <f>+F22+F35+F30</f>
        <v>-154580.70000000001</v>
      </c>
      <c r="G11" s="88">
        <f>+G22+G35+G30</f>
        <v>-11296</v>
      </c>
      <c r="H11" s="89">
        <f t="shared" ref="H11:H18" si="1">I11+J11</f>
        <v>-195190.25</v>
      </c>
      <c r="I11" s="87">
        <f>+I22+I35+I30</f>
        <v>-181079.75</v>
      </c>
      <c r="J11" s="88">
        <f>+J22+J35+J30</f>
        <v>-14110.5</v>
      </c>
      <c r="K11" s="89">
        <f t="shared" ref="K11:K16" si="2">L11+M11</f>
        <v>-208220.5</v>
      </c>
      <c r="L11" s="87">
        <f>+L22+L35+L30</f>
        <v>-191938.3</v>
      </c>
      <c r="M11" s="88">
        <f>+M22+M35+M30</f>
        <v>-16282.2</v>
      </c>
    </row>
    <row r="12" spans="1:22" ht="57" customHeight="1" thickBot="1" x14ac:dyDescent="0.3">
      <c r="A12" s="40" t="s">
        <v>7</v>
      </c>
      <c r="B12" s="8" t="s">
        <v>9</v>
      </c>
      <c r="C12" s="11" t="s">
        <v>7</v>
      </c>
      <c r="D12" s="47" t="s">
        <v>71</v>
      </c>
      <c r="E12" s="58">
        <f t="shared" si="0"/>
        <v>79071.3</v>
      </c>
      <c r="F12" s="59">
        <f>+F13</f>
        <v>79071.3</v>
      </c>
      <c r="G12" s="60">
        <f>+G13</f>
        <v>0</v>
      </c>
      <c r="H12" s="58">
        <f t="shared" si="1"/>
        <v>79071.3</v>
      </c>
      <c r="I12" s="59">
        <f>+I13</f>
        <v>79071.3</v>
      </c>
      <c r="J12" s="60">
        <f>+J13</f>
        <v>0</v>
      </c>
      <c r="K12" s="58">
        <f t="shared" si="2"/>
        <v>79071.3</v>
      </c>
      <c r="L12" s="59">
        <f>+L13</f>
        <v>79071.3</v>
      </c>
      <c r="M12" s="60">
        <f>+M13</f>
        <v>0</v>
      </c>
    </row>
    <row r="13" spans="1:22" ht="43.5" customHeight="1" x14ac:dyDescent="0.25">
      <c r="A13" s="592"/>
      <c r="B13" s="593"/>
      <c r="C13" s="594"/>
      <c r="D13" s="6" t="s">
        <v>21</v>
      </c>
      <c r="E13" s="61">
        <f t="shared" si="0"/>
        <v>79071.3</v>
      </c>
      <c r="F13" s="62">
        <f>+F14</f>
        <v>79071.3</v>
      </c>
      <c r="G13" s="63">
        <f>+G14</f>
        <v>0</v>
      </c>
      <c r="H13" s="61">
        <f t="shared" si="1"/>
        <v>79071.3</v>
      </c>
      <c r="I13" s="62">
        <f>+I14</f>
        <v>79071.3</v>
      </c>
      <c r="J13" s="63">
        <f>+J14</f>
        <v>0</v>
      </c>
      <c r="K13" s="61">
        <f t="shared" si="2"/>
        <v>79071.3</v>
      </c>
      <c r="L13" s="62">
        <f>+L14</f>
        <v>79071.3</v>
      </c>
      <c r="M13" s="63">
        <f>+M14</f>
        <v>0</v>
      </c>
    </row>
    <row r="14" spans="1:22" ht="21" customHeight="1" x14ac:dyDescent="0.25">
      <c r="A14" s="595"/>
      <c r="B14" s="596"/>
      <c r="C14" s="597"/>
      <c r="D14" s="7" t="s">
        <v>19</v>
      </c>
      <c r="E14" s="2">
        <f t="shared" si="0"/>
        <v>79071.3</v>
      </c>
      <c r="F14" s="83">
        <f>F15</f>
        <v>79071.3</v>
      </c>
      <c r="G14" s="46">
        <f>G15</f>
        <v>0</v>
      </c>
      <c r="H14" s="2">
        <f t="shared" si="1"/>
        <v>79071.3</v>
      </c>
      <c r="I14" s="83">
        <f>I15</f>
        <v>79071.3</v>
      </c>
      <c r="J14" s="46">
        <f>J15</f>
        <v>0</v>
      </c>
      <c r="K14" s="2">
        <f t="shared" si="2"/>
        <v>79071.3</v>
      </c>
      <c r="L14" s="83">
        <f>L15</f>
        <v>79071.3</v>
      </c>
      <c r="M14" s="46">
        <f>M15</f>
        <v>0</v>
      </c>
    </row>
    <row r="15" spans="1:22" ht="17.25" customHeight="1" x14ac:dyDescent="0.25">
      <c r="A15" s="595"/>
      <c r="B15" s="596"/>
      <c r="C15" s="597"/>
      <c r="D15" s="7" t="s">
        <v>0</v>
      </c>
      <c r="E15" s="2">
        <f t="shared" si="0"/>
        <v>79071.3</v>
      </c>
      <c r="F15" s="83">
        <f>F16</f>
        <v>79071.3</v>
      </c>
      <c r="G15" s="46">
        <f>G16</f>
        <v>0</v>
      </c>
      <c r="H15" s="2">
        <f t="shared" si="1"/>
        <v>79071.3</v>
      </c>
      <c r="I15" s="83">
        <f>I16</f>
        <v>79071.3</v>
      </c>
      <c r="J15" s="46">
        <f>J16</f>
        <v>0</v>
      </c>
      <c r="K15" s="2">
        <f t="shared" si="2"/>
        <v>79071.3</v>
      </c>
      <c r="L15" s="83">
        <f>L16</f>
        <v>79071.3</v>
      </c>
      <c r="M15" s="46">
        <f>M16</f>
        <v>0</v>
      </c>
    </row>
    <row r="16" spans="1:22" ht="18" customHeight="1" thickBot="1" x14ac:dyDescent="0.3">
      <c r="A16" s="595"/>
      <c r="B16" s="596"/>
      <c r="C16" s="597"/>
      <c r="D16" s="7" t="s">
        <v>4</v>
      </c>
      <c r="E16" s="3">
        <f t="shared" si="0"/>
        <v>79071.3</v>
      </c>
      <c r="F16" s="107">
        <v>79071.3</v>
      </c>
      <c r="G16" s="108"/>
      <c r="H16" s="109">
        <f t="shared" si="1"/>
        <v>79071.3</v>
      </c>
      <c r="I16" s="107">
        <v>79071.3</v>
      </c>
      <c r="J16" s="108"/>
      <c r="K16" s="109">
        <f t="shared" si="2"/>
        <v>79071.3</v>
      </c>
      <c r="L16" s="107">
        <v>79071.3</v>
      </c>
      <c r="M16" s="46"/>
    </row>
    <row r="17" spans="1:16" ht="63.75" customHeight="1" thickBot="1" x14ac:dyDescent="0.3">
      <c r="A17" s="40" t="s">
        <v>8</v>
      </c>
      <c r="B17" s="8" t="s">
        <v>6</v>
      </c>
      <c r="C17" s="11" t="s">
        <v>5</v>
      </c>
      <c r="D17" s="47" t="s">
        <v>70</v>
      </c>
      <c r="E17" s="58">
        <f t="shared" si="0"/>
        <v>0</v>
      </c>
      <c r="F17" s="59">
        <f>F22+F19</f>
        <v>0</v>
      </c>
      <c r="G17" s="60">
        <f>G22+G19</f>
        <v>0</v>
      </c>
      <c r="H17" s="58">
        <f t="shared" si="1"/>
        <v>0</v>
      </c>
      <c r="I17" s="59">
        <f>I22+I19</f>
        <v>0</v>
      </c>
      <c r="J17" s="60">
        <f>J22+J19</f>
        <v>0</v>
      </c>
      <c r="K17" s="58">
        <f>L17+M17</f>
        <v>0</v>
      </c>
      <c r="L17" s="59">
        <f>L22+L19</f>
        <v>0</v>
      </c>
      <c r="M17" s="60">
        <f>M22+M19</f>
        <v>0</v>
      </c>
    </row>
    <row r="18" spans="1:16" ht="43.5" customHeight="1" x14ac:dyDescent="0.25">
      <c r="A18" s="592"/>
      <c r="B18" s="593"/>
      <c r="C18" s="594"/>
      <c r="D18" s="6" t="s">
        <v>21</v>
      </c>
      <c r="E18" s="61">
        <f t="shared" si="0"/>
        <v>0</v>
      </c>
      <c r="F18" s="62">
        <f>F17</f>
        <v>0</v>
      </c>
      <c r="G18" s="63">
        <f>G17</f>
        <v>0</v>
      </c>
      <c r="H18" s="61">
        <f t="shared" si="1"/>
        <v>0</v>
      </c>
      <c r="I18" s="62">
        <f>I17</f>
        <v>0</v>
      </c>
      <c r="J18" s="63">
        <f>J17</f>
        <v>0</v>
      </c>
      <c r="K18" s="61">
        <f t="shared" ref="K18:K24" si="3">L18+M18</f>
        <v>0</v>
      </c>
      <c r="L18" s="62">
        <f>L17</f>
        <v>0</v>
      </c>
      <c r="M18" s="63">
        <f>M17</f>
        <v>0</v>
      </c>
    </row>
    <row r="19" spans="1:16" ht="21" customHeight="1" x14ac:dyDescent="0.25">
      <c r="A19" s="595"/>
      <c r="B19" s="596"/>
      <c r="C19" s="597"/>
      <c r="D19" s="7" t="s">
        <v>19</v>
      </c>
      <c r="E19" s="2">
        <f t="shared" si="0"/>
        <v>43606.5</v>
      </c>
      <c r="F19" s="83">
        <f>F20</f>
        <v>37453</v>
      </c>
      <c r="G19" s="83">
        <f>G20</f>
        <v>6153.5</v>
      </c>
      <c r="H19" s="2">
        <f t="shared" ref="H19:H24" si="4">I19+J19</f>
        <v>48796.3</v>
      </c>
      <c r="I19" s="83">
        <f>I20</f>
        <v>42000</v>
      </c>
      <c r="J19" s="83">
        <f>J20</f>
        <v>6796.3</v>
      </c>
      <c r="K19" s="2">
        <f t="shared" si="3"/>
        <v>48796.3</v>
      </c>
      <c r="L19" s="83">
        <f>L20</f>
        <v>42000</v>
      </c>
      <c r="M19" s="99">
        <f>M20</f>
        <v>6796.3</v>
      </c>
    </row>
    <row r="20" spans="1:16" ht="21.75" customHeight="1" x14ac:dyDescent="0.25">
      <c r="A20" s="595"/>
      <c r="B20" s="596"/>
      <c r="C20" s="597"/>
      <c r="D20" s="7" t="s">
        <v>0</v>
      </c>
      <c r="E20" s="2">
        <f t="shared" si="0"/>
        <v>43606.5</v>
      </c>
      <c r="F20" s="83">
        <f>F21</f>
        <v>37453</v>
      </c>
      <c r="G20" s="83">
        <f>G21</f>
        <v>6153.5</v>
      </c>
      <c r="H20" s="2">
        <f t="shared" si="4"/>
        <v>48796.3</v>
      </c>
      <c r="I20" s="83">
        <f>I21</f>
        <v>42000</v>
      </c>
      <c r="J20" s="83">
        <f>J21</f>
        <v>6796.3</v>
      </c>
      <c r="K20" s="2">
        <f t="shared" si="3"/>
        <v>48796.3</v>
      </c>
      <c r="L20" s="83">
        <f>L21</f>
        <v>42000</v>
      </c>
      <c r="M20" s="99">
        <f>M21</f>
        <v>6796.3</v>
      </c>
    </row>
    <row r="21" spans="1:16" ht="18" customHeight="1" x14ac:dyDescent="0.25">
      <c r="A21" s="595"/>
      <c r="B21" s="596"/>
      <c r="C21" s="597"/>
      <c r="D21" s="7" t="s">
        <v>4</v>
      </c>
      <c r="E21" s="3">
        <f t="shared" si="0"/>
        <v>43606.5</v>
      </c>
      <c r="F21" s="107">
        <v>37453</v>
      </c>
      <c r="G21" s="107">
        <v>6153.5</v>
      </c>
      <c r="H21" s="109">
        <f t="shared" si="4"/>
        <v>48796.3</v>
      </c>
      <c r="I21" s="107">
        <v>42000</v>
      </c>
      <c r="J21" s="107">
        <v>6796.3</v>
      </c>
      <c r="K21" s="109">
        <f t="shared" si="3"/>
        <v>48796.3</v>
      </c>
      <c r="L21" s="107">
        <v>42000</v>
      </c>
      <c r="M21" s="108">
        <v>6796.3</v>
      </c>
    </row>
    <row r="22" spans="1:16" ht="22.5" customHeight="1" x14ac:dyDescent="0.25">
      <c r="A22" s="595"/>
      <c r="B22" s="596"/>
      <c r="C22" s="597"/>
      <c r="D22" s="64" t="s">
        <v>66</v>
      </c>
      <c r="E22" s="65">
        <f t="shared" si="0"/>
        <v>-43606.5</v>
      </c>
      <c r="F22" s="113">
        <f>+F23</f>
        <v>-37453</v>
      </c>
      <c r="G22" s="114">
        <f>+G23</f>
        <v>-6153.5</v>
      </c>
      <c r="H22" s="115">
        <f t="shared" si="4"/>
        <v>-48796.3</v>
      </c>
      <c r="I22" s="113">
        <f>+I23</f>
        <v>-42000</v>
      </c>
      <c r="J22" s="114">
        <f>+J23</f>
        <v>-6796.3</v>
      </c>
      <c r="K22" s="115">
        <f t="shared" si="3"/>
        <v>-48796.3</v>
      </c>
      <c r="L22" s="113">
        <f>+L23</f>
        <v>-42000</v>
      </c>
      <c r="M22" s="116">
        <f>+M23</f>
        <v>-6796.3</v>
      </c>
      <c r="O22" s="1">
        <v>3737.6200000000003</v>
      </c>
      <c r="P22" s="242">
        <f>+O33/O22</f>
        <v>0.58860986403112137</v>
      </c>
    </row>
    <row r="23" spans="1:16" ht="24.75" customHeight="1" x14ac:dyDescent="0.25">
      <c r="A23" s="595"/>
      <c r="B23" s="596"/>
      <c r="C23" s="597"/>
      <c r="D23" s="84" t="s">
        <v>75</v>
      </c>
      <c r="E23" s="61">
        <f t="shared" si="0"/>
        <v>-43606.5</v>
      </c>
      <c r="F23" s="117">
        <f>F24</f>
        <v>-37453</v>
      </c>
      <c r="G23" s="118">
        <f>G24</f>
        <v>-6153.5</v>
      </c>
      <c r="H23" s="119">
        <f t="shared" si="4"/>
        <v>-48796.3</v>
      </c>
      <c r="I23" s="117">
        <f>I24</f>
        <v>-42000</v>
      </c>
      <c r="J23" s="118">
        <f>J24</f>
        <v>-6796.3</v>
      </c>
      <c r="K23" s="119">
        <f t="shared" si="3"/>
        <v>-48796.3</v>
      </c>
      <c r="L23" s="117">
        <f>L24</f>
        <v>-42000</v>
      </c>
      <c r="M23" s="118">
        <f>M24</f>
        <v>-6796.3</v>
      </c>
      <c r="N23" s="1">
        <f>+F24+I21</f>
        <v>4547</v>
      </c>
    </row>
    <row r="24" spans="1:16" ht="24" customHeight="1" thickBot="1" x14ac:dyDescent="0.3">
      <c r="A24" s="598"/>
      <c r="B24" s="599"/>
      <c r="C24" s="600"/>
      <c r="D24" s="20" t="s">
        <v>76</v>
      </c>
      <c r="E24" s="72">
        <f t="shared" si="0"/>
        <v>-43606.5</v>
      </c>
      <c r="F24" s="107">
        <v>-37453</v>
      </c>
      <c r="G24" s="107">
        <v>-6153.5</v>
      </c>
      <c r="H24" s="112">
        <f t="shared" si="4"/>
        <v>-48796.3</v>
      </c>
      <c r="I24" s="107">
        <v>-42000</v>
      </c>
      <c r="J24" s="107">
        <v>-6796.3</v>
      </c>
      <c r="K24" s="112">
        <f t="shared" si="3"/>
        <v>-48796.3</v>
      </c>
      <c r="L24" s="107">
        <v>-42000</v>
      </c>
      <c r="M24" s="108">
        <v>-6796.3</v>
      </c>
      <c r="N24" s="239">
        <v>5506.1200000000008</v>
      </c>
      <c r="O24" s="1">
        <f>+N24/('[2]Չընդունված հաշիվ. ներառյ 17.01.'!$Z$19+'[2]Չընդունված հաշիվ. ներառյ 17.01.'!$W$19)*1000</f>
        <v>755.87520231507483</v>
      </c>
    </row>
    <row r="25" spans="1:16" ht="63.75" customHeight="1" thickBot="1" x14ac:dyDescent="0.3">
      <c r="A25" s="243" t="s">
        <v>8</v>
      </c>
      <c r="B25" s="244" t="s">
        <v>6</v>
      </c>
      <c r="C25" s="245" t="s">
        <v>5</v>
      </c>
      <c r="D25" s="246" t="s">
        <v>195</v>
      </c>
      <c r="E25" s="247">
        <f t="shared" si="0"/>
        <v>0</v>
      </c>
      <c r="F25" s="248">
        <f>F30+F27</f>
        <v>0</v>
      </c>
      <c r="G25" s="249">
        <f>G30+G27</f>
        <v>0</v>
      </c>
      <c r="H25" s="247">
        <f>I25+J25</f>
        <v>0</v>
      </c>
      <c r="I25" s="248">
        <f>I30+I27</f>
        <v>0</v>
      </c>
      <c r="J25" s="249">
        <f>J30+J27</f>
        <v>0</v>
      </c>
      <c r="K25" s="247">
        <f>L25+M25</f>
        <v>0</v>
      </c>
      <c r="L25" s="248">
        <f>L30+L27</f>
        <v>0</v>
      </c>
      <c r="M25" s="249">
        <f>M30+M27</f>
        <v>0</v>
      </c>
    </row>
    <row r="26" spans="1:16" ht="43.5" customHeight="1" x14ac:dyDescent="0.25">
      <c r="A26" s="592"/>
      <c r="B26" s="593"/>
      <c r="C26" s="594"/>
      <c r="D26" s="6" t="s">
        <v>21</v>
      </c>
      <c r="E26" s="61">
        <f t="shared" si="0"/>
        <v>0</v>
      </c>
      <c r="F26" s="62">
        <f>F25</f>
        <v>0</v>
      </c>
      <c r="G26" s="63">
        <f>G25</f>
        <v>0</v>
      </c>
      <c r="H26" s="61">
        <f t="shared" ref="H26:H32" si="5">I26+J26</f>
        <v>0</v>
      </c>
      <c r="I26" s="62">
        <f>I25</f>
        <v>0</v>
      </c>
      <c r="J26" s="63">
        <f>J25</f>
        <v>0</v>
      </c>
      <c r="K26" s="61">
        <f t="shared" ref="K26:K32" si="6">L26+M26</f>
        <v>0</v>
      </c>
      <c r="L26" s="62">
        <f>L25</f>
        <v>0</v>
      </c>
      <c r="M26" s="63">
        <f>M25</f>
        <v>0</v>
      </c>
    </row>
    <row r="27" spans="1:16" ht="21" customHeight="1" x14ac:dyDescent="0.25">
      <c r="A27" s="595"/>
      <c r="B27" s="596"/>
      <c r="C27" s="597"/>
      <c r="D27" s="7" t="s">
        <v>19</v>
      </c>
      <c r="E27" s="2">
        <f t="shared" si="0"/>
        <v>43198.9</v>
      </c>
      <c r="F27" s="83">
        <f>F28</f>
        <v>38056.400000000001</v>
      </c>
      <c r="G27" s="83">
        <f>G28</f>
        <v>5142.5</v>
      </c>
      <c r="H27" s="2">
        <f t="shared" si="5"/>
        <v>67322.649999999994</v>
      </c>
      <c r="I27" s="83">
        <f>I28</f>
        <v>60008.45</v>
      </c>
      <c r="J27" s="83">
        <f>J28</f>
        <v>7314.2</v>
      </c>
      <c r="K27" s="2">
        <f t="shared" si="6"/>
        <v>80352.899999999994</v>
      </c>
      <c r="L27" s="83">
        <f>L28</f>
        <v>70867</v>
      </c>
      <c r="M27" s="99">
        <f>M28</f>
        <v>9485.9</v>
      </c>
    </row>
    <row r="28" spans="1:16" ht="21.75" customHeight="1" x14ac:dyDescent="0.25">
      <c r="A28" s="595"/>
      <c r="B28" s="596"/>
      <c r="C28" s="597"/>
      <c r="D28" s="7" t="s">
        <v>0</v>
      </c>
      <c r="E28" s="2">
        <f t="shared" si="0"/>
        <v>43198.9</v>
      </c>
      <c r="F28" s="83">
        <f>F29</f>
        <v>38056.400000000001</v>
      </c>
      <c r="G28" s="83">
        <f>G29</f>
        <v>5142.5</v>
      </c>
      <c r="H28" s="2">
        <f t="shared" si="5"/>
        <v>67322.649999999994</v>
      </c>
      <c r="I28" s="83">
        <f>I29</f>
        <v>60008.45</v>
      </c>
      <c r="J28" s="83">
        <f>J29</f>
        <v>7314.2</v>
      </c>
      <c r="K28" s="2">
        <f t="shared" si="6"/>
        <v>80352.899999999994</v>
      </c>
      <c r="L28" s="83">
        <f>L29</f>
        <v>70867</v>
      </c>
      <c r="M28" s="99">
        <f>M29</f>
        <v>9485.9</v>
      </c>
    </row>
    <row r="29" spans="1:16" ht="18" customHeight="1" x14ac:dyDescent="0.25">
      <c r="A29" s="595"/>
      <c r="B29" s="596"/>
      <c r="C29" s="597"/>
      <c r="D29" s="7" t="s">
        <v>4</v>
      </c>
      <c r="E29" s="3">
        <f t="shared" si="0"/>
        <v>43198.9</v>
      </c>
      <c r="F29" s="250">
        <f>76112.8/2</f>
        <v>38056.400000000001</v>
      </c>
      <c r="G29" s="251">
        <v>5142.5</v>
      </c>
      <c r="H29" s="3">
        <f t="shared" si="5"/>
        <v>67322.649999999994</v>
      </c>
      <c r="I29" s="250">
        <f>120016.9/2</f>
        <v>60008.45</v>
      </c>
      <c r="J29" s="251">
        <f>14628.4/2</f>
        <v>7314.2</v>
      </c>
      <c r="K29" s="3">
        <f t="shared" si="6"/>
        <v>80352.899999999994</v>
      </c>
      <c r="L29" s="250">
        <f>141734/2</f>
        <v>70867</v>
      </c>
      <c r="M29" s="252">
        <f>18971.8/2</f>
        <v>9485.9</v>
      </c>
    </row>
    <row r="30" spans="1:16" ht="22.5" customHeight="1" x14ac:dyDescent="0.25">
      <c r="A30" s="595"/>
      <c r="B30" s="596"/>
      <c r="C30" s="597"/>
      <c r="D30" s="64" t="s">
        <v>66</v>
      </c>
      <c r="E30" s="65">
        <f t="shared" si="0"/>
        <v>-43198.9</v>
      </c>
      <c r="F30" s="113">
        <f>+F31</f>
        <v>-38056.400000000001</v>
      </c>
      <c r="G30" s="114">
        <f>+G31</f>
        <v>-5142.5</v>
      </c>
      <c r="H30" s="115">
        <f t="shared" si="5"/>
        <v>-67322.649999999994</v>
      </c>
      <c r="I30" s="113">
        <f>+I31</f>
        <v>-60008.45</v>
      </c>
      <c r="J30" s="114">
        <f>+J31</f>
        <v>-7314.2</v>
      </c>
      <c r="K30" s="115">
        <f t="shared" si="6"/>
        <v>-80352.899999999994</v>
      </c>
      <c r="L30" s="113">
        <f>+L31</f>
        <v>-70867</v>
      </c>
      <c r="M30" s="116">
        <f>+M31</f>
        <v>-9485.9</v>
      </c>
      <c r="O30" s="1">
        <v>3737.6200000000003</v>
      </c>
      <c r="P30" s="242">
        <f>+O41/O30</f>
        <v>0</v>
      </c>
    </row>
    <row r="31" spans="1:16" ht="24.75" customHeight="1" x14ac:dyDescent="0.25">
      <c r="A31" s="595"/>
      <c r="B31" s="596"/>
      <c r="C31" s="597"/>
      <c r="D31" s="84" t="s">
        <v>75</v>
      </c>
      <c r="E31" s="61">
        <f t="shared" si="0"/>
        <v>-43198.9</v>
      </c>
      <c r="F31" s="117">
        <f>F32</f>
        <v>-38056.400000000001</v>
      </c>
      <c r="G31" s="118">
        <f>G32</f>
        <v>-5142.5</v>
      </c>
      <c r="H31" s="119">
        <f t="shared" si="5"/>
        <v>-67322.649999999994</v>
      </c>
      <c r="I31" s="117">
        <f>I32</f>
        <v>-60008.45</v>
      </c>
      <c r="J31" s="118">
        <f>J32</f>
        <v>-7314.2</v>
      </c>
      <c r="K31" s="119">
        <f t="shared" si="6"/>
        <v>-80352.899999999994</v>
      </c>
      <c r="L31" s="117">
        <f>L32</f>
        <v>-70867</v>
      </c>
      <c r="M31" s="118">
        <f>M32</f>
        <v>-9485.9</v>
      </c>
      <c r="N31" s="1">
        <f>+F32+I29</f>
        <v>21952.049999999996</v>
      </c>
    </row>
    <row r="32" spans="1:16" ht="24" customHeight="1" thickBot="1" x14ac:dyDescent="0.3">
      <c r="A32" s="598"/>
      <c r="B32" s="599"/>
      <c r="C32" s="600"/>
      <c r="D32" s="19" t="s">
        <v>3</v>
      </c>
      <c r="E32" s="3">
        <f t="shared" si="0"/>
        <v>-43198.9</v>
      </c>
      <c r="F32" s="250">
        <v>-38056.400000000001</v>
      </c>
      <c r="G32" s="251">
        <v>-5142.5</v>
      </c>
      <c r="H32" s="3">
        <f t="shared" si="5"/>
        <v>-67322.649999999994</v>
      </c>
      <c r="I32" s="250">
        <f>-120016.9/2</f>
        <v>-60008.45</v>
      </c>
      <c r="J32" s="251">
        <f>-14628.4/2</f>
        <v>-7314.2</v>
      </c>
      <c r="K32" s="3">
        <f t="shared" si="6"/>
        <v>-80352.899999999994</v>
      </c>
      <c r="L32" s="250">
        <f>-141734/2</f>
        <v>-70867</v>
      </c>
      <c r="M32" s="252">
        <f>-18971.8/2</f>
        <v>-9485.9</v>
      </c>
      <c r="N32" s="239">
        <v>5506.1200000000008</v>
      </c>
      <c r="O32" s="1">
        <f>+N32/('[2]Չընդունված հաշիվ. ներառյ 17.01.'!$Z$19+'[2]Չընդունված հաշիվ. ներառյ 17.01.'!$W$19)*1000</f>
        <v>755.87520231507483</v>
      </c>
    </row>
    <row r="33" spans="1:16" ht="103.5" customHeight="1" thickBot="1" x14ac:dyDescent="0.3">
      <c r="A33" s="40" t="s">
        <v>8</v>
      </c>
      <c r="B33" s="8" t="s">
        <v>6</v>
      </c>
      <c r="C33" s="11" t="s">
        <v>5</v>
      </c>
      <c r="D33" s="47" t="s">
        <v>77</v>
      </c>
      <c r="E33" s="58">
        <f t="shared" si="0"/>
        <v>-79071.3</v>
      </c>
      <c r="F33" s="59">
        <f>F35</f>
        <v>-79071.3</v>
      </c>
      <c r="G33" s="60">
        <f>G35</f>
        <v>0</v>
      </c>
      <c r="H33" s="58">
        <f t="shared" ref="H33:H39" si="7">I33+J33</f>
        <v>-79071.3</v>
      </c>
      <c r="I33" s="59">
        <f>I35</f>
        <v>-79071.3</v>
      </c>
      <c r="J33" s="60">
        <f>J35</f>
        <v>0</v>
      </c>
      <c r="K33" s="58">
        <f t="shared" ref="K33:K39" si="8">L33+M33</f>
        <v>-79071.3</v>
      </c>
      <c r="L33" s="59">
        <f>L35</f>
        <v>-79071.3</v>
      </c>
      <c r="M33" s="60">
        <f>M35</f>
        <v>0</v>
      </c>
      <c r="N33" s="241">
        <v>39653</v>
      </c>
      <c r="O33" s="1">
        <f>+N33+F24</f>
        <v>2200</v>
      </c>
      <c r="P33" s="240">
        <f>+O33/N24</f>
        <v>0.39955540380522031</v>
      </c>
    </row>
    <row r="34" spans="1:16" ht="43.5" customHeight="1" x14ac:dyDescent="0.25">
      <c r="A34" s="592"/>
      <c r="B34" s="593"/>
      <c r="C34" s="594"/>
      <c r="D34" s="6" t="s">
        <v>21</v>
      </c>
      <c r="E34" s="61">
        <f t="shared" si="0"/>
        <v>-79071.3</v>
      </c>
      <c r="F34" s="62">
        <f>F33</f>
        <v>-79071.3</v>
      </c>
      <c r="G34" s="63">
        <f>G33</f>
        <v>0</v>
      </c>
      <c r="H34" s="61">
        <f t="shared" si="7"/>
        <v>-79071.3</v>
      </c>
      <c r="I34" s="62">
        <f>I33</f>
        <v>-79071.3</v>
      </c>
      <c r="J34" s="63">
        <f>J33</f>
        <v>0</v>
      </c>
      <c r="K34" s="61">
        <f t="shared" si="8"/>
        <v>-79071.3</v>
      </c>
      <c r="L34" s="62">
        <f>L33</f>
        <v>-79071.3</v>
      </c>
      <c r="M34" s="63">
        <f>M33</f>
        <v>0</v>
      </c>
    </row>
    <row r="35" spans="1:16" ht="21" customHeight="1" x14ac:dyDescent="0.25">
      <c r="A35" s="595"/>
      <c r="B35" s="596"/>
      <c r="C35" s="597"/>
      <c r="D35" s="64" t="s">
        <v>66</v>
      </c>
      <c r="E35" s="65">
        <f t="shared" si="0"/>
        <v>-79071.3</v>
      </c>
      <c r="F35" s="66">
        <f t="shared" ref="F35:G37" si="9">F36</f>
        <v>-79071.3</v>
      </c>
      <c r="G35" s="67">
        <f t="shared" si="9"/>
        <v>0</v>
      </c>
      <c r="H35" s="65">
        <f t="shared" si="7"/>
        <v>-79071.3</v>
      </c>
      <c r="I35" s="66">
        <f t="shared" ref="I35:J37" si="10">I36</f>
        <v>-79071.3</v>
      </c>
      <c r="J35" s="67">
        <f t="shared" si="10"/>
        <v>0</v>
      </c>
      <c r="K35" s="65">
        <f t="shared" si="8"/>
        <v>-79071.3</v>
      </c>
      <c r="L35" s="66">
        <f t="shared" ref="L35:M37" si="11">L36</f>
        <v>-79071.3</v>
      </c>
      <c r="M35" s="67">
        <f t="shared" si="11"/>
        <v>0</v>
      </c>
    </row>
    <row r="36" spans="1:16" ht="21" customHeight="1" x14ac:dyDescent="0.25">
      <c r="A36" s="595"/>
      <c r="B36" s="596"/>
      <c r="C36" s="597"/>
      <c r="D36" s="64" t="s">
        <v>1</v>
      </c>
      <c r="E36" s="68">
        <f t="shared" si="0"/>
        <v>-79071.3</v>
      </c>
      <c r="F36" s="69">
        <f t="shared" si="9"/>
        <v>-79071.3</v>
      </c>
      <c r="G36" s="70">
        <f t="shared" si="9"/>
        <v>0</v>
      </c>
      <c r="H36" s="68">
        <f t="shared" si="7"/>
        <v>-79071.3</v>
      </c>
      <c r="I36" s="69">
        <f t="shared" si="10"/>
        <v>-79071.3</v>
      </c>
      <c r="J36" s="70">
        <f t="shared" si="10"/>
        <v>0</v>
      </c>
      <c r="K36" s="68">
        <f t="shared" si="8"/>
        <v>-79071.3</v>
      </c>
      <c r="L36" s="69">
        <f t="shared" si="11"/>
        <v>-79071.3</v>
      </c>
      <c r="M36" s="70">
        <f t="shared" si="11"/>
        <v>0</v>
      </c>
    </row>
    <row r="37" spans="1:16" ht="21" customHeight="1" x14ac:dyDescent="0.25">
      <c r="A37" s="595"/>
      <c r="B37" s="596"/>
      <c r="C37" s="597"/>
      <c r="D37" s="64" t="s">
        <v>2</v>
      </c>
      <c r="E37" s="65">
        <f t="shared" si="0"/>
        <v>-79071.3</v>
      </c>
      <c r="F37" s="71">
        <f t="shared" si="9"/>
        <v>-79071.3</v>
      </c>
      <c r="G37" s="67">
        <f t="shared" si="9"/>
        <v>0</v>
      </c>
      <c r="H37" s="65">
        <f t="shared" si="7"/>
        <v>-79071.3</v>
      </c>
      <c r="I37" s="71">
        <f t="shared" si="10"/>
        <v>-79071.3</v>
      </c>
      <c r="J37" s="67">
        <f t="shared" si="10"/>
        <v>0</v>
      </c>
      <c r="K37" s="65">
        <f t="shared" si="8"/>
        <v>-79071.3</v>
      </c>
      <c r="L37" s="71">
        <f t="shared" si="11"/>
        <v>-79071.3</v>
      </c>
      <c r="M37" s="67">
        <f t="shared" si="11"/>
        <v>0</v>
      </c>
    </row>
    <row r="38" spans="1:16" ht="20.25" customHeight="1" thickBot="1" x14ac:dyDescent="0.3">
      <c r="A38" s="598"/>
      <c r="B38" s="599"/>
      <c r="C38" s="600"/>
      <c r="D38" s="100" t="s">
        <v>78</v>
      </c>
      <c r="E38" s="72">
        <f t="shared" si="0"/>
        <v>-79071.3</v>
      </c>
      <c r="F38" s="110">
        <v>-79071.3</v>
      </c>
      <c r="G38" s="111"/>
      <c r="H38" s="112">
        <f t="shared" si="7"/>
        <v>-79071.3</v>
      </c>
      <c r="I38" s="110">
        <v>-79071.3</v>
      </c>
      <c r="J38" s="111"/>
      <c r="K38" s="112">
        <f t="shared" si="8"/>
        <v>-79071.3</v>
      </c>
      <c r="L38" s="110">
        <v>-79071.3</v>
      </c>
      <c r="M38" s="85"/>
    </row>
    <row r="39" spans="1:16" ht="72" customHeight="1" x14ac:dyDescent="0.25">
      <c r="A39" s="101" t="s">
        <v>8</v>
      </c>
      <c r="B39" s="101" t="s">
        <v>6</v>
      </c>
      <c r="C39" s="101" t="s">
        <v>5</v>
      </c>
      <c r="D39" s="253" t="s">
        <v>107</v>
      </c>
      <c r="E39" s="254">
        <f t="shared" ref="E39:M42" si="12">+E40</f>
        <v>106225.59999999999</v>
      </c>
      <c r="F39" s="254">
        <f t="shared" si="12"/>
        <v>75875.399999999994</v>
      </c>
      <c r="G39" s="254">
        <f t="shared" si="12"/>
        <v>30350.2</v>
      </c>
      <c r="H39" s="254">
        <f t="shared" si="7"/>
        <v>212409.4</v>
      </c>
      <c r="I39" s="254">
        <f t="shared" si="12"/>
        <v>151721</v>
      </c>
      <c r="J39" s="254">
        <f t="shared" si="12"/>
        <v>60688.4</v>
      </c>
      <c r="K39" s="254">
        <f t="shared" si="8"/>
        <v>318593.2</v>
      </c>
      <c r="L39" s="254">
        <f t="shared" si="12"/>
        <v>227566.6</v>
      </c>
      <c r="M39" s="254">
        <f t="shared" si="12"/>
        <v>91026.6</v>
      </c>
    </row>
    <row r="40" spans="1:16" ht="40.5" x14ac:dyDescent="0.25">
      <c r="A40" s="591"/>
      <c r="B40" s="591"/>
      <c r="C40" s="591"/>
      <c r="D40" s="102" t="s">
        <v>21</v>
      </c>
      <c r="E40" s="103">
        <f>F40+G40</f>
        <v>106225.59999999999</v>
      </c>
      <c r="F40" s="103">
        <f>+F41</f>
        <v>75875.399999999994</v>
      </c>
      <c r="G40" s="103">
        <f>+G41</f>
        <v>30350.2</v>
      </c>
      <c r="H40" s="103">
        <f>+H41</f>
        <v>212409.4</v>
      </c>
      <c r="I40" s="103">
        <f t="shared" si="12"/>
        <v>151721</v>
      </c>
      <c r="J40" s="103">
        <f t="shared" si="12"/>
        <v>60688.4</v>
      </c>
      <c r="K40" s="103">
        <f t="shared" si="12"/>
        <v>318593.2</v>
      </c>
      <c r="L40" s="103">
        <f t="shared" si="12"/>
        <v>227566.6</v>
      </c>
      <c r="M40" s="103">
        <f t="shared" si="12"/>
        <v>91026.6</v>
      </c>
    </row>
    <row r="41" spans="1:16" ht="17.25" customHeight="1" x14ac:dyDescent="0.25">
      <c r="A41" s="591"/>
      <c r="B41" s="591"/>
      <c r="C41" s="591"/>
      <c r="D41" s="104" t="s">
        <v>19</v>
      </c>
      <c r="E41" s="105">
        <f>+E42</f>
        <v>106225.59999999999</v>
      </c>
      <c r="F41" s="105">
        <f>+F42</f>
        <v>75875.399999999994</v>
      </c>
      <c r="G41" s="105">
        <f>+G42</f>
        <v>30350.2</v>
      </c>
      <c r="H41" s="105">
        <f t="shared" si="12"/>
        <v>212409.4</v>
      </c>
      <c r="I41" s="105">
        <f t="shared" si="12"/>
        <v>151721</v>
      </c>
      <c r="J41" s="105">
        <f t="shared" si="12"/>
        <v>60688.4</v>
      </c>
      <c r="K41" s="105">
        <f t="shared" si="12"/>
        <v>318593.2</v>
      </c>
      <c r="L41" s="105">
        <f t="shared" si="12"/>
        <v>227566.6</v>
      </c>
      <c r="M41" s="105">
        <f t="shared" si="12"/>
        <v>91026.6</v>
      </c>
    </row>
    <row r="42" spans="1:16" ht="18" customHeight="1" x14ac:dyDescent="0.25">
      <c r="A42" s="591"/>
      <c r="B42" s="591"/>
      <c r="C42" s="591"/>
      <c r="D42" s="104" t="s">
        <v>108</v>
      </c>
      <c r="E42" s="105">
        <f>E43</f>
        <v>106225.59999999999</v>
      </c>
      <c r="F42" s="105">
        <f>F43</f>
        <v>75875.399999999994</v>
      </c>
      <c r="G42" s="105">
        <f t="shared" si="12"/>
        <v>30350.2</v>
      </c>
      <c r="H42" s="105">
        <f t="shared" si="12"/>
        <v>212409.4</v>
      </c>
      <c r="I42" s="105">
        <f t="shared" si="12"/>
        <v>151721</v>
      </c>
      <c r="J42" s="105">
        <f t="shared" si="12"/>
        <v>60688.4</v>
      </c>
      <c r="K42" s="105">
        <f t="shared" si="12"/>
        <v>318593.2</v>
      </c>
      <c r="L42" s="105">
        <f t="shared" si="12"/>
        <v>227566.6</v>
      </c>
      <c r="M42" s="105">
        <f t="shared" si="12"/>
        <v>91026.6</v>
      </c>
    </row>
    <row r="43" spans="1:16" ht="14.25" thickBot="1" x14ac:dyDescent="0.3">
      <c r="A43" s="591"/>
      <c r="B43" s="591"/>
      <c r="C43" s="591"/>
      <c r="D43" s="255" t="s">
        <v>105</v>
      </c>
      <c r="E43" s="256">
        <f>+F43+G43</f>
        <v>106225.59999999999</v>
      </c>
      <c r="F43" s="256">
        <v>75875.399999999994</v>
      </c>
      <c r="G43" s="256">
        <v>30350.2</v>
      </c>
      <c r="H43" s="257">
        <f>I43+J43</f>
        <v>212409.4</v>
      </c>
      <c r="I43" s="258">
        <v>151721</v>
      </c>
      <c r="J43" s="258">
        <v>60688.4</v>
      </c>
      <c r="K43" s="257">
        <f>L43+M43</f>
        <v>318593.2</v>
      </c>
      <c r="L43" s="258">
        <v>227566.6</v>
      </c>
      <c r="M43" s="258">
        <v>91026.6</v>
      </c>
    </row>
    <row r="46" spans="1:16" hidden="1" outlineLevel="1" x14ac:dyDescent="0.25">
      <c r="E46" s="1">
        <v>43198.9</v>
      </c>
      <c r="F46" s="1">
        <v>38056.400000000001</v>
      </c>
      <c r="G46" s="1">
        <v>5142.5</v>
      </c>
      <c r="H46" s="1">
        <v>67322.649999999994</v>
      </c>
      <c r="I46" s="1">
        <v>60008.45</v>
      </c>
      <c r="J46" s="1">
        <v>7314.2</v>
      </c>
      <c r="K46" s="1">
        <v>80352.899999999994</v>
      </c>
      <c r="L46" s="1">
        <v>70867</v>
      </c>
      <c r="M46" s="1">
        <v>9485.9</v>
      </c>
    </row>
    <row r="47" spans="1:16" hidden="1" outlineLevel="1" x14ac:dyDescent="0.25">
      <c r="E47" s="1">
        <f>+E46-E29</f>
        <v>0</v>
      </c>
      <c r="F47" s="1">
        <f t="shared" ref="F47:M47" si="13">+F46-F29</f>
        <v>0</v>
      </c>
      <c r="G47" s="1">
        <f t="shared" si="13"/>
        <v>0</v>
      </c>
      <c r="H47" s="1">
        <f t="shared" si="13"/>
        <v>0</v>
      </c>
      <c r="I47" s="1">
        <f t="shared" si="13"/>
        <v>0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</row>
    <row r="48" spans="1:16" collapsed="1" x14ac:dyDescent="0.25"/>
  </sheetData>
  <mergeCells count="26">
    <mergeCell ref="A40:C43"/>
    <mergeCell ref="K7:K8"/>
    <mergeCell ref="L7:M7"/>
    <mergeCell ref="A34:C38"/>
    <mergeCell ref="A13:C16"/>
    <mergeCell ref="A9:C11"/>
    <mergeCell ref="A18:C24"/>
    <mergeCell ref="A26:C32"/>
    <mergeCell ref="E7:E8"/>
    <mergeCell ref="F7:G7"/>
    <mergeCell ref="L1:M1"/>
    <mergeCell ref="L2:M2"/>
    <mergeCell ref="A4:M4"/>
    <mergeCell ref="A6:A8"/>
    <mergeCell ref="B6:B8"/>
    <mergeCell ref="C6:C8"/>
    <mergeCell ref="D6:D8"/>
    <mergeCell ref="K6:M6"/>
    <mergeCell ref="I1:J1"/>
    <mergeCell ref="I2:J2"/>
    <mergeCell ref="H6:J6"/>
    <mergeCell ref="H7:H8"/>
    <mergeCell ref="I7:J7"/>
    <mergeCell ref="F1:G1"/>
    <mergeCell ref="F2:G2"/>
    <mergeCell ref="E6:G6"/>
  </mergeCells>
  <printOptions horizontalCentered="1"/>
  <pageMargins left="0" right="0" top="0" bottom="0" header="0" footer="0"/>
  <pageSetup paperSize="9" scale="77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view="pageBreakPreview" zoomScaleNormal="82" zoomScaleSheetLayoutView="100" workbookViewId="0">
      <selection activeCell="A5" sqref="A5:O5"/>
    </sheetView>
  </sheetViews>
  <sheetFormatPr defaultColWidth="9.42578125" defaultRowHeight="13.5" x14ac:dyDescent="0.25"/>
  <cols>
    <col min="1" max="1" width="7.85546875" style="1" customWidth="1"/>
    <col min="2" max="2" width="7" style="1" customWidth="1"/>
    <col min="3" max="3" width="81.28515625" style="1" customWidth="1"/>
    <col min="4" max="5" width="22.7109375" style="1" customWidth="1"/>
    <col min="6" max="6" width="17.7109375" style="1" customWidth="1"/>
    <col min="7" max="12" width="17.5703125" style="1" customWidth="1"/>
    <col min="13" max="15" width="17.28515625" style="1" customWidth="1"/>
    <col min="16" max="16384" width="9.42578125" style="1"/>
  </cols>
  <sheetData>
    <row r="1" spans="1:15" s="26" customFormat="1" ht="21" customHeight="1" x14ac:dyDescent="0.25">
      <c r="C1" s="32"/>
      <c r="D1" s="32"/>
      <c r="E1" s="32"/>
      <c r="F1" s="32"/>
      <c r="G1" s="1"/>
      <c r="H1" s="569"/>
      <c r="I1" s="569"/>
      <c r="J1" s="1"/>
      <c r="K1" s="569"/>
      <c r="L1" s="569"/>
      <c r="M1" s="1"/>
      <c r="O1" s="305" t="s">
        <v>117</v>
      </c>
    </row>
    <row r="2" spans="1:15" s="26" customFormat="1" ht="18" customHeight="1" x14ac:dyDescent="0.25">
      <c r="C2" s="33"/>
      <c r="D2" s="33"/>
      <c r="E2" s="33"/>
      <c r="F2" s="33"/>
      <c r="G2" s="33"/>
      <c r="H2" s="570"/>
      <c r="I2" s="570"/>
      <c r="J2" s="33"/>
      <c r="K2" s="570"/>
      <c r="L2" s="570"/>
      <c r="M2" s="33"/>
      <c r="O2" s="306" t="s">
        <v>309</v>
      </c>
    </row>
    <row r="3" spans="1:15" s="26" customFormat="1" ht="18" customHeight="1" x14ac:dyDescent="0.25">
      <c r="C3" s="33"/>
      <c r="D3" s="33"/>
      <c r="E3" s="33"/>
      <c r="F3" s="33"/>
      <c r="G3" s="33"/>
      <c r="H3" s="302"/>
      <c r="I3" s="302"/>
      <c r="J3" s="33"/>
      <c r="K3" s="302"/>
      <c r="L3" s="302"/>
      <c r="M3" s="33"/>
      <c r="O3" s="307" t="s">
        <v>213</v>
      </c>
    </row>
    <row r="4" spans="1:15" s="26" customFormat="1" ht="18" customHeight="1" x14ac:dyDescent="0.25">
      <c r="C4" s="33"/>
      <c r="D4" s="33"/>
      <c r="E4" s="33"/>
      <c r="F4" s="33"/>
      <c r="G4" s="33"/>
      <c r="H4" s="302"/>
      <c r="I4" s="302"/>
      <c r="J4" s="33"/>
      <c r="K4" s="302"/>
      <c r="L4" s="302"/>
      <c r="M4" s="33"/>
      <c r="N4" s="302"/>
      <c r="O4" s="302"/>
    </row>
    <row r="5" spans="1:15" s="26" customFormat="1" ht="52.5" customHeight="1" x14ac:dyDescent="0.25">
      <c r="A5" s="640" t="s">
        <v>324</v>
      </c>
      <c r="B5" s="640"/>
      <c r="C5" s="640"/>
      <c r="D5" s="640"/>
      <c r="E5" s="640"/>
      <c r="F5" s="640"/>
      <c r="G5" s="640"/>
      <c r="H5" s="640"/>
      <c r="I5" s="640"/>
      <c r="J5" s="640"/>
      <c r="K5" s="640"/>
      <c r="L5" s="640"/>
      <c r="M5" s="640"/>
      <c r="N5" s="640"/>
      <c r="O5" s="640"/>
    </row>
    <row r="6" spans="1:15" s="26" customFormat="1" ht="6.75" customHeight="1" x14ac:dyDescent="0.25">
      <c r="A6" s="303"/>
      <c r="B6" s="303"/>
      <c r="C6" s="303"/>
      <c r="D6" s="303"/>
      <c r="E6" s="303"/>
      <c r="F6" s="303"/>
      <c r="G6" s="303"/>
      <c r="H6" s="303"/>
      <c r="I6" s="303"/>
      <c r="J6" s="303"/>
      <c r="K6" s="303"/>
      <c r="L6" s="303"/>
      <c r="M6" s="303"/>
      <c r="N6" s="303"/>
      <c r="O6" s="303"/>
    </row>
    <row r="7" spans="1:15" ht="13.5" customHeight="1" thickBot="1" x14ac:dyDescent="0.35">
      <c r="A7" s="5"/>
      <c r="B7" s="5"/>
      <c r="C7" s="12"/>
      <c r="D7" s="12"/>
      <c r="E7" s="12"/>
      <c r="F7" s="12"/>
      <c r="G7" s="41"/>
      <c r="H7" s="41"/>
      <c r="I7" s="98"/>
      <c r="J7" s="41"/>
      <c r="K7" s="41"/>
      <c r="L7" s="98"/>
      <c r="M7" s="41"/>
      <c r="N7" s="41"/>
      <c r="O7" s="98" t="s">
        <v>40</v>
      </c>
    </row>
    <row r="8" spans="1:15" ht="9.75" customHeight="1" x14ac:dyDescent="0.25">
      <c r="A8" s="622" t="s">
        <v>34</v>
      </c>
      <c r="B8" s="623"/>
      <c r="C8" s="635" t="s">
        <v>201</v>
      </c>
      <c r="D8" s="610" t="s">
        <v>264</v>
      </c>
      <c r="E8" s="611"/>
      <c r="F8" s="611"/>
      <c r="G8" s="611"/>
      <c r="H8" s="611"/>
      <c r="I8" s="611"/>
      <c r="J8" s="611"/>
      <c r="K8" s="611"/>
      <c r="L8" s="611"/>
      <c r="M8" s="611"/>
      <c r="N8" s="611"/>
      <c r="O8" s="612"/>
    </row>
    <row r="9" spans="1:15" ht="26.25" customHeight="1" thickBot="1" x14ac:dyDescent="0.3">
      <c r="A9" s="624"/>
      <c r="B9" s="625"/>
      <c r="C9" s="636"/>
      <c r="D9" s="613"/>
      <c r="E9" s="614"/>
      <c r="F9" s="614"/>
      <c r="G9" s="614"/>
      <c r="H9" s="614"/>
      <c r="I9" s="614"/>
      <c r="J9" s="614"/>
      <c r="K9" s="614"/>
      <c r="L9" s="614"/>
      <c r="M9" s="614"/>
      <c r="N9" s="614"/>
      <c r="O9" s="615"/>
    </row>
    <row r="10" spans="1:15" ht="22.5" customHeight="1" x14ac:dyDescent="0.25">
      <c r="A10" s="626"/>
      <c r="B10" s="627"/>
      <c r="C10" s="636"/>
      <c r="D10" s="628" t="s">
        <v>308</v>
      </c>
      <c r="E10" s="629"/>
      <c r="F10" s="630"/>
      <c r="G10" s="628" t="s">
        <v>73</v>
      </c>
      <c r="H10" s="629"/>
      <c r="I10" s="630"/>
      <c r="J10" s="628" t="s">
        <v>72</v>
      </c>
      <c r="K10" s="629"/>
      <c r="L10" s="630"/>
      <c r="M10" s="628" t="s">
        <v>22</v>
      </c>
      <c r="N10" s="629"/>
      <c r="O10" s="630"/>
    </row>
    <row r="11" spans="1:15" s="4" customFormat="1" ht="17.25" customHeight="1" x14ac:dyDescent="0.2">
      <c r="A11" s="633" t="s">
        <v>41</v>
      </c>
      <c r="B11" s="643" t="s">
        <v>42</v>
      </c>
      <c r="C11" s="637"/>
      <c r="D11" s="639" t="s">
        <v>222</v>
      </c>
      <c r="E11" s="631" t="s">
        <v>223</v>
      </c>
      <c r="F11" s="632"/>
      <c r="G11" s="639" t="s">
        <v>222</v>
      </c>
      <c r="H11" s="631" t="s">
        <v>223</v>
      </c>
      <c r="I11" s="632"/>
      <c r="J11" s="639" t="s">
        <v>222</v>
      </c>
      <c r="K11" s="631" t="s">
        <v>223</v>
      </c>
      <c r="L11" s="632"/>
      <c r="M11" s="639" t="s">
        <v>222</v>
      </c>
      <c r="N11" s="631" t="s">
        <v>223</v>
      </c>
      <c r="O11" s="632"/>
    </row>
    <row r="12" spans="1:15" s="4" customFormat="1" ht="39" customHeight="1" thickBot="1" x14ac:dyDescent="0.25">
      <c r="A12" s="634"/>
      <c r="B12" s="644"/>
      <c r="C12" s="638"/>
      <c r="D12" s="639"/>
      <c r="E12" s="437" t="s">
        <v>244</v>
      </c>
      <c r="F12" s="438" t="s">
        <v>224</v>
      </c>
      <c r="G12" s="639"/>
      <c r="H12" s="349" t="s">
        <v>244</v>
      </c>
      <c r="I12" s="350" t="s">
        <v>224</v>
      </c>
      <c r="J12" s="639"/>
      <c r="K12" s="349" t="s">
        <v>244</v>
      </c>
      <c r="L12" s="350" t="s">
        <v>224</v>
      </c>
      <c r="M12" s="639"/>
      <c r="N12" s="349" t="s">
        <v>244</v>
      </c>
      <c r="O12" s="350" t="s">
        <v>224</v>
      </c>
    </row>
    <row r="13" spans="1:15" ht="36" customHeight="1" x14ac:dyDescent="0.25">
      <c r="A13" s="271"/>
      <c r="B13" s="289"/>
      <c r="C13" s="403" t="s">
        <v>16</v>
      </c>
      <c r="D13" s="276">
        <f>E13+F13</f>
        <v>-22000</v>
      </c>
      <c r="E13" s="277">
        <f>E14+E15</f>
        <v>0</v>
      </c>
      <c r="F13" s="278">
        <f>F14+F15</f>
        <v>-22000</v>
      </c>
      <c r="G13" s="276">
        <f>H13+I13</f>
        <v>-22000</v>
      </c>
      <c r="H13" s="277">
        <f>H14+H15</f>
        <v>0</v>
      </c>
      <c r="I13" s="278">
        <f>I14+I15</f>
        <v>-22000</v>
      </c>
      <c r="J13" s="276">
        <f>K13+L13</f>
        <v>-22000</v>
      </c>
      <c r="K13" s="277">
        <f>K14+K15</f>
        <v>0</v>
      </c>
      <c r="L13" s="278">
        <f>L14+L15</f>
        <v>-22000</v>
      </c>
      <c r="M13" s="276">
        <f>N13+O13</f>
        <v>-22000</v>
      </c>
      <c r="N13" s="277">
        <f>N14+N15</f>
        <v>0</v>
      </c>
      <c r="O13" s="278">
        <f>O14+O15</f>
        <v>-22000</v>
      </c>
    </row>
    <row r="14" spans="1:15" ht="19.5" customHeight="1" x14ac:dyDescent="0.25">
      <c r="A14" s="271"/>
      <c r="B14" s="289"/>
      <c r="C14" s="297" t="s">
        <v>17</v>
      </c>
      <c r="D14" s="370">
        <f>+E14+F14</f>
        <v>320000</v>
      </c>
      <c r="E14" s="277">
        <f>+E19</f>
        <v>0</v>
      </c>
      <c r="F14" s="277">
        <f>+F19</f>
        <v>320000</v>
      </c>
      <c r="G14" s="370">
        <f>+H14+I14</f>
        <v>320000</v>
      </c>
      <c r="H14" s="277">
        <f>+H19</f>
        <v>0</v>
      </c>
      <c r="I14" s="277">
        <f>+I19</f>
        <v>320000</v>
      </c>
      <c r="J14" s="276">
        <f>+K14+L14</f>
        <v>320000</v>
      </c>
      <c r="K14" s="277">
        <f>+K19</f>
        <v>0</v>
      </c>
      <c r="L14" s="277">
        <f>+L19</f>
        <v>320000</v>
      </c>
      <c r="M14" s="276">
        <f>+N14+O14</f>
        <v>320000</v>
      </c>
      <c r="N14" s="277">
        <f>+N19</f>
        <v>0</v>
      </c>
      <c r="O14" s="277">
        <f>+O19</f>
        <v>320000</v>
      </c>
    </row>
    <row r="15" spans="1:15" ht="30" customHeight="1" x14ac:dyDescent="0.25">
      <c r="A15" s="271"/>
      <c r="B15" s="289"/>
      <c r="C15" s="297" t="s">
        <v>18</v>
      </c>
      <c r="D15" s="371">
        <f>E15+F15</f>
        <v>-342000</v>
      </c>
      <c r="E15" s="277">
        <f>+E28+E37+E46+E55</f>
        <v>0</v>
      </c>
      <c r="F15" s="277">
        <f>+F28+F37+F46+F55</f>
        <v>-342000</v>
      </c>
      <c r="G15" s="371">
        <f>H15+I15</f>
        <v>-342000</v>
      </c>
      <c r="H15" s="277">
        <f>+H28+H37+H46+H55</f>
        <v>0</v>
      </c>
      <c r="I15" s="277">
        <f>+I28+I37+I46+I55</f>
        <v>-342000</v>
      </c>
      <c r="J15" s="371">
        <f>K15+L15</f>
        <v>-342000</v>
      </c>
      <c r="K15" s="277">
        <f>+K28+K37+K46+K55</f>
        <v>0</v>
      </c>
      <c r="L15" s="277">
        <f>+L28+L37+L46+L55</f>
        <v>-342000</v>
      </c>
      <c r="M15" s="371">
        <f>N15+O15</f>
        <v>-342000</v>
      </c>
      <c r="N15" s="277">
        <f>+N28+N37+N46+N55</f>
        <v>0</v>
      </c>
      <c r="O15" s="277">
        <f>+O28+O37+O46+O55</f>
        <v>-342000</v>
      </c>
    </row>
    <row r="16" spans="1:15" ht="37.5" customHeight="1" x14ac:dyDescent="0.25">
      <c r="A16" s="271"/>
      <c r="B16" s="289"/>
      <c r="C16" s="297" t="s">
        <v>227</v>
      </c>
      <c r="D16" s="372">
        <f t="shared" ref="D16:F16" si="0">D17</f>
        <v>-22000</v>
      </c>
      <c r="E16" s="374">
        <f t="shared" si="0"/>
        <v>0</v>
      </c>
      <c r="F16" s="377">
        <f t="shared" si="0"/>
        <v>-22000</v>
      </c>
      <c r="G16" s="372">
        <f t="shared" ref="G16:O16" si="1">G17</f>
        <v>-22000</v>
      </c>
      <c r="H16" s="374">
        <f t="shared" si="1"/>
        <v>0</v>
      </c>
      <c r="I16" s="377">
        <f t="shared" si="1"/>
        <v>-22000</v>
      </c>
      <c r="J16" s="372">
        <f t="shared" si="1"/>
        <v>-22000</v>
      </c>
      <c r="K16" s="374">
        <f t="shared" si="1"/>
        <v>0</v>
      </c>
      <c r="L16" s="377">
        <f t="shared" si="1"/>
        <v>-22000</v>
      </c>
      <c r="M16" s="372">
        <f t="shared" si="1"/>
        <v>-22000</v>
      </c>
      <c r="N16" s="374">
        <f t="shared" si="1"/>
        <v>0</v>
      </c>
      <c r="O16" s="377">
        <f t="shared" si="1"/>
        <v>-22000</v>
      </c>
    </row>
    <row r="17" spans="1:15" ht="20.25" customHeight="1" x14ac:dyDescent="0.25">
      <c r="A17" s="315" t="s">
        <v>239</v>
      </c>
      <c r="B17" s="316"/>
      <c r="C17" s="317" t="s">
        <v>245</v>
      </c>
      <c r="D17" s="372">
        <f>+E17+F17</f>
        <v>-22000</v>
      </c>
      <c r="E17" s="269">
        <f>E19+E28+E37+E46+E55</f>
        <v>0</v>
      </c>
      <c r="F17" s="269">
        <f>F19+F28+F37+F46+F55</f>
        <v>-22000</v>
      </c>
      <c r="G17" s="372">
        <f>+H17+I17</f>
        <v>-22000</v>
      </c>
      <c r="H17" s="269">
        <f>H19+H28+H37+H46+H55</f>
        <v>0</v>
      </c>
      <c r="I17" s="269">
        <f>I19+I28+I37+I46+I55</f>
        <v>-22000</v>
      </c>
      <c r="J17" s="372">
        <f>+K17+L17</f>
        <v>-22000</v>
      </c>
      <c r="K17" s="269">
        <f>K19+K28+K37+K46+K55</f>
        <v>0</v>
      </c>
      <c r="L17" s="269">
        <f>L19+L28+L37+L46+L55</f>
        <v>-22000</v>
      </c>
      <c r="M17" s="372">
        <f>+N17+O17</f>
        <v>-22000</v>
      </c>
      <c r="N17" s="269">
        <f>N19+N28+N37+N46+N55</f>
        <v>0</v>
      </c>
      <c r="O17" s="269">
        <f>O19+O28+O37+O46+O55</f>
        <v>-22000</v>
      </c>
    </row>
    <row r="18" spans="1:15" ht="21" customHeight="1" thickBot="1" x14ac:dyDescent="0.3">
      <c r="A18" s="351"/>
      <c r="B18" s="352"/>
      <c r="C18" s="353" t="s">
        <v>225</v>
      </c>
      <c r="D18" s="378"/>
      <c r="E18" s="379"/>
      <c r="F18" s="380"/>
      <c r="G18" s="378"/>
      <c r="H18" s="379"/>
      <c r="I18" s="380"/>
      <c r="J18" s="378"/>
      <c r="K18" s="379"/>
      <c r="L18" s="380"/>
      <c r="M18" s="378"/>
      <c r="N18" s="379"/>
      <c r="O18" s="380"/>
    </row>
    <row r="19" spans="1:15" ht="45.6" customHeight="1" thickBot="1" x14ac:dyDescent="0.3">
      <c r="A19" s="457"/>
      <c r="B19" s="334" t="s">
        <v>313</v>
      </c>
      <c r="C19" s="359" t="s">
        <v>312</v>
      </c>
      <c r="D19" s="360">
        <f>+E19+F19</f>
        <v>320000</v>
      </c>
      <c r="E19" s="361">
        <f>+E21</f>
        <v>0</v>
      </c>
      <c r="F19" s="363">
        <f>+F21</f>
        <v>320000</v>
      </c>
      <c r="G19" s="360">
        <f>+H19+I19</f>
        <v>320000</v>
      </c>
      <c r="H19" s="361">
        <f>+H21</f>
        <v>0</v>
      </c>
      <c r="I19" s="363">
        <f>+I21</f>
        <v>320000</v>
      </c>
      <c r="J19" s="375">
        <f>+K19+L19</f>
        <v>320000</v>
      </c>
      <c r="K19" s="373">
        <f>+K21</f>
        <v>0</v>
      </c>
      <c r="L19" s="376">
        <f>+L21</f>
        <v>320000</v>
      </c>
      <c r="M19" s="375">
        <f>+N19+O19</f>
        <v>320000</v>
      </c>
      <c r="N19" s="373">
        <f>+N21</f>
        <v>0</v>
      </c>
      <c r="O19" s="381">
        <f>+O21</f>
        <v>320000</v>
      </c>
    </row>
    <row r="20" spans="1:15" ht="21" customHeight="1" x14ac:dyDescent="0.25">
      <c r="A20" s="619"/>
      <c r="B20" s="616"/>
      <c r="C20" s="458" t="s">
        <v>255</v>
      </c>
      <c r="D20" s="357"/>
      <c r="E20" s="354"/>
      <c r="F20" s="358"/>
      <c r="G20" s="357"/>
      <c r="H20" s="354"/>
      <c r="I20" s="358"/>
      <c r="J20" s="368"/>
      <c r="K20" s="325"/>
      <c r="L20" s="326"/>
      <c r="M20" s="368"/>
      <c r="N20" s="325"/>
      <c r="O20" s="326"/>
    </row>
    <row r="21" spans="1:15" ht="21" customHeight="1" x14ac:dyDescent="0.25">
      <c r="A21" s="620"/>
      <c r="B21" s="617"/>
      <c r="C21" s="64" t="s">
        <v>226</v>
      </c>
      <c r="D21" s="276">
        <f>D23</f>
        <v>320000</v>
      </c>
      <c r="E21" s="277">
        <f t="shared" ref="E21:F21" si="2">E23</f>
        <v>0</v>
      </c>
      <c r="F21" s="278">
        <f t="shared" si="2"/>
        <v>320000</v>
      </c>
      <c r="G21" s="276">
        <f>G23</f>
        <v>320000</v>
      </c>
      <c r="H21" s="277">
        <f t="shared" ref="H21:O21" si="3">H23</f>
        <v>0</v>
      </c>
      <c r="I21" s="278">
        <f t="shared" si="3"/>
        <v>320000</v>
      </c>
      <c r="J21" s="276">
        <f t="shared" si="3"/>
        <v>320000</v>
      </c>
      <c r="K21" s="277">
        <f t="shared" si="3"/>
        <v>0</v>
      </c>
      <c r="L21" s="278">
        <f t="shared" si="3"/>
        <v>320000</v>
      </c>
      <c r="M21" s="276">
        <f t="shared" si="3"/>
        <v>320000</v>
      </c>
      <c r="N21" s="277">
        <f t="shared" si="3"/>
        <v>0</v>
      </c>
      <c r="O21" s="278">
        <f t="shared" si="3"/>
        <v>320000</v>
      </c>
    </row>
    <row r="22" spans="1:15" ht="34.9" customHeight="1" x14ac:dyDescent="0.25">
      <c r="A22" s="620"/>
      <c r="B22" s="617"/>
      <c r="C22" s="458" t="s">
        <v>233</v>
      </c>
      <c r="D22" s="279"/>
      <c r="E22" s="277"/>
      <c r="F22" s="278"/>
      <c r="G22" s="279"/>
      <c r="H22" s="277"/>
      <c r="I22" s="278"/>
      <c r="J22" s="279"/>
      <c r="K22" s="277"/>
      <c r="L22" s="278"/>
      <c r="M22" s="279"/>
      <c r="N22" s="277"/>
      <c r="O22" s="278"/>
    </row>
    <row r="23" spans="1:15" ht="21" customHeight="1" x14ac:dyDescent="0.25">
      <c r="A23" s="620"/>
      <c r="B23" s="617"/>
      <c r="C23" s="459" t="s">
        <v>234</v>
      </c>
      <c r="D23" s="276">
        <f>+E23+F23</f>
        <v>320000</v>
      </c>
      <c r="E23" s="277">
        <f t="shared" ref="E23:F24" si="4">+E24</f>
        <v>0</v>
      </c>
      <c r="F23" s="278">
        <f t="shared" si="4"/>
        <v>320000</v>
      </c>
      <c r="G23" s="276">
        <f>+H23+I23</f>
        <v>320000</v>
      </c>
      <c r="H23" s="277">
        <f t="shared" ref="H23:O24" si="5">+H24</f>
        <v>0</v>
      </c>
      <c r="I23" s="278">
        <f t="shared" si="5"/>
        <v>320000</v>
      </c>
      <c r="J23" s="276">
        <f>+K23+L23</f>
        <v>320000</v>
      </c>
      <c r="K23" s="277">
        <f t="shared" si="5"/>
        <v>0</v>
      </c>
      <c r="L23" s="278">
        <f t="shared" si="5"/>
        <v>320000</v>
      </c>
      <c r="M23" s="276">
        <f>+N23+O23</f>
        <v>320000</v>
      </c>
      <c r="N23" s="277">
        <f t="shared" si="5"/>
        <v>0</v>
      </c>
      <c r="O23" s="278">
        <f t="shared" si="5"/>
        <v>320000</v>
      </c>
    </row>
    <row r="24" spans="1:15" ht="21" customHeight="1" x14ac:dyDescent="0.25">
      <c r="A24" s="620"/>
      <c r="B24" s="617"/>
      <c r="C24" s="459" t="s">
        <v>273</v>
      </c>
      <c r="D24" s="279">
        <f>E24+F24</f>
        <v>320000</v>
      </c>
      <c r="E24" s="280">
        <f t="shared" si="4"/>
        <v>0</v>
      </c>
      <c r="F24" s="38">
        <f t="shared" si="4"/>
        <v>320000</v>
      </c>
      <c r="G24" s="279">
        <f>H24+I24</f>
        <v>320000</v>
      </c>
      <c r="H24" s="280">
        <f t="shared" si="5"/>
        <v>0</v>
      </c>
      <c r="I24" s="38">
        <f t="shared" si="5"/>
        <v>320000</v>
      </c>
      <c r="J24" s="279">
        <f>K24+L24</f>
        <v>320000</v>
      </c>
      <c r="K24" s="280">
        <f t="shared" si="5"/>
        <v>0</v>
      </c>
      <c r="L24" s="38">
        <f>+L25</f>
        <v>320000</v>
      </c>
      <c r="M24" s="279">
        <f>N24+O24</f>
        <v>320000</v>
      </c>
      <c r="N24" s="280">
        <f t="shared" si="5"/>
        <v>0</v>
      </c>
      <c r="O24" s="38">
        <f t="shared" si="5"/>
        <v>320000</v>
      </c>
    </row>
    <row r="25" spans="1:15" ht="21" customHeight="1" x14ac:dyDescent="0.25">
      <c r="A25" s="620"/>
      <c r="B25" s="617"/>
      <c r="C25" s="460" t="s">
        <v>274</v>
      </c>
      <c r="D25" s="279">
        <f>+E25+F25</f>
        <v>320000</v>
      </c>
      <c r="E25" s="280">
        <f>+E26</f>
        <v>0</v>
      </c>
      <c r="F25" s="38">
        <f>+F26</f>
        <v>320000</v>
      </c>
      <c r="G25" s="279">
        <f>+H25+I25</f>
        <v>320000</v>
      </c>
      <c r="H25" s="280">
        <f>+H26</f>
        <v>0</v>
      </c>
      <c r="I25" s="38">
        <f>+I26</f>
        <v>320000</v>
      </c>
      <c r="J25" s="279">
        <f>+K25+L25</f>
        <v>320000</v>
      </c>
      <c r="K25" s="280">
        <f>+K26</f>
        <v>0</v>
      </c>
      <c r="L25" s="38">
        <f>+L26</f>
        <v>320000</v>
      </c>
      <c r="M25" s="279">
        <f>+N25+O25</f>
        <v>320000</v>
      </c>
      <c r="N25" s="280">
        <f>+N26</f>
        <v>0</v>
      </c>
      <c r="O25" s="38">
        <f>+O26</f>
        <v>320000</v>
      </c>
    </row>
    <row r="26" spans="1:15" ht="21" customHeight="1" x14ac:dyDescent="0.25">
      <c r="A26" s="620"/>
      <c r="B26" s="617"/>
      <c r="C26" s="460" t="s">
        <v>275</v>
      </c>
      <c r="D26" s="298">
        <f t="shared" ref="D26:D27" si="6">E26+F26</f>
        <v>320000</v>
      </c>
      <c r="E26" s="324">
        <f>+E27</f>
        <v>0</v>
      </c>
      <c r="F26" s="327">
        <f>+F27</f>
        <v>320000</v>
      </c>
      <c r="G26" s="298">
        <f t="shared" ref="G26:G27" si="7">H26+I26</f>
        <v>320000</v>
      </c>
      <c r="H26" s="324">
        <f>+H27</f>
        <v>0</v>
      </c>
      <c r="I26" s="327">
        <f>+I27</f>
        <v>320000</v>
      </c>
      <c r="J26" s="298">
        <f t="shared" ref="J26:J27" si="8">K26+L26</f>
        <v>320000</v>
      </c>
      <c r="K26" s="324">
        <f>+K27</f>
        <v>0</v>
      </c>
      <c r="L26" s="327">
        <f>+L27</f>
        <v>320000</v>
      </c>
      <c r="M26" s="298">
        <f>N26+O26</f>
        <v>320000</v>
      </c>
      <c r="N26" s="324">
        <f>+N27</f>
        <v>0</v>
      </c>
      <c r="O26" s="327">
        <f>+O27</f>
        <v>320000</v>
      </c>
    </row>
    <row r="27" spans="1:15" ht="21" customHeight="1" thickBot="1" x14ac:dyDescent="0.3">
      <c r="A27" s="621"/>
      <c r="B27" s="618"/>
      <c r="C27" s="461" t="s">
        <v>276</v>
      </c>
      <c r="D27" s="296">
        <f t="shared" si="6"/>
        <v>320000</v>
      </c>
      <c r="E27" s="328">
        <v>0</v>
      </c>
      <c r="F27" s="329">
        <v>320000</v>
      </c>
      <c r="G27" s="296">
        <f t="shared" si="7"/>
        <v>320000</v>
      </c>
      <c r="H27" s="328">
        <f>+E27</f>
        <v>0</v>
      </c>
      <c r="I27" s="329">
        <f>+F27</f>
        <v>320000</v>
      </c>
      <c r="J27" s="296">
        <f t="shared" si="8"/>
        <v>320000</v>
      </c>
      <c r="K27" s="382">
        <f>+H27</f>
        <v>0</v>
      </c>
      <c r="L27" s="383">
        <f>+I27</f>
        <v>320000</v>
      </c>
      <c r="M27" s="296">
        <f t="shared" ref="M27" si="9">N27+O27</f>
        <v>320000</v>
      </c>
      <c r="N27" s="382">
        <f>+K27</f>
        <v>0</v>
      </c>
      <c r="O27" s="383">
        <f>+L27</f>
        <v>320000</v>
      </c>
    </row>
    <row r="28" spans="1:15" ht="54" customHeight="1" thickBot="1" x14ac:dyDescent="0.3">
      <c r="A28" s="334"/>
      <c r="B28" s="334">
        <v>21004</v>
      </c>
      <c r="C28" s="359" t="s">
        <v>311</v>
      </c>
      <c r="D28" s="375">
        <f>+E28+F28</f>
        <v>110000</v>
      </c>
      <c r="E28" s="373">
        <f>+E30</f>
        <v>120000</v>
      </c>
      <c r="F28" s="376">
        <f>+F30</f>
        <v>-10000</v>
      </c>
      <c r="G28" s="375">
        <f>+H28+I28</f>
        <v>110000</v>
      </c>
      <c r="H28" s="373">
        <f>+H30</f>
        <v>120000</v>
      </c>
      <c r="I28" s="376">
        <f>+I30</f>
        <v>-10000</v>
      </c>
      <c r="J28" s="375">
        <f>+K28+L28</f>
        <v>110000</v>
      </c>
      <c r="K28" s="373">
        <f>+K30</f>
        <v>120000</v>
      </c>
      <c r="L28" s="376">
        <f>+L30</f>
        <v>-10000</v>
      </c>
      <c r="M28" s="375">
        <f>+N28+O28</f>
        <v>110000</v>
      </c>
      <c r="N28" s="373">
        <f>+N30</f>
        <v>120000</v>
      </c>
      <c r="O28" s="381">
        <f>+O30</f>
        <v>-10000</v>
      </c>
    </row>
    <row r="29" spans="1:15" ht="15.75" customHeight="1" x14ac:dyDescent="0.25">
      <c r="A29" s="641"/>
      <c r="B29" s="597"/>
      <c r="C29" s="348" t="s">
        <v>203</v>
      </c>
      <c r="D29" s="357"/>
      <c r="E29" s="354"/>
      <c r="F29" s="355"/>
      <c r="G29" s="357"/>
      <c r="H29" s="354"/>
      <c r="I29" s="355"/>
      <c r="J29" s="357"/>
      <c r="K29" s="354"/>
      <c r="L29" s="355"/>
      <c r="M29" s="357"/>
      <c r="N29" s="354"/>
      <c r="O29" s="358"/>
    </row>
    <row r="30" spans="1:15" ht="23.25" customHeight="1" x14ac:dyDescent="0.25">
      <c r="A30" s="641"/>
      <c r="B30" s="597"/>
      <c r="C30" s="64" t="s">
        <v>226</v>
      </c>
      <c r="D30" s="276">
        <f>D32</f>
        <v>110000</v>
      </c>
      <c r="E30" s="277">
        <f t="shared" ref="E30:F30" si="10">E32</f>
        <v>120000</v>
      </c>
      <c r="F30" s="300">
        <f t="shared" si="10"/>
        <v>-10000</v>
      </c>
      <c r="G30" s="276">
        <f>G32</f>
        <v>110000</v>
      </c>
      <c r="H30" s="277">
        <f t="shared" ref="H30:O30" si="11">H32</f>
        <v>120000</v>
      </c>
      <c r="I30" s="300">
        <f t="shared" si="11"/>
        <v>-10000</v>
      </c>
      <c r="J30" s="276">
        <f t="shared" si="11"/>
        <v>110000</v>
      </c>
      <c r="K30" s="277">
        <f t="shared" si="11"/>
        <v>120000</v>
      </c>
      <c r="L30" s="300">
        <f t="shared" si="11"/>
        <v>-10000</v>
      </c>
      <c r="M30" s="276">
        <f t="shared" si="11"/>
        <v>110000</v>
      </c>
      <c r="N30" s="277">
        <f t="shared" si="11"/>
        <v>120000</v>
      </c>
      <c r="O30" s="278">
        <f t="shared" si="11"/>
        <v>-10000</v>
      </c>
    </row>
    <row r="31" spans="1:15" ht="22.5" customHeight="1" x14ac:dyDescent="0.25">
      <c r="A31" s="641"/>
      <c r="B31" s="597"/>
      <c r="C31" s="331" t="s">
        <v>202</v>
      </c>
      <c r="D31" s="279"/>
      <c r="E31" s="277"/>
      <c r="F31" s="300"/>
      <c r="G31" s="279"/>
      <c r="H31" s="277"/>
      <c r="I31" s="300"/>
      <c r="J31" s="279"/>
      <c r="K31" s="277"/>
      <c r="L31" s="300"/>
      <c r="M31" s="279"/>
      <c r="N31" s="277"/>
      <c r="O31" s="278"/>
    </row>
    <row r="32" spans="1:15" ht="22.5" customHeight="1" x14ac:dyDescent="0.25">
      <c r="A32" s="641"/>
      <c r="B32" s="597"/>
      <c r="C32" s="332" t="s">
        <v>234</v>
      </c>
      <c r="D32" s="276">
        <f>+E32+F32</f>
        <v>110000</v>
      </c>
      <c r="E32" s="277">
        <f t="shared" ref="E32:F33" si="12">+E33</f>
        <v>120000</v>
      </c>
      <c r="F32" s="300">
        <f t="shared" si="12"/>
        <v>-10000</v>
      </c>
      <c r="G32" s="276">
        <f>+H32+I32</f>
        <v>110000</v>
      </c>
      <c r="H32" s="277">
        <f t="shared" ref="H32:O33" si="13">+H33</f>
        <v>120000</v>
      </c>
      <c r="I32" s="300">
        <f t="shared" si="13"/>
        <v>-10000</v>
      </c>
      <c r="J32" s="276">
        <f>+K32+L32</f>
        <v>110000</v>
      </c>
      <c r="K32" s="277">
        <f t="shared" si="13"/>
        <v>120000</v>
      </c>
      <c r="L32" s="300">
        <f t="shared" si="13"/>
        <v>-10000</v>
      </c>
      <c r="M32" s="276">
        <f>+N32+O32</f>
        <v>110000</v>
      </c>
      <c r="N32" s="277">
        <f t="shared" si="13"/>
        <v>120000</v>
      </c>
      <c r="O32" s="278">
        <f t="shared" si="13"/>
        <v>-10000</v>
      </c>
    </row>
    <row r="33" spans="1:15" ht="21.75" customHeight="1" x14ac:dyDescent="0.25">
      <c r="A33" s="641"/>
      <c r="B33" s="597"/>
      <c r="C33" s="332" t="s">
        <v>247</v>
      </c>
      <c r="D33" s="279">
        <f>E33+F33</f>
        <v>110000</v>
      </c>
      <c r="E33" s="280">
        <f t="shared" si="12"/>
        <v>120000</v>
      </c>
      <c r="F33" s="301">
        <f t="shared" si="12"/>
        <v>-10000</v>
      </c>
      <c r="G33" s="279">
        <f>H33+I33</f>
        <v>110000</v>
      </c>
      <c r="H33" s="280">
        <f t="shared" si="13"/>
        <v>120000</v>
      </c>
      <c r="I33" s="301">
        <f t="shared" si="13"/>
        <v>-10000</v>
      </c>
      <c r="J33" s="279">
        <f>K33+L33</f>
        <v>110000</v>
      </c>
      <c r="K33" s="280">
        <f t="shared" si="13"/>
        <v>120000</v>
      </c>
      <c r="L33" s="301">
        <f>+L34</f>
        <v>-10000</v>
      </c>
      <c r="M33" s="279">
        <f>N33+O33</f>
        <v>110000</v>
      </c>
      <c r="N33" s="280">
        <f t="shared" si="13"/>
        <v>120000</v>
      </c>
      <c r="O33" s="38">
        <f t="shared" si="13"/>
        <v>-10000</v>
      </c>
    </row>
    <row r="34" spans="1:15" ht="21.75" customHeight="1" x14ac:dyDescent="0.25">
      <c r="A34" s="641"/>
      <c r="B34" s="597"/>
      <c r="C34" s="332" t="s">
        <v>248</v>
      </c>
      <c r="D34" s="279">
        <f>+E34+F34</f>
        <v>110000</v>
      </c>
      <c r="E34" s="280">
        <f>+E35</f>
        <v>120000</v>
      </c>
      <c r="F34" s="280">
        <f>+F35</f>
        <v>-10000</v>
      </c>
      <c r="G34" s="279">
        <f>+H34+I34</f>
        <v>110000</v>
      </c>
      <c r="H34" s="280">
        <f>+H35</f>
        <v>120000</v>
      </c>
      <c r="I34" s="280">
        <f>+I35</f>
        <v>-10000</v>
      </c>
      <c r="J34" s="279">
        <f>+K34+L34</f>
        <v>110000</v>
      </c>
      <c r="K34" s="280">
        <f>+K35</f>
        <v>120000</v>
      </c>
      <c r="L34" s="280">
        <f>+L35</f>
        <v>-10000</v>
      </c>
      <c r="M34" s="279">
        <f>+N34+O34</f>
        <v>110000</v>
      </c>
      <c r="N34" s="280">
        <f>+N35</f>
        <v>120000</v>
      </c>
      <c r="O34" s="280">
        <f>+O35</f>
        <v>-10000</v>
      </c>
    </row>
    <row r="35" spans="1:15" ht="22.9" customHeight="1" x14ac:dyDescent="0.25">
      <c r="A35" s="641"/>
      <c r="B35" s="597"/>
      <c r="C35" s="333" t="s">
        <v>139</v>
      </c>
      <c r="D35" s="298">
        <f t="shared" ref="D35:D36" si="14">E35+F35</f>
        <v>110000</v>
      </c>
      <c r="E35" s="324">
        <f>+E36</f>
        <v>120000</v>
      </c>
      <c r="F35" s="324">
        <f>+F36</f>
        <v>-10000</v>
      </c>
      <c r="G35" s="298">
        <f t="shared" ref="G35:G36" si="15">H35+I35</f>
        <v>110000</v>
      </c>
      <c r="H35" s="324">
        <f>+H36</f>
        <v>120000</v>
      </c>
      <c r="I35" s="324">
        <f>+I36</f>
        <v>-10000</v>
      </c>
      <c r="J35" s="298">
        <f t="shared" ref="J35:J36" si="16">K35+L35</f>
        <v>110000</v>
      </c>
      <c r="K35" s="324">
        <f>+K36</f>
        <v>120000</v>
      </c>
      <c r="L35" s="324">
        <f>+L36</f>
        <v>-10000</v>
      </c>
      <c r="M35" s="298">
        <f>N35+O35</f>
        <v>110000</v>
      </c>
      <c r="N35" s="324">
        <f>+N36</f>
        <v>120000</v>
      </c>
      <c r="O35" s="327">
        <f>+O36</f>
        <v>-10000</v>
      </c>
    </row>
    <row r="36" spans="1:15" ht="22.15" customHeight="1" thickBot="1" x14ac:dyDescent="0.3">
      <c r="A36" s="642"/>
      <c r="B36" s="600"/>
      <c r="C36" s="356" t="s">
        <v>250</v>
      </c>
      <c r="D36" s="364">
        <f t="shared" si="14"/>
        <v>110000</v>
      </c>
      <c r="E36" s="365">
        <v>120000</v>
      </c>
      <c r="F36" s="366">
        <v>-10000</v>
      </c>
      <c r="G36" s="364">
        <f t="shared" si="15"/>
        <v>110000</v>
      </c>
      <c r="H36" s="365">
        <f>+E36</f>
        <v>120000</v>
      </c>
      <c r="I36" s="366">
        <f>+F36</f>
        <v>-10000</v>
      </c>
      <c r="J36" s="364">
        <f t="shared" si="16"/>
        <v>110000</v>
      </c>
      <c r="K36" s="280">
        <f>+H36</f>
        <v>120000</v>
      </c>
      <c r="L36" s="280">
        <f>+I36</f>
        <v>-10000</v>
      </c>
      <c r="M36" s="364">
        <f t="shared" ref="M36" si="17">N36+O36</f>
        <v>110000</v>
      </c>
      <c r="N36" s="446">
        <f>+K36</f>
        <v>120000</v>
      </c>
      <c r="O36" s="446">
        <f>+L36</f>
        <v>-10000</v>
      </c>
    </row>
    <row r="37" spans="1:15" ht="54" customHeight="1" thickBot="1" x14ac:dyDescent="0.3">
      <c r="A37" s="334"/>
      <c r="B37" s="334">
        <v>21006</v>
      </c>
      <c r="C37" s="359" t="s">
        <v>254</v>
      </c>
      <c r="D37" s="360">
        <f>+E37+F37</f>
        <v>-160000</v>
      </c>
      <c r="E37" s="361">
        <f>+E39</f>
        <v>0</v>
      </c>
      <c r="F37" s="362">
        <f>+F39</f>
        <v>-160000</v>
      </c>
      <c r="G37" s="360">
        <f>+H37+I37</f>
        <v>-160000</v>
      </c>
      <c r="H37" s="361">
        <f>+H39</f>
        <v>0</v>
      </c>
      <c r="I37" s="362">
        <f>+I39</f>
        <v>-160000</v>
      </c>
      <c r="J37" s="360">
        <f>+K37+L37</f>
        <v>-160000</v>
      </c>
      <c r="K37" s="361">
        <f>+K39</f>
        <v>0</v>
      </c>
      <c r="L37" s="362">
        <f>+L39</f>
        <v>-160000</v>
      </c>
      <c r="M37" s="360">
        <f>+N37+O37</f>
        <v>-160000</v>
      </c>
      <c r="N37" s="361">
        <f>+N39</f>
        <v>0</v>
      </c>
      <c r="O37" s="363">
        <f>+O39</f>
        <v>-160000</v>
      </c>
    </row>
    <row r="38" spans="1:15" ht="15.75" customHeight="1" x14ac:dyDescent="0.25">
      <c r="A38" s="645"/>
      <c r="B38" s="645"/>
      <c r="C38" s="348" t="s">
        <v>203</v>
      </c>
      <c r="D38" s="357"/>
      <c r="E38" s="354"/>
      <c r="F38" s="355"/>
      <c r="G38" s="357"/>
      <c r="H38" s="354"/>
      <c r="I38" s="355"/>
      <c r="J38" s="357"/>
      <c r="K38" s="354"/>
      <c r="L38" s="355"/>
      <c r="M38" s="357"/>
      <c r="N38" s="354"/>
      <c r="O38" s="358"/>
    </row>
    <row r="39" spans="1:15" ht="23.25" customHeight="1" x14ac:dyDescent="0.25">
      <c r="A39" s="641"/>
      <c r="B39" s="641"/>
      <c r="C39" s="64" t="s">
        <v>226</v>
      </c>
      <c r="D39" s="276">
        <f t="shared" ref="D39:F39" si="18">D41</f>
        <v>-160000</v>
      </c>
      <c r="E39" s="277">
        <f t="shared" si="18"/>
        <v>0</v>
      </c>
      <c r="F39" s="300">
        <f t="shared" si="18"/>
        <v>-160000</v>
      </c>
      <c r="G39" s="276">
        <f t="shared" ref="G39:O39" si="19">G41</f>
        <v>-160000</v>
      </c>
      <c r="H39" s="277">
        <f t="shared" si="19"/>
        <v>0</v>
      </c>
      <c r="I39" s="300">
        <f t="shared" si="19"/>
        <v>-160000</v>
      </c>
      <c r="J39" s="276">
        <f t="shared" si="19"/>
        <v>-160000</v>
      </c>
      <c r="K39" s="277">
        <f t="shared" si="19"/>
        <v>0</v>
      </c>
      <c r="L39" s="300">
        <f t="shared" si="19"/>
        <v>-160000</v>
      </c>
      <c r="M39" s="276">
        <f t="shared" si="19"/>
        <v>-160000</v>
      </c>
      <c r="N39" s="277">
        <f t="shared" si="19"/>
        <v>0</v>
      </c>
      <c r="O39" s="278">
        <f t="shared" si="19"/>
        <v>-160000</v>
      </c>
    </row>
    <row r="40" spans="1:15" ht="22.5" customHeight="1" x14ac:dyDescent="0.25">
      <c r="A40" s="641"/>
      <c r="B40" s="641"/>
      <c r="C40" s="331" t="s">
        <v>202</v>
      </c>
      <c r="D40" s="279"/>
      <c r="E40" s="277"/>
      <c r="F40" s="300"/>
      <c r="G40" s="279"/>
      <c r="H40" s="277"/>
      <c r="I40" s="300"/>
      <c r="J40" s="279"/>
      <c r="K40" s="277"/>
      <c r="L40" s="300"/>
      <c r="M40" s="279"/>
      <c r="N40" s="277"/>
      <c r="O40" s="278"/>
    </row>
    <row r="41" spans="1:15" ht="22.5" customHeight="1" x14ac:dyDescent="0.25">
      <c r="A41" s="641"/>
      <c r="B41" s="641"/>
      <c r="C41" s="332" t="s">
        <v>234</v>
      </c>
      <c r="D41" s="276">
        <f>+E41+F41</f>
        <v>-160000</v>
      </c>
      <c r="E41" s="277">
        <f t="shared" ref="E41:F42" si="20">+E42</f>
        <v>0</v>
      </c>
      <c r="F41" s="300">
        <f t="shared" si="20"/>
        <v>-160000</v>
      </c>
      <c r="G41" s="276">
        <f>+H41+I41</f>
        <v>-160000</v>
      </c>
      <c r="H41" s="277">
        <f t="shared" ref="H41:I42" si="21">+H42</f>
        <v>0</v>
      </c>
      <c r="I41" s="300">
        <f t="shared" si="21"/>
        <v>-160000</v>
      </c>
      <c r="J41" s="276">
        <f>+K41+L41</f>
        <v>-160000</v>
      </c>
      <c r="K41" s="277">
        <f t="shared" ref="K41:L42" si="22">+K42</f>
        <v>0</v>
      </c>
      <c r="L41" s="300">
        <f t="shared" si="22"/>
        <v>-160000</v>
      </c>
      <c r="M41" s="276">
        <f>+N41+O41</f>
        <v>-160000</v>
      </c>
      <c r="N41" s="277">
        <f t="shared" ref="N41:O42" si="23">+N42</f>
        <v>0</v>
      </c>
      <c r="O41" s="278">
        <f t="shared" si="23"/>
        <v>-160000</v>
      </c>
    </row>
    <row r="42" spans="1:15" ht="21.75" customHeight="1" x14ac:dyDescent="0.25">
      <c r="A42" s="641"/>
      <c r="B42" s="641"/>
      <c r="C42" s="332" t="s">
        <v>247</v>
      </c>
      <c r="D42" s="279">
        <f>E42+F42</f>
        <v>-160000</v>
      </c>
      <c r="E42" s="280">
        <f t="shared" si="20"/>
        <v>0</v>
      </c>
      <c r="F42" s="301">
        <f t="shared" si="20"/>
        <v>-160000</v>
      </c>
      <c r="G42" s="279">
        <f>H42+I42</f>
        <v>-160000</v>
      </c>
      <c r="H42" s="280">
        <f t="shared" si="21"/>
        <v>0</v>
      </c>
      <c r="I42" s="301">
        <f t="shared" si="21"/>
        <v>-160000</v>
      </c>
      <c r="J42" s="279">
        <f>K42+L42</f>
        <v>-160000</v>
      </c>
      <c r="K42" s="280">
        <f t="shared" si="22"/>
        <v>0</v>
      </c>
      <c r="L42" s="301">
        <f t="shared" si="22"/>
        <v>-160000</v>
      </c>
      <c r="M42" s="279">
        <f>N42+O42</f>
        <v>-160000</v>
      </c>
      <c r="N42" s="280">
        <f t="shared" si="23"/>
        <v>0</v>
      </c>
      <c r="O42" s="38">
        <f t="shared" si="23"/>
        <v>-160000</v>
      </c>
    </row>
    <row r="43" spans="1:15" ht="21.75" customHeight="1" x14ac:dyDescent="0.25">
      <c r="A43" s="641"/>
      <c r="B43" s="641"/>
      <c r="C43" s="332" t="s">
        <v>248</v>
      </c>
      <c r="D43" s="279">
        <f>+E43+F43</f>
        <v>-160000</v>
      </c>
      <c r="E43" s="280">
        <f>+E44</f>
        <v>0</v>
      </c>
      <c r="F43" s="280">
        <f>+F44</f>
        <v>-160000</v>
      </c>
      <c r="G43" s="279">
        <f>+H43+I43</f>
        <v>-160000</v>
      </c>
      <c r="H43" s="280">
        <f>+H44</f>
        <v>0</v>
      </c>
      <c r="I43" s="280">
        <f>+I44</f>
        <v>-160000</v>
      </c>
      <c r="J43" s="279">
        <f>+K43+L43</f>
        <v>-160000</v>
      </c>
      <c r="K43" s="280">
        <f>+K44</f>
        <v>0</v>
      </c>
      <c r="L43" s="280">
        <f>+L44</f>
        <v>-160000</v>
      </c>
      <c r="M43" s="279">
        <f>+N43+O43</f>
        <v>-160000</v>
      </c>
      <c r="N43" s="280">
        <f>+N44</f>
        <v>0</v>
      </c>
      <c r="O43" s="280">
        <f>+O44</f>
        <v>-160000</v>
      </c>
    </row>
    <row r="44" spans="1:15" ht="21.75" customHeight="1" x14ac:dyDescent="0.25">
      <c r="A44" s="641"/>
      <c r="B44" s="641"/>
      <c r="C44" s="332" t="s">
        <v>249</v>
      </c>
      <c r="D44" s="298">
        <f t="shared" ref="D44:D45" si="24">E44+F44</f>
        <v>-160000</v>
      </c>
      <c r="E44" s="280">
        <f>+E45</f>
        <v>0</v>
      </c>
      <c r="F44" s="280">
        <f>+F45</f>
        <v>-160000</v>
      </c>
      <c r="G44" s="298">
        <f t="shared" ref="G44:G45" si="25">H44+I44</f>
        <v>-160000</v>
      </c>
      <c r="H44" s="280">
        <f>+H45</f>
        <v>0</v>
      </c>
      <c r="I44" s="280">
        <f>+I45</f>
        <v>-160000</v>
      </c>
      <c r="J44" s="298">
        <f t="shared" ref="J44:J45" si="26">K44+L44</f>
        <v>-160000</v>
      </c>
      <c r="K44" s="280">
        <f>+K45</f>
        <v>0</v>
      </c>
      <c r="L44" s="301">
        <f>+L45</f>
        <v>-160000</v>
      </c>
      <c r="M44" s="298">
        <f t="shared" ref="M44:M45" si="27">N44+O44</f>
        <v>-160000</v>
      </c>
      <c r="N44" s="280">
        <f>+N45</f>
        <v>0</v>
      </c>
      <c r="O44" s="38">
        <f>+O45</f>
        <v>-160000</v>
      </c>
    </row>
    <row r="45" spans="1:15" ht="21.75" customHeight="1" thickBot="1" x14ac:dyDescent="0.3">
      <c r="A45" s="641"/>
      <c r="B45" s="641"/>
      <c r="C45" s="347" t="s">
        <v>252</v>
      </c>
      <c r="D45" s="298">
        <f t="shared" si="24"/>
        <v>-160000</v>
      </c>
      <c r="E45" s="280">
        <v>0</v>
      </c>
      <c r="F45" s="280">
        <f>-10000-150000</f>
        <v>-160000</v>
      </c>
      <c r="G45" s="298">
        <f t="shared" si="25"/>
        <v>-160000</v>
      </c>
      <c r="H45" s="280">
        <f>+E45</f>
        <v>0</v>
      </c>
      <c r="I45" s="280">
        <f>+F45</f>
        <v>-160000</v>
      </c>
      <c r="J45" s="298">
        <f t="shared" si="26"/>
        <v>-160000</v>
      </c>
      <c r="K45" s="280">
        <f>+H45</f>
        <v>0</v>
      </c>
      <c r="L45" s="301">
        <f>+I45</f>
        <v>-160000</v>
      </c>
      <c r="M45" s="298">
        <f t="shared" si="27"/>
        <v>-160000</v>
      </c>
      <c r="N45" s="280">
        <f>+K45</f>
        <v>0</v>
      </c>
      <c r="O45" s="38">
        <f>+L45</f>
        <v>-160000</v>
      </c>
    </row>
    <row r="46" spans="1:15" ht="54" customHeight="1" thickBot="1" x14ac:dyDescent="0.3">
      <c r="A46" s="334"/>
      <c r="B46" s="334">
        <v>21011</v>
      </c>
      <c r="C46" s="359" t="s">
        <v>251</v>
      </c>
      <c r="D46" s="360">
        <f>+E46+F46</f>
        <v>670000</v>
      </c>
      <c r="E46" s="361">
        <f>+E48</f>
        <v>670000</v>
      </c>
      <c r="F46" s="362">
        <f>+F48</f>
        <v>0</v>
      </c>
      <c r="G46" s="360">
        <f>+H46+I46</f>
        <v>670000</v>
      </c>
      <c r="H46" s="361">
        <f>+H48</f>
        <v>670000</v>
      </c>
      <c r="I46" s="362">
        <f>+I48</f>
        <v>0</v>
      </c>
      <c r="J46" s="360">
        <f>+K46+L46</f>
        <v>0</v>
      </c>
      <c r="K46" s="361">
        <f>+K48</f>
        <v>0</v>
      </c>
      <c r="L46" s="362">
        <f>+L48</f>
        <v>0</v>
      </c>
      <c r="M46" s="375">
        <f>+N46+O46</f>
        <v>0</v>
      </c>
      <c r="N46" s="373">
        <f>+N48</f>
        <v>0</v>
      </c>
      <c r="O46" s="381">
        <f>+O48</f>
        <v>0</v>
      </c>
    </row>
    <row r="47" spans="1:15" ht="15.75" customHeight="1" x14ac:dyDescent="0.25">
      <c r="A47" s="645"/>
      <c r="B47" s="594"/>
      <c r="C47" s="447" t="s">
        <v>203</v>
      </c>
      <c r="D47" s="357"/>
      <c r="E47" s="354"/>
      <c r="F47" s="355"/>
      <c r="G47" s="357"/>
      <c r="H47" s="354"/>
      <c r="I47" s="355"/>
      <c r="J47" s="357"/>
      <c r="K47" s="354"/>
      <c r="L47" s="355"/>
      <c r="M47" s="357"/>
      <c r="N47" s="354"/>
      <c r="O47" s="358"/>
    </row>
    <row r="48" spans="1:15" ht="23.25" customHeight="1" x14ac:dyDescent="0.25">
      <c r="A48" s="641"/>
      <c r="B48" s="597"/>
      <c r="C48" s="64" t="s">
        <v>226</v>
      </c>
      <c r="D48" s="276">
        <f t="shared" ref="D48:F48" si="28">D50</f>
        <v>670000</v>
      </c>
      <c r="E48" s="277">
        <f t="shared" si="28"/>
        <v>670000</v>
      </c>
      <c r="F48" s="300">
        <f t="shared" si="28"/>
        <v>0</v>
      </c>
      <c r="G48" s="276">
        <f t="shared" ref="G48:O48" si="29">G50</f>
        <v>670000</v>
      </c>
      <c r="H48" s="277">
        <f t="shared" si="29"/>
        <v>670000</v>
      </c>
      <c r="I48" s="300">
        <f t="shared" si="29"/>
        <v>0</v>
      </c>
      <c r="J48" s="276">
        <f t="shared" si="29"/>
        <v>0</v>
      </c>
      <c r="K48" s="277">
        <f t="shared" si="29"/>
        <v>0</v>
      </c>
      <c r="L48" s="300">
        <f t="shared" si="29"/>
        <v>0</v>
      </c>
      <c r="M48" s="276">
        <f t="shared" si="29"/>
        <v>0</v>
      </c>
      <c r="N48" s="277">
        <f t="shared" si="29"/>
        <v>0</v>
      </c>
      <c r="O48" s="278">
        <f t="shared" si="29"/>
        <v>0</v>
      </c>
    </row>
    <row r="49" spans="1:15" ht="22.5" customHeight="1" x14ac:dyDescent="0.25">
      <c r="A49" s="641"/>
      <c r="B49" s="597"/>
      <c r="C49" s="448" t="s">
        <v>202</v>
      </c>
      <c r="D49" s="279"/>
      <c r="E49" s="277"/>
      <c r="F49" s="300"/>
      <c r="G49" s="279"/>
      <c r="H49" s="277"/>
      <c r="I49" s="300"/>
      <c r="J49" s="279"/>
      <c r="K49" s="277"/>
      <c r="L49" s="300"/>
      <c r="M49" s="279"/>
      <c r="N49" s="277"/>
      <c r="O49" s="278"/>
    </row>
    <row r="50" spans="1:15" ht="22.5" customHeight="1" x14ac:dyDescent="0.25">
      <c r="A50" s="641"/>
      <c r="B50" s="597"/>
      <c r="C50" s="449" t="s">
        <v>234</v>
      </c>
      <c r="D50" s="276">
        <f>+E50+F50</f>
        <v>670000</v>
      </c>
      <c r="E50" s="277">
        <f t="shared" ref="E50:F51" si="30">+E51</f>
        <v>670000</v>
      </c>
      <c r="F50" s="300">
        <f t="shared" si="30"/>
        <v>0</v>
      </c>
      <c r="G50" s="276">
        <f>+H50+I50</f>
        <v>670000</v>
      </c>
      <c r="H50" s="277">
        <f t="shared" ref="H50:O51" si="31">+H51</f>
        <v>670000</v>
      </c>
      <c r="I50" s="300">
        <f t="shared" si="31"/>
        <v>0</v>
      </c>
      <c r="J50" s="276">
        <f>+K50+L50</f>
        <v>0</v>
      </c>
      <c r="K50" s="277">
        <f t="shared" si="31"/>
        <v>0</v>
      </c>
      <c r="L50" s="300">
        <f t="shared" si="31"/>
        <v>0</v>
      </c>
      <c r="M50" s="276">
        <f>+N50+O50</f>
        <v>0</v>
      </c>
      <c r="N50" s="277">
        <f t="shared" si="31"/>
        <v>0</v>
      </c>
      <c r="O50" s="278">
        <f t="shared" si="31"/>
        <v>0</v>
      </c>
    </row>
    <row r="51" spans="1:15" ht="21.75" customHeight="1" x14ac:dyDescent="0.25">
      <c r="A51" s="641"/>
      <c r="B51" s="597"/>
      <c r="C51" s="449" t="s">
        <v>247</v>
      </c>
      <c r="D51" s="279">
        <f>E51+F51</f>
        <v>670000</v>
      </c>
      <c r="E51" s="280">
        <f t="shared" si="30"/>
        <v>670000</v>
      </c>
      <c r="F51" s="301">
        <f t="shared" si="30"/>
        <v>0</v>
      </c>
      <c r="G51" s="279">
        <f>H51+I51</f>
        <v>670000</v>
      </c>
      <c r="H51" s="280">
        <f t="shared" si="31"/>
        <v>670000</v>
      </c>
      <c r="I51" s="301">
        <f t="shared" si="31"/>
        <v>0</v>
      </c>
      <c r="J51" s="279">
        <f>K51+L51</f>
        <v>0</v>
      </c>
      <c r="K51" s="280">
        <f t="shared" si="31"/>
        <v>0</v>
      </c>
      <c r="L51" s="301">
        <f t="shared" si="31"/>
        <v>0</v>
      </c>
      <c r="M51" s="279">
        <f>N51+O51</f>
        <v>0</v>
      </c>
      <c r="N51" s="280">
        <f t="shared" si="31"/>
        <v>0</v>
      </c>
      <c r="O51" s="38">
        <f t="shared" si="31"/>
        <v>0</v>
      </c>
    </row>
    <row r="52" spans="1:15" ht="21.75" customHeight="1" x14ac:dyDescent="0.25">
      <c r="A52" s="641"/>
      <c r="B52" s="597"/>
      <c r="C52" s="449" t="s">
        <v>248</v>
      </c>
      <c r="D52" s="279">
        <f>+E52+F52</f>
        <v>670000</v>
      </c>
      <c r="E52" s="280">
        <f>+E53</f>
        <v>670000</v>
      </c>
      <c r="F52" s="280">
        <f>+F53</f>
        <v>0</v>
      </c>
      <c r="G52" s="279">
        <f>+H52+I52</f>
        <v>670000</v>
      </c>
      <c r="H52" s="280">
        <f>+H53</f>
        <v>670000</v>
      </c>
      <c r="I52" s="280">
        <f>+I53</f>
        <v>0</v>
      </c>
      <c r="J52" s="279">
        <f>+K52+L52</f>
        <v>0</v>
      </c>
      <c r="K52" s="280">
        <f>+K53</f>
        <v>0</v>
      </c>
      <c r="L52" s="280">
        <f>+L53</f>
        <v>0</v>
      </c>
      <c r="M52" s="279">
        <f>+N52+O52</f>
        <v>0</v>
      </c>
      <c r="N52" s="280">
        <f>+N53</f>
        <v>0</v>
      </c>
      <c r="O52" s="38">
        <f>+O53</f>
        <v>0</v>
      </c>
    </row>
    <row r="53" spans="1:15" ht="24.6" customHeight="1" x14ac:dyDescent="0.25">
      <c r="A53" s="641"/>
      <c r="B53" s="597"/>
      <c r="C53" s="449" t="s">
        <v>249</v>
      </c>
      <c r="D53" s="298">
        <f>E53+F53</f>
        <v>670000</v>
      </c>
      <c r="E53" s="295">
        <f>+E54</f>
        <v>670000</v>
      </c>
      <c r="F53" s="295">
        <f>+F54</f>
        <v>0</v>
      </c>
      <c r="G53" s="298">
        <f>H53+I53</f>
        <v>670000</v>
      </c>
      <c r="H53" s="295">
        <f>+H54</f>
        <v>670000</v>
      </c>
      <c r="I53" s="295">
        <f>+I54</f>
        <v>0</v>
      </c>
      <c r="J53" s="298">
        <f>K53+L53</f>
        <v>0</v>
      </c>
      <c r="K53" s="295">
        <f>+K54</f>
        <v>0</v>
      </c>
      <c r="L53" s="295">
        <f>+L54</f>
        <v>0</v>
      </c>
      <c r="M53" s="298">
        <f>N53+O53</f>
        <v>0</v>
      </c>
      <c r="N53" s="295">
        <f>+N54</f>
        <v>0</v>
      </c>
      <c r="O53" s="299">
        <f>+O54</f>
        <v>0</v>
      </c>
    </row>
    <row r="54" spans="1:15" ht="18.600000000000001" customHeight="1" thickBot="1" x14ac:dyDescent="0.3">
      <c r="A54" s="642"/>
      <c r="B54" s="600"/>
      <c r="C54" s="402" t="s">
        <v>252</v>
      </c>
      <c r="D54" s="298">
        <f t="shared" ref="D54" si="32">E54+F54</f>
        <v>670000</v>
      </c>
      <c r="E54" s="324">
        <v>670000</v>
      </c>
      <c r="F54" s="330">
        <v>0</v>
      </c>
      <c r="G54" s="298">
        <f t="shared" ref="G54" si="33">H54+I54</f>
        <v>670000</v>
      </c>
      <c r="H54" s="324">
        <f>+E54</f>
        <v>670000</v>
      </c>
      <c r="I54" s="330">
        <v>0</v>
      </c>
      <c r="J54" s="298">
        <f t="shared" ref="J54" si="34">K54+L54</f>
        <v>0</v>
      </c>
      <c r="K54" s="324">
        <v>0</v>
      </c>
      <c r="L54" s="330">
        <v>0</v>
      </c>
      <c r="M54" s="298">
        <f t="shared" ref="M54" si="35">N54+O54</f>
        <v>0</v>
      </c>
      <c r="N54" s="324">
        <f>+K54</f>
        <v>0</v>
      </c>
      <c r="O54" s="327">
        <v>0</v>
      </c>
    </row>
    <row r="55" spans="1:15" ht="54" customHeight="1" thickBot="1" x14ac:dyDescent="0.3">
      <c r="A55" s="334"/>
      <c r="B55" s="334">
        <v>21012</v>
      </c>
      <c r="C55" s="359" t="s">
        <v>253</v>
      </c>
      <c r="D55" s="360">
        <f>+E55+F55</f>
        <v>-962000</v>
      </c>
      <c r="E55" s="361">
        <f>+E57</f>
        <v>-790000</v>
      </c>
      <c r="F55" s="362">
        <f>+F57</f>
        <v>-172000</v>
      </c>
      <c r="G55" s="360">
        <f>+H55+I55</f>
        <v>-962000</v>
      </c>
      <c r="H55" s="361">
        <f>+H57</f>
        <v>-790000</v>
      </c>
      <c r="I55" s="362">
        <f>+I57</f>
        <v>-172000</v>
      </c>
      <c r="J55" s="360">
        <f>+K55+L55</f>
        <v>-292000</v>
      </c>
      <c r="K55" s="361">
        <f>+K57</f>
        <v>-120000</v>
      </c>
      <c r="L55" s="362">
        <f>+L57</f>
        <v>-172000</v>
      </c>
      <c r="M55" s="375">
        <f>+N55+O55</f>
        <v>-292000</v>
      </c>
      <c r="N55" s="373">
        <f>+N57</f>
        <v>-120000</v>
      </c>
      <c r="O55" s="381">
        <f>+O57</f>
        <v>-172000</v>
      </c>
    </row>
    <row r="56" spans="1:15" ht="15.75" customHeight="1" x14ac:dyDescent="0.25">
      <c r="A56" s="645"/>
      <c r="B56" s="594"/>
      <c r="C56" s="447" t="s">
        <v>203</v>
      </c>
      <c r="D56" s="357"/>
      <c r="E56" s="354"/>
      <c r="F56" s="355"/>
      <c r="G56" s="357"/>
      <c r="H56" s="354"/>
      <c r="I56" s="355"/>
      <c r="J56" s="357"/>
      <c r="K56" s="354"/>
      <c r="L56" s="355"/>
      <c r="M56" s="357"/>
      <c r="N56" s="354"/>
      <c r="O56" s="358"/>
    </row>
    <row r="57" spans="1:15" ht="23.25" customHeight="1" x14ac:dyDescent="0.25">
      <c r="A57" s="641"/>
      <c r="B57" s="597"/>
      <c r="C57" s="64" t="s">
        <v>226</v>
      </c>
      <c r="D57" s="276">
        <f t="shared" ref="D57:O57" si="36">D59</f>
        <v>-962000</v>
      </c>
      <c r="E57" s="277">
        <f t="shared" si="36"/>
        <v>-790000</v>
      </c>
      <c r="F57" s="300">
        <f t="shared" si="36"/>
        <v>-172000</v>
      </c>
      <c r="G57" s="276">
        <f t="shared" si="36"/>
        <v>-962000</v>
      </c>
      <c r="H57" s="277">
        <f t="shared" si="36"/>
        <v>-790000</v>
      </c>
      <c r="I57" s="300">
        <f t="shared" si="36"/>
        <v>-172000</v>
      </c>
      <c r="J57" s="276">
        <f t="shared" si="36"/>
        <v>-292000</v>
      </c>
      <c r="K57" s="277">
        <f t="shared" si="36"/>
        <v>-120000</v>
      </c>
      <c r="L57" s="300">
        <f t="shared" si="36"/>
        <v>-172000</v>
      </c>
      <c r="M57" s="276">
        <f t="shared" si="36"/>
        <v>-292000</v>
      </c>
      <c r="N57" s="277">
        <f t="shared" si="36"/>
        <v>-120000</v>
      </c>
      <c r="O57" s="278">
        <f t="shared" si="36"/>
        <v>-172000</v>
      </c>
    </row>
    <row r="58" spans="1:15" ht="22.5" customHeight="1" x14ac:dyDescent="0.25">
      <c r="A58" s="641"/>
      <c r="B58" s="597"/>
      <c r="C58" s="448" t="s">
        <v>202</v>
      </c>
      <c r="D58" s="279"/>
      <c r="E58" s="277"/>
      <c r="F58" s="300"/>
      <c r="G58" s="279"/>
      <c r="H58" s="277"/>
      <c r="I58" s="300"/>
      <c r="J58" s="279"/>
      <c r="K58" s="277"/>
      <c r="L58" s="300"/>
      <c r="M58" s="279"/>
      <c r="N58" s="277"/>
      <c r="O58" s="278"/>
    </row>
    <row r="59" spans="1:15" ht="22.5" customHeight="1" x14ac:dyDescent="0.25">
      <c r="A59" s="641"/>
      <c r="B59" s="597"/>
      <c r="C59" s="449" t="s">
        <v>234</v>
      </c>
      <c r="D59" s="276">
        <f>+E59+F59</f>
        <v>-962000</v>
      </c>
      <c r="E59" s="277">
        <f t="shared" ref="E59:F60" si="37">+E60</f>
        <v>-790000</v>
      </c>
      <c r="F59" s="300">
        <f t="shared" si="37"/>
        <v>-172000</v>
      </c>
      <c r="G59" s="276">
        <f>+H59+I59</f>
        <v>-962000</v>
      </c>
      <c r="H59" s="277">
        <f t="shared" ref="H59:O60" si="38">+H60</f>
        <v>-790000</v>
      </c>
      <c r="I59" s="300">
        <f t="shared" si="38"/>
        <v>-172000</v>
      </c>
      <c r="J59" s="276">
        <f>+K59+L59</f>
        <v>-292000</v>
      </c>
      <c r="K59" s="277">
        <f t="shared" si="38"/>
        <v>-120000</v>
      </c>
      <c r="L59" s="300">
        <f t="shared" si="38"/>
        <v>-172000</v>
      </c>
      <c r="M59" s="276">
        <f>+N59+O59</f>
        <v>-292000</v>
      </c>
      <c r="N59" s="277">
        <f t="shared" si="38"/>
        <v>-120000</v>
      </c>
      <c r="O59" s="278">
        <f t="shared" si="38"/>
        <v>-172000</v>
      </c>
    </row>
    <row r="60" spans="1:15" ht="21.75" customHeight="1" x14ac:dyDescent="0.25">
      <c r="A60" s="641"/>
      <c r="B60" s="597"/>
      <c r="C60" s="449" t="s">
        <v>247</v>
      </c>
      <c r="D60" s="279">
        <f>E60+F60</f>
        <v>-962000</v>
      </c>
      <c r="E60" s="280">
        <f t="shared" si="37"/>
        <v>-790000</v>
      </c>
      <c r="F60" s="301">
        <f t="shared" si="37"/>
        <v>-172000</v>
      </c>
      <c r="G60" s="279">
        <f>H60+I60</f>
        <v>-962000</v>
      </c>
      <c r="H60" s="280">
        <f t="shared" si="38"/>
        <v>-790000</v>
      </c>
      <c r="I60" s="301">
        <f t="shared" si="38"/>
        <v>-172000</v>
      </c>
      <c r="J60" s="279">
        <f>K60+L60</f>
        <v>-292000</v>
      </c>
      <c r="K60" s="280">
        <f t="shared" si="38"/>
        <v>-120000</v>
      </c>
      <c r="L60" s="301">
        <f t="shared" si="38"/>
        <v>-172000</v>
      </c>
      <c r="M60" s="279">
        <f>N60+O60</f>
        <v>-292000</v>
      </c>
      <c r="N60" s="280">
        <f t="shared" si="38"/>
        <v>-120000</v>
      </c>
      <c r="O60" s="38">
        <f t="shared" si="38"/>
        <v>-172000</v>
      </c>
    </row>
    <row r="61" spans="1:15" ht="21.75" customHeight="1" x14ac:dyDescent="0.25">
      <c r="A61" s="641"/>
      <c r="B61" s="597"/>
      <c r="C61" s="449" t="s">
        <v>248</v>
      </c>
      <c r="D61" s="279">
        <f>+E61+F61</f>
        <v>-962000</v>
      </c>
      <c r="E61" s="280">
        <f>+E62</f>
        <v>-790000</v>
      </c>
      <c r="F61" s="280">
        <f>+F62</f>
        <v>-172000</v>
      </c>
      <c r="G61" s="279">
        <f>+H61+I61</f>
        <v>-962000</v>
      </c>
      <c r="H61" s="280">
        <f>+H62</f>
        <v>-790000</v>
      </c>
      <c r="I61" s="280">
        <f>+I62</f>
        <v>-172000</v>
      </c>
      <c r="J61" s="279">
        <f>+K61+L61</f>
        <v>-292000</v>
      </c>
      <c r="K61" s="280">
        <f>+K62</f>
        <v>-120000</v>
      </c>
      <c r="L61" s="280">
        <f>+L62</f>
        <v>-172000</v>
      </c>
      <c r="M61" s="279">
        <f>+N61+O61</f>
        <v>-292000</v>
      </c>
      <c r="N61" s="280">
        <f>+N62</f>
        <v>-120000</v>
      </c>
      <c r="O61" s="38">
        <f>+O62</f>
        <v>-172000</v>
      </c>
    </row>
    <row r="62" spans="1:15" ht="24.6" customHeight="1" x14ac:dyDescent="0.25">
      <c r="A62" s="641"/>
      <c r="B62" s="597"/>
      <c r="C62" s="449" t="s">
        <v>249</v>
      </c>
      <c r="D62" s="298">
        <f>E62+F62</f>
        <v>-962000</v>
      </c>
      <c r="E62" s="295">
        <f>+E63</f>
        <v>-790000</v>
      </c>
      <c r="F62" s="295">
        <f>+F63</f>
        <v>-172000</v>
      </c>
      <c r="G62" s="298">
        <f>H62+I62</f>
        <v>-962000</v>
      </c>
      <c r="H62" s="295">
        <f>+H63</f>
        <v>-790000</v>
      </c>
      <c r="I62" s="295">
        <f>+I63</f>
        <v>-172000</v>
      </c>
      <c r="J62" s="298">
        <f>K62+L62</f>
        <v>-292000</v>
      </c>
      <c r="K62" s="295">
        <f>+K63</f>
        <v>-120000</v>
      </c>
      <c r="L62" s="295">
        <f>+L63</f>
        <v>-172000</v>
      </c>
      <c r="M62" s="298">
        <f>N62+O62</f>
        <v>-292000</v>
      </c>
      <c r="N62" s="295">
        <f>+N63</f>
        <v>-120000</v>
      </c>
      <c r="O62" s="299">
        <f>+O63</f>
        <v>-172000</v>
      </c>
    </row>
    <row r="63" spans="1:15" ht="18.600000000000001" customHeight="1" thickBot="1" x14ac:dyDescent="0.3">
      <c r="A63" s="642"/>
      <c r="B63" s="600"/>
      <c r="C63" s="402" t="s">
        <v>252</v>
      </c>
      <c r="D63" s="298">
        <f t="shared" ref="D63" si="39">E63+F63</f>
        <v>-962000</v>
      </c>
      <c r="E63" s="324">
        <f>-670000-120000</f>
        <v>-790000</v>
      </c>
      <c r="F63" s="330">
        <v>-172000</v>
      </c>
      <c r="G63" s="298">
        <f t="shared" ref="G63" si="40">H63+I63</f>
        <v>-962000</v>
      </c>
      <c r="H63" s="324">
        <f>+E63</f>
        <v>-790000</v>
      </c>
      <c r="I63" s="330">
        <f>+F63</f>
        <v>-172000</v>
      </c>
      <c r="J63" s="298">
        <f t="shared" ref="J63" si="41">K63+L63</f>
        <v>-292000</v>
      </c>
      <c r="K63" s="324">
        <f>+H63+670000</f>
        <v>-120000</v>
      </c>
      <c r="L63" s="330">
        <f>+I63</f>
        <v>-172000</v>
      </c>
      <c r="M63" s="298">
        <f t="shared" ref="M63" si="42">N63+O63</f>
        <v>-292000</v>
      </c>
      <c r="N63" s="324">
        <f>+K63</f>
        <v>-120000</v>
      </c>
      <c r="O63" s="327">
        <f>+L63</f>
        <v>-172000</v>
      </c>
    </row>
  </sheetData>
  <mergeCells count="32">
    <mergeCell ref="A56:A63"/>
    <mergeCell ref="B56:B63"/>
    <mergeCell ref="A47:A54"/>
    <mergeCell ref="B47:B54"/>
    <mergeCell ref="A38:A45"/>
    <mergeCell ref="B38:B45"/>
    <mergeCell ref="A29:A36"/>
    <mergeCell ref="B29:B36"/>
    <mergeCell ref="B11:B12"/>
    <mergeCell ref="D11:D12"/>
    <mergeCell ref="E11:F11"/>
    <mergeCell ref="H1:I1"/>
    <mergeCell ref="K1:L1"/>
    <mergeCell ref="H2:I2"/>
    <mergeCell ref="K2:L2"/>
    <mergeCell ref="A5:O5"/>
    <mergeCell ref="D8:O9"/>
    <mergeCell ref="B20:B27"/>
    <mergeCell ref="A20:A27"/>
    <mergeCell ref="A8:B10"/>
    <mergeCell ref="J10:L10"/>
    <mergeCell ref="M10:O10"/>
    <mergeCell ref="H11:I11"/>
    <mergeCell ref="A11:A12"/>
    <mergeCell ref="C8:C12"/>
    <mergeCell ref="G10:I10"/>
    <mergeCell ref="N11:O11"/>
    <mergeCell ref="G11:G12"/>
    <mergeCell ref="J11:J12"/>
    <mergeCell ref="K11:L11"/>
    <mergeCell ref="M11:M12"/>
    <mergeCell ref="D10:F10"/>
  </mergeCells>
  <printOptions horizontalCentered="1"/>
  <pageMargins left="0" right="0" top="0" bottom="0" header="0" footer="0"/>
  <pageSetup paperSize="9" scale="43" orientation="landscape" verticalDpi="4294967294" r:id="rId1"/>
  <rowBreaks count="1" manualBreakCount="1">
    <brk id="54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zoomScaleNormal="100" workbookViewId="0">
      <selection activeCell="C33" sqref="C33"/>
    </sheetView>
  </sheetViews>
  <sheetFormatPr defaultColWidth="9.42578125" defaultRowHeight="17.25" x14ac:dyDescent="0.3"/>
  <cols>
    <col min="1" max="1" width="8.7109375" style="385" bestFit="1" customWidth="1"/>
    <col min="2" max="2" width="12" style="385" customWidth="1"/>
    <col min="3" max="3" width="69.7109375" style="385" customWidth="1"/>
    <col min="4" max="4" width="22.28515625" style="385" customWidth="1"/>
    <col min="5" max="5" width="16.85546875" style="385" customWidth="1"/>
    <col min="6" max="6" width="13.5703125" style="385" customWidth="1"/>
    <col min="7" max="7" width="14.7109375" style="385" customWidth="1"/>
    <col min="8" max="8" width="18" style="385" customWidth="1"/>
    <col min="9" max="9" width="14.85546875" style="385" customWidth="1"/>
    <col min="10" max="10" width="14.42578125" style="385" customWidth="1"/>
    <col min="11" max="11" width="17.28515625" style="385" customWidth="1"/>
    <col min="12" max="12" width="13.28515625" style="385" customWidth="1"/>
    <col min="13" max="13" width="15.7109375" style="385" customWidth="1"/>
    <col min="14" max="14" width="14.42578125" style="385" customWidth="1"/>
    <col min="15" max="15" width="14.140625" style="385" customWidth="1"/>
    <col min="16" max="16" width="12.85546875" style="385" customWidth="1"/>
    <col min="17" max="17" width="17.28515625" style="385" bestFit="1" customWidth="1"/>
    <col min="18" max="18" width="17.28515625" style="385" customWidth="1"/>
    <col min="19" max="19" width="17.140625" style="385" customWidth="1"/>
    <col min="20" max="16384" width="9.42578125" style="385"/>
  </cols>
  <sheetData>
    <row r="1" spans="1:15" s="384" customFormat="1" x14ac:dyDescent="0.3">
      <c r="M1" s="385"/>
      <c r="O1" s="386" t="s">
        <v>291</v>
      </c>
    </row>
    <row r="2" spans="1:15" s="384" customFormat="1" x14ac:dyDescent="0.3"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O2" s="388" t="s">
        <v>309</v>
      </c>
    </row>
    <row r="3" spans="1:15" s="384" customFormat="1" x14ac:dyDescent="0.3">
      <c r="C3" s="387"/>
      <c r="D3" s="387"/>
      <c r="E3" s="387"/>
      <c r="F3" s="387"/>
      <c r="G3" s="387"/>
      <c r="H3" s="387"/>
      <c r="I3" s="387"/>
      <c r="J3" s="387"/>
      <c r="K3" s="387"/>
      <c r="L3" s="387"/>
      <c r="M3" s="387"/>
      <c r="O3" s="389" t="s">
        <v>278</v>
      </c>
    </row>
    <row r="4" spans="1:15" s="384" customFormat="1" x14ac:dyDescent="0.3">
      <c r="C4" s="387"/>
      <c r="D4" s="387"/>
      <c r="E4" s="387"/>
      <c r="F4" s="387"/>
      <c r="G4" s="387"/>
      <c r="H4" s="387"/>
      <c r="I4" s="387"/>
      <c r="J4" s="387"/>
      <c r="K4" s="387"/>
      <c r="L4" s="387"/>
      <c r="M4" s="387"/>
      <c r="N4" s="390"/>
      <c r="O4" s="390"/>
    </row>
    <row r="5" spans="1:15" s="384" customFormat="1" ht="72.599999999999994" customHeight="1" x14ac:dyDescent="0.3">
      <c r="A5" s="657" t="s">
        <v>317</v>
      </c>
      <c r="B5" s="657"/>
      <c r="C5" s="657"/>
      <c r="D5" s="657"/>
      <c r="E5" s="657"/>
      <c r="F5" s="657"/>
      <c r="G5" s="657"/>
      <c r="H5" s="657"/>
      <c r="I5" s="657"/>
      <c r="J5" s="657"/>
      <c r="K5" s="657"/>
      <c r="L5" s="657"/>
      <c r="M5" s="657"/>
      <c r="N5" s="657"/>
      <c r="O5" s="657"/>
    </row>
    <row r="6" spans="1:15" s="384" customFormat="1" x14ac:dyDescent="0.3">
      <c r="A6" s="391"/>
      <c r="B6" s="391"/>
      <c r="C6" s="391"/>
      <c r="D6" s="439"/>
      <c r="E6" s="439"/>
      <c r="F6" s="439"/>
      <c r="G6" s="391"/>
      <c r="H6" s="391"/>
      <c r="I6" s="391"/>
      <c r="J6" s="391"/>
      <c r="K6" s="391"/>
      <c r="L6" s="391"/>
      <c r="M6" s="391"/>
      <c r="N6" s="391"/>
      <c r="O6" s="391"/>
    </row>
    <row r="7" spans="1:15" ht="18" thickBot="1" x14ac:dyDescent="0.35">
      <c r="A7" s="392"/>
      <c r="B7" s="392"/>
      <c r="C7" s="393"/>
      <c r="D7" s="393"/>
      <c r="E7" s="393"/>
      <c r="F7" s="393"/>
      <c r="G7" s="393"/>
      <c r="H7" s="393"/>
      <c r="I7" s="393"/>
      <c r="J7" s="393"/>
      <c r="K7" s="393"/>
      <c r="L7" s="393"/>
      <c r="O7" s="394" t="s">
        <v>40</v>
      </c>
    </row>
    <row r="8" spans="1:15" x14ac:dyDescent="0.3">
      <c r="A8" s="658" t="s">
        <v>279</v>
      </c>
      <c r="B8" s="659"/>
      <c r="C8" s="659" t="s">
        <v>280</v>
      </c>
      <c r="D8" s="646" t="s">
        <v>307</v>
      </c>
      <c r="E8" s="647"/>
      <c r="F8" s="648"/>
      <c r="G8" s="646" t="s">
        <v>293</v>
      </c>
      <c r="H8" s="647"/>
      <c r="I8" s="648"/>
      <c r="J8" s="646" t="s">
        <v>292</v>
      </c>
      <c r="K8" s="647"/>
      <c r="L8" s="648"/>
      <c r="M8" s="646" t="s">
        <v>281</v>
      </c>
      <c r="N8" s="647"/>
      <c r="O8" s="663"/>
    </row>
    <row r="9" spans="1:15" s="395" customFormat="1" x14ac:dyDescent="0.2">
      <c r="A9" s="660"/>
      <c r="B9" s="661"/>
      <c r="C9" s="661"/>
      <c r="D9" s="649" t="s">
        <v>282</v>
      </c>
      <c r="E9" s="651" t="s">
        <v>283</v>
      </c>
      <c r="F9" s="651"/>
      <c r="G9" s="649" t="s">
        <v>282</v>
      </c>
      <c r="H9" s="651" t="s">
        <v>283</v>
      </c>
      <c r="I9" s="651"/>
      <c r="J9" s="649" t="s">
        <v>282</v>
      </c>
      <c r="K9" s="651" t="s">
        <v>283</v>
      </c>
      <c r="L9" s="651"/>
      <c r="M9" s="649" t="s">
        <v>282</v>
      </c>
      <c r="N9" s="651" t="s">
        <v>283</v>
      </c>
      <c r="O9" s="664"/>
    </row>
    <row r="10" spans="1:15" s="395" customFormat="1" ht="62.45" customHeight="1" thickBot="1" x14ac:dyDescent="0.25">
      <c r="A10" s="423" t="s">
        <v>284</v>
      </c>
      <c r="B10" s="424" t="s">
        <v>285</v>
      </c>
      <c r="C10" s="662"/>
      <c r="D10" s="650"/>
      <c r="E10" s="425" t="s">
        <v>286</v>
      </c>
      <c r="F10" s="425" t="s">
        <v>287</v>
      </c>
      <c r="G10" s="650"/>
      <c r="H10" s="425" t="s">
        <v>286</v>
      </c>
      <c r="I10" s="425" t="s">
        <v>287</v>
      </c>
      <c r="J10" s="650"/>
      <c r="K10" s="425" t="s">
        <v>286</v>
      </c>
      <c r="L10" s="425" t="s">
        <v>287</v>
      </c>
      <c r="M10" s="650"/>
      <c r="N10" s="425" t="s">
        <v>286</v>
      </c>
      <c r="O10" s="426" t="s">
        <v>287</v>
      </c>
    </row>
    <row r="11" spans="1:15" s="395" customFormat="1" x14ac:dyDescent="0.2">
      <c r="A11" s="418"/>
      <c r="B11" s="419"/>
      <c r="C11" s="420" t="s">
        <v>288</v>
      </c>
      <c r="D11" s="421">
        <f>E11+F11</f>
        <v>22000</v>
      </c>
      <c r="E11" s="421">
        <f>+E14+E13</f>
        <v>0</v>
      </c>
      <c r="F11" s="421">
        <f>+F14+F13</f>
        <v>22000</v>
      </c>
      <c r="G11" s="421">
        <f>H11+I11</f>
        <v>22000</v>
      </c>
      <c r="H11" s="421">
        <f>+H14+H13</f>
        <v>0</v>
      </c>
      <c r="I11" s="421">
        <f>+I14+I13</f>
        <v>22000</v>
      </c>
      <c r="J11" s="421">
        <f>K11+L11</f>
        <v>22000</v>
      </c>
      <c r="K11" s="421">
        <f>+K14+K13</f>
        <v>0</v>
      </c>
      <c r="L11" s="421">
        <f>+L14+L13</f>
        <v>22000</v>
      </c>
      <c r="M11" s="421">
        <f>N11+O11</f>
        <v>22000</v>
      </c>
      <c r="N11" s="421">
        <f>+N14+N13</f>
        <v>0</v>
      </c>
      <c r="O11" s="422">
        <f>+O14+O13</f>
        <v>22000</v>
      </c>
    </row>
    <row r="12" spans="1:15" s="395" customFormat="1" x14ac:dyDescent="0.2">
      <c r="A12" s="369"/>
      <c r="B12" s="367"/>
      <c r="C12" s="398" t="s">
        <v>283</v>
      </c>
      <c r="D12" s="397"/>
      <c r="E12" s="397"/>
      <c r="F12" s="397"/>
      <c r="G12" s="397"/>
      <c r="H12" s="397"/>
      <c r="I12" s="397"/>
      <c r="J12" s="397"/>
      <c r="K12" s="397"/>
      <c r="L12" s="397"/>
      <c r="M12" s="397"/>
      <c r="N12" s="397"/>
      <c r="O12" s="413"/>
    </row>
    <row r="13" spans="1:15" s="395" customFormat="1" x14ac:dyDescent="0.2">
      <c r="A13" s="369"/>
      <c r="B13" s="367"/>
      <c r="C13" s="396" t="s">
        <v>273</v>
      </c>
      <c r="D13" s="397">
        <f>E13+F13</f>
        <v>0</v>
      </c>
      <c r="E13" s="397">
        <v>0</v>
      </c>
      <c r="F13" s="397">
        <v>0</v>
      </c>
      <c r="G13" s="397">
        <f>H13+I13</f>
        <v>0</v>
      </c>
      <c r="H13" s="397">
        <v>0</v>
      </c>
      <c r="I13" s="397">
        <v>0</v>
      </c>
      <c r="J13" s="397">
        <f>K13+L13</f>
        <v>0</v>
      </c>
      <c r="K13" s="397">
        <v>0</v>
      </c>
      <c r="L13" s="397">
        <v>0</v>
      </c>
      <c r="M13" s="397">
        <f>N13+O13</f>
        <v>0</v>
      </c>
      <c r="N13" s="397">
        <v>0</v>
      </c>
      <c r="O13" s="413">
        <v>0</v>
      </c>
    </row>
    <row r="14" spans="1:15" s="395" customFormat="1" x14ac:dyDescent="0.2">
      <c r="A14" s="369"/>
      <c r="B14" s="367"/>
      <c r="C14" s="396" t="s">
        <v>247</v>
      </c>
      <c r="D14" s="397">
        <f>E14+F14</f>
        <v>22000</v>
      </c>
      <c r="E14" s="397">
        <f>+E15</f>
        <v>0</v>
      </c>
      <c r="F14" s="397">
        <f>+F15</f>
        <v>22000</v>
      </c>
      <c r="G14" s="397">
        <f>H14+I14</f>
        <v>22000</v>
      </c>
      <c r="H14" s="397">
        <f>+H15</f>
        <v>0</v>
      </c>
      <c r="I14" s="397">
        <f>+I15</f>
        <v>22000</v>
      </c>
      <c r="J14" s="397">
        <f>K14+L14</f>
        <v>22000</v>
      </c>
      <c r="K14" s="397">
        <f>+K15</f>
        <v>0</v>
      </c>
      <c r="L14" s="397">
        <f>+L15</f>
        <v>22000</v>
      </c>
      <c r="M14" s="397">
        <f>N14+O14</f>
        <v>22000</v>
      </c>
      <c r="N14" s="397">
        <f>+N15</f>
        <v>0</v>
      </c>
      <c r="O14" s="413">
        <f>+O15</f>
        <v>22000</v>
      </c>
    </row>
    <row r="15" spans="1:15" x14ac:dyDescent="0.3">
      <c r="A15" s="406" t="s">
        <v>289</v>
      </c>
      <c r="B15" s="399"/>
      <c r="C15" s="398" t="s">
        <v>245</v>
      </c>
      <c r="D15" s="397">
        <f>E15+F15</f>
        <v>22000</v>
      </c>
      <c r="E15" s="397">
        <f>+E17+E26</f>
        <v>0</v>
      </c>
      <c r="F15" s="397">
        <f>+F17+F26</f>
        <v>22000</v>
      </c>
      <c r="G15" s="397">
        <f>H15+I15</f>
        <v>22000</v>
      </c>
      <c r="H15" s="397">
        <f>+H17+H26</f>
        <v>0</v>
      </c>
      <c r="I15" s="397">
        <f>+I17+I26</f>
        <v>22000</v>
      </c>
      <c r="J15" s="397">
        <f>K15+L15</f>
        <v>22000</v>
      </c>
      <c r="K15" s="397">
        <f>+K17+K26</f>
        <v>0</v>
      </c>
      <c r="L15" s="397">
        <f>+L17+L26</f>
        <v>22000</v>
      </c>
      <c r="M15" s="397">
        <f>N15+O15</f>
        <v>22000</v>
      </c>
      <c r="N15" s="397">
        <f>+N17+N26</f>
        <v>0</v>
      </c>
      <c r="O15" s="413">
        <f>+O17+O26</f>
        <v>22000</v>
      </c>
    </row>
    <row r="16" spans="1:15" ht="18" thickBot="1" x14ac:dyDescent="0.35">
      <c r="A16" s="431"/>
      <c r="B16" s="427"/>
      <c r="C16" s="428" t="s">
        <v>283</v>
      </c>
      <c r="D16" s="429"/>
      <c r="E16" s="429"/>
      <c r="F16" s="429"/>
      <c r="G16" s="429"/>
      <c r="H16" s="429"/>
      <c r="I16" s="429"/>
      <c r="J16" s="429"/>
      <c r="K16" s="429"/>
      <c r="L16" s="429"/>
      <c r="M16" s="429"/>
      <c r="N16" s="429"/>
      <c r="O16" s="430"/>
    </row>
    <row r="17" spans="1:15" ht="46.9" customHeight="1" thickBot="1" x14ac:dyDescent="0.35">
      <c r="A17" s="432"/>
      <c r="B17" s="433">
        <v>21014</v>
      </c>
      <c r="C17" s="445" t="s">
        <v>290</v>
      </c>
      <c r="D17" s="453">
        <f>E17+F17</f>
        <v>122000</v>
      </c>
      <c r="E17" s="454">
        <f>+E19</f>
        <v>100000</v>
      </c>
      <c r="F17" s="454">
        <f>+F19</f>
        <v>22000</v>
      </c>
      <c r="G17" s="455">
        <f>H17+I17</f>
        <v>122000</v>
      </c>
      <c r="H17" s="454">
        <f>+H19</f>
        <v>100000</v>
      </c>
      <c r="I17" s="454">
        <f>+I19</f>
        <v>22000</v>
      </c>
      <c r="J17" s="454">
        <f>K17+L17</f>
        <v>122000</v>
      </c>
      <c r="K17" s="454">
        <f>+K19</f>
        <v>100000</v>
      </c>
      <c r="L17" s="454">
        <f>+L19</f>
        <v>22000</v>
      </c>
      <c r="M17" s="454">
        <f>N17+O17</f>
        <v>122000</v>
      </c>
      <c r="N17" s="454">
        <f>+N19</f>
        <v>100000</v>
      </c>
      <c r="O17" s="456">
        <f>+O19</f>
        <v>22000</v>
      </c>
    </row>
    <row r="18" spans="1:15" x14ac:dyDescent="0.3">
      <c r="A18" s="652"/>
      <c r="B18" s="655"/>
      <c r="C18" s="444" t="s">
        <v>255</v>
      </c>
      <c r="D18" s="450"/>
      <c r="E18" s="451"/>
      <c r="F18" s="451"/>
      <c r="G18" s="450"/>
      <c r="H18" s="451"/>
      <c r="I18" s="451"/>
      <c r="J18" s="450"/>
      <c r="K18" s="451"/>
      <c r="L18" s="451"/>
      <c r="M18" s="450"/>
      <c r="N18" s="451"/>
      <c r="O18" s="452"/>
    </row>
    <row r="19" spans="1:15" x14ac:dyDescent="0.3">
      <c r="A19" s="653"/>
      <c r="B19" s="655"/>
      <c r="C19" s="400" t="s">
        <v>256</v>
      </c>
      <c r="D19" s="401">
        <f>+E19+F19</f>
        <v>122000</v>
      </c>
      <c r="E19" s="401">
        <f>+E21</f>
        <v>100000</v>
      </c>
      <c r="F19" s="401">
        <f>+F21</f>
        <v>22000</v>
      </c>
      <c r="G19" s="401">
        <f>+H19+I19</f>
        <v>122000</v>
      </c>
      <c r="H19" s="401">
        <f>+H21</f>
        <v>100000</v>
      </c>
      <c r="I19" s="401">
        <f>+I21</f>
        <v>22000</v>
      </c>
      <c r="J19" s="401">
        <f>+K19+L19</f>
        <v>122000</v>
      </c>
      <c r="K19" s="401">
        <f>+K21</f>
        <v>100000</v>
      </c>
      <c r="L19" s="401">
        <f>+L21</f>
        <v>22000</v>
      </c>
      <c r="M19" s="401">
        <f>+N19+O19</f>
        <v>122000</v>
      </c>
      <c r="N19" s="401">
        <f>+N21</f>
        <v>100000</v>
      </c>
      <c r="O19" s="414">
        <f>+O21</f>
        <v>22000</v>
      </c>
    </row>
    <row r="20" spans="1:15" ht="25.5" x14ac:dyDescent="0.3">
      <c r="A20" s="653"/>
      <c r="B20" s="655"/>
      <c r="C20" s="398" t="s">
        <v>233</v>
      </c>
      <c r="D20" s="397"/>
      <c r="E20" s="397"/>
      <c r="F20" s="397"/>
      <c r="G20" s="397"/>
      <c r="H20" s="397"/>
      <c r="I20" s="397"/>
      <c r="J20" s="397"/>
      <c r="K20" s="397"/>
      <c r="L20" s="397"/>
      <c r="M20" s="397"/>
      <c r="N20" s="397"/>
      <c r="O20" s="413"/>
    </row>
    <row r="21" spans="1:15" x14ac:dyDescent="0.3">
      <c r="A21" s="653"/>
      <c r="B21" s="655"/>
      <c r="C21" s="398" t="s">
        <v>234</v>
      </c>
      <c r="D21" s="397">
        <f>+E21+F21</f>
        <v>122000</v>
      </c>
      <c r="E21" s="397">
        <f t="shared" ref="E21:F24" si="0">+E22</f>
        <v>100000</v>
      </c>
      <c r="F21" s="397">
        <f t="shared" si="0"/>
        <v>22000</v>
      </c>
      <c r="G21" s="397">
        <f>+H21+I21</f>
        <v>122000</v>
      </c>
      <c r="H21" s="397">
        <f t="shared" ref="H21:I24" si="1">+H22</f>
        <v>100000</v>
      </c>
      <c r="I21" s="397">
        <f t="shared" si="1"/>
        <v>22000</v>
      </c>
      <c r="J21" s="397">
        <f>+K21+L21</f>
        <v>122000</v>
      </c>
      <c r="K21" s="397">
        <f t="shared" ref="K21:L24" si="2">+K22</f>
        <v>100000</v>
      </c>
      <c r="L21" s="397">
        <f t="shared" si="2"/>
        <v>22000</v>
      </c>
      <c r="M21" s="397">
        <f>+N21+O21</f>
        <v>122000</v>
      </c>
      <c r="N21" s="397">
        <f t="shared" ref="N21:O24" si="3">+N22</f>
        <v>100000</v>
      </c>
      <c r="O21" s="413">
        <f t="shared" si="3"/>
        <v>22000</v>
      </c>
    </row>
    <row r="22" spans="1:15" x14ac:dyDescent="0.3">
      <c r="A22" s="653"/>
      <c r="B22" s="655"/>
      <c r="C22" s="398" t="s">
        <v>247</v>
      </c>
      <c r="D22" s="397">
        <f>+E22+F22</f>
        <v>122000</v>
      </c>
      <c r="E22" s="397">
        <f t="shared" si="0"/>
        <v>100000</v>
      </c>
      <c r="F22" s="397">
        <f t="shared" si="0"/>
        <v>22000</v>
      </c>
      <c r="G22" s="397">
        <f>+H22+I22</f>
        <v>122000</v>
      </c>
      <c r="H22" s="397">
        <f t="shared" si="1"/>
        <v>100000</v>
      </c>
      <c r="I22" s="397">
        <f t="shared" si="1"/>
        <v>22000</v>
      </c>
      <c r="J22" s="397">
        <f>+K22+L22</f>
        <v>122000</v>
      </c>
      <c r="K22" s="397">
        <f t="shared" si="2"/>
        <v>100000</v>
      </c>
      <c r="L22" s="397">
        <f t="shared" si="2"/>
        <v>22000</v>
      </c>
      <c r="M22" s="397">
        <f>+N22+O22</f>
        <v>122000</v>
      </c>
      <c r="N22" s="397">
        <f t="shared" si="3"/>
        <v>100000</v>
      </c>
      <c r="O22" s="413">
        <f t="shared" si="3"/>
        <v>22000</v>
      </c>
    </row>
    <row r="23" spans="1:15" x14ac:dyDescent="0.3">
      <c r="A23" s="653"/>
      <c r="B23" s="655"/>
      <c r="C23" s="398" t="s">
        <v>248</v>
      </c>
      <c r="D23" s="397">
        <f>+E23+F23</f>
        <v>122000</v>
      </c>
      <c r="E23" s="397">
        <f t="shared" si="0"/>
        <v>100000</v>
      </c>
      <c r="F23" s="397">
        <f t="shared" si="0"/>
        <v>22000</v>
      </c>
      <c r="G23" s="397">
        <f>+H23+I23</f>
        <v>122000</v>
      </c>
      <c r="H23" s="397">
        <f t="shared" si="1"/>
        <v>100000</v>
      </c>
      <c r="I23" s="397">
        <f t="shared" si="1"/>
        <v>22000</v>
      </c>
      <c r="J23" s="397">
        <f>+K23+L23</f>
        <v>122000</v>
      </c>
      <c r="K23" s="397">
        <f t="shared" si="2"/>
        <v>100000</v>
      </c>
      <c r="L23" s="397">
        <f t="shared" si="2"/>
        <v>22000</v>
      </c>
      <c r="M23" s="397">
        <f>+N23+O23</f>
        <v>122000</v>
      </c>
      <c r="N23" s="397">
        <f t="shared" si="3"/>
        <v>100000</v>
      </c>
      <c r="O23" s="413">
        <f t="shared" si="3"/>
        <v>22000</v>
      </c>
    </row>
    <row r="24" spans="1:15" x14ac:dyDescent="0.3">
      <c r="A24" s="653"/>
      <c r="B24" s="655"/>
      <c r="C24" s="398" t="s">
        <v>249</v>
      </c>
      <c r="D24" s="397">
        <f>+E24+F24</f>
        <v>122000</v>
      </c>
      <c r="E24" s="397">
        <f t="shared" si="0"/>
        <v>100000</v>
      </c>
      <c r="F24" s="397">
        <f t="shared" si="0"/>
        <v>22000</v>
      </c>
      <c r="G24" s="397">
        <f>+H24+I24</f>
        <v>122000</v>
      </c>
      <c r="H24" s="397">
        <f t="shared" si="1"/>
        <v>100000</v>
      </c>
      <c r="I24" s="397">
        <f t="shared" si="1"/>
        <v>22000</v>
      </c>
      <c r="J24" s="397">
        <f>+K24+L24</f>
        <v>122000</v>
      </c>
      <c r="K24" s="397">
        <f t="shared" si="2"/>
        <v>100000</v>
      </c>
      <c r="L24" s="397">
        <f t="shared" si="2"/>
        <v>22000</v>
      </c>
      <c r="M24" s="397">
        <f>+N24+O24</f>
        <v>122000</v>
      </c>
      <c r="N24" s="397">
        <f t="shared" si="3"/>
        <v>100000</v>
      </c>
      <c r="O24" s="413">
        <f t="shared" si="3"/>
        <v>22000</v>
      </c>
    </row>
    <row r="25" spans="1:15" ht="18" thickBot="1" x14ac:dyDescent="0.35">
      <c r="A25" s="654"/>
      <c r="B25" s="656"/>
      <c r="C25" s="415" t="s">
        <v>252</v>
      </c>
      <c r="D25" s="416">
        <f>+E25+F25</f>
        <v>122000</v>
      </c>
      <c r="E25" s="416">
        <v>100000</v>
      </c>
      <c r="F25" s="416">
        <v>22000</v>
      </c>
      <c r="G25" s="416">
        <f>+H25+I25</f>
        <v>122000</v>
      </c>
      <c r="H25" s="416">
        <f>+E25</f>
        <v>100000</v>
      </c>
      <c r="I25" s="416">
        <f>+F25</f>
        <v>22000</v>
      </c>
      <c r="J25" s="416">
        <f>+K25+L25</f>
        <v>122000</v>
      </c>
      <c r="K25" s="416">
        <f>+H25</f>
        <v>100000</v>
      </c>
      <c r="L25" s="416">
        <f>+I25</f>
        <v>22000</v>
      </c>
      <c r="M25" s="416">
        <f>+N25+O25</f>
        <v>122000</v>
      </c>
      <c r="N25" s="416">
        <f>+K25</f>
        <v>100000</v>
      </c>
      <c r="O25" s="417">
        <f>+L25</f>
        <v>22000</v>
      </c>
    </row>
    <row r="26" spans="1:15" ht="37.9" customHeight="1" thickBot="1" x14ac:dyDescent="0.35">
      <c r="A26" s="432"/>
      <c r="B26" s="433">
        <v>21007</v>
      </c>
      <c r="C26" s="445" t="s">
        <v>294</v>
      </c>
      <c r="D26" s="453">
        <f>E26+F26</f>
        <v>-100000</v>
      </c>
      <c r="E26" s="454">
        <f>+E28</f>
        <v>-100000</v>
      </c>
      <c r="F26" s="454">
        <f>+F28</f>
        <v>0</v>
      </c>
      <c r="G26" s="455">
        <f>H26+I26</f>
        <v>-100000</v>
      </c>
      <c r="H26" s="454">
        <f>+H28</f>
        <v>-100000</v>
      </c>
      <c r="I26" s="454">
        <f>+I28</f>
        <v>0</v>
      </c>
      <c r="J26" s="454">
        <f>K26+L26</f>
        <v>-100000</v>
      </c>
      <c r="K26" s="454">
        <f>+K28</f>
        <v>-100000</v>
      </c>
      <c r="L26" s="454">
        <f>+L28</f>
        <v>0</v>
      </c>
      <c r="M26" s="454">
        <f>N26+O26</f>
        <v>-100000</v>
      </c>
      <c r="N26" s="454">
        <f>+N28</f>
        <v>-100000</v>
      </c>
      <c r="O26" s="456">
        <f>+O28</f>
        <v>0</v>
      </c>
    </row>
    <row r="27" spans="1:15" x14ac:dyDescent="0.3">
      <c r="A27" s="652"/>
      <c r="B27" s="655"/>
      <c r="C27" s="444" t="s">
        <v>255</v>
      </c>
      <c r="D27" s="450"/>
      <c r="E27" s="451"/>
      <c r="F27" s="451"/>
      <c r="G27" s="450"/>
      <c r="H27" s="451"/>
      <c r="I27" s="451"/>
      <c r="J27" s="450"/>
      <c r="K27" s="451"/>
      <c r="L27" s="451"/>
      <c r="M27" s="450"/>
      <c r="N27" s="451"/>
      <c r="O27" s="452"/>
    </row>
    <row r="28" spans="1:15" x14ac:dyDescent="0.3">
      <c r="A28" s="653"/>
      <c r="B28" s="655"/>
      <c r="C28" s="400" t="s">
        <v>256</v>
      </c>
      <c r="D28" s="401">
        <f>+E28+F28</f>
        <v>-100000</v>
      </c>
      <c r="E28" s="401">
        <f>+E30</f>
        <v>-100000</v>
      </c>
      <c r="F28" s="401">
        <f>+F30</f>
        <v>0</v>
      </c>
      <c r="G28" s="401">
        <f>+H28+I28</f>
        <v>-100000</v>
      </c>
      <c r="H28" s="401">
        <f>+H30</f>
        <v>-100000</v>
      </c>
      <c r="I28" s="401">
        <f>+I30</f>
        <v>0</v>
      </c>
      <c r="J28" s="401">
        <f>+K28+L28</f>
        <v>-100000</v>
      </c>
      <c r="K28" s="401">
        <f>+K30</f>
        <v>-100000</v>
      </c>
      <c r="L28" s="401">
        <f>+L30</f>
        <v>0</v>
      </c>
      <c r="M28" s="401">
        <f>+N28+O28</f>
        <v>-100000</v>
      </c>
      <c r="N28" s="401">
        <f>+N30</f>
        <v>-100000</v>
      </c>
      <c r="O28" s="414">
        <f>+O30</f>
        <v>0</v>
      </c>
    </row>
    <row r="29" spans="1:15" ht="25.5" x14ac:dyDescent="0.3">
      <c r="A29" s="653"/>
      <c r="B29" s="655"/>
      <c r="C29" s="398" t="s">
        <v>233</v>
      </c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413"/>
    </row>
    <row r="30" spans="1:15" x14ac:dyDescent="0.3">
      <c r="A30" s="653"/>
      <c r="B30" s="655"/>
      <c r="C30" s="398" t="s">
        <v>234</v>
      </c>
      <c r="D30" s="397">
        <f>+E30+F30</f>
        <v>-100000</v>
      </c>
      <c r="E30" s="397">
        <f t="shared" ref="E30:F33" si="4">+E31</f>
        <v>-100000</v>
      </c>
      <c r="F30" s="397">
        <f t="shared" si="4"/>
        <v>0</v>
      </c>
      <c r="G30" s="397">
        <f>+H30+I30</f>
        <v>-100000</v>
      </c>
      <c r="H30" s="397">
        <f t="shared" ref="H30:I33" si="5">+H31</f>
        <v>-100000</v>
      </c>
      <c r="I30" s="397">
        <f t="shared" si="5"/>
        <v>0</v>
      </c>
      <c r="J30" s="397">
        <f>+K30+L30</f>
        <v>-100000</v>
      </c>
      <c r="K30" s="397">
        <f t="shared" ref="K30:L33" si="6">+K31</f>
        <v>-100000</v>
      </c>
      <c r="L30" s="397">
        <f t="shared" si="6"/>
        <v>0</v>
      </c>
      <c r="M30" s="397">
        <f>+N30+O30</f>
        <v>-100000</v>
      </c>
      <c r="N30" s="397">
        <f t="shared" ref="N30:O33" si="7">+N31</f>
        <v>-100000</v>
      </c>
      <c r="O30" s="413">
        <f t="shared" si="7"/>
        <v>0</v>
      </c>
    </row>
    <row r="31" spans="1:15" x14ac:dyDescent="0.3">
      <c r="A31" s="653"/>
      <c r="B31" s="655"/>
      <c r="C31" s="398" t="s">
        <v>247</v>
      </c>
      <c r="D31" s="397">
        <f>+E31+F31</f>
        <v>-100000</v>
      </c>
      <c r="E31" s="397">
        <f t="shared" si="4"/>
        <v>-100000</v>
      </c>
      <c r="F31" s="397">
        <f t="shared" si="4"/>
        <v>0</v>
      </c>
      <c r="G31" s="397">
        <f>+H31+I31</f>
        <v>-100000</v>
      </c>
      <c r="H31" s="397">
        <f t="shared" si="5"/>
        <v>-100000</v>
      </c>
      <c r="I31" s="397">
        <f t="shared" si="5"/>
        <v>0</v>
      </c>
      <c r="J31" s="397">
        <f>+K31+L31</f>
        <v>-100000</v>
      </c>
      <c r="K31" s="397">
        <f t="shared" si="6"/>
        <v>-100000</v>
      </c>
      <c r="L31" s="397">
        <f t="shared" si="6"/>
        <v>0</v>
      </c>
      <c r="M31" s="397">
        <f>+N31+O31</f>
        <v>-100000</v>
      </c>
      <c r="N31" s="397">
        <f t="shared" si="7"/>
        <v>-100000</v>
      </c>
      <c r="O31" s="413">
        <f t="shared" si="7"/>
        <v>0</v>
      </c>
    </row>
    <row r="32" spans="1:15" x14ac:dyDescent="0.3">
      <c r="A32" s="653"/>
      <c r="B32" s="655"/>
      <c r="C32" s="398" t="s">
        <v>248</v>
      </c>
      <c r="D32" s="397">
        <f>+E32+F32</f>
        <v>-100000</v>
      </c>
      <c r="E32" s="397">
        <f t="shared" si="4"/>
        <v>-100000</v>
      </c>
      <c r="F32" s="397">
        <f t="shared" si="4"/>
        <v>0</v>
      </c>
      <c r="G32" s="397">
        <f>+H32+I32</f>
        <v>-100000</v>
      </c>
      <c r="H32" s="397">
        <f t="shared" si="5"/>
        <v>-100000</v>
      </c>
      <c r="I32" s="397">
        <f t="shared" si="5"/>
        <v>0</v>
      </c>
      <c r="J32" s="397">
        <f>+K32+L32</f>
        <v>-100000</v>
      </c>
      <c r="K32" s="397">
        <f t="shared" si="6"/>
        <v>-100000</v>
      </c>
      <c r="L32" s="397">
        <f t="shared" si="6"/>
        <v>0</v>
      </c>
      <c r="M32" s="397">
        <f>+N32+O32</f>
        <v>-100000</v>
      </c>
      <c r="N32" s="397">
        <f t="shared" si="7"/>
        <v>-100000</v>
      </c>
      <c r="O32" s="413">
        <f t="shared" si="7"/>
        <v>0</v>
      </c>
    </row>
    <row r="33" spans="1:15" x14ac:dyDescent="0.3">
      <c r="A33" s="653"/>
      <c r="B33" s="655"/>
      <c r="C33" s="398" t="s">
        <v>249</v>
      </c>
      <c r="D33" s="397">
        <f>+E33+F33</f>
        <v>-100000</v>
      </c>
      <c r="E33" s="397">
        <f t="shared" si="4"/>
        <v>-100000</v>
      </c>
      <c r="F33" s="397">
        <f t="shared" si="4"/>
        <v>0</v>
      </c>
      <c r="G33" s="397">
        <f>+H33+I33</f>
        <v>-100000</v>
      </c>
      <c r="H33" s="397">
        <f t="shared" si="5"/>
        <v>-100000</v>
      </c>
      <c r="I33" s="397">
        <f t="shared" si="5"/>
        <v>0</v>
      </c>
      <c r="J33" s="397">
        <f>+K33+L33</f>
        <v>-100000</v>
      </c>
      <c r="K33" s="397">
        <f t="shared" si="6"/>
        <v>-100000</v>
      </c>
      <c r="L33" s="397">
        <f t="shared" si="6"/>
        <v>0</v>
      </c>
      <c r="M33" s="397">
        <f>+N33+O33</f>
        <v>-100000</v>
      </c>
      <c r="N33" s="397">
        <f t="shared" si="7"/>
        <v>-100000</v>
      </c>
      <c r="O33" s="413">
        <f t="shared" si="7"/>
        <v>0</v>
      </c>
    </row>
    <row r="34" spans="1:15" ht="18" thickBot="1" x14ac:dyDescent="0.35">
      <c r="A34" s="654"/>
      <c r="B34" s="656"/>
      <c r="C34" s="415" t="s">
        <v>252</v>
      </c>
      <c r="D34" s="416">
        <f>+E34+F34</f>
        <v>-100000</v>
      </c>
      <c r="E34" s="416">
        <v>-100000</v>
      </c>
      <c r="F34" s="416"/>
      <c r="G34" s="416">
        <f>+H34+I34</f>
        <v>-100000</v>
      </c>
      <c r="H34" s="416">
        <f>+E34</f>
        <v>-100000</v>
      </c>
      <c r="I34" s="416"/>
      <c r="J34" s="416">
        <f>+K34+L34</f>
        <v>-100000</v>
      </c>
      <c r="K34" s="416">
        <f>+H34</f>
        <v>-100000</v>
      </c>
      <c r="L34" s="416">
        <v>0</v>
      </c>
      <c r="M34" s="416">
        <f>+N34+O34</f>
        <v>-100000</v>
      </c>
      <c r="N34" s="416">
        <f>+K34</f>
        <v>-100000</v>
      </c>
      <c r="O34" s="417">
        <f>+L34</f>
        <v>0</v>
      </c>
    </row>
  </sheetData>
  <mergeCells count="19">
    <mergeCell ref="A5:O5"/>
    <mergeCell ref="A8:B9"/>
    <mergeCell ref="C8:C10"/>
    <mergeCell ref="M8:O8"/>
    <mergeCell ref="M9:M10"/>
    <mergeCell ref="N9:O9"/>
    <mergeCell ref="J8:L8"/>
    <mergeCell ref="J9:J10"/>
    <mergeCell ref="K9:L9"/>
    <mergeCell ref="G8:I8"/>
    <mergeCell ref="G9:G10"/>
    <mergeCell ref="H9:I9"/>
    <mergeCell ref="D8:F8"/>
    <mergeCell ref="D9:D10"/>
    <mergeCell ref="E9:F9"/>
    <mergeCell ref="A18:A25"/>
    <mergeCell ref="A27:A34"/>
    <mergeCell ref="B27:B34"/>
    <mergeCell ref="B18:B25"/>
  </mergeCells>
  <pageMargins left="0.7" right="0.7" top="0.75" bottom="0.75" header="0.3" footer="0.3"/>
  <pageSetup paperSize="9" scale="52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abSelected="1" view="pageBreakPreview" topLeftCell="A52" zoomScaleNormal="100" zoomScaleSheetLayoutView="100" workbookViewId="0">
      <selection activeCell="E23" sqref="E23"/>
    </sheetView>
  </sheetViews>
  <sheetFormatPr defaultColWidth="9.140625" defaultRowHeight="13.5" x14ac:dyDescent="0.25"/>
  <cols>
    <col min="1" max="1" width="37.7109375" style="24" customWidth="1"/>
    <col min="2" max="2" width="53.42578125" style="24" customWidth="1"/>
    <col min="3" max="4" width="15.42578125" style="24" customWidth="1"/>
    <col min="5" max="5" width="14.85546875" style="24" customWidth="1"/>
    <col min="6" max="6" width="16.42578125" style="24" customWidth="1"/>
    <col min="7" max="7" width="19.5703125" style="24" customWidth="1"/>
    <col min="8" max="8" width="19.42578125" style="24" customWidth="1"/>
    <col min="9" max="9" width="19.5703125" style="24" customWidth="1"/>
    <col min="10" max="10" width="17.7109375" style="24" customWidth="1"/>
    <col min="11" max="11" width="18.7109375" style="24" customWidth="1"/>
    <col min="12" max="12" width="15" style="24" customWidth="1"/>
    <col min="13" max="16384" width="9.140625" style="24"/>
  </cols>
  <sheetData>
    <row r="1" spans="1:9" ht="16.5" customHeight="1" x14ac:dyDescent="0.25">
      <c r="E1" s="688" t="s">
        <v>295</v>
      </c>
      <c r="F1" s="688"/>
      <c r="G1" s="21"/>
      <c r="H1" s="21"/>
      <c r="I1" s="21"/>
    </row>
    <row r="2" spans="1:9" ht="15.75" customHeight="1" x14ac:dyDescent="0.25">
      <c r="B2" s="690" t="s">
        <v>309</v>
      </c>
      <c r="C2" s="690"/>
      <c r="D2" s="690"/>
      <c r="E2" s="690"/>
      <c r="F2" s="690"/>
      <c r="G2" s="21"/>
      <c r="H2" s="21"/>
      <c r="I2" s="21"/>
    </row>
    <row r="3" spans="1:9" x14ac:dyDescent="0.25">
      <c r="B3" s="690" t="s">
        <v>213</v>
      </c>
      <c r="C3" s="690"/>
      <c r="D3" s="690"/>
      <c r="E3" s="690"/>
      <c r="F3" s="690"/>
    </row>
    <row r="4" spans="1:9" x14ac:dyDescent="0.25">
      <c r="E4" s="262"/>
      <c r="F4" s="263"/>
    </row>
    <row r="5" spans="1:9" x14ac:dyDescent="0.25">
      <c r="E5" s="688"/>
      <c r="F5" s="688"/>
    </row>
    <row r="6" spans="1:9" x14ac:dyDescent="0.25">
      <c r="E6" s="270"/>
      <c r="F6" s="270"/>
    </row>
    <row r="7" spans="1:9" ht="48.75" customHeight="1" x14ac:dyDescent="0.25">
      <c r="A7" s="689" t="s">
        <v>319</v>
      </c>
      <c r="B7" s="689"/>
      <c r="C7" s="689"/>
      <c r="D7" s="689"/>
      <c r="E7" s="689"/>
      <c r="F7" s="689"/>
      <c r="G7" s="261"/>
      <c r="H7" s="261"/>
      <c r="I7" s="261"/>
    </row>
    <row r="8" spans="1:9" ht="21.6" customHeight="1" x14ac:dyDescent="0.25">
      <c r="A8" s="51"/>
      <c r="B8" s="51"/>
      <c r="C8" s="322"/>
      <c r="D8" s="440"/>
      <c r="E8" s="692" t="s">
        <v>318</v>
      </c>
      <c r="F8" s="692"/>
      <c r="G8" s="261"/>
      <c r="H8" s="261"/>
      <c r="I8" s="261"/>
    </row>
    <row r="9" spans="1:9" ht="28.5" customHeight="1" x14ac:dyDescent="0.25">
      <c r="A9" s="689" t="s">
        <v>226</v>
      </c>
      <c r="B9" s="689"/>
      <c r="C9" s="689"/>
      <c r="D9" s="689"/>
      <c r="E9" s="689"/>
      <c r="F9" s="689"/>
      <c r="G9" s="51"/>
      <c r="H9" s="51"/>
      <c r="I9" s="51"/>
    </row>
    <row r="10" spans="1:9" ht="16.5" x14ac:dyDescent="0.25">
      <c r="A10" s="691" t="s">
        <v>212</v>
      </c>
      <c r="B10" s="691"/>
      <c r="C10" s="691"/>
      <c r="D10" s="691"/>
      <c r="E10" s="691"/>
      <c r="F10" s="691"/>
      <c r="G10" s="51"/>
      <c r="H10" s="51"/>
      <c r="I10" s="51"/>
    </row>
    <row r="11" spans="1:9" ht="13.5" customHeight="1" thickBot="1" x14ac:dyDescent="0.3">
      <c r="A11" s="264"/>
      <c r="B11" s="264"/>
      <c r="C11" s="323"/>
      <c r="D11" s="441"/>
      <c r="E11" s="264"/>
      <c r="F11" s="264"/>
      <c r="G11" s="51"/>
      <c r="H11" s="51"/>
      <c r="I11" s="51"/>
    </row>
    <row r="12" spans="1:9" ht="27.75" customHeight="1" x14ac:dyDescent="0.25">
      <c r="A12" s="318" t="s">
        <v>214</v>
      </c>
      <c r="B12" s="319" t="s">
        <v>215</v>
      </c>
      <c r="C12" s="291"/>
      <c r="D12" s="291"/>
      <c r="E12" s="264"/>
      <c r="F12" s="264"/>
      <c r="G12" s="51"/>
      <c r="H12" s="51"/>
      <c r="I12" s="51"/>
    </row>
    <row r="13" spans="1:9" ht="27.75" customHeight="1" thickBot="1" x14ac:dyDescent="0.3">
      <c r="A13" s="320">
        <v>1049</v>
      </c>
      <c r="B13" s="321" t="s">
        <v>238</v>
      </c>
      <c r="C13" s="292"/>
      <c r="D13" s="292"/>
      <c r="E13" s="264"/>
      <c r="F13" s="264"/>
      <c r="G13" s="51"/>
      <c r="H13" s="51"/>
      <c r="I13" s="51"/>
    </row>
    <row r="14" spans="1:9" ht="12.75" customHeight="1" x14ac:dyDescent="0.25">
      <c r="A14" s="265"/>
      <c r="B14" s="262"/>
      <c r="C14" s="262"/>
      <c r="D14" s="262"/>
      <c r="E14" s="264"/>
      <c r="F14" s="264"/>
      <c r="G14" s="51"/>
      <c r="H14" s="51"/>
      <c r="I14" s="51"/>
    </row>
    <row r="15" spans="1:9" ht="24" customHeight="1" x14ac:dyDescent="0.25">
      <c r="A15" s="275" t="s">
        <v>216</v>
      </c>
      <c r="B15" s="262"/>
      <c r="C15" s="262"/>
      <c r="D15" s="262"/>
      <c r="E15" s="264"/>
      <c r="F15" s="264"/>
      <c r="G15" s="51"/>
      <c r="H15" s="51"/>
      <c r="I15" s="51"/>
    </row>
    <row r="16" spans="1:9" ht="10.5" customHeight="1" x14ac:dyDescent="0.25"/>
    <row r="17" spans="1:6" ht="14.25" thickBot="1" x14ac:dyDescent="0.3"/>
    <row r="18" spans="1:6" ht="17.25" customHeight="1" x14ac:dyDescent="0.25">
      <c r="A18" s="680" t="s">
        <v>210</v>
      </c>
      <c r="B18" s="682">
        <v>1049</v>
      </c>
      <c r="C18" s="668" t="s">
        <v>320</v>
      </c>
      <c r="D18" s="668"/>
      <c r="E18" s="668"/>
      <c r="F18" s="669"/>
    </row>
    <row r="19" spans="1:6" ht="30" customHeight="1" x14ac:dyDescent="0.25">
      <c r="A19" s="681"/>
      <c r="B19" s="683"/>
      <c r="C19" s="670"/>
      <c r="D19" s="670"/>
      <c r="E19" s="670"/>
      <c r="F19" s="671"/>
    </row>
    <row r="20" spans="1:6" ht="33" x14ac:dyDescent="0.25">
      <c r="A20" s="524" t="s">
        <v>211</v>
      </c>
      <c r="B20" s="525">
        <v>11012</v>
      </c>
      <c r="C20" s="436" t="s">
        <v>308</v>
      </c>
      <c r="D20" s="436" t="s">
        <v>73</v>
      </c>
      <c r="E20" s="436" t="s">
        <v>72</v>
      </c>
      <c r="F20" s="290" t="s">
        <v>22</v>
      </c>
    </row>
    <row r="21" spans="1:6" ht="46.5" customHeight="1" x14ac:dyDescent="0.25">
      <c r="A21" s="524" t="s">
        <v>204</v>
      </c>
      <c r="B21" s="526" t="str">
        <f>+'Հավելված 3'!C19</f>
        <v xml:space="preserve"> Եվրասիական զարգացման բանկի աջակցությամբ իրականացվող Հյուսիս-հարավ միջանցքի զարգացման ծրագրի համակարգում և կառավարում</v>
      </c>
      <c r="C21" s="526"/>
      <c r="D21" s="526"/>
      <c r="E21" s="527"/>
      <c r="F21" s="528"/>
    </row>
    <row r="22" spans="1:6" ht="45.75" customHeight="1" x14ac:dyDescent="0.25">
      <c r="A22" s="524" t="s">
        <v>205</v>
      </c>
      <c r="B22" s="404" t="s">
        <v>315</v>
      </c>
      <c r="C22" s="526"/>
      <c r="D22" s="526"/>
      <c r="E22" s="527"/>
      <c r="F22" s="528"/>
    </row>
    <row r="23" spans="1:6" ht="25.15" customHeight="1" x14ac:dyDescent="0.25">
      <c r="A23" s="524" t="s">
        <v>206</v>
      </c>
      <c r="B23" s="404" t="s">
        <v>299</v>
      </c>
      <c r="C23" s="526"/>
      <c r="D23" s="526"/>
      <c r="E23" s="527"/>
      <c r="F23" s="528"/>
    </row>
    <row r="24" spans="1:6" ht="27" customHeight="1" x14ac:dyDescent="0.25">
      <c r="A24" s="524" t="s">
        <v>237</v>
      </c>
      <c r="B24" s="404" t="s">
        <v>207</v>
      </c>
      <c r="C24" s="526"/>
      <c r="D24" s="526"/>
      <c r="E24" s="527"/>
      <c r="F24" s="528"/>
    </row>
    <row r="25" spans="1:6" ht="19.5" customHeight="1" x14ac:dyDescent="0.25">
      <c r="A25" s="672" t="s">
        <v>208</v>
      </c>
      <c r="B25" s="673"/>
      <c r="C25" s="529"/>
      <c r="D25" s="529"/>
      <c r="E25" s="530"/>
      <c r="F25" s="531"/>
    </row>
    <row r="26" spans="1:6" ht="16.5" customHeight="1" x14ac:dyDescent="0.25">
      <c r="A26" s="686" t="s">
        <v>301</v>
      </c>
      <c r="B26" s="687"/>
      <c r="C26" s="532"/>
      <c r="D26" s="532">
        <v>50</v>
      </c>
      <c r="E26" s="532"/>
      <c r="F26" s="533">
        <v>50</v>
      </c>
    </row>
    <row r="27" spans="1:6" ht="16.5" customHeight="1" x14ac:dyDescent="0.25">
      <c r="A27" s="693" t="s">
        <v>322</v>
      </c>
      <c r="B27" s="694"/>
      <c r="C27" s="541"/>
      <c r="D27" s="541"/>
      <c r="E27" s="541"/>
      <c r="F27" s="542">
        <v>10</v>
      </c>
    </row>
    <row r="28" spans="1:6" ht="24.75" customHeight="1" thickBot="1" x14ac:dyDescent="0.3">
      <c r="A28" s="678" t="s">
        <v>209</v>
      </c>
      <c r="B28" s="679"/>
      <c r="C28" s="534">
        <f>+'Հավելված 2'!G22</f>
        <v>320000</v>
      </c>
      <c r="D28" s="534">
        <f>+'Հավելված 2'!H22</f>
        <v>320000</v>
      </c>
      <c r="E28" s="534">
        <f>+'Հավելված 2'!I22</f>
        <v>320000</v>
      </c>
      <c r="F28" s="534">
        <f>+'Հավելված 2'!J22</f>
        <v>320000</v>
      </c>
    </row>
    <row r="29" spans="1:6" ht="14.25" thickBot="1" x14ac:dyDescent="0.3"/>
    <row r="30" spans="1:6" ht="17.25" customHeight="1" x14ac:dyDescent="0.25">
      <c r="A30" s="680" t="s">
        <v>210</v>
      </c>
      <c r="B30" s="682">
        <v>1049</v>
      </c>
      <c r="C30" s="668" t="s">
        <v>320</v>
      </c>
      <c r="D30" s="668"/>
      <c r="E30" s="668"/>
      <c r="F30" s="669"/>
    </row>
    <row r="31" spans="1:6" ht="44.25" customHeight="1" x14ac:dyDescent="0.25">
      <c r="A31" s="681"/>
      <c r="B31" s="683"/>
      <c r="C31" s="670"/>
      <c r="D31" s="670"/>
      <c r="E31" s="670"/>
      <c r="F31" s="671"/>
    </row>
    <row r="32" spans="1:6" ht="33" x14ac:dyDescent="0.25">
      <c r="A32" s="524" t="s">
        <v>211</v>
      </c>
      <c r="B32" s="525">
        <v>21004</v>
      </c>
      <c r="C32" s="436" t="s">
        <v>308</v>
      </c>
      <c r="D32" s="436" t="s">
        <v>73</v>
      </c>
      <c r="E32" s="436" t="s">
        <v>72</v>
      </c>
      <c r="F32" s="290" t="s">
        <v>22</v>
      </c>
    </row>
    <row r="33" spans="1:6" ht="46.5" customHeight="1" x14ac:dyDescent="0.25">
      <c r="A33" s="524" t="s">
        <v>204</v>
      </c>
      <c r="B33" s="404" t="s">
        <v>302</v>
      </c>
      <c r="C33" s="526"/>
      <c r="D33" s="526"/>
      <c r="E33" s="527"/>
      <c r="F33" s="528"/>
    </row>
    <row r="34" spans="1:6" ht="22.9" customHeight="1" x14ac:dyDescent="0.25">
      <c r="A34" s="524" t="s">
        <v>205</v>
      </c>
      <c r="B34" s="404" t="s">
        <v>272</v>
      </c>
      <c r="C34" s="526"/>
      <c r="D34" s="526"/>
      <c r="E34" s="527"/>
      <c r="F34" s="528"/>
    </row>
    <row r="35" spans="1:6" ht="36.6" customHeight="1" x14ac:dyDescent="0.25">
      <c r="A35" s="524" t="s">
        <v>206</v>
      </c>
      <c r="B35" s="404" t="s">
        <v>267</v>
      </c>
      <c r="C35" s="526"/>
      <c r="D35" s="526"/>
      <c r="E35" s="527"/>
      <c r="F35" s="528"/>
    </row>
    <row r="36" spans="1:6" ht="27" customHeight="1" x14ac:dyDescent="0.25">
      <c r="A36" s="524" t="s">
        <v>237</v>
      </c>
      <c r="B36" s="404" t="s">
        <v>207</v>
      </c>
      <c r="C36" s="526"/>
      <c r="D36" s="526"/>
      <c r="E36" s="527"/>
      <c r="F36" s="528"/>
    </row>
    <row r="37" spans="1:6" ht="19.5" customHeight="1" x14ac:dyDescent="0.25">
      <c r="A37" s="672" t="s">
        <v>208</v>
      </c>
      <c r="B37" s="673"/>
      <c r="C37" s="529"/>
      <c r="D37" s="529"/>
      <c r="E37" s="530"/>
      <c r="F37" s="531"/>
    </row>
    <row r="38" spans="1:6" ht="24.75" customHeight="1" thickBot="1" x14ac:dyDescent="0.3">
      <c r="A38" s="684" t="s">
        <v>209</v>
      </c>
      <c r="B38" s="685"/>
      <c r="C38" s="534">
        <f>+'Հավելված 2'!G31</f>
        <v>110000</v>
      </c>
      <c r="D38" s="534">
        <f>+'Հավելված 2'!H31</f>
        <v>110000</v>
      </c>
      <c r="E38" s="534">
        <f>+'Հավելված 2'!I31</f>
        <v>110000</v>
      </c>
      <c r="F38" s="534">
        <f>+'Հավելված 2'!J31</f>
        <v>110000</v>
      </c>
    </row>
    <row r="39" spans="1:6" ht="14.25" thickBot="1" x14ac:dyDescent="0.3"/>
    <row r="40" spans="1:6" ht="17.25" customHeight="1" x14ac:dyDescent="0.25">
      <c r="A40" s="680" t="s">
        <v>210</v>
      </c>
      <c r="B40" s="682">
        <v>1049</v>
      </c>
      <c r="C40" s="668" t="s">
        <v>321</v>
      </c>
      <c r="D40" s="668"/>
      <c r="E40" s="668"/>
      <c r="F40" s="669"/>
    </row>
    <row r="41" spans="1:6" ht="44.25" customHeight="1" x14ac:dyDescent="0.25">
      <c r="A41" s="681"/>
      <c r="B41" s="683"/>
      <c r="C41" s="670"/>
      <c r="D41" s="670"/>
      <c r="E41" s="670"/>
      <c r="F41" s="671"/>
    </row>
    <row r="42" spans="1:6" ht="33" x14ac:dyDescent="0.25">
      <c r="A42" s="524" t="s">
        <v>211</v>
      </c>
      <c r="B42" s="525">
        <v>21006</v>
      </c>
      <c r="C42" s="436" t="s">
        <v>308</v>
      </c>
      <c r="D42" s="436" t="s">
        <v>73</v>
      </c>
      <c r="E42" s="436" t="s">
        <v>72</v>
      </c>
      <c r="F42" s="290" t="s">
        <v>22</v>
      </c>
    </row>
    <row r="43" spans="1:6" ht="46.5" customHeight="1" x14ac:dyDescent="0.25">
      <c r="A43" s="524" t="s">
        <v>204</v>
      </c>
      <c r="B43" s="404" t="s">
        <v>265</v>
      </c>
      <c r="C43" s="526"/>
      <c r="D43" s="526"/>
      <c r="E43" s="527"/>
      <c r="F43" s="528"/>
    </row>
    <row r="44" spans="1:6" ht="45.75" customHeight="1" x14ac:dyDescent="0.25">
      <c r="A44" s="524" t="s">
        <v>205</v>
      </c>
      <c r="B44" s="404" t="s">
        <v>266</v>
      </c>
      <c r="C44" s="526"/>
      <c r="D44" s="526"/>
      <c r="E44" s="527"/>
      <c r="F44" s="528"/>
    </row>
    <row r="45" spans="1:6" ht="42" customHeight="1" x14ac:dyDescent="0.25">
      <c r="A45" s="524" t="s">
        <v>206</v>
      </c>
      <c r="B45" s="404" t="s">
        <v>267</v>
      </c>
      <c r="C45" s="526"/>
      <c r="D45" s="526"/>
      <c r="E45" s="527"/>
      <c r="F45" s="528"/>
    </row>
    <row r="46" spans="1:6" ht="27" customHeight="1" x14ac:dyDescent="0.25">
      <c r="A46" s="524" t="s">
        <v>237</v>
      </c>
      <c r="B46" s="404" t="s">
        <v>207</v>
      </c>
      <c r="C46" s="526"/>
      <c r="D46" s="526"/>
      <c r="E46" s="527"/>
      <c r="F46" s="528"/>
    </row>
    <row r="47" spans="1:6" ht="19.5" customHeight="1" x14ac:dyDescent="0.25">
      <c r="A47" s="672" t="s">
        <v>208</v>
      </c>
      <c r="B47" s="673"/>
      <c r="C47" s="529"/>
      <c r="D47" s="529"/>
      <c r="E47" s="530"/>
      <c r="F47" s="531"/>
    </row>
    <row r="48" spans="1:6" ht="24.75" customHeight="1" thickBot="1" x14ac:dyDescent="0.3">
      <c r="A48" s="678" t="s">
        <v>209</v>
      </c>
      <c r="B48" s="679"/>
      <c r="C48" s="534">
        <f>+'Հավելված 2'!G40</f>
        <v>-160000</v>
      </c>
      <c r="D48" s="534">
        <f>+'Հավելված 2'!H40</f>
        <v>-160000</v>
      </c>
      <c r="E48" s="534">
        <f>+'Հավելված 2'!I40</f>
        <v>-160000</v>
      </c>
      <c r="F48" s="534">
        <f>+'Հավելված 2'!J40</f>
        <v>-160000</v>
      </c>
    </row>
    <row r="49" spans="1:6" ht="14.25" thickBot="1" x14ac:dyDescent="0.3"/>
    <row r="50" spans="1:6" ht="45.6" customHeight="1" x14ac:dyDescent="0.25">
      <c r="A50" s="535" t="s">
        <v>210</v>
      </c>
      <c r="B50" s="536" t="s">
        <v>298</v>
      </c>
      <c r="C50" s="674" t="s">
        <v>320</v>
      </c>
      <c r="D50" s="674"/>
      <c r="E50" s="674"/>
      <c r="F50" s="675"/>
    </row>
    <row r="51" spans="1:6" ht="33" x14ac:dyDescent="0.25">
      <c r="A51" s="537" t="s">
        <v>211</v>
      </c>
      <c r="B51" s="538">
        <v>21011</v>
      </c>
      <c r="C51" s="436" t="s">
        <v>308</v>
      </c>
      <c r="D51" s="436" t="s">
        <v>73</v>
      </c>
      <c r="E51" s="436" t="s">
        <v>72</v>
      </c>
      <c r="F51" s="290" t="s">
        <v>22</v>
      </c>
    </row>
    <row r="52" spans="1:6" ht="52.15" customHeight="1" x14ac:dyDescent="0.25">
      <c r="A52" s="537" t="s">
        <v>204</v>
      </c>
      <c r="B52" s="538" t="s">
        <v>269</v>
      </c>
      <c r="C52" s="527"/>
      <c r="D52" s="527"/>
      <c r="E52" s="527"/>
      <c r="F52" s="528"/>
    </row>
    <row r="53" spans="1:6" ht="35.450000000000003" customHeight="1" x14ac:dyDescent="0.25">
      <c r="A53" s="537" t="s">
        <v>205</v>
      </c>
      <c r="B53" s="538" t="s">
        <v>270</v>
      </c>
      <c r="C53" s="527"/>
      <c r="D53" s="527"/>
      <c r="E53" s="527"/>
      <c r="F53" s="528"/>
    </row>
    <row r="54" spans="1:6" ht="36" customHeight="1" x14ac:dyDescent="0.25">
      <c r="A54" s="537" t="s">
        <v>206</v>
      </c>
      <c r="B54" s="538" t="s">
        <v>267</v>
      </c>
      <c r="C54" s="527"/>
      <c r="D54" s="527"/>
      <c r="E54" s="527"/>
      <c r="F54" s="528"/>
    </row>
    <row r="55" spans="1:6" ht="33" x14ac:dyDescent="0.25">
      <c r="A55" s="537" t="s">
        <v>300</v>
      </c>
      <c r="B55" s="538" t="s">
        <v>207</v>
      </c>
      <c r="C55" s="527"/>
      <c r="D55" s="527"/>
      <c r="E55" s="527"/>
      <c r="F55" s="528"/>
    </row>
    <row r="56" spans="1:6" ht="16.5" x14ac:dyDescent="0.25">
      <c r="A56" s="676" t="s">
        <v>208</v>
      </c>
      <c r="B56" s="677"/>
      <c r="C56" s="527"/>
      <c r="D56" s="527"/>
      <c r="E56" s="527"/>
      <c r="F56" s="528"/>
    </row>
    <row r="57" spans="1:6" ht="22.9" customHeight="1" x14ac:dyDescent="0.25">
      <c r="A57" s="667" t="s">
        <v>268</v>
      </c>
      <c r="B57" s="667"/>
      <c r="C57" s="530"/>
      <c r="D57" s="530">
        <v>1</v>
      </c>
      <c r="E57" s="530"/>
      <c r="F57" s="531">
        <v>1</v>
      </c>
    </row>
    <row r="58" spans="1:6" ht="21" customHeight="1" thickBot="1" x14ac:dyDescent="0.3">
      <c r="A58" s="665" t="s">
        <v>209</v>
      </c>
      <c r="B58" s="666"/>
      <c r="C58" s="534">
        <f>+'Հավելված 2'!G49</f>
        <v>670000</v>
      </c>
      <c r="D58" s="534">
        <f>+'Հավելված 2'!H49</f>
        <v>670000</v>
      </c>
      <c r="E58" s="534"/>
      <c r="F58" s="534"/>
    </row>
    <row r="59" spans="1:6" ht="14.25" thickBot="1" x14ac:dyDescent="0.3"/>
    <row r="60" spans="1:6" ht="52.15" customHeight="1" x14ac:dyDescent="0.25">
      <c r="A60" s="535" t="s">
        <v>210</v>
      </c>
      <c r="B60" s="536" t="s">
        <v>298</v>
      </c>
      <c r="C60" s="674" t="s">
        <v>321</v>
      </c>
      <c r="D60" s="674"/>
      <c r="E60" s="674"/>
      <c r="F60" s="675"/>
    </row>
    <row r="61" spans="1:6" ht="33" x14ac:dyDescent="0.25">
      <c r="A61" s="537" t="s">
        <v>211</v>
      </c>
      <c r="B61" s="538">
        <v>21012</v>
      </c>
      <c r="C61" s="436" t="s">
        <v>308</v>
      </c>
      <c r="D61" s="436" t="s">
        <v>73</v>
      </c>
      <c r="E61" s="436" t="s">
        <v>72</v>
      </c>
      <c r="F61" s="290" t="s">
        <v>22</v>
      </c>
    </row>
    <row r="62" spans="1:6" ht="48" customHeight="1" x14ac:dyDescent="0.25">
      <c r="A62" s="537" t="s">
        <v>204</v>
      </c>
      <c r="B62" s="538" t="s">
        <v>271</v>
      </c>
      <c r="C62" s="527"/>
      <c r="D62" s="527"/>
      <c r="E62" s="527"/>
      <c r="F62" s="528"/>
    </row>
    <row r="63" spans="1:6" ht="19.899999999999999" customHeight="1" x14ac:dyDescent="0.25">
      <c r="A63" s="537" t="s">
        <v>205</v>
      </c>
      <c r="B63" s="538" t="s">
        <v>272</v>
      </c>
      <c r="C63" s="527"/>
      <c r="D63" s="527"/>
      <c r="E63" s="527"/>
      <c r="F63" s="528"/>
    </row>
    <row r="64" spans="1:6" ht="32.450000000000003" customHeight="1" x14ac:dyDescent="0.25">
      <c r="A64" s="537" t="s">
        <v>206</v>
      </c>
      <c r="B64" s="538" t="s">
        <v>267</v>
      </c>
      <c r="C64" s="527"/>
      <c r="D64" s="527"/>
      <c r="E64" s="527"/>
      <c r="F64" s="528"/>
    </row>
    <row r="65" spans="1:6" ht="33" x14ac:dyDescent="0.25">
      <c r="A65" s="537" t="s">
        <v>300</v>
      </c>
      <c r="B65" s="538" t="s">
        <v>207</v>
      </c>
      <c r="C65" s="527"/>
      <c r="D65" s="527"/>
      <c r="E65" s="527"/>
      <c r="F65" s="528"/>
    </row>
    <row r="66" spans="1:6" ht="16.5" x14ac:dyDescent="0.25">
      <c r="A66" s="676" t="s">
        <v>208</v>
      </c>
      <c r="B66" s="677"/>
      <c r="C66" s="527"/>
      <c r="D66" s="527"/>
      <c r="E66" s="527"/>
      <c r="F66" s="528"/>
    </row>
    <row r="67" spans="1:6" ht="24" customHeight="1" thickBot="1" x14ac:dyDescent="0.3">
      <c r="A67" s="665" t="s">
        <v>209</v>
      </c>
      <c r="B67" s="666"/>
      <c r="C67" s="534">
        <f>+'Հավելված 2'!G58</f>
        <v>-962000</v>
      </c>
      <c r="D67" s="534">
        <f>+'Հավելված 2'!H58</f>
        <v>-962000</v>
      </c>
      <c r="E67" s="534">
        <f>+'Հավելված 2'!I58</f>
        <v>-292000</v>
      </c>
      <c r="F67" s="534">
        <f>+'Հավելված 2'!J58</f>
        <v>-292000</v>
      </c>
    </row>
    <row r="68" spans="1:6" ht="14.25" thickBot="1" x14ac:dyDescent="0.3"/>
    <row r="69" spans="1:6" ht="43.9" customHeight="1" x14ac:dyDescent="0.25">
      <c r="A69" s="535" t="s">
        <v>210</v>
      </c>
      <c r="B69" s="536" t="s">
        <v>298</v>
      </c>
      <c r="C69" s="674" t="s">
        <v>321</v>
      </c>
      <c r="D69" s="674"/>
      <c r="E69" s="674"/>
      <c r="F69" s="675"/>
    </row>
    <row r="70" spans="1:6" ht="33" x14ac:dyDescent="0.25">
      <c r="A70" s="537" t="s">
        <v>211</v>
      </c>
      <c r="B70" s="538">
        <v>21007</v>
      </c>
      <c r="C70" s="436" t="s">
        <v>308</v>
      </c>
      <c r="D70" s="436" t="s">
        <v>73</v>
      </c>
      <c r="E70" s="436" t="s">
        <v>72</v>
      </c>
      <c r="F70" s="290" t="s">
        <v>22</v>
      </c>
    </row>
    <row r="71" spans="1:6" ht="34.15" customHeight="1" x14ac:dyDescent="0.25">
      <c r="A71" s="537" t="s">
        <v>204</v>
      </c>
      <c r="B71" s="538" t="s">
        <v>305</v>
      </c>
      <c r="C71" s="527"/>
      <c r="D71" s="527"/>
      <c r="E71" s="527"/>
      <c r="F71" s="528"/>
    </row>
    <row r="72" spans="1:6" ht="33.75" thickBot="1" x14ac:dyDescent="0.3">
      <c r="A72" s="537" t="s">
        <v>205</v>
      </c>
      <c r="B72" s="538" t="s">
        <v>306</v>
      </c>
      <c r="C72" s="527"/>
      <c r="D72" s="527"/>
      <c r="E72" s="527"/>
      <c r="F72" s="528"/>
    </row>
    <row r="73" spans="1:6" ht="49.5" x14ac:dyDescent="0.25">
      <c r="A73" s="537" t="s">
        <v>206</v>
      </c>
      <c r="B73" s="538" t="s">
        <v>267</v>
      </c>
      <c r="C73" s="527"/>
      <c r="D73" s="527"/>
      <c r="E73" s="527"/>
      <c r="F73" s="528"/>
    </row>
    <row r="74" spans="1:6" ht="33" x14ac:dyDescent="0.25">
      <c r="A74" s="537" t="s">
        <v>300</v>
      </c>
      <c r="B74" s="538" t="s">
        <v>207</v>
      </c>
      <c r="C74" s="527"/>
      <c r="D74" s="527"/>
      <c r="E74" s="527"/>
      <c r="F74" s="528"/>
    </row>
    <row r="75" spans="1:6" ht="16.5" x14ac:dyDescent="0.25">
      <c r="A75" s="676" t="s">
        <v>208</v>
      </c>
      <c r="B75" s="677"/>
      <c r="C75" s="527"/>
      <c r="D75" s="527"/>
      <c r="E75" s="527"/>
      <c r="F75" s="528"/>
    </row>
    <row r="76" spans="1:6" ht="25.9" customHeight="1" thickBot="1" x14ac:dyDescent="0.3">
      <c r="A76" s="665" t="s">
        <v>209</v>
      </c>
      <c r="B76" s="666"/>
      <c r="C76" s="534">
        <f>+'Հավելված 2'!G76</f>
        <v>-100000</v>
      </c>
      <c r="D76" s="534">
        <f>+'Հավելված 2'!H76</f>
        <v>-100000</v>
      </c>
      <c r="E76" s="534">
        <f>+'Հավելված 2'!I76</f>
        <v>-100000</v>
      </c>
      <c r="F76" s="534">
        <f>+'Հավելված 2'!J76</f>
        <v>-100000</v>
      </c>
    </row>
    <row r="77" spans="1:6" ht="14.25" thickBot="1" x14ac:dyDescent="0.3"/>
    <row r="78" spans="1:6" ht="51" customHeight="1" x14ac:dyDescent="0.25">
      <c r="A78" s="535" t="s">
        <v>210</v>
      </c>
      <c r="B78" s="536" t="s">
        <v>298</v>
      </c>
      <c r="C78" s="674" t="s">
        <v>320</v>
      </c>
      <c r="D78" s="674"/>
      <c r="E78" s="674"/>
      <c r="F78" s="675"/>
    </row>
    <row r="79" spans="1:6" ht="33" x14ac:dyDescent="0.25">
      <c r="A79" s="537" t="s">
        <v>211</v>
      </c>
      <c r="B79" s="538" t="s">
        <v>303</v>
      </c>
      <c r="C79" s="436" t="s">
        <v>308</v>
      </c>
      <c r="D79" s="436" t="s">
        <v>73</v>
      </c>
      <c r="E79" s="436" t="s">
        <v>72</v>
      </c>
      <c r="F79" s="290" t="s">
        <v>22</v>
      </c>
    </row>
    <row r="80" spans="1:6" ht="82.5" x14ac:dyDescent="0.25">
      <c r="A80" s="537" t="s">
        <v>204</v>
      </c>
      <c r="B80" s="538" t="s">
        <v>304</v>
      </c>
      <c r="C80" s="527"/>
      <c r="D80" s="527"/>
      <c r="E80" s="527"/>
      <c r="F80" s="528"/>
    </row>
    <row r="81" spans="1:6" ht="16.5" x14ac:dyDescent="0.25">
      <c r="A81" s="537" t="s">
        <v>205</v>
      </c>
      <c r="B81" s="538" t="s">
        <v>272</v>
      </c>
      <c r="C81" s="527"/>
      <c r="D81" s="527"/>
      <c r="E81" s="527"/>
      <c r="F81" s="528"/>
    </row>
    <row r="82" spans="1:6" ht="49.5" x14ac:dyDescent="0.25">
      <c r="A82" s="537" t="s">
        <v>206</v>
      </c>
      <c r="B82" s="538" t="s">
        <v>267</v>
      </c>
      <c r="C82" s="527"/>
      <c r="D82" s="527"/>
      <c r="E82" s="527"/>
      <c r="F82" s="528"/>
    </row>
    <row r="83" spans="1:6" ht="33" x14ac:dyDescent="0.25">
      <c r="A83" s="537" t="s">
        <v>300</v>
      </c>
      <c r="B83" s="538" t="s">
        <v>207</v>
      </c>
      <c r="C83" s="527"/>
      <c r="D83" s="527"/>
      <c r="E83" s="527"/>
      <c r="F83" s="528"/>
    </row>
    <row r="84" spans="1:6" ht="16.5" x14ac:dyDescent="0.25">
      <c r="A84" s="676" t="s">
        <v>208</v>
      </c>
      <c r="B84" s="677"/>
      <c r="C84" s="527"/>
      <c r="D84" s="527"/>
      <c r="E84" s="527"/>
      <c r="F84" s="528"/>
    </row>
    <row r="85" spans="1:6" ht="32.450000000000003" customHeight="1" x14ac:dyDescent="0.25">
      <c r="A85" s="695" t="s">
        <v>316</v>
      </c>
      <c r="B85" s="667"/>
      <c r="C85" s="530"/>
      <c r="D85" s="539">
        <v>5</v>
      </c>
      <c r="E85" s="539"/>
      <c r="F85" s="540">
        <v>5</v>
      </c>
    </row>
    <row r="86" spans="1:6" ht="18" customHeight="1" thickBot="1" x14ac:dyDescent="0.3">
      <c r="A86" s="665" t="s">
        <v>209</v>
      </c>
      <c r="B86" s="666"/>
      <c r="C86" s="534">
        <f>+'Հավելված 2'!G67</f>
        <v>122000</v>
      </c>
      <c r="D86" s="534">
        <f>+'Հավելված 2'!H67</f>
        <v>122000</v>
      </c>
      <c r="E86" s="534">
        <f>+'Հավելված 2'!I67</f>
        <v>122000</v>
      </c>
      <c r="F86" s="534">
        <f>+'Հավելված 2'!J67</f>
        <v>122000</v>
      </c>
    </row>
  </sheetData>
  <mergeCells count="39">
    <mergeCell ref="C69:F69"/>
    <mergeCell ref="A85:B85"/>
    <mergeCell ref="A86:B86"/>
    <mergeCell ref="A76:B76"/>
    <mergeCell ref="C78:F78"/>
    <mergeCell ref="A84:B84"/>
    <mergeCell ref="A75:B75"/>
    <mergeCell ref="A26:B26"/>
    <mergeCell ref="C30:F31"/>
    <mergeCell ref="E1:F1"/>
    <mergeCell ref="B18:B19"/>
    <mergeCell ref="E5:F5"/>
    <mergeCell ref="A7:F7"/>
    <mergeCell ref="A9:F9"/>
    <mergeCell ref="B2:F2"/>
    <mergeCell ref="B3:F3"/>
    <mergeCell ref="C18:F19"/>
    <mergeCell ref="A10:F10"/>
    <mergeCell ref="A25:B25"/>
    <mergeCell ref="E8:F8"/>
    <mergeCell ref="A18:A19"/>
    <mergeCell ref="A27:B27"/>
    <mergeCell ref="A38:B38"/>
    <mergeCell ref="A37:B37"/>
    <mergeCell ref="A30:A31"/>
    <mergeCell ref="B30:B31"/>
    <mergeCell ref="A28:B28"/>
    <mergeCell ref="A67:B67"/>
    <mergeCell ref="A57:B57"/>
    <mergeCell ref="A58:B58"/>
    <mergeCell ref="C40:F41"/>
    <mergeCell ref="A47:B47"/>
    <mergeCell ref="C60:F60"/>
    <mergeCell ref="A66:B66"/>
    <mergeCell ref="A48:B48"/>
    <mergeCell ref="C50:F50"/>
    <mergeCell ref="A56:B56"/>
    <mergeCell ref="A40:A41"/>
    <mergeCell ref="B40:B41"/>
  </mergeCells>
  <phoneticPr fontId="19" type="noConversion"/>
  <printOptions horizontalCentered="1"/>
  <pageMargins left="0" right="0" top="0.19685039370078741" bottom="0" header="0" footer="0"/>
  <pageSetup paperSize="9" scale="55" orientation="portrait" verticalDpi="4294967294" r:id="rId1"/>
  <rowBreaks count="1" manualBreakCount="1">
    <brk id="48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view="pageBreakPreview" topLeftCell="A4" zoomScaleNormal="100" zoomScaleSheetLayoutView="100" workbookViewId="0">
      <selection activeCell="D81" sqref="D81"/>
    </sheetView>
  </sheetViews>
  <sheetFormatPr defaultColWidth="9.140625" defaultRowHeight="13.5" x14ac:dyDescent="0.25"/>
  <cols>
    <col min="1" max="1" width="10.85546875" style="24" customWidth="1"/>
    <col min="2" max="3" width="10.28515625" style="24" customWidth="1"/>
    <col min="4" max="4" width="89.5703125" style="27" customWidth="1"/>
    <col min="5" max="5" width="21.28515625" style="48" customWidth="1"/>
    <col min="6" max="7" width="9.140625" style="24"/>
    <col min="8" max="8" width="12.28515625" style="24" bestFit="1" customWidth="1"/>
    <col min="9" max="16384" width="9.140625" style="24"/>
  </cols>
  <sheetData>
    <row r="1" spans="1:5" ht="21" customHeight="1" x14ac:dyDescent="0.25">
      <c r="E1" s="21" t="s">
        <v>117</v>
      </c>
    </row>
    <row r="2" spans="1:5" ht="16.5" customHeight="1" x14ac:dyDescent="0.25">
      <c r="E2" s="21" t="s">
        <v>31</v>
      </c>
    </row>
    <row r="3" spans="1:5" ht="23.25" customHeight="1" x14ac:dyDescent="0.25">
      <c r="E3" s="76"/>
    </row>
    <row r="4" spans="1:5" ht="16.5" x14ac:dyDescent="0.25">
      <c r="A4" s="697" t="s">
        <v>106</v>
      </c>
      <c r="B4" s="697"/>
      <c r="C4" s="697"/>
      <c r="D4" s="697"/>
      <c r="E4" s="697"/>
    </row>
    <row r="5" spans="1:5" ht="16.5" x14ac:dyDescent="0.25">
      <c r="A5" s="697" t="s">
        <v>64</v>
      </c>
      <c r="B5" s="697"/>
      <c r="C5" s="697"/>
      <c r="D5" s="697"/>
      <c r="E5" s="697"/>
    </row>
    <row r="6" spans="1:5" ht="24" customHeight="1" x14ac:dyDescent="0.25">
      <c r="A6" s="697" t="s">
        <v>65</v>
      </c>
      <c r="B6" s="697"/>
      <c r="C6" s="697"/>
      <c r="D6" s="697"/>
      <c r="E6" s="697"/>
    </row>
    <row r="7" spans="1:5" ht="25.5" customHeight="1" x14ac:dyDescent="0.25">
      <c r="A7" s="52"/>
      <c r="B7" s="52"/>
      <c r="C7" s="52"/>
      <c r="D7" s="52"/>
      <c r="E7" s="52"/>
    </row>
    <row r="8" spans="1:5" ht="54.75" customHeight="1" x14ac:dyDescent="0.25">
      <c r="A8" s="704" t="s">
        <v>94</v>
      </c>
      <c r="B8" s="704"/>
      <c r="C8" s="704"/>
      <c r="D8" s="704"/>
      <c r="E8" s="704"/>
    </row>
    <row r="9" spans="1:5" x14ac:dyDescent="0.25">
      <c r="A9" s="705" t="s">
        <v>36</v>
      </c>
      <c r="B9" s="705"/>
      <c r="C9" s="705"/>
      <c r="D9" s="705"/>
      <c r="E9" s="705"/>
    </row>
    <row r="10" spans="1:5" ht="16.5" x14ac:dyDescent="0.25">
      <c r="A10" s="706" t="s">
        <v>37</v>
      </c>
      <c r="B10" s="706"/>
      <c r="C10" s="706"/>
      <c r="D10" s="706"/>
      <c r="E10" s="706"/>
    </row>
    <row r="11" spans="1:5" ht="34.5" customHeight="1" x14ac:dyDescent="0.25">
      <c r="A11" s="707" t="s">
        <v>34</v>
      </c>
      <c r="B11" s="707"/>
      <c r="C11" s="50" t="s">
        <v>38</v>
      </c>
      <c r="D11" s="50" t="s">
        <v>39</v>
      </c>
      <c r="E11" s="50" t="s">
        <v>95</v>
      </c>
    </row>
    <row r="12" spans="1:5" ht="28.5" customHeight="1" x14ac:dyDescent="0.25">
      <c r="A12" s="50" t="s">
        <v>41</v>
      </c>
      <c r="B12" s="50" t="s">
        <v>42</v>
      </c>
      <c r="C12" s="50" t="s">
        <v>43</v>
      </c>
      <c r="D12" s="49"/>
      <c r="E12" s="50" t="s">
        <v>40</v>
      </c>
    </row>
    <row r="13" spans="1:5" ht="14.25" x14ac:dyDescent="0.25">
      <c r="A13" s="135">
        <v>1027</v>
      </c>
      <c r="B13" s="133"/>
      <c r="C13" s="134"/>
      <c r="D13" s="135" t="s">
        <v>44</v>
      </c>
      <c r="E13" s="136"/>
    </row>
    <row r="14" spans="1:5" ht="19.5" customHeight="1" x14ac:dyDescent="0.25">
      <c r="A14" s="121"/>
      <c r="B14" s="122"/>
      <c r="C14" s="123"/>
      <c r="D14" s="125" t="s">
        <v>112</v>
      </c>
      <c r="E14" s="702">
        <f>+E21</f>
        <v>79071.3</v>
      </c>
    </row>
    <row r="15" spans="1:5" ht="21" customHeight="1" x14ac:dyDescent="0.25">
      <c r="A15" s="121"/>
      <c r="B15" s="122"/>
      <c r="C15" s="123"/>
      <c r="D15" s="126" t="s">
        <v>113</v>
      </c>
      <c r="E15" s="703"/>
    </row>
    <row r="16" spans="1:5" ht="30.75" customHeight="1" x14ac:dyDescent="0.25">
      <c r="A16" s="121"/>
      <c r="B16" s="122"/>
      <c r="C16" s="123"/>
      <c r="D16" s="125" t="s">
        <v>114</v>
      </c>
      <c r="E16" s="703"/>
    </row>
    <row r="17" spans="1:5" ht="20.25" customHeight="1" x14ac:dyDescent="0.25">
      <c r="A17" s="121"/>
      <c r="B17" s="122"/>
      <c r="C17" s="123"/>
      <c r="D17" s="126" t="s">
        <v>53</v>
      </c>
      <c r="E17" s="703"/>
    </row>
    <row r="18" spans="1:5" ht="21" customHeight="1" x14ac:dyDescent="0.25">
      <c r="A18" s="121"/>
      <c r="B18" s="122"/>
      <c r="C18" s="123"/>
      <c r="D18" s="125" t="s">
        <v>115</v>
      </c>
      <c r="E18" s="703"/>
    </row>
    <row r="19" spans="1:5" ht="14.25" x14ac:dyDescent="0.25">
      <c r="A19" s="121"/>
      <c r="B19" s="122"/>
      <c r="C19" s="123"/>
      <c r="D19" s="124"/>
      <c r="E19" s="703"/>
    </row>
    <row r="20" spans="1:5" ht="31.5" customHeight="1" x14ac:dyDescent="0.25">
      <c r="A20" s="698"/>
      <c r="B20" s="134"/>
      <c r="C20" s="701" t="s">
        <v>46</v>
      </c>
      <c r="D20" s="701"/>
      <c r="E20" s="132"/>
    </row>
    <row r="21" spans="1:5" ht="20.25" customHeight="1" x14ac:dyDescent="0.25">
      <c r="A21" s="699"/>
      <c r="B21" s="699" t="s">
        <v>79</v>
      </c>
      <c r="C21" s="699" t="s">
        <v>47</v>
      </c>
      <c r="D21" s="49" t="s">
        <v>60</v>
      </c>
      <c r="E21" s="696">
        <f>+'N 2.2 '!K12</f>
        <v>79071.3</v>
      </c>
    </row>
    <row r="22" spans="1:5" ht="24.75" customHeight="1" x14ac:dyDescent="0.25">
      <c r="A22" s="699"/>
      <c r="B22" s="699"/>
      <c r="C22" s="699"/>
      <c r="D22" s="78" t="s">
        <v>48</v>
      </c>
      <c r="E22" s="696"/>
    </row>
    <row r="23" spans="1:5" ht="39.75" customHeight="1" x14ac:dyDescent="0.25">
      <c r="A23" s="699"/>
      <c r="B23" s="699"/>
      <c r="C23" s="699"/>
      <c r="D23" s="49" t="s">
        <v>93</v>
      </c>
      <c r="E23" s="696"/>
    </row>
    <row r="24" spans="1:5" ht="13.5" customHeight="1" x14ac:dyDescent="0.25">
      <c r="A24" s="699"/>
      <c r="B24" s="699"/>
      <c r="C24" s="699"/>
      <c r="D24" s="78" t="s">
        <v>49</v>
      </c>
      <c r="E24" s="696"/>
    </row>
    <row r="25" spans="1:5" ht="32.25" customHeight="1" thickBot="1" x14ac:dyDescent="0.3">
      <c r="A25" s="700"/>
      <c r="B25" s="700"/>
      <c r="C25" s="700"/>
      <c r="D25" s="93" t="s">
        <v>59</v>
      </c>
      <c r="E25" s="710"/>
    </row>
    <row r="26" spans="1:5" ht="24" customHeight="1" x14ac:dyDescent="0.25">
      <c r="A26" s="128">
        <v>1072</v>
      </c>
      <c r="B26" s="129"/>
      <c r="C26" s="127"/>
      <c r="D26" s="130" t="s">
        <v>44</v>
      </c>
      <c r="E26" s="131"/>
    </row>
    <row r="27" spans="1:5" ht="35.25" customHeight="1" x14ac:dyDescent="0.25">
      <c r="A27" s="82"/>
      <c r="B27" s="82"/>
      <c r="C27" s="82"/>
      <c r="D27" s="49" t="s">
        <v>54</v>
      </c>
      <c r="E27" s="95" t="e">
        <f>E33+E38+E43+E59+E66+E88+E73+E53+E48+E80</f>
        <v>#REF!</v>
      </c>
    </row>
    <row r="28" spans="1:5" ht="17.25" customHeight="1" x14ac:dyDescent="0.25">
      <c r="A28" s="82"/>
      <c r="B28" s="82"/>
      <c r="C28" s="82"/>
      <c r="D28" s="78" t="s">
        <v>45</v>
      </c>
      <c r="E28" s="77"/>
    </row>
    <row r="29" spans="1:5" ht="31.5" customHeight="1" x14ac:dyDescent="0.25">
      <c r="A29" s="82"/>
      <c r="B29" s="82"/>
      <c r="C29" s="82"/>
      <c r="D29" s="49" t="s">
        <v>55</v>
      </c>
      <c r="E29" s="77"/>
    </row>
    <row r="30" spans="1:5" ht="23.25" customHeight="1" x14ac:dyDescent="0.25">
      <c r="A30" s="82"/>
      <c r="B30" s="82"/>
      <c r="C30" s="82"/>
      <c r="D30" s="49" t="s">
        <v>53</v>
      </c>
      <c r="E30" s="77"/>
    </row>
    <row r="31" spans="1:5" ht="33" customHeight="1" x14ac:dyDescent="0.25">
      <c r="A31" s="82"/>
      <c r="B31" s="82"/>
      <c r="C31" s="82"/>
      <c r="D31" s="49" t="s">
        <v>56</v>
      </c>
      <c r="E31" s="77"/>
    </row>
    <row r="32" spans="1:5" ht="32.25" customHeight="1" x14ac:dyDescent="0.25">
      <c r="A32" s="79"/>
      <c r="B32" s="134"/>
      <c r="C32" s="701" t="s">
        <v>46</v>
      </c>
      <c r="D32" s="701"/>
      <c r="E32" s="137"/>
    </row>
    <row r="33" spans="1:5" ht="36.75" customHeight="1" x14ac:dyDescent="0.25">
      <c r="A33" s="82"/>
      <c r="B33" s="75" t="s">
        <v>80</v>
      </c>
      <c r="C33" s="75" t="s">
        <v>58</v>
      </c>
      <c r="D33" s="49" t="s">
        <v>81</v>
      </c>
      <c r="E33" s="711" t="e">
        <f>+#REF!</f>
        <v>#REF!</v>
      </c>
    </row>
    <row r="34" spans="1:5" ht="23.25" customHeight="1" x14ac:dyDescent="0.25">
      <c r="A34" s="82"/>
      <c r="B34" s="82"/>
      <c r="C34" s="82"/>
      <c r="D34" s="78" t="s">
        <v>48</v>
      </c>
      <c r="E34" s="712"/>
    </row>
    <row r="35" spans="1:5" ht="39.75" customHeight="1" x14ac:dyDescent="0.25">
      <c r="A35" s="82"/>
      <c r="B35" s="82"/>
      <c r="C35" s="82"/>
      <c r="D35" s="49" t="s">
        <v>82</v>
      </c>
      <c r="E35" s="712"/>
    </row>
    <row r="36" spans="1:5" ht="25.5" customHeight="1" x14ac:dyDescent="0.25">
      <c r="A36" s="82"/>
      <c r="B36" s="82"/>
      <c r="C36" s="82"/>
      <c r="D36" s="78" t="s">
        <v>49</v>
      </c>
      <c r="E36" s="712"/>
    </row>
    <row r="37" spans="1:5" ht="24.75" customHeight="1" x14ac:dyDescent="0.25">
      <c r="A37" s="82"/>
      <c r="B37" s="82"/>
      <c r="C37" s="82"/>
      <c r="D37" s="49" t="s">
        <v>61</v>
      </c>
      <c r="E37" s="713"/>
    </row>
    <row r="38" spans="1:5" ht="36.75" customHeight="1" x14ac:dyDescent="0.25">
      <c r="A38" s="82"/>
      <c r="B38" s="75" t="s">
        <v>62</v>
      </c>
      <c r="C38" s="75" t="s">
        <v>58</v>
      </c>
      <c r="D38" s="49" t="s">
        <v>84</v>
      </c>
      <c r="E38" s="711" t="e">
        <f>+#REF!</f>
        <v>#REF!</v>
      </c>
    </row>
    <row r="39" spans="1:5" ht="23.25" customHeight="1" x14ac:dyDescent="0.25">
      <c r="A39" s="82"/>
      <c r="B39" s="82"/>
      <c r="C39" s="82"/>
      <c r="D39" s="78" t="s">
        <v>48</v>
      </c>
      <c r="E39" s="712"/>
    </row>
    <row r="40" spans="1:5" ht="39.75" customHeight="1" x14ac:dyDescent="0.25">
      <c r="A40" s="82"/>
      <c r="B40" s="82"/>
      <c r="C40" s="82"/>
      <c r="D40" s="49" t="s">
        <v>83</v>
      </c>
      <c r="E40" s="712"/>
    </row>
    <row r="41" spans="1:5" ht="25.5" customHeight="1" x14ac:dyDescent="0.25">
      <c r="A41" s="82"/>
      <c r="B41" s="82"/>
      <c r="C41" s="82"/>
      <c r="D41" s="78" t="s">
        <v>49</v>
      </c>
      <c r="E41" s="712"/>
    </row>
    <row r="42" spans="1:5" ht="24.75" customHeight="1" x14ac:dyDescent="0.25">
      <c r="A42" s="82"/>
      <c r="B42" s="82"/>
      <c r="C42" s="82"/>
      <c r="D42" s="49" t="s">
        <v>61</v>
      </c>
      <c r="E42" s="713"/>
    </row>
    <row r="43" spans="1:5" ht="36.75" customHeight="1" x14ac:dyDescent="0.25">
      <c r="A43" s="82"/>
      <c r="B43" s="75" t="s">
        <v>85</v>
      </c>
      <c r="C43" s="75" t="s">
        <v>58</v>
      </c>
      <c r="D43" s="49" t="s">
        <v>86</v>
      </c>
      <c r="E43" s="711">
        <f>+'N 2.2 '!K21</f>
        <v>48796.3</v>
      </c>
    </row>
    <row r="44" spans="1:5" ht="23.25" customHeight="1" x14ac:dyDescent="0.25">
      <c r="A44" s="82"/>
      <c r="B44" s="82"/>
      <c r="C44" s="82"/>
      <c r="D44" s="78" t="s">
        <v>48</v>
      </c>
      <c r="E44" s="712"/>
    </row>
    <row r="45" spans="1:5" ht="39.75" customHeight="1" x14ac:dyDescent="0.25">
      <c r="A45" s="82"/>
      <c r="B45" s="82"/>
      <c r="C45" s="82"/>
      <c r="D45" s="49" t="s">
        <v>87</v>
      </c>
      <c r="E45" s="712"/>
    </row>
    <row r="46" spans="1:5" ht="25.5" customHeight="1" x14ac:dyDescent="0.25">
      <c r="A46" s="82"/>
      <c r="B46" s="82"/>
      <c r="C46" s="82"/>
      <c r="D46" s="78" t="s">
        <v>49</v>
      </c>
      <c r="E46" s="712"/>
    </row>
    <row r="47" spans="1:5" ht="24.75" customHeight="1" x14ac:dyDescent="0.25">
      <c r="A47" s="82"/>
      <c r="B47" s="82"/>
      <c r="C47" s="82"/>
      <c r="D47" s="49" t="s">
        <v>61</v>
      </c>
      <c r="E47" s="713"/>
    </row>
    <row r="48" spans="1:5" ht="36.75" customHeight="1" x14ac:dyDescent="0.25">
      <c r="A48" s="82"/>
      <c r="B48" s="75" t="s">
        <v>198</v>
      </c>
      <c r="C48" s="75" t="s">
        <v>58</v>
      </c>
      <c r="D48" s="49" t="s">
        <v>199</v>
      </c>
      <c r="E48" s="711">
        <f>+'N 2.2 '!K29</f>
        <v>80352.899999999994</v>
      </c>
    </row>
    <row r="49" spans="1:5" ht="23.25" customHeight="1" x14ac:dyDescent="0.25">
      <c r="A49" s="82"/>
      <c r="B49" s="82"/>
      <c r="C49" s="82"/>
      <c r="D49" s="78" t="s">
        <v>48</v>
      </c>
      <c r="E49" s="712"/>
    </row>
    <row r="50" spans="1:5" ht="39.75" customHeight="1" x14ac:dyDescent="0.25">
      <c r="A50" s="82"/>
      <c r="B50" s="82"/>
      <c r="C50" s="82"/>
      <c r="D50" s="49" t="s">
        <v>87</v>
      </c>
      <c r="E50" s="712"/>
    </row>
    <row r="51" spans="1:5" ht="25.5" customHeight="1" x14ac:dyDescent="0.25">
      <c r="A51" s="82"/>
      <c r="B51" s="82"/>
      <c r="C51" s="82"/>
      <c r="D51" s="78" t="s">
        <v>49</v>
      </c>
      <c r="E51" s="712"/>
    </row>
    <row r="52" spans="1:5" ht="24.75" customHeight="1" x14ac:dyDescent="0.25">
      <c r="A52" s="82"/>
      <c r="B52" s="82"/>
      <c r="C52" s="82"/>
      <c r="D52" s="49" t="s">
        <v>61</v>
      </c>
      <c r="E52" s="713"/>
    </row>
    <row r="53" spans="1:5" ht="48.75" customHeight="1" x14ac:dyDescent="0.25">
      <c r="A53" s="82"/>
      <c r="B53" s="96" t="s">
        <v>62</v>
      </c>
      <c r="C53" s="96" t="s">
        <v>58</v>
      </c>
      <c r="D53" s="141" t="s">
        <v>111</v>
      </c>
      <c r="E53" s="712">
        <v>318593.2</v>
      </c>
    </row>
    <row r="54" spans="1:5" ht="24.75" customHeight="1" x14ac:dyDescent="0.25">
      <c r="A54" s="82"/>
      <c r="B54" s="96"/>
      <c r="C54" s="96"/>
      <c r="D54" s="142" t="s">
        <v>48</v>
      </c>
      <c r="E54" s="712"/>
    </row>
    <row r="55" spans="1:5" ht="24.75" customHeight="1" x14ac:dyDescent="0.25">
      <c r="A55" s="82"/>
      <c r="B55" s="96"/>
      <c r="C55" s="96"/>
      <c r="D55" s="106" t="s">
        <v>109</v>
      </c>
      <c r="E55" s="712"/>
    </row>
    <row r="56" spans="1:5" ht="24.75" customHeight="1" x14ac:dyDescent="0.25">
      <c r="A56" s="82"/>
      <c r="B56" s="96"/>
      <c r="C56" s="96"/>
      <c r="D56" s="142" t="s">
        <v>49</v>
      </c>
      <c r="E56" s="712"/>
    </row>
    <row r="57" spans="1:5" ht="24.75" customHeight="1" x14ac:dyDescent="0.25">
      <c r="A57" s="82"/>
      <c r="B57" s="138"/>
      <c r="C57" s="138"/>
      <c r="D57" s="139" t="s">
        <v>110</v>
      </c>
      <c r="E57" s="712"/>
    </row>
    <row r="58" spans="1:5" ht="31.5" customHeight="1" x14ac:dyDescent="0.25">
      <c r="A58" s="79"/>
      <c r="B58" s="134"/>
      <c r="C58" s="715" t="s">
        <v>96</v>
      </c>
      <c r="D58" s="716"/>
      <c r="E58" s="137"/>
    </row>
    <row r="59" spans="1:5" ht="50.25" customHeight="1" x14ac:dyDescent="0.25">
      <c r="A59" s="82"/>
      <c r="B59" s="75" t="s">
        <v>97</v>
      </c>
      <c r="C59" s="75" t="s">
        <v>101</v>
      </c>
      <c r="D59" s="49" t="s">
        <v>90</v>
      </c>
      <c r="E59" s="711" t="e">
        <f>+#REF!</f>
        <v>#REF!</v>
      </c>
    </row>
    <row r="60" spans="1:5" ht="23.25" customHeight="1" x14ac:dyDescent="0.25">
      <c r="A60" s="82"/>
      <c r="B60" s="82"/>
      <c r="C60" s="82"/>
      <c r="D60" s="78" t="s">
        <v>50</v>
      </c>
      <c r="E60" s="712"/>
    </row>
    <row r="61" spans="1:5" ht="22.5" customHeight="1" x14ac:dyDescent="0.25">
      <c r="A61" s="82"/>
      <c r="B61" s="82"/>
      <c r="C61" s="82"/>
      <c r="D61" s="49" t="s">
        <v>98</v>
      </c>
      <c r="E61" s="712"/>
    </row>
    <row r="62" spans="1:5" ht="25.5" customHeight="1" x14ac:dyDescent="0.25">
      <c r="A62" s="82"/>
      <c r="B62" s="82"/>
      <c r="C62" s="82"/>
      <c r="D62" s="78" t="s">
        <v>35</v>
      </c>
      <c r="E62" s="712"/>
    </row>
    <row r="63" spans="1:5" ht="24.75" customHeight="1" x14ac:dyDescent="0.25">
      <c r="A63" s="82"/>
      <c r="B63" s="82"/>
      <c r="C63" s="82"/>
      <c r="D63" s="49" t="s">
        <v>99</v>
      </c>
      <c r="E63" s="712"/>
    </row>
    <row r="64" spans="1:5" ht="25.5" customHeight="1" x14ac:dyDescent="0.25">
      <c r="A64" s="82"/>
      <c r="B64" s="82"/>
      <c r="C64" s="82"/>
      <c r="D64" s="78" t="s">
        <v>51</v>
      </c>
      <c r="E64" s="712"/>
    </row>
    <row r="65" spans="1:5" ht="24.75" customHeight="1" x14ac:dyDescent="0.25">
      <c r="A65" s="82"/>
      <c r="B65" s="82"/>
      <c r="C65" s="82"/>
      <c r="D65" s="49" t="s">
        <v>91</v>
      </c>
      <c r="E65" s="713"/>
    </row>
    <row r="66" spans="1:5" ht="50.25" customHeight="1" x14ac:dyDescent="0.25">
      <c r="A66" s="82"/>
      <c r="B66" s="75" t="s">
        <v>100</v>
      </c>
      <c r="C66" s="75" t="s">
        <v>101</v>
      </c>
      <c r="D66" s="49" t="s">
        <v>92</v>
      </c>
      <c r="E66" s="711" t="e">
        <f>+#REF!</f>
        <v>#REF!</v>
      </c>
    </row>
    <row r="67" spans="1:5" ht="23.25" customHeight="1" x14ac:dyDescent="0.25">
      <c r="A67" s="82"/>
      <c r="B67" s="82"/>
      <c r="C67" s="82"/>
      <c r="D67" s="78" t="s">
        <v>50</v>
      </c>
      <c r="E67" s="712"/>
    </row>
    <row r="68" spans="1:5" ht="22.5" customHeight="1" x14ac:dyDescent="0.25">
      <c r="A68" s="82"/>
      <c r="B68" s="82"/>
      <c r="C68" s="82"/>
      <c r="D68" s="49" t="s">
        <v>98</v>
      </c>
      <c r="E68" s="712"/>
    </row>
    <row r="69" spans="1:5" ht="25.5" customHeight="1" x14ac:dyDescent="0.25">
      <c r="A69" s="82"/>
      <c r="B69" s="82"/>
      <c r="C69" s="82"/>
      <c r="D69" s="78" t="s">
        <v>35</v>
      </c>
      <c r="E69" s="712"/>
    </row>
    <row r="70" spans="1:5" ht="24.75" customHeight="1" x14ac:dyDescent="0.25">
      <c r="A70" s="82"/>
      <c r="B70" s="82"/>
      <c r="C70" s="82"/>
      <c r="D70" s="49" t="s">
        <v>99</v>
      </c>
      <c r="E70" s="712"/>
    </row>
    <row r="71" spans="1:5" ht="25.5" customHeight="1" x14ac:dyDescent="0.25">
      <c r="A71" s="82"/>
      <c r="B71" s="82"/>
      <c r="C71" s="82"/>
      <c r="D71" s="78" t="s">
        <v>51</v>
      </c>
      <c r="E71" s="712"/>
    </row>
    <row r="72" spans="1:5" ht="24.75" customHeight="1" x14ac:dyDescent="0.25">
      <c r="A72" s="82"/>
      <c r="B72" s="82"/>
      <c r="C72" s="82"/>
      <c r="D72" s="49" t="s">
        <v>91</v>
      </c>
      <c r="E72" s="713"/>
    </row>
    <row r="73" spans="1:5" ht="50.25" customHeight="1" x14ac:dyDescent="0.25">
      <c r="A73" s="90"/>
      <c r="B73" s="96" t="s">
        <v>52</v>
      </c>
      <c r="C73" s="96" t="s">
        <v>101</v>
      </c>
      <c r="D73" s="92" t="s">
        <v>104</v>
      </c>
      <c r="E73" s="696">
        <f>+'N 2.2 '!K24</f>
        <v>-48796.3</v>
      </c>
    </row>
    <row r="74" spans="1:5" ht="23.25" customHeight="1" x14ac:dyDescent="0.25">
      <c r="A74" s="82"/>
      <c r="B74" s="82"/>
      <c r="C74" s="82"/>
      <c r="D74" s="78" t="s">
        <v>50</v>
      </c>
      <c r="E74" s="696"/>
    </row>
    <row r="75" spans="1:5" ht="22.5" customHeight="1" x14ac:dyDescent="0.25">
      <c r="A75" s="82"/>
      <c r="B75" s="82"/>
      <c r="C75" s="82"/>
      <c r="D75" s="49" t="s">
        <v>98</v>
      </c>
      <c r="E75" s="696"/>
    </row>
    <row r="76" spans="1:5" ht="25.5" customHeight="1" x14ac:dyDescent="0.25">
      <c r="A76" s="82"/>
      <c r="B76" s="82"/>
      <c r="C76" s="82"/>
      <c r="D76" s="78" t="s">
        <v>35</v>
      </c>
      <c r="E76" s="696"/>
    </row>
    <row r="77" spans="1:5" ht="24.75" customHeight="1" x14ac:dyDescent="0.25">
      <c r="A77" s="82"/>
      <c r="B77" s="82"/>
      <c r="C77" s="82"/>
      <c r="D77" s="49" t="s">
        <v>99</v>
      </c>
      <c r="E77" s="696"/>
    </row>
    <row r="78" spans="1:5" ht="25.5" customHeight="1" x14ac:dyDescent="0.25">
      <c r="A78" s="82"/>
      <c r="B78" s="82"/>
      <c r="C78" s="82"/>
      <c r="D78" s="78" t="s">
        <v>51</v>
      </c>
      <c r="E78" s="696"/>
    </row>
    <row r="79" spans="1:5" ht="24.75" customHeight="1" x14ac:dyDescent="0.25">
      <c r="A79" s="82"/>
      <c r="B79" s="82"/>
      <c r="C79" s="82"/>
      <c r="D79" s="49" t="s">
        <v>91</v>
      </c>
      <c r="E79" s="696"/>
    </row>
    <row r="80" spans="1:5" ht="50.25" customHeight="1" x14ac:dyDescent="0.25">
      <c r="A80" s="90"/>
      <c r="B80" s="96" t="s">
        <v>196</v>
      </c>
      <c r="C80" s="96" t="s">
        <v>101</v>
      </c>
      <c r="D80" s="92" t="s">
        <v>197</v>
      </c>
      <c r="E80" s="696">
        <f>+'N 2.2 '!K32</f>
        <v>-80352.899999999994</v>
      </c>
    </row>
    <row r="81" spans="1:5" ht="23.25" customHeight="1" x14ac:dyDescent="0.25">
      <c r="A81" s="82"/>
      <c r="B81" s="82"/>
      <c r="C81" s="82"/>
      <c r="D81" s="78" t="s">
        <v>50</v>
      </c>
      <c r="E81" s="696"/>
    </row>
    <row r="82" spans="1:5" ht="22.5" customHeight="1" x14ac:dyDescent="0.25">
      <c r="A82" s="82"/>
      <c r="B82" s="82"/>
      <c r="C82" s="82"/>
      <c r="D82" s="49" t="s">
        <v>98</v>
      </c>
      <c r="E82" s="696"/>
    </row>
    <row r="83" spans="1:5" ht="25.5" customHeight="1" x14ac:dyDescent="0.25">
      <c r="A83" s="82"/>
      <c r="B83" s="82"/>
      <c r="C83" s="82"/>
      <c r="D83" s="78" t="s">
        <v>35</v>
      </c>
      <c r="E83" s="696"/>
    </row>
    <row r="84" spans="1:5" ht="24.75" customHeight="1" x14ac:dyDescent="0.25">
      <c r="A84" s="82"/>
      <c r="B84" s="82"/>
      <c r="C84" s="82"/>
      <c r="D84" s="49" t="s">
        <v>99</v>
      </c>
      <c r="E84" s="696"/>
    </row>
    <row r="85" spans="1:5" ht="25.5" customHeight="1" x14ac:dyDescent="0.25">
      <c r="A85" s="82"/>
      <c r="B85" s="82"/>
      <c r="C85" s="82"/>
      <c r="D85" s="78" t="s">
        <v>51</v>
      </c>
      <c r="E85" s="696"/>
    </row>
    <row r="86" spans="1:5" ht="24.75" customHeight="1" x14ac:dyDescent="0.25">
      <c r="A86" s="82"/>
      <c r="B86" s="82"/>
      <c r="C86" s="82"/>
      <c r="D86" s="49" t="s">
        <v>91</v>
      </c>
      <c r="E86" s="696"/>
    </row>
    <row r="87" spans="1:5" ht="33" customHeight="1" x14ac:dyDescent="0.25">
      <c r="A87" s="94"/>
      <c r="B87" s="133"/>
      <c r="C87" s="714" t="s">
        <v>102</v>
      </c>
      <c r="D87" s="714"/>
      <c r="E87" s="140"/>
    </row>
    <row r="88" spans="1:5" ht="69.75" customHeight="1" x14ac:dyDescent="0.25">
      <c r="A88" s="122"/>
      <c r="B88" s="709" t="s">
        <v>103</v>
      </c>
      <c r="C88" s="709" t="s">
        <v>58</v>
      </c>
      <c r="D88" s="49" t="s">
        <v>88</v>
      </c>
      <c r="E88" s="708">
        <f>+'N 2.2 '!K33</f>
        <v>-79071.3</v>
      </c>
    </row>
    <row r="89" spans="1:5" ht="24" customHeight="1" x14ac:dyDescent="0.25">
      <c r="A89" s="122"/>
      <c r="B89" s="709"/>
      <c r="C89" s="709"/>
      <c r="D89" s="78" t="s">
        <v>57</v>
      </c>
      <c r="E89" s="708"/>
    </row>
    <row r="90" spans="1:5" ht="48" customHeight="1" x14ac:dyDescent="0.25">
      <c r="A90" s="91"/>
      <c r="B90" s="709"/>
      <c r="C90" s="709"/>
      <c r="D90" s="49" t="s">
        <v>89</v>
      </c>
      <c r="E90" s="708"/>
    </row>
    <row r="92" spans="1:5" x14ac:dyDescent="0.25">
      <c r="E92" s="97"/>
    </row>
    <row r="93" spans="1:5" hidden="1" x14ac:dyDescent="0.25">
      <c r="E93" s="259" t="e">
        <f>+E88+E80+E73+E66+E59+E53+E48+E43+E38+E33+E21</f>
        <v>#REF!</v>
      </c>
    </row>
  </sheetData>
  <mergeCells count="28">
    <mergeCell ref="E88:E90"/>
    <mergeCell ref="C88:C90"/>
    <mergeCell ref="B88:B90"/>
    <mergeCell ref="E21:E25"/>
    <mergeCell ref="C21:C25"/>
    <mergeCell ref="B21:B25"/>
    <mergeCell ref="E33:E37"/>
    <mergeCell ref="E38:E42"/>
    <mergeCell ref="E43:E47"/>
    <mergeCell ref="E48:E52"/>
    <mergeCell ref="E53:E57"/>
    <mergeCell ref="C87:D87"/>
    <mergeCell ref="E73:E79"/>
    <mergeCell ref="E66:E72"/>
    <mergeCell ref="E59:E65"/>
    <mergeCell ref="C58:D58"/>
    <mergeCell ref="E80:E86"/>
    <mergeCell ref="A4:E4"/>
    <mergeCell ref="A5:E5"/>
    <mergeCell ref="A6:E6"/>
    <mergeCell ref="A20:A25"/>
    <mergeCell ref="C20:D20"/>
    <mergeCell ref="E14:E19"/>
    <mergeCell ref="A8:E8"/>
    <mergeCell ref="A9:E9"/>
    <mergeCell ref="A10:E10"/>
    <mergeCell ref="A11:B11"/>
    <mergeCell ref="C32:D32"/>
  </mergeCells>
  <phoneticPr fontId="19" type="noConversion"/>
  <printOptions horizontalCentered="1"/>
  <pageMargins left="0" right="0" top="0" bottom="0" header="0" footer="0"/>
  <pageSetup paperSize="9" scale="70" orientation="portrait" horizontalDpi="4294967294" verticalDpi="4294967294" r:id="rId1"/>
  <rowBreaks count="1" manualBreakCount="1">
    <brk id="4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Sheet5</vt:lpstr>
      <vt:lpstr>Sheet4</vt:lpstr>
      <vt:lpstr>Sheet3</vt:lpstr>
      <vt:lpstr>Sheet2</vt:lpstr>
      <vt:lpstr>Sheet1</vt:lpstr>
      <vt:lpstr>Հավելված 1</vt:lpstr>
      <vt:lpstr>Հավելված 2</vt:lpstr>
      <vt:lpstr>N 2.2 </vt:lpstr>
      <vt:lpstr>Հավելված 3</vt:lpstr>
      <vt:lpstr>Հավելված 4</vt:lpstr>
      <vt:lpstr>Հավելված 5</vt:lpstr>
      <vt:lpstr>N 3.2</vt:lpstr>
      <vt:lpstr>'N 2.2 '!Print_Area</vt:lpstr>
      <vt:lpstr>'N 3.2'!Print_Area</vt:lpstr>
      <vt:lpstr>'Հավելված 1'!Print_Area</vt:lpstr>
      <vt:lpstr>'Հավելված 2'!Print_Area</vt:lpstr>
      <vt:lpstr>'Հավելված 3'!Print_Area</vt:lpstr>
      <vt:lpstr>'Հավելված 5'!Print_Area</vt:lpstr>
      <vt:lpstr>'N 2.2 '!Print_Titles</vt:lpstr>
      <vt:lpstr>'Հավելված 1'!Print_Titles</vt:lpstr>
      <vt:lpstr>'Հավելված 2'!Print_Titles</vt:lpstr>
      <vt:lpstr>'Հավելված 3'!Print_Titles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keywords>https://mul2-armroad.gov.am//tasks/111698/oneclick/Havelvacner_26.02.2024.xlsx?token=6f81ca43c5b2567a6cb74b1df6c21d62</cp:keywords>
  <cp:lastModifiedBy>Susanna Arzumanyan</cp:lastModifiedBy>
  <cp:lastPrinted>2024-02-20T05:47:52Z</cp:lastPrinted>
  <dcterms:created xsi:type="dcterms:W3CDTF">2007-03-02T10:56:04Z</dcterms:created>
  <dcterms:modified xsi:type="dcterms:W3CDTF">2024-03-07T05:12:40Z</dcterms:modified>
</cp:coreProperties>
</file>