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qaxshin\"/>
    </mc:Choice>
  </mc:AlternateContent>
  <bookViews>
    <workbookView xWindow="-107" yWindow="-107" windowWidth="23255" windowHeight="12455" tabRatio="801" firstSheet="1" activeTab="7"/>
  </bookViews>
  <sheets>
    <sheet name="Հավելված N 1 " sheetId="70" r:id="rId1"/>
    <sheet name="Հավելված N 2" sheetId="65" r:id="rId2"/>
    <sheet name="Հավելված N 3" sheetId="32" r:id="rId3"/>
    <sheet name="Հավելված N 4" sheetId="55" r:id="rId4"/>
    <sheet name="Հավելված N 5" sheetId="56" r:id="rId5"/>
    <sheet name="Հավելված N 6" sheetId="29" r:id="rId6"/>
    <sheet name="Հավելված N 7" sheetId="71" r:id="rId7"/>
    <sheet name="Հավելված N 8" sheetId="54" r:id="rId8"/>
  </sheets>
  <definedNames>
    <definedName name="a" localSheetId="0">#REF!</definedName>
    <definedName name="a" localSheetId="1">#REF!</definedName>
    <definedName name="a" localSheetId="6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2">#REF!</definedName>
    <definedName name="AgencyName" localSheetId="6">#REF!</definedName>
    <definedName name="AgencyName">#REF!</definedName>
    <definedName name="davit" localSheetId="0">#REF!</definedName>
    <definedName name="davit" localSheetId="6">#REF!</definedName>
    <definedName name="davit">#REF!</definedName>
    <definedName name="Functional1" localSheetId="0">#REF!</definedName>
    <definedName name="Functional1" localSheetId="2">#REF!</definedName>
    <definedName name="Functional1" localSheetId="6">#REF!</definedName>
    <definedName name="Functional1">#REF!</definedName>
    <definedName name="ggg" localSheetId="0">#REF!</definedName>
    <definedName name="ggg" localSheetId="6">#REF!</definedName>
    <definedName name="ggg">#REF!</definedName>
    <definedName name="PANature" localSheetId="0">#REF!</definedName>
    <definedName name="PANature" localSheetId="2">#REF!</definedName>
    <definedName name="PANature" localSheetId="6">#REF!</definedName>
    <definedName name="PANature">#REF!</definedName>
    <definedName name="PAType" localSheetId="0">#REF!</definedName>
    <definedName name="PAType" localSheetId="2">#REF!</definedName>
    <definedName name="PAType" localSheetId="6">#REF!</definedName>
    <definedName name="PAType">#REF!</definedName>
    <definedName name="Performance2" localSheetId="0">#REF!</definedName>
    <definedName name="Performance2" localSheetId="2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6">#REF!</definedName>
    <definedName name="PerformanceType">#REF!</definedName>
    <definedName name="Հավելված" localSheetId="0">#REF!</definedName>
    <definedName name="Հավելված" localSheetId="6">#REF!</definedName>
    <definedName name="Հավելված">#REF!</definedName>
    <definedName name="Հավելված10" localSheetId="0">#REF!</definedName>
    <definedName name="Հավելված10" localSheetId="6">#REF!</definedName>
    <definedName name="Հավելված10">#REF!</definedName>
    <definedName name="Հավելված11" localSheetId="0">#REF!</definedName>
    <definedName name="Հավելված11" localSheetId="6">#REF!</definedName>
    <definedName name="Հավելված11">#REF!</definedName>
    <definedName name="Հավելված20" localSheetId="0">#REF!</definedName>
    <definedName name="Հավելված20" localSheetId="6">#REF!</definedName>
    <definedName name="Հավելված20">#REF!</definedName>
    <definedName name="Հավելված9" localSheetId="0">#REF!</definedName>
    <definedName name="Հավելված9" localSheetId="6">#REF!</definedName>
    <definedName name="Հավելված9">#REF!</definedName>
    <definedName name="Մաս" localSheetId="0">#REF!</definedName>
    <definedName name="Մաս" localSheetId="6">#REF!</definedName>
    <definedName name="Մաս">#REF!</definedName>
    <definedName name="շախմատիստ" localSheetId="0">#REF!</definedName>
    <definedName name="շախմատիստ" localSheetId="6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0" i="55" l="1"/>
  <c r="E130" i="71" l="1"/>
  <c r="F130" i="71"/>
  <c r="D130" i="71"/>
  <c r="E120" i="71"/>
  <c r="D120" i="71"/>
  <c r="E78" i="29" l="1"/>
  <c r="D78" i="29"/>
  <c r="D107" i="56" l="1"/>
  <c r="D105" i="56"/>
  <c r="D103" i="56"/>
  <c r="D101" i="56"/>
  <c r="H13" i="55"/>
  <c r="F88" i="55"/>
  <c r="H88" i="55"/>
  <c r="E88" i="55"/>
  <c r="H96" i="55"/>
  <c r="F96" i="55"/>
  <c r="E96" i="55"/>
  <c r="H94" i="55"/>
  <c r="F94" i="55"/>
  <c r="E94" i="55"/>
  <c r="H92" i="55"/>
  <c r="F92" i="55"/>
  <c r="E92" i="55"/>
  <c r="I54" i="54"/>
  <c r="I53" i="54"/>
  <c r="I50" i="54"/>
  <c r="I49" i="54"/>
  <c r="I52" i="54"/>
  <c r="I51" i="54"/>
  <c r="I48" i="54"/>
  <c r="I47" i="54"/>
  <c r="H90" i="55"/>
  <c r="F90" i="55"/>
  <c r="E90" i="55"/>
  <c r="D94" i="56"/>
  <c r="D82" i="56"/>
  <c r="D79" i="56"/>
  <c r="F86" i="55"/>
  <c r="H86" i="55"/>
  <c r="E86" i="55"/>
  <c r="F73" i="55"/>
  <c r="H73" i="55"/>
  <c r="E73" i="55"/>
  <c r="F70" i="55"/>
  <c r="H70" i="55"/>
  <c r="I44" i="54"/>
  <c r="I43" i="54"/>
  <c r="I42" i="54"/>
  <c r="G93" i="55" l="1"/>
  <c r="G97" i="55"/>
  <c r="G96" i="55" s="1"/>
  <c r="D96" i="55" s="1"/>
  <c r="I46" i="54"/>
  <c r="I45" i="54" s="1"/>
  <c r="G91" i="55"/>
  <c r="G95" i="55"/>
  <c r="G94" i="55" s="1"/>
  <c r="D97" i="55"/>
  <c r="H107" i="56" s="1"/>
  <c r="D93" i="55"/>
  <c r="H103" i="56" s="1"/>
  <c r="G92" i="55"/>
  <c r="D92" i="55" s="1"/>
  <c r="D95" i="55"/>
  <c r="H105" i="56" s="1"/>
  <c r="D94" i="55"/>
  <c r="E107" i="56" l="1"/>
  <c r="E106" i="56" s="1"/>
  <c r="G107" i="56"/>
  <c r="G106" i="56" s="1"/>
  <c r="H106" i="56"/>
  <c r="F107" i="56"/>
  <c r="F106" i="56" s="1"/>
  <c r="G103" i="56"/>
  <c r="G102" i="56" s="1"/>
  <c r="F103" i="56"/>
  <c r="F102" i="56" s="1"/>
  <c r="E103" i="56"/>
  <c r="E102" i="56" s="1"/>
  <c r="G105" i="56"/>
  <c r="G104" i="56" s="1"/>
  <c r="H104" i="56"/>
  <c r="F105" i="56"/>
  <c r="F104" i="56" s="1"/>
  <c r="E105" i="56"/>
  <c r="E104" i="56" s="1"/>
  <c r="H102" i="56"/>
  <c r="I41" i="54"/>
  <c r="G87" i="55" s="1"/>
  <c r="I40" i="54"/>
  <c r="G75" i="55" s="1"/>
  <c r="D75" i="55" s="1"/>
  <c r="H82" i="56" s="1"/>
  <c r="I39" i="54"/>
  <c r="G72" i="55" s="1"/>
  <c r="G70" i="55" s="1"/>
  <c r="D72" i="55" l="1"/>
  <c r="H79" i="56" s="1"/>
  <c r="G82" i="56"/>
  <c r="F82" i="56"/>
  <c r="E82" i="56"/>
  <c r="D87" i="55"/>
  <c r="H94" i="56" s="1"/>
  <c r="G86" i="55"/>
  <c r="D86" i="55" s="1"/>
  <c r="F79" i="56"/>
  <c r="E79" i="56"/>
  <c r="G79" i="56"/>
  <c r="G94" i="56" l="1"/>
  <c r="G93" i="56" s="1"/>
  <c r="F94" i="56"/>
  <c r="F93" i="56" s="1"/>
  <c r="E94" i="56"/>
  <c r="E93" i="56" s="1"/>
  <c r="H93" i="56"/>
  <c r="H69" i="32" l="1"/>
  <c r="I69" i="32"/>
  <c r="G69" i="32"/>
  <c r="H43" i="32"/>
  <c r="G43" i="32"/>
  <c r="D92" i="56"/>
  <c r="D90" i="56"/>
  <c r="D88" i="56"/>
  <c r="D87" i="56"/>
  <c r="D85" i="56"/>
  <c r="D84" i="56"/>
  <c r="D81" i="56"/>
  <c r="D78" i="56"/>
  <c r="F70" i="56"/>
  <c r="E70" i="56"/>
  <c r="D67" i="56"/>
  <c r="D61" i="56"/>
  <c r="D59" i="56"/>
  <c r="D57" i="56"/>
  <c r="D53" i="56"/>
  <c r="D54" i="56"/>
  <c r="D55" i="56"/>
  <c r="D52" i="56"/>
  <c r="D48" i="56"/>
  <c r="D49" i="56"/>
  <c r="D50" i="56"/>
  <c r="D47" i="56"/>
  <c r="D41" i="56"/>
  <c r="D40" i="56"/>
  <c r="D39" i="56"/>
  <c r="D38" i="56"/>
  <c r="D37" i="56"/>
  <c r="D35" i="56"/>
  <c r="D34" i="56"/>
  <c r="D33" i="56"/>
  <c r="D32" i="56"/>
  <c r="D31" i="56"/>
  <c r="D29" i="56"/>
  <c r="D25" i="56"/>
  <c r="D26" i="56"/>
  <c r="D27" i="56"/>
  <c r="D24" i="56"/>
  <c r="E66" i="56" l="1"/>
  <c r="G73" i="55" l="1"/>
  <c r="D74" i="55" l="1"/>
  <c r="H81" i="56" s="1"/>
  <c r="H80" i="56" s="1"/>
  <c r="J62" i="32" s="1"/>
  <c r="G81" i="56" l="1"/>
  <c r="J61" i="32"/>
  <c r="E81" i="56"/>
  <c r="E80" i="56" s="1"/>
  <c r="G62" i="32" s="1"/>
  <c r="F81" i="56"/>
  <c r="F80" i="56" s="1"/>
  <c r="H62" i="32" s="1"/>
  <c r="I38" i="54"/>
  <c r="H84" i="55"/>
  <c r="G84" i="55"/>
  <c r="F84" i="55"/>
  <c r="H82" i="55"/>
  <c r="G82" i="55"/>
  <c r="F82" i="55"/>
  <c r="D81" i="55"/>
  <c r="H88" i="56" s="1"/>
  <c r="H79" i="55"/>
  <c r="G79" i="55"/>
  <c r="F79" i="55"/>
  <c r="F76" i="55"/>
  <c r="F67" i="55" s="1"/>
  <c r="G76" i="55"/>
  <c r="H76" i="55"/>
  <c r="H67" i="55" s="1"/>
  <c r="G67" i="55" l="1"/>
  <c r="G80" i="56"/>
  <c r="I62" i="32" s="1"/>
  <c r="I61" i="32" s="1"/>
  <c r="G88" i="56"/>
  <c r="E88" i="56"/>
  <c r="F88" i="56"/>
  <c r="H61" i="32"/>
  <c r="G61" i="32"/>
  <c r="G34" i="54"/>
  <c r="F64" i="55"/>
  <c r="G64" i="55"/>
  <c r="H64" i="55"/>
  <c r="I37" i="54"/>
  <c r="I33" i="54"/>
  <c r="I31" i="54"/>
  <c r="E85" i="55" s="1"/>
  <c r="I30" i="54"/>
  <c r="E83" i="55" s="1"/>
  <c r="I29" i="54"/>
  <c r="E78" i="55" s="1"/>
  <c r="D78" i="55" s="1"/>
  <c r="H85" i="56" s="1"/>
  <c r="I28" i="54"/>
  <c r="E77" i="55" s="1"/>
  <c r="I27" i="54"/>
  <c r="G85" i="56" l="1"/>
  <c r="F85" i="56"/>
  <c r="E85" i="56"/>
  <c r="E76" i="55"/>
  <c r="E71" i="55"/>
  <c r="E70" i="55" s="1"/>
  <c r="I26" i="54"/>
  <c r="D85" i="55"/>
  <c r="H92" i="56" s="1"/>
  <c r="E84" i="55"/>
  <c r="D84" i="55" s="1"/>
  <c r="D80" i="55"/>
  <c r="H87" i="56" s="1"/>
  <c r="E79" i="55"/>
  <c r="D79" i="55" s="1"/>
  <c r="D83" i="55"/>
  <c r="H90" i="56" s="1"/>
  <c r="E82" i="55"/>
  <c r="D82" i="55" s="1"/>
  <c r="D77" i="55"/>
  <c r="H84" i="56" s="1"/>
  <c r="E67" i="55" l="1"/>
  <c r="D76" i="55"/>
  <c r="D73" i="55"/>
  <c r="G90" i="56"/>
  <c r="E90" i="56"/>
  <c r="E89" i="56" s="1"/>
  <c r="F90" i="56"/>
  <c r="G92" i="56"/>
  <c r="E92" i="56"/>
  <c r="E91" i="56" s="1"/>
  <c r="F92" i="56"/>
  <c r="E84" i="56"/>
  <c r="E83" i="56" s="1"/>
  <c r="G84" i="56"/>
  <c r="F84" i="56"/>
  <c r="F83" i="56" s="1"/>
  <c r="G87" i="56"/>
  <c r="G86" i="56" s="1"/>
  <c r="F87" i="56"/>
  <c r="F86" i="56" s="1"/>
  <c r="E87" i="56"/>
  <c r="E86" i="56" s="1"/>
  <c r="H86" i="56"/>
  <c r="I23" i="54"/>
  <c r="I21" i="54"/>
  <c r="I18" i="54"/>
  <c r="E63" i="55" l="1"/>
  <c r="I19" i="54"/>
  <c r="I16" i="54"/>
  <c r="H62" i="55"/>
  <c r="G62" i="55"/>
  <c r="F62" i="55"/>
  <c r="F60" i="55"/>
  <c r="F58" i="55" s="1"/>
  <c r="G60" i="55"/>
  <c r="G58" i="55" s="1"/>
  <c r="H60" i="55"/>
  <c r="E61" i="55"/>
  <c r="D61" i="55" s="1"/>
  <c r="H67" i="56" s="1"/>
  <c r="I134" i="54"/>
  <c r="I126" i="54"/>
  <c r="I116" i="54"/>
  <c r="I133" i="54"/>
  <c r="I115" i="54"/>
  <c r="I132" i="54"/>
  <c r="I124" i="54"/>
  <c r="I114" i="54"/>
  <c r="I131" i="54"/>
  <c r="I122" i="54"/>
  <c r="I112" i="54"/>
  <c r="I120" i="54"/>
  <c r="I130" i="54"/>
  <c r="F45" i="55"/>
  <c r="F44" i="55"/>
  <c r="H58" i="55" l="1"/>
  <c r="G67" i="56"/>
  <c r="G66" i="56" s="1"/>
  <c r="H66" i="56"/>
  <c r="F67" i="56"/>
  <c r="F66" i="56" s="1"/>
  <c r="I15" i="54"/>
  <c r="I14" i="54" s="1"/>
  <c r="F57" i="55"/>
  <c r="F50" i="55"/>
  <c r="E60" i="55"/>
  <c r="F53" i="55"/>
  <c r="D45" i="55" l="1"/>
  <c r="H49" i="56" s="1"/>
  <c r="G49" i="56" s="1"/>
  <c r="D44" i="55"/>
  <c r="H48" i="56" s="1"/>
  <c r="G48" i="56" s="1"/>
  <c r="I129" i="54" l="1"/>
  <c r="I125" i="54"/>
  <c r="F55" i="55" s="1"/>
  <c r="D55" i="55" s="1"/>
  <c r="H59" i="56" s="1"/>
  <c r="I123" i="54"/>
  <c r="I121" i="54"/>
  <c r="I119" i="54"/>
  <c r="I110" i="54"/>
  <c r="F48" i="55" s="1"/>
  <c r="I113" i="54"/>
  <c r="F51" i="55" s="1"/>
  <c r="D51" i="55" s="1"/>
  <c r="H55" i="56" s="1"/>
  <c r="I111" i="54"/>
  <c r="F49" i="55" s="1"/>
  <c r="D49" i="55" s="1"/>
  <c r="H53" i="56" s="1"/>
  <c r="I109" i="54"/>
  <c r="F46" i="55" s="1"/>
  <c r="D46" i="55" s="1"/>
  <c r="H50" i="56" s="1"/>
  <c r="I108" i="54"/>
  <c r="I105" i="54"/>
  <c r="I104" i="54"/>
  <c r="I103" i="54"/>
  <c r="I102" i="54"/>
  <c r="I101" i="54"/>
  <c r="I100" i="54"/>
  <c r="I99" i="54"/>
  <c r="I98" i="54"/>
  <c r="I97" i="54"/>
  <c r="I96" i="54"/>
  <c r="I95" i="54"/>
  <c r="I94" i="54"/>
  <c r="I93" i="54"/>
  <c r="I92" i="54"/>
  <c r="I91" i="54"/>
  <c r="I90" i="54"/>
  <c r="I89" i="54"/>
  <c r="I88" i="54"/>
  <c r="I87" i="54"/>
  <c r="I86" i="54"/>
  <c r="I85" i="54"/>
  <c r="I84" i="54"/>
  <c r="I83" i="54"/>
  <c r="I82" i="54"/>
  <c r="I81" i="54"/>
  <c r="I80" i="54"/>
  <c r="I64" i="54"/>
  <c r="I78" i="54"/>
  <c r="I77" i="54"/>
  <c r="I76" i="54"/>
  <c r="I75" i="54"/>
  <c r="I74" i="54"/>
  <c r="I73" i="54"/>
  <c r="I72" i="54"/>
  <c r="I71" i="54"/>
  <c r="I70" i="54"/>
  <c r="I69" i="54"/>
  <c r="I68" i="54"/>
  <c r="I67" i="54"/>
  <c r="I66" i="54"/>
  <c r="I65" i="54"/>
  <c r="D57" i="55"/>
  <c r="H61" i="56" s="1"/>
  <c r="H56" i="55"/>
  <c r="G56" i="55"/>
  <c r="E56" i="55"/>
  <c r="H54" i="55"/>
  <c r="G54" i="55"/>
  <c r="E54" i="55"/>
  <c r="D53" i="55"/>
  <c r="H57" i="56" s="1"/>
  <c r="H52" i="55"/>
  <c r="G52" i="55"/>
  <c r="F52" i="55"/>
  <c r="E52" i="55"/>
  <c r="D50" i="55"/>
  <c r="H54" i="56" s="1"/>
  <c r="H47" i="55"/>
  <c r="G47" i="55"/>
  <c r="E47" i="55"/>
  <c r="H42" i="55"/>
  <c r="G42" i="55"/>
  <c r="E42" i="55"/>
  <c r="H34" i="55"/>
  <c r="G34" i="55"/>
  <c r="F34" i="55"/>
  <c r="H28" i="55"/>
  <c r="G28" i="55"/>
  <c r="F28" i="55"/>
  <c r="H26" i="55"/>
  <c r="G26" i="55"/>
  <c r="F26" i="55"/>
  <c r="H21" i="55"/>
  <c r="G21" i="55"/>
  <c r="F21" i="55"/>
  <c r="E39" i="55" l="1"/>
  <c r="D39" i="55" s="1"/>
  <c r="H41" i="56" s="1"/>
  <c r="F47" i="55"/>
  <c r="G57" i="56"/>
  <c r="G56" i="56" s="1"/>
  <c r="E57" i="56"/>
  <c r="E56" i="56" s="1"/>
  <c r="F57" i="56"/>
  <c r="F56" i="56" s="1"/>
  <c r="H56" i="56"/>
  <c r="E53" i="56"/>
  <c r="G53" i="56"/>
  <c r="F53" i="56"/>
  <c r="F55" i="56"/>
  <c r="G55" i="56"/>
  <c r="E55" i="56"/>
  <c r="G61" i="56"/>
  <c r="G60" i="56" s="1"/>
  <c r="F61" i="56"/>
  <c r="F60" i="56" s="1"/>
  <c r="E61" i="56"/>
  <c r="E60" i="56" s="1"/>
  <c r="H60" i="56"/>
  <c r="G41" i="56"/>
  <c r="F41" i="56"/>
  <c r="E41" i="56"/>
  <c r="G59" i="56"/>
  <c r="G58" i="56" s="1"/>
  <c r="F59" i="56"/>
  <c r="F58" i="56" s="1"/>
  <c r="E59" i="56"/>
  <c r="E58" i="56" s="1"/>
  <c r="H58" i="56"/>
  <c r="E54" i="56"/>
  <c r="G54" i="56"/>
  <c r="F54" i="56"/>
  <c r="G50" i="56"/>
  <c r="E50" i="56"/>
  <c r="F50" i="56"/>
  <c r="I107" i="54"/>
  <c r="I118" i="54"/>
  <c r="E40" i="55"/>
  <c r="D48" i="55"/>
  <c r="H52" i="56" s="1"/>
  <c r="D47" i="55"/>
  <c r="F19" i="55"/>
  <c r="E27" i="55"/>
  <c r="D27" i="55" s="1"/>
  <c r="H29" i="56" s="1"/>
  <c r="E32" i="55"/>
  <c r="D32" i="55" s="1"/>
  <c r="H34" i="56" s="1"/>
  <c r="E37" i="55"/>
  <c r="D37" i="55" s="1"/>
  <c r="H39" i="56" s="1"/>
  <c r="E25" i="55"/>
  <c r="D25" i="55" s="1"/>
  <c r="H27" i="56" s="1"/>
  <c r="E31" i="55"/>
  <c r="D31" i="55" s="1"/>
  <c r="H33" i="56" s="1"/>
  <c r="E36" i="55"/>
  <c r="D36" i="55" s="1"/>
  <c r="H38" i="56" s="1"/>
  <c r="I79" i="54"/>
  <c r="E23" i="55"/>
  <c r="D23" i="55" s="1"/>
  <c r="H25" i="56" s="1"/>
  <c r="E38" i="55"/>
  <c r="D38" i="55" s="1"/>
  <c r="H40" i="56" s="1"/>
  <c r="I63" i="54"/>
  <c r="E29" i="55"/>
  <c r="D29" i="55" s="1"/>
  <c r="H31" i="56" s="1"/>
  <c r="F43" i="55"/>
  <c r="F42" i="55" s="1"/>
  <c r="G19" i="55"/>
  <c r="H19" i="55"/>
  <c r="G40" i="55"/>
  <c r="D52" i="55"/>
  <c r="F54" i="55"/>
  <c r="D54" i="55" s="1"/>
  <c r="H40" i="55"/>
  <c r="E30" i="55"/>
  <c r="D30" i="55" s="1"/>
  <c r="H32" i="56" s="1"/>
  <c r="E35" i="55"/>
  <c r="E24" i="55"/>
  <c r="D24" i="55" s="1"/>
  <c r="H26" i="56" s="1"/>
  <c r="E22" i="55"/>
  <c r="E33" i="55"/>
  <c r="D33" i="55" s="1"/>
  <c r="H35" i="56" s="1"/>
  <c r="F56" i="55"/>
  <c r="D56" i="55" s="1"/>
  <c r="F40" i="55" l="1"/>
  <c r="F13" i="55" s="1"/>
  <c r="I106" i="54"/>
  <c r="F31" i="56"/>
  <c r="H30" i="56"/>
  <c r="G31" i="56"/>
  <c r="E31" i="56"/>
  <c r="G38" i="56"/>
  <c r="E38" i="56"/>
  <c r="F38" i="56"/>
  <c r="G34" i="56"/>
  <c r="E34" i="56"/>
  <c r="F34" i="56"/>
  <c r="G52" i="56"/>
  <c r="G51" i="56" s="1"/>
  <c r="E52" i="56"/>
  <c r="E51" i="56" s="1"/>
  <c r="H51" i="56"/>
  <c r="F52" i="56"/>
  <c r="F51" i="56" s="1"/>
  <c r="G35" i="56"/>
  <c r="F35" i="56"/>
  <c r="E35" i="56"/>
  <c r="E26" i="56"/>
  <c r="F26" i="56"/>
  <c r="G26" i="56"/>
  <c r="G40" i="56"/>
  <c r="F40" i="56"/>
  <c r="E40" i="56"/>
  <c r="G33" i="56"/>
  <c r="F33" i="56"/>
  <c r="E33" i="56"/>
  <c r="G29" i="56"/>
  <c r="G28" i="56" s="1"/>
  <c r="H28" i="56"/>
  <c r="E29" i="56"/>
  <c r="E28" i="56" s="1"/>
  <c r="F29" i="56"/>
  <c r="F28" i="56" s="1"/>
  <c r="G32" i="56"/>
  <c r="F32" i="56"/>
  <c r="E32" i="56"/>
  <c r="F39" i="56"/>
  <c r="E39" i="56"/>
  <c r="G39" i="56"/>
  <c r="E25" i="56"/>
  <c r="F25" i="56"/>
  <c r="G25" i="56"/>
  <c r="G27" i="56"/>
  <c r="F27" i="56"/>
  <c r="E27" i="56"/>
  <c r="I62" i="54"/>
  <c r="D43" i="55"/>
  <c r="H47" i="56" s="1"/>
  <c r="D42" i="55"/>
  <c r="E26" i="55"/>
  <c r="D26" i="55" s="1"/>
  <c r="E34" i="55"/>
  <c r="D34" i="55" s="1"/>
  <c r="D35" i="55"/>
  <c r="H37" i="56" s="1"/>
  <c r="E28" i="55"/>
  <c r="D28" i="55" s="1"/>
  <c r="D22" i="55"/>
  <c r="H24" i="56" s="1"/>
  <c r="E21" i="55"/>
  <c r="E30" i="56" l="1"/>
  <c r="G37" i="56"/>
  <c r="H36" i="56"/>
  <c r="E37" i="56"/>
  <c r="E36" i="56" s="1"/>
  <c r="F37" i="56"/>
  <c r="F36" i="56" s="1"/>
  <c r="G36" i="56"/>
  <c r="G30" i="56"/>
  <c r="F47" i="56"/>
  <c r="F46" i="56" s="1"/>
  <c r="F44" i="56" s="1"/>
  <c r="E47" i="56"/>
  <c r="E46" i="56" s="1"/>
  <c r="E44" i="56" s="1"/>
  <c r="H46" i="56"/>
  <c r="H44" i="56" s="1"/>
  <c r="J115" i="32" s="1"/>
  <c r="J114" i="32" s="1"/>
  <c r="J113" i="32" s="1"/>
  <c r="J112" i="32" s="1"/>
  <c r="J111" i="32" s="1"/>
  <c r="J109" i="32" s="1"/>
  <c r="G47" i="56"/>
  <c r="G46" i="56" s="1"/>
  <c r="G44" i="56" s="1"/>
  <c r="E24" i="56"/>
  <c r="G24" i="56"/>
  <c r="G23" i="56" s="1"/>
  <c r="F24" i="56"/>
  <c r="F23" i="56" s="1"/>
  <c r="H23" i="56"/>
  <c r="H21" i="56" s="1"/>
  <c r="E23" i="56"/>
  <c r="E21" i="56" s="1"/>
  <c r="F30" i="56"/>
  <c r="E19" i="55"/>
  <c r="D19" i="55" s="1"/>
  <c r="D21" i="55"/>
  <c r="E19" i="56" l="1"/>
  <c r="G106" i="32"/>
  <c r="G105" i="32" s="1"/>
  <c r="G104" i="32" s="1"/>
  <c r="G103" i="32" s="1"/>
  <c r="G102" i="32" s="1"/>
  <c r="G100" i="32" s="1"/>
  <c r="H19" i="56"/>
  <c r="J106" i="32"/>
  <c r="J105" i="32" s="1"/>
  <c r="J104" i="32" s="1"/>
  <c r="J103" i="32" s="1"/>
  <c r="J102" i="32" s="1"/>
  <c r="J100" i="32" s="1"/>
  <c r="G42" i="56"/>
  <c r="I115" i="32"/>
  <c r="I114" i="32" s="1"/>
  <c r="I113" i="32" s="1"/>
  <c r="I112" i="32" s="1"/>
  <c r="I111" i="32" s="1"/>
  <c r="I109" i="32" s="1"/>
  <c r="J107" i="32"/>
  <c r="G42" i="65" s="1"/>
  <c r="G53" i="29" s="1"/>
  <c r="G54" i="71"/>
  <c r="F42" i="56"/>
  <c r="H115" i="32"/>
  <c r="H114" i="32" s="1"/>
  <c r="H113" i="32" s="1"/>
  <c r="H112" i="32" s="1"/>
  <c r="H111" i="32" s="1"/>
  <c r="H109" i="32" s="1"/>
  <c r="E42" i="56"/>
  <c r="G115" i="32"/>
  <c r="G114" i="32" s="1"/>
  <c r="G113" i="32" s="1"/>
  <c r="G112" i="32" s="1"/>
  <c r="G111" i="32" s="1"/>
  <c r="G109" i="32" s="1"/>
  <c r="F21" i="56"/>
  <c r="G21" i="56"/>
  <c r="D40" i="55"/>
  <c r="I61" i="54"/>
  <c r="I60" i="54"/>
  <c r="I58" i="54"/>
  <c r="I57" i="54" s="1"/>
  <c r="J98" i="32" l="1"/>
  <c r="G42" i="71"/>
  <c r="G107" i="32"/>
  <c r="D42" i="65" s="1"/>
  <c r="D54" i="71"/>
  <c r="G19" i="56"/>
  <c r="I106" i="32"/>
  <c r="I105" i="32" s="1"/>
  <c r="I104" i="32" s="1"/>
  <c r="I103" i="32" s="1"/>
  <c r="I102" i="32" s="1"/>
  <c r="I100" i="32" s="1"/>
  <c r="I107" i="32"/>
  <c r="F42" i="65" s="1"/>
  <c r="F53" i="29" s="1"/>
  <c r="F54" i="71"/>
  <c r="G98" i="32"/>
  <c r="D36" i="65" s="1"/>
  <c r="D41" i="29" s="1"/>
  <c r="D42" i="71"/>
  <c r="H107" i="32"/>
  <c r="E54" i="71"/>
  <c r="F19" i="56"/>
  <c r="H106" i="32"/>
  <c r="H105" i="32" s="1"/>
  <c r="H104" i="32" s="1"/>
  <c r="H103" i="32" s="1"/>
  <c r="H102" i="32" s="1"/>
  <c r="H100" i="32" s="1"/>
  <c r="E42" i="65"/>
  <c r="I59" i="54"/>
  <c r="I56" i="54" s="1"/>
  <c r="I55" i="54" s="1"/>
  <c r="E18" i="55"/>
  <c r="D29" i="65" l="1"/>
  <c r="D53" i="29"/>
  <c r="E53" i="29"/>
  <c r="G96" i="32"/>
  <c r="H98" i="32"/>
  <c r="E42" i="71"/>
  <c r="I98" i="32"/>
  <c r="F42" i="71"/>
  <c r="J96" i="32"/>
  <c r="G36" i="65"/>
  <c r="D91" i="55"/>
  <c r="H101" i="56" s="1"/>
  <c r="G90" i="55"/>
  <c r="G88" i="55" s="1"/>
  <c r="G13" i="55" s="1"/>
  <c r="H34" i="54"/>
  <c r="I34" i="54" s="1"/>
  <c r="H35" i="54"/>
  <c r="H36" i="54"/>
  <c r="H38" i="54"/>
  <c r="H100" i="56" l="1"/>
  <c r="H98" i="56" s="1"/>
  <c r="G101" i="56"/>
  <c r="G100" i="56" s="1"/>
  <c r="G98" i="56" s="1"/>
  <c r="E101" i="56"/>
  <c r="E100" i="56" s="1"/>
  <c r="E98" i="56" s="1"/>
  <c r="F101" i="56"/>
  <c r="F100" i="56" s="1"/>
  <c r="I96" i="32"/>
  <c r="F36" i="65"/>
  <c r="G41" i="29"/>
  <c r="G29" i="65"/>
  <c r="E36" i="65"/>
  <c r="H96" i="32"/>
  <c r="I32" i="54"/>
  <c r="I25" i="54" s="1"/>
  <c r="D88" i="55"/>
  <c r="D90" i="55"/>
  <c r="D71" i="55"/>
  <c r="H78" i="56" s="1"/>
  <c r="H77" i="56" s="1"/>
  <c r="G83" i="56"/>
  <c r="H83" i="56"/>
  <c r="F98" i="56" l="1"/>
  <c r="H78" i="32" s="1"/>
  <c r="H77" i="32" s="1"/>
  <c r="H76" i="32" s="1"/>
  <c r="H75" i="32" s="1"/>
  <c r="H74" i="32" s="1"/>
  <c r="H72" i="32" s="1"/>
  <c r="G78" i="32"/>
  <c r="G77" i="32" s="1"/>
  <c r="G76" i="32" s="1"/>
  <c r="G75" i="32" s="1"/>
  <c r="G74" i="32" s="1"/>
  <c r="G72" i="32" s="1"/>
  <c r="E96" i="56"/>
  <c r="F41" i="29"/>
  <c r="F29" i="65"/>
  <c r="I78" i="32"/>
  <c r="I77" i="32" s="1"/>
  <c r="I76" i="32" s="1"/>
  <c r="I75" i="32" s="1"/>
  <c r="I74" i="32" s="1"/>
  <c r="I72" i="32" s="1"/>
  <c r="G96" i="56"/>
  <c r="I24" i="54"/>
  <c r="I13" i="54" s="1"/>
  <c r="E41" i="29"/>
  <c r="E29" i="65"/>
  <c r="J78" i="32"/>
  <c r="J77" i="32" s="1"/>
  <c r="J76" i="32" s="1"/>
  <c r="J75" i="32" s="1"/>
  <c r="J74" i="32" s="1"/>
  <c r="J72" i="32" s="1"/>
  <c r="H96" i="56"/>
  <c r="F78" i="56"/>
  <c r="F77" i="56" s="1"/>
  <c r="G78" i="56"/>
  <c r="G77" i="56" s="1"/>
  <c r="E78" i="56"/>
  <c r="D69" i="55"/>
  <c r="H95" i="56" s="1"/>
  <c r="J69" i="32" s="1"/>
  <c r="D67" i="55"/>
  <c r="D70" i="55"/>
  <c r="I70" i="32" l="1"/>
  <c r="F73" i="65" s="1"/>
  <c r="F97" i="71"/>
  <c r="H70" i="32"/>
  <c r="E73" i="65" s="1"/>
  <c r="E97" i="71"/>
  <c r="G70" i="32"/>
  <c r="D73" i="65" s="1"/>
  <c r="D97" i="71"/>
  <c r="J70" i="32"/>
  <c r="G73" i="65" s="1"/>
  <c r="G97" i="71"/>
  <c r="F96" i="56"/>
  <c r="E77" i="56"/>
  <c r="E75" i="56" s="1"/>
  <c r="G60" i="32" s="1"/>
  <c r="E73" i="56" l="1"/>
  <c r="F89" i="56" l="1"/>
  <c r="G89" i="56"/>
  <c r="H89" i="56"/>
  <c r="H91" i="56" l="1"/>
  <c r="H75" i="56" s="1"/>
  <c r="J60" i="32" s="1"/>
  <c r="G91" i="56"/>
  <c r="G75" i="56" s="1"/>
  <c r="I60" i="32" s="1"/>
  <c r="F91" i="56"/>
  <c r="F75" i="56" s="1"/>
  <c r="H60" i="32" s="1"/>
  <c r="G73" i="56" l="1"/>
  <c r="I59" i="32"/>
  <c r="H73" i="56"/>
  <c r="J59" i="32"/>
  <c r="F73" i="56"/>
  <c r="H59" i="32"/>
  <c r="E106" i="29"/>
  <c r="I68" i="32"/>
  <c r="I67" i="32" s="1"/>
  <c r="I66" i="32" s="1"/>
  <c r="I65" i="32" s="1"/>
  <c r="I63" i="32" s="1"/>
  <c r="J68" i="32"/>
  <c r="J67" i="32" s="1"/>
  <c r="J66" i="32" s="1"/>
  <c r="J65" i="32" s="1"/>
  <c r="J63" i="32" s="1"/>
  <c r="G130" i="71" s="1"/>
  <c r="H68" i="32"/>
  <c r="H67" i="32" s="1"/>
  <c r="H66" i="32" s="1"/>
  <c r="H65" i="32" s="1"/>
  <c r="H63" i="32" s="1"/>
  <c r="I58" i="32" l="1"/>
  <c r="I57" i="32" s="1"/>
  <c r="H58" i="32"/>
  <c r="H57" i="32" s="1"/>
  <c r="J58" i="32"/>
  <c r="J57" i="32" s="1"/>
  <c r="G106" i="29"/>
  <c r="F106" i="29"/>
  <c r="G59" i="32"/>
  <c r="G58" i="32" s="1"/>
  <c r="D106" i="29"/>
  <c r="D18" i="56" l="1"/>
  <c r="D69" i="56"/>
  <c r="H42" i="32" l="1"/>
  <c r="H41" i="32" s="1"/>
  <c r="H40" i="32" s="1"/>
  <c r="H39" i="32" s="1"/>
  <c r="H37" i="32" s="1"/>
  <c r="H35" i="32" s="1"/>
  <c r="G42" i="32"/>
  <c r="G41" i="32" s="1"/>
  <c r="G40" i="32" s="1"/>
  <c r="G39" i="32" s="1"/>
  <c r="G37" i="32" s="1"/>
  <c r="G35" i="32" s="1"/>
  <c r="G57" i="32" l="1"/>
  <c r="G56" i="32" s="1"/>
  <c r="G54" i="32" s="1"/>
  <c r="D86" i="71" s="1"/>
  <c r="H56" i="32"/>
  <c r="H54" i="32" s="1"/>
  <c r="E86" i="71" s="1"/>
  <c r="D61" i="65"/>
  <c r="H52" i="32" l="1"/>
  <c r="H50" i="32" s="1"/>
  <c r="I56" i="32"/>
  <c r="I54" i="32" s="1"/>
  <c r="F86" i="71" s="1"/>
  <c r="E61" i="65"/>
  <c r="I52" i="32" l="1"/>
  <c r="I50" i="32" s="1"/>
  <c r="E67" i="65"/>
  <c r="H48" i="32"/>
  <c r="H46" i="32" s="1"/>
  <c r="H44" i="32" s="1"/>
  <c r="E95" i="29" l="1"/>
  <c r="F67" i="65"/>
  <c r="F95" i="29" s="1"/>
  <c r="I48" i="32"/>
  <c r="I46" i="32" s="1"/>
  <c r="I44" i="32" s="1"/>
  <c r="E62" i="55" l="1"/>
  <c r="E58" i="55" s="1"/>
  <c r="E17" i="55" l="1"/>
  <c r="E15" i="55" s="1"/>
  <c r="D18" i="55" l="1"/>
  <c r="H18" i="56" s="1"/>
  <c r="H17" i="55"/>
  <c r="H15" i="55" s="1"/>
  <c r="G17" i="55"/>
  <c r="G15" i="55" s="1"/>
  <c r="F17" i="55"/>
  <c r="F15" i="55" s="1"/>
  <c r="F18" i="56" l="1"/>
  <c r="E18" i="56"/>
  <c r="G18" i="56"/>
  <c r="H17" i="56"/>
  <c r="H15" i="56" s="1"/>
  <c r="D15" i="55"/>
  <c r="D17" i="55"/>
  <c r="H13" i="56" l="1"/>
  <c r="J95" i="32"/>
  <c r="J94" i="32" s="1"/>
  <c r="J93" i="32"/>
  <c r="J92" i="32" s="1"/>
  <c r="J91" i="32" s="1"/>
  <c r="J89" i="32" s="1"/>
  <c r="G27" i="71" s="1"/>
  <c r="G17" i="56"/>
  <c r="G15" i="56" s="1"/>
  <c r="E17" i="56"/>
  <c r="E15" i="56" s="1"/>
  <c r="F17" i="56"/>
  <c r="F15" i="56" s="1"/>
  <c r="D60" i="55"/>
  <c r="D63" i="55"/>
  <c r="H69" i="56" s="1"/>
  <c r="E13" i="56" l="1"/>
  <c r="G95" i="32"/>
  <c r="G94" i="32" s="1"/>
  <c r="F13" i="56"/>
  <c r="H95" i="32"/>
  <c r="H94" i="32" s="1"/>
  <c r="G13" i="56"/>
  <c r="I95" i="32"/>
  <c r="I94" i="32" s="1"/>
  <c r="I93" i="32" s="1"/>
  <c r="I92" i="32" s="1"/>
  <c r="I91" i="32" s="1"/>
  <c r="I89" i="32" s="1"/>
  <c r="F27" i="71" s="1"/>
  <c r="J87" i="32"/>
  <c r="H93" i="32"/>
  <c r="H92" i="32" s="1"/>
  <c r="H91" i="32" s="1"/>
  <c r="H89" i="32" s="1"/>
  <c r="E27" i="71" s="1"/>
  <c r="G93" i="32"/>
  <c r="G92" i="32" s="1"/>
  <c r="G91" i="32" s="1"/>
  <c r="G89" i="32" s="1"/>
  <c r="D27" i="71" s="1"/>
  <c r="G69" i="56"/>
  <c r="F69" i="56"/>
  <c r="E69" i="56"/>
  <c r="H68" i="56"/>
  <c r="H64" i="56" s="1"/>
  <c r="J34" i="32" s="1"/>
  <c r="J33" i="32" s="1"/>
  <c r="J32" i="32" s="1"/>
  <c r="I87" i="32" l="1"/>
  <c r="F23" i="65" s="1"/>
  <c r="F16" i="65" s="1"/>
  <c r="H87" i="32"/>
  <c r="H85" i="32" s="1"/>
  <c r="J85" i="32"/>
  <c r="G23" i="65"/>
  <c r="G87" i="32"/>
  <c r="D23" i="65" s="1"/>
  <c r="D16" i="65" s="1"/>
  <c r="E68" i="56"/>
  <c r="F68" i="56"/>
  <c r="G68" i="56"/>
  <c r="J56" i="32"/>
  <c r="J54" i="32" s="1"/>
  <c r="G86" i="71" s="1"/>
  <c r="H62" i="56"/>
  <c r="G26" i="29" l="1"/>
  <c r="G16" i="65"/>
  <c r="H83" i="32"/>
  <c r="H81" i="32" s="1"/>
  <c r="H79" i="32" s="1"/>
  <c r="G85" i="32"/>
  <c r="J83" i="32"/>
  <c r="J81" i="32" s="1"/>
  <c r="J79" i="32" s="1"/>
  <c r="I85" i="32"/>
  <c r="E23" i="65"/>
  <c r="E16" i="65" s="1"/>
  <c r="D26" i="29"/>
  <c r="F26" i="29"/>
  <c r="J52" i="32"/>
  <c r="J50" i="32" s="1"/>
  <c r="F64" i="56"/>
  <c r="G64" i="56"/>
  <c r="E64" i="56"/>
  <c r="H42" i="56"/>
  <c r="J31" i="32"/>
  <c r="J30" i="32" s="1"/>
  <c r="J28" i="32" s="1"/>
  <c r="G69" i="71" s="1"/>
  <c r="E26" i="29" l="1"/>
  <c r="G83" i="32"/>
  <c r="G81" i="32" s="1"/>
  <c r="G79" i="32" s="1"/>
  <c r="I83" i="32"/>
  <c r="I81" i="32" s="1"/>
  <c r="I79" i="32" s="1"/>
  <c r="G62" i="56"/>
  <c r="G72" i="56" s="1"/>
  <c r="I34" i="32"/>
  <c r="I33" i="32" s="1"/>
  <c r="I32" i="32" s="1"/>
  <c r="I31" i="32" s="1"/>
  <c r="I30" i="32" s="1"/>
  <c r="I28" i="32" s="1"/>
  <c r="F62" i="56"/>
  <c r="F11" i="56" s="1"/>
  <c r="H34" i="32"/>
  <c r="H33" i="32" s="1"/>
  <c r="H32" i="32" s="1"/>
  <c r="H31" i="32" s="1"/>
  <c r="H30" i="32" s="1"/>
  <c r="H28" i="32" s="1"/>
  <c r="E69" i="71" s="1"/>
  <c r="E62" i="56"/>
  <c r="E11" i="56" s="1"/>
  <c r="G34" i="32"/>
  <c r="G33" i="32" s="1"/>
  <c r="G32" i="32" s="1"/>
  <c r="G31" i="32" s="1"/>
  <c r="G30" i="32" s="1"/>
  <c r="G28" i="32" s="1"/>
  <c r="G67" i="65"/>
  <c r="G95" i="29" s="1"/>
  <c r="J48" i="32"/>
  <c r="J46" i="32" s="1"/>
  <c r="J44" i="32" s="1"/>
  <c r="J26" i="32"/>
  <c r="G26" i="32" l="1"/>
  <c r="G24" i="32" s="1"/>
  <c r="G22" i="32" s="1"/>
  <c r="D69" i="71"/>
  <c r="I26" i="32"/>
  <c r="F69" i="71"/>
  <c r="H26" i="32"/>
  <c r="H24" i="32" s="1"/>
  <c r="H22" i="32" s="1"/>
  <c r="D55" i="65"/>
  <c r="D68" i="29" s="1"/>
  <c r="F55" i="65"/>
  <c r="F68" i="29" s="1"/>
  <c r="G55" i="65"/>
  <c r="G68" i="29" s="1"/>
  <c r="E55" i="65" l="1"/>
  <c r="I43" i="32"/>
  <c r="I42" i="32" s="1"/>
  <c r="I41" i="32" s="1"/>
  <c r="I40" i="32" s="1"/>
  <c r="I39" i="32" s="1"/>
  <c r="I37" i="32" s="1"/>
  <c r="F120" i="71" s="1"/>
  <c r="G70" i="56"/>
  <c r="G11" i="56" s="1"/>
  <c r="E68" i="29" l="1"/>
  <c r="E48" i="65"/>
  <c r="E14" i="65" s="1"/>
  <c r="E12" i="65" s="1"/>
  <c r="C18" i="70" s="1"/>
  <c r="C16" i="70" s="1"/>
  <c r="C14" i="70" s="1"/>
  <c r="C12" i="70" s="1"/>
  <c r="C10" i="70" s="1"/>
  <c r="I35" i="32"/>
  <c r="F61" i="65" l="1"/>
  <c r="I24" i="32"/>
  <c r="I22" i="32" s="1"/>
  <c r="F78" i="29" l="1"/>
  <c r="F48" i="65"/>
  <c r="F14" i="65" s="1"/>
  <c r="F12" i="65" s="1"/>
  <c r="D18" i="70" s="1"/>
  <c r="D16" i="70" s="1"/>
  <c r="D14" i="70" s="1"/>
  <c r="D12" i="70" s="1"/>
  <c r="D10" i="70" s="1"/>
  <c r="G20" i="32"/>
  <c r="G18" i="32" s="1"/>
  <c r="D58" i="55" l="1"/>
  <c r="D62" i="55"/>
  <c r="E66" i="55" l="1"/>
  <c r="E64" i="55" s="1"/>
  <c r="D66" i="55"/>
  <c r="H72" i="56" s="1"/>
  <c r="E13" i="55" l="1"/>
  <c r="D64" i="55"/>
  <c r="H70" i="56"/>
  <c r="H11" i="56" s="1"/>
  <c r="J43" i="32"/>
  <c r="J42" i="32" s="1"/>
  <c r="J41" i="32" s="1"/>
  <c r="J40" i="32" s="1"/>
  <c r="J39" i="32" s="1"/>
  <c r="J37" i="32" s="1"/>
  <c r="H20" i="32"/>
  <c r="H18" i="32" s="1"/>
  <c r="H16" i="32" s="1"/>
  <c r="H15" i="32" s="1"/>
  <c r="H13" i="32" s="1"/>
  <c r="I20" i="32"/>
  <c r="I18" i="32" s="1"/>
  <c r="I16" i="32" s="1"/>
  <c r="I15" i="32" s="1"/>
  <c r="I13" i="32" s="1"/>
  <c r="J35" i="32" l="1"/>
  <c r="J24" i="32" s="1"/>
  <c r="G120" i="71"/>
  <c r="G11" i="55"/>
  <c r="H11" i="55"/>
  <c r="F11" i="55"/>
  <c r="G61" i="65" l="1"/>
  <c r="J22" i="32"/>
  <c r="D13" i="55"/>
  <c r="E11" i="55"/>
  <c r="D11" i="55" s="1"/>
  <c r="G48" i="65" l="1"/>
  <c r="G14" i="65" s="1"/>
  <c r="G12" i="65" s="1"/>
  <c r="E18" i="70" s="1"/>
  <c r="E16" i="70" s="1"/>
  <c r="E14" i="70" s="1"/>
  <c r="E12" i="70" s="1"/>
  <c r="E10" i="70" s="1"/>
  <c r="G78" i="29"/>
  <c r="J20" i="32"/>
  <c r="J18" i="32" s="1"/>
  <c r="J16" i="32" s="1"/>
  <c r="J15" i="32" s="1"/>
  <c r="J13" i="32" s="1"/>
  <c r="G68" i="32" l="1"/>
  <c r="G67" i="32" s="1"/>
  <c r="G66" i="32" s="1"/>
  <c r="G65" i="32" s="1"/>
  <c r="G63" i="32" s="1"/>
  <c r="G52" i="32" s="1"/>
  <c r="G50" i="32" s="1"/>
  <c r="D67" i="65" l="1"/>
  <c r="G48" i="32"/>
  <c r="G46" i="32" s="1"/>
  <c r="G44" i="32" s="1"/>
  <c r="G16" i="32" s="1"/>
  <c r="G15" i="32" s="1"/>
  <c r="G13" i="32" s="1"/>
  <c r="D95" i="29" l="1"/>
  <c r="D48" i="65"/>
  <c r="D14" i="65" s="1"/>
  <c r="D12" i="65" s="1"/>
  <c r="B18" i="70" s="1"/>
  <c r="B16" i="70" s="1"/>
  <c r="B14" i="70" s="1"/>
  <c r="B12" i="70" s="1"/>
  <c r="B10" i="70" s="1"/>
</calcChain>
</file>

<file path=xl/sharedStrings.xml><?xml version="1.0" encoding="utf-8"?>
<sst xmlns="http://schemas.openxmlformats.org/spreadsheetml/2006/main" count="1121" uniqueCount="286">
  <si>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</si>
  <si>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</si>
  <si>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</si>
  <si>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</si>
  <si>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</si>
  <si>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</si>
  <si>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</si>
  <si>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</si>
  <si>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</si>
  <si>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</si>
  <si>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</si>
  <si>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</si>
  <si>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</si>
  <si>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</si>
  <si>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</si>
  <si>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</si>
  <si>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</si>
  <si>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</si>
  <si>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</si>
  <si>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</si>
  <si>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</si>
  <si>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</si>
  <si>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</si>
  <si>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</si>
  <si>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</si>
  <si>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</si>
  <si>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</si>
  <si>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</si>
  <si>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</si>
  <si>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</si>
  <si>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</si>
  <si>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</si>
  <si>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</si>
  <si>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</si>
  <si>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</si>
  <si>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</si>
  <si>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</si>
  <si>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</si>
  <si>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</si>
  <si>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</si>
  <si>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</si>
  <si>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</si>
  <si>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</si>
  <si>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</si>
  <si>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</si>
  <si>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</si>
  <si>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</si>
  <si>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</si>
  <si>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</si>
  <si>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</si>
  <si>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</si>
  <si>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</si>
  <si>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</si>
  <si>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</si>
  <si>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</si>
  <si>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</si>
  <si>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</si>
  <si>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</si>
  <si>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</si>
  <si>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Աղյուսակ 9․1.58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</si>
  <si>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</si>
  <si>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</si>
  <si>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</si>
  <si>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</si>
  <si>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</si>
  <si>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</si>
  <si>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</si>
  <si>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</si>
  <si>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</si>
  <si>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</si>
  <si>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</si>
  <si>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</si>
  <si>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</si>
  <si>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</si>
  <si>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փորձաքննության ծառայություններ</t>
  </si>
  <si>
    <t xml:space="preserve"> - Նախագծահետազոտական ծախսեր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</si>
  <si>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</si>
  <si>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</si>
  <si>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</si>
  <si>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</si>
  <si>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ՀՀ Արագածոտնի մարզ</t>
  </si>
  <si>
    <t xml:space="preserve">ՀՀ կառավարության  2024 թվականի </t>
  </si>
  <si>
    <t xml:space="preserve"> դրամ</t>
  </si>
  <si>
    <t>Բաժին N 09</t>
  </si>
  <si>
    <t>Խումբ N 06</t>
  </si>
  <si>
    <t>Դաս N 01</t>
  </si>
  <si>
    <t xml:space="preserve"> ՄԱՍ II.  ԱՇԽԱՏԱՆՔՆԵՐ</t>
  </si>
  <si>
    <t xml:space="preserve"> 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</si>
  <si>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</si>
  <si>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</si>
  <si>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</si>
  <si>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</si>
  <si>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</si>
  <si>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</si>
  <si>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</si>
  <si>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</si>
  <si>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ԱՅԼ ՀԻՄՆԱԿԱՆ ՄԻՋՈՑՆԵՐ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</si>
  <si>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</si>
  <si>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</si>
  <si>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</si>
  <si>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1236-32001</t>
  </si>
  <si>
    <t xml:space="preserve"> Մանկապարտեզների նոր շենքերի կառուցում</t>
  </si>
  <si>
    <t>Հավելված N 4</t>
  </si>
  <si>
    <t xml:space="preserve"> Մանկապարտեզների նոր շենքերի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</si>
  <si>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</si>
  <si>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Նախադպրոցական կրթություն իրականացնող ուսումնական հաստատություններ </t>
  </si>
  <si>
    <t xml:space="preserve"> Ակտիվն օգտագործող կազմակերպությունների անվանումները </t>
  </si>
  <si>
    <t>1163-32001</t>
  </si>
  <si>
    <t>Մասսայական սպորտ</t>
  </si>
  <si>
    <t xml:space="preserve"> Մարզական օբյեկտների շինարարություն</t>
  </si>
  <si>
    <t xml:space="preserve"> Մարզական օբյեկտների շինարարություն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</si>
  <si>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</si>
  <si>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Մարզական հաստատություններ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</si>
  <si>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</si>
  <si>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</si>
  <si>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</si>
  <si>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</si>
  <si>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</si>
  <si>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</si>
  <si>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</si>
  <si>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</si>
  <si>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</si>
  <si>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</si>
  <si>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</si>
  <si>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</si>
  <si>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</si>
  <si>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</si>
  <si>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</si>
  <si>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</si>
  <si>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Ծրագրի միջոցառումներ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</si>
  <si>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</si>
  <si>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</si>
  <si>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</si>
  <si>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</si>
  <si>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Մանկապարտեզների նոր շենքերի կառուցում</t>
  </si>
  <si>
    <t>ՀՀ Շիրակի մարզ</t>
  </si>
  <si>
    <t xml:space="preserve"> Մանկապարտեզների շենքերի վերակառուցում, հիմնանորոգում</t>
  </si>
  <si>
    <t>Մարզական օբյեկտների շինարարություն</t>
  </si>
  <si>
    <t>ԲՄ</t>
  </si>
  <si>
    <t xml:space="preserve"> ընդհանուր շինարարական աշխատանքներ</t>
  </si>
  <si>
    <t>Մանկապարտեզների շենքերի վերակառուցում, հիմնանորոգում</t>
  </si>
  <si>
    <t>Խումբ N 01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</si>
  <si>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</si>
  <si>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</si>
  <si>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</si>
  <si>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</si>
  <si>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Կառուցման ենթակա օբյեկտների թիվ, հատ </t>
  </si>
  <si>
    <t xml:space="preserve">Կառուցվող մանկապարտեզների քանակ, հատ </t>
  </si>
  <si>
    <t xml:space="preserve">Հաստատությունների քանակ, որոնց շինարարական աշխատանքների ավարտվածության աստիճանը 100% է, հատ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</si>
  <si>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</si>
  <si>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</si>
  <si>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Նախադպրոցական կրթությույն իրականացնող ուսումնական հաստատություններ </t>
  </si>
  <si>
    <t>Ցուցանիշների փոփոխությունը (ավելացումները նշված են դրական նշանով)</t>
  </si>
  <si>
    <t xml:space="preserve">ՀԱՅԱՍՏԱՆԻ ՀԱՆՐԱՊԵՏՈՒԹՅԱՆ ԿԱՌԱՎԱՐՈՒԹՅԱՆ 2023 ԹՎԱԿԱՆԻ ԴԵԿՏԵՄԲԵՐԻ 28-Ի N 2323-Ն N 10 ՀԱՎԵԼՎԱԾՈՒՄ ԿԱՏԱՐՎՈՂ  ԼՐԱՑՈՒՄՆԵՐԸ
</t>
  </si>
  <si>
    <t>Հավելված N 5</t>
  </si>
  <si>
    <t>Հանրակրթական դպրոցների նոր շենքերի կառուցում</t>
  </si>
  <si>
    <t>ՀՀ Արարատի մարզ</t>
  </si>
  <si>
    <t>ՀՀ Վայոց Ձորի մարզ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</si>
  <si>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</si>
  <si>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</si>
  <si>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</si>
  <si>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</si>
  <si>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</si>
  <si>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</si>
  <si>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</si>
  <si>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</si>
  <si>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</si>
  <si>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</si>
  <si>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</si>
  <si>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Կրթահամալիրների կառուցում </t>
  </si>
  <si>
    <t xml:space="preserve"> Ստեղծվող կրթահամալիրներ </t>
  </si>
  <si>
    <t>ՀՀ քաղաքաշինության կոմիտե</t>
  </si>
  <si>
    <t>Խումբ N 02</t>
  </si>
  <si>
    <t>1236-32003</t>
  </si>
  <si>
    <t>ՀԲՄ</t>
  </si>
  <si>
    <t>ՀՀ Գեղարքունիքի մարզ</t>
  </si>
  <si>
    <t>ՀՀ Լոռու մարզ</t>
  </si>
  <si>
    <t>1236-32005</t>
  </si>
  <si>
    <t>ՀՀ Կոտայքի մարզ</t>
  </si>
  <si>
    <t>ՀՀ Տավուշի մարզ</t>
  </si>
  <si>
    <t>Երևան քաղաք</t>
  </si>
  <si>
    <t>Աղյուսակ 9․1.39</t>
  </si>
  <si>
    <t xml:space="preserve"> Նախագծանախահաշվային փաստաթղթերի քանակ, հատ 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</si>
  <si>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</si>
  <si>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</si>
  <si>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</si>
  <si>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</si>
  <si>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</si>
  <si>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կրթություն իրականացնող ուսումնական հաստատությունների մարզադահլիճների վերակառուցում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</si>
  <si>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</si>
  <si>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Արմավիրի մարզի Ջրառատ համայնքի ծանրամարտի մարզադպրոց</t>
  </si>
  <si>
    <t xml:space="preserve"> ՄԱՍ II. ԱՇԽԱՏԱՆՔՆԵՐ</t>
  </si>
  <si>
    <t xml:space="preserve">  մարզական օբյեկտների շինարարական աշխատանքներ</t>
  </si>
  <si>
    <t xml:space="preserve"> 71351540-2</t>
  </si>
  <si>
    <t xml:space="preserve">  տեխնիկական հսկողության ծառայություններ</t>
  </si>
  <si>
    <t xml:space="preserve"> 98111140-2</t>
  </si>
  <si>
    <t xml:space="preserve">  հեղինակային հսկողության ծառայություններ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</si>
  <si>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</si>
  <si>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</si>
  <si>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</si>
  <si>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</si>
  <si>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«Թալինի ավագ դպրոց» ՊՈԱԿ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</si>
  <si>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</si>
  <si>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</si>
  <si>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</si>
  <si>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«Ջանֆիդայի Է. Դաշտոյանի անվան միջնակարգ դպրոց» ՊՈԱԿ</t>
  </si>
  <si>
    <t>«Արմավիրի N 6 հիմնական դպրոց» ՊՈԱԿ</t>
  </si>
  <si>
    <t>«Վանաձորի Խ. Աբովյանի անվան թիվ 9 հիմնական դպրոց» ՊՈԱԿ</t>
  </si>
  <si>
    <t>«Վանաձորի Ծովակալ Իսակովի  անվան թիվ 23 հիմնական դպրոց ՊՈԱԿ</t>
  </si>
  <si>
    <t>Ստեփանավանի N1 վարժարան ՊՈԱԿ</t>
  </si>
  <si>
    <t>«Ագարակի միջնակարգ դպրոց» ՊՈԱԿ</t>
  </si>
  <si>
    <t>«Վարդաբլուրի միջնակարգ դպրոց» ՊՈԱԿ</t>
  </si>
  <si>
    <t>«Երևանի Մ. Սարյանի անվան հ. 86 հիմնական դպրոց» ՊՈԱԿ</t>
  </si>
  <si>
    <t>«Երևանի հ. 136 հիմնական դպրոց» ՊՈԱԿ</t>
  </si>
  <si>
    <t>Շահումյանի միջնակարգ դպրոց ՊՈԱԿ</t>
  </si>
  <si>
    <t>«Փշատավանի միջնակարգ դպրոց» ՊՈԱԿ</t>
  </si>
  <si>
    <t>«Սարդարապատի միջնակարգ դպրոց» ՊՈԱԿ</t>
  </si>
  <si>
    <t>«Արմավիրի հ. 8 հիմնական դպրոց» ՊՈԱԿ</t>
  </si>
  <si>
    <t>«Ակունք գյուղի միջնակարգ դպրոց» ՊՈԱԿ</t>
  </si>
  <si>
    <t>«Վանաձորի Ղևոնդ Ալիշանի անվան N 27 հիմնական դպրոց» ՊՈԱԿ</t>
  </si>
  <si>
    <t>1183-32007</t>
  </si>
  <si>
    <t xml:space="preserve">  ընդհանուր շինարարական աշխատանքներ</t>
  </si>
  <si>
    <t xml:space="preserve"> ԲՄ</t>
  </si>
  <si>
    <t xml:space="preserve"> 45221142-2</t>
  </si>
  <si>
    <t xml:space="preserve"> 71351540-1</t>
  </si>
  <si>
    <t xml:space="preserve"> 98111140-1</t>
  </si>
  <si>
    <t>1183-32009</t>
  </si>
  <si>
    <t xml:space="preserve"> 45451700-1</t>
  </si>
  <si>
    <t xml:space="preserve"> վերակառուցման աշխատանքներ</t>
  </si>
  <si>
    <t>«Երևանի Վ. Թեքեյանի անվան թիվ 92 հիմնական դպրոց» ՊՈԱԿ</t>
  </si>
  <si>
    <t>«Երևանի հ. 37 հիմնական դպրոց» ՊՈԱԿ</t>
  </si>
  <si>
    <t xml:space="preserve">ՀՀ Արարատի մարզի Արալեզ համայնքում «Մոդուլային» տիպի 144 տեղ հզորությամբ մսուր-մանկապարտեզ </t>
  </si>
  <si>
    <t>ՀՀ Արմավիրի մարզի Արևիկ համայնքում «Մոդուլային» տիպի 144 տեղ հզորությամբ մսուր-մանկապարտեզ</t>
  </si>
  <si>
    <t>«Մասիսի թիվ 5 ավագ դպրոց» ՊՈԱԿ</t>
  </si>
  <si>
    <t>«Մեդովկայի միջնակարգ դպրոց  դպրոց» ՊՈԱԿ</t>
  </si>
  <si>
    <t>«Հագվու հիմնական դպրոց» ՊՈԱԿ</t>
  </si>
  <si>
    <t xml:space="preserve">  միջնակարգ դպրոցների կառուցման աշխատանքներ</t>
  </si>
  <si>
    <t>98111140-13</t>
  </si>
  <si>
    <t>«Ջրառատի միջնակարգ դպրոց» ՊՈԱԿ</t>
  </si>
  <si>
    <t>«Կաթնաղբյուրի հիմնական դպրոց» ՊՈԱԿ</t>
  </si>
  <si>
    <t>«Կապսի միջնակարգ դպրոց» ՊՈԱԿ</t>
  </si>
  <si>
    <t>71351540-64</t>
  </si>
  <si>
    <t>«Եղեգիսի միջնակարգ դպրոց» ՊՈԱԿ</t>
  </si>
  <si>
    <t>71351540-80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</si>
  <si>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</si>
  <si>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«Վաղարշապատի Մովսես Խորենացու անվան N 10 ավագ դպրոց» ՊՈԱԿ</t>
  </si>
  <si>
    <t xml:space="preserve">  նախագծերի պատրաստում, ծախսերի գնահատում</t>
  </si>
  <si>
    <t>«Շատինի միջնակարգ դպրոց» ՊՈԱԿ</t>
  </si>
  <si>
    <t>«Նիզամիի միջնակարգ դպրոց» ՊՈԱԿ</t>
  </si>
  <si>
    <t>«Հայկաշենի Գ. Կիրակոսյանի անվան միջնակարգ դպրոց» ՊՈԱԿ</t>
  </si>
  <si>
    <t>«Նավուրի միջնակարգ դպրոց» ՊՈԱԿ</t>
  </si>
  <si>
    <t>գ․ Հացաշենի մոդուլային կրթահամալիր</t>
  </si>
  <si>
    <t>գ․ Արփունքի մոդուլային կրթահամալիր</t>
  </si>
  <si>
    <t>գ․ Նուռնուսի մոդուլային կրթահամալիր</t>
  </si>
  <si>
    <t>գ․ Գողթանիկի մոդուլային կրթահամալիր</t>
  </si>
  <si>
    <t>Ապահով դպրոց</t>
  </si>
  <si>
    <t xml:space="preserve">Հավելված N 8 </t>
  </si>
  <si>
    <t>ՀՀ կառավարության 2024 թվականի</t>
  </si>
  <si>
    <t>«ՀԱՅԱՍՏԱՆԻ ՀԱՆՐԱՊԵՏՈՒԹՅԱՆ 2024 ԹՎԱԿԱՆԻ ՊԵՏԱԿԱՆ ԲՅՈՒՋԵԻ ՄԱՍԻՆ» ՕՐԵՆՔԻ 3-ՐԴ ՀՈԴՎԱԾԻ,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ՓՈՓՈԽՈՒԹՅՈՒՆՆԵՐԸ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</si>
  <si>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</si>
  <si>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</si>
  <si>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</si>
  <si>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այդ թվում՝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</si>
  <si>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</si>
  <si>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</si>
  <si>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</si>
  <si>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</si>
  <si>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</si>
  <si>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 xml:space="preserve">ՀԱՅԱՍՏԱՆԻ ՀԱՆՐԱՊԵՏՈՒԹՅԱՆ ԿԱՌԱՎԱՐՈՒԹՅԱՆ 2023 ԹՎԱԿԱՆԻ ԴԵԿՏԵՄԲԵՐԻ 28-Ի N 2323-Ն ՈՐՈՇՄԱՆ N 9 ՀԱՎԵԼՎԱԾԻ NN 9.13  ԱՂՅՈՒՍԱԿՈՒՄ ԿԱՏԱՐՎՈՂ ՓՈՓՈԽՈՒԹՅՈՒՆՆԵՐԸ ԵՎ ԼՐԱՑՈՒՄՆԵՐԸ </t>
  </si>
  <si>
    <t xml:space="preserve"> Ծրագրի դասիչը` </t>
  </si>
  <si>
    <t xml:space="preserve">Միջոցառման դասիչը`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</si>
  <si>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</si>
  <si>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</si>
  <si>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 Հանրակրթական դպրոցներ </t>
  </si>
  <si>
    <t xml:space="preserve"> Ուսումնական հաստատությունների քանակ, որոնց համար կառուցվում են նոր մարզադահլիճներ, հատ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</si>
  <si>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</si>
  <si>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</si>
  <si>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Հիմնանորոգվող ուսումնական հաստատությունների քանակ, հատ </t>
  </si>
  <si>
    <t xml:space="preserve"> Կառուցվող մոդուլային դպրոցների թիվը, հատ </t>
  </si>
  <si>
    <t xml:space="preserve"> Մոդուլային դպրոցների թիվը, որոնց շինարարական աշխատանքների ավարտվածության աստիճանը 100% է, հատ </t>
  </si>
  <si>
    <t xml:space="preserve"> Տարվա ընթացքում կառուցումն ավարտված մոդուլային դպրոցների ընդհանուր հզորությունը (շահառուների թիվը), մարդ </t>
  </si>
  <si>
    <t xml:space="preserve"> ՀՀ-ում կրթական որակյալ ծառայությունների հասանելիության ապահովման ծրագրի շրջանակներում կառուցվող ոչ մոդուլային դպրոցների թիվը, հատ </t>
  </si>
  <si>
    <t xml:space="preserve"> ՀՀ-ում կրթական որակյալ ծառայությունների հասանելիության ապահովման ծրագրի շրջանակներում կառուցվող ոչ մոդուլային դպրոցների թիվը, որոնց շինարարական աշխատանքների ավարտվածության աստիճանը 100% է, հատ </t>
  </si>
  <si>
    <t xml:space="preserve"> Տարվա ընթացքում կառուցումն ավարտված ոչ մոդուլային դպրոցների ընդհանուր հզորությունը (շահառուների թիվը), մարդ </t>
  </si>
  <si>
    <t>Հավելված N 7</t>
  </si>
  <si>
    <t xml:space="preserve">ՀԱՅԱՍՏԱՆԻ ՀԱՆՐԱՊԵՏՈՒԹՅԱՆ ԿԱՌԱՎԱՐՈՒԹՅԱՆ 2023 ԹՎԱԿԱՆԻ ԴԵԿՏԵՄԲԵՐԻ 28-Ի N 2323-Ն ՈՐՈՇՄԱՆ N 9.1 ՀԱՎԵԼՎԱԾԻ  NN 9.1.39 ԵՎ 9.1.58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</si>
</sst>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sz val="11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11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29">
      <protection locked="0"/>
    </xf>
    <xf numFmtId="172" fontId="83" fillId="56" borderId="2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4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9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10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8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51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8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8" applyNumberFormat="0" applyFon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16" fillId="55" borderId="28" applyNumberFormat="0" applyFont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8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0" borderId="0"/>
  </cellStyleXfs>
  <cellXfs count="442">
    <xf numFmtId="0" fontId="0" fillId="0" borderId="0" xfId="0"/>
    <xf numFmtId="0" fontId="74" fillId="2" borderId="0" xfId="0" applyFont="1" applyFill="1"/>
    <xf numFmtId="169" fontId="17" fillId="2" borderId="24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4" xfId="0" applyFont="1" applyFill="1" applyBorder="1" applyAlignment="1">
      <alignment horizontal="left" vertical="top" wrapText="1"/>
    </xf>
    <xf numFmtId="166" fontId="73" fillId="2" borderId="24" xfId="7" applyNumberFormat="1" applyFont="1" applyFill="1" applyBorder="1" applyAlignment="1">
      <alignment horizontal="center" vertical="center" wrapText="1"/>
    </xf>
    <xf numFmtId="169" fontId="73" fillId="2" borderId="24" xfId="7" applyNumberFormat="1" applyFont="1" applyFill="1" applyBorder="1" applyAlignment="1">
      <alignment horizontal="center" vertical="center" wrapText="1"/>
    </xf>
    <xf numFmtId="166" fontId="73" fillId="2" borderId="24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4" xfId="7" applyNumberFormat="1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4" xfId="7" applyFont="1" applyFill="1" applyBorder="1" applyAlignment="1">
      <alignment horizontal="center" vertical="center" wrapText="1"/>
    </xf>
    <xf numFmtId="169" fontId="17" fillId="2" borderId="24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4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169" fontId="73" fillId="2" borderId="33" xfId="7" applyNumberFormat="1" applyFont="1" applyFill="1" applyBorder="1" applyAlignment="1">
      <alignment horizontal="right" vertical="center" wrapText="1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17" fillId="2" borderId="33" xfId="0" applyFont="1" applyFill="1" applyBorder="1" applyAlignment="1">
      <alignment horizontal="center" vertical="center" wrapText="1"/>
    </xf>
    <xf numFmtId="0" fontId="74" fillId="2" borderId="0" xfId="299" applyFont="1" applyFill="1"/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165" fontId="17" fillId="2" borderId="33" xfId="6" applyFont="1" applyFill="1" applyBorder="1" applyAlignment="1">
      <alignment horizontal="center" vertical="center"/>
    </xf>
    <xf numFmtId="169" fontId="17" fillId="2" borderId="33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center" vertical="center" wrapText="1"/>
    </xf>
    <xf numFmtId="0" fontId="90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74" fillId="2" borderId="33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90" fillId="2" borderId="33" xfId="253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91" fillId="2" borderId="36" xfId="96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/>
    </xf>
    <xf numFmtId="166" fontId="17" fillId="58" borderId="33" xfId="7" applyNumberFormat="1" applyFont="1" applyFill="1" applyBorder="1" applyAlignment="1">
      <alignment vertical="top" wrapText="1"/>
    </xf>
    <xf numFmtId="0" fontId="17" fillId="0" borderId="33" xfId="96" applyFont="1" applyBorder="1" applyAlignment="1">
      <alignment horizontal="left" vertical="center" wrapText="1"/>
    </xf>
    <xf numFmtId="0" fontId="73" fillId="2" borderId="25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3" xfId="7" applyNumberFormat="1" applyFont="1" applyFill="1" applyBorder="1" applyAlignment="1">
      <alignment horizontal="right" vertical="center" wrapText="1"/>
    </xf>
    <xf numFmtId="0" fontId="73" fillId="2" borderId="33" xfId="0" applyFont="1" applyFill="1" applyBorder="1" applyAlignment="1">
      <alignment wrapText="1"/>
    </xf>
    <xf numFmtId="0" fontId="86" fillId="2" borderId="33" xfId="0" applyFont="1" applyFill="1" applyBorder="1" applyAlignment="1">
      <alignment vertical="center" wrapText="1"/>
    </xf>
    <xf numFmtId="175" fontId="73" fillId="0" borderId="33" xfId="0" applyNumberFormat="1" applyFont="1" applyBorder="1" applyAlignment="1">
      <alignment horizontal="center" vertical="center"/>
    </xf>
    <xf numFmtId="169" fontId="73" fillId="0" borderId="33" xfId="0" applyNumberFormat="1" applyFont="1" applyBorder="1" applyAlignment="1">
      <alignment horizontal="right" vertical="center" wrapText="1"/>
    </xf>
    <xf numFmtId="169" fontId="73" fillId="2" borderId="33" xfId="0" applyNumberFormat="1" applyFont="1" applyFill="1" applyBorder="1" applyAlignment="1">
      <alignment horizontal="right" vertical="center" wrapText="1"/>
    </xf>
    <xf numFmtId="0" fontId="91" fillId="2" borderId="36" xfId="96" applyFont="1" applyFill="1" applyBorder="1" applyAlignment="1">
      <alignment horizontal="left" vertical="center" wrapText="1"/>
    </xf>
    <xf numFmtId="0" fontId="17" fillId="2" borderId="25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169" fontId="86" fillId="2" borderId="24" xfId="7" applyNumberFormat="1" applyFont="1" applyFill="1" applyBorder="1" applyAlignment="1">
      <alignment horizontal="right" vertical="center" wrapText="1"/>
    </xf>
    <xf numFmtId="169" fontId="73" fillId="2" borderId="24" xfId="7" applyNumberFormat="1" applyFont="1" applyFill="1" applyBorder="1" applyAlignment="1">
      <alignment horizontal="righ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1736" applyFont="1" applyFill="1" applyBorder="1" applyAlignment="1">
      <alignment horizontal="center" vertical="center"/>
    </xf>
    <xf numFmtId="0" fontId="73" fillId="2" borderId="33" xfId="1735" applyFont="1" applyFill="1" applyBorder="1" applyAlignment="1">
      <alignment horizontal="center"/>
    </xf>
    <xf numFmtId="173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0" fontId="73" fillId="2" borderId="33" xfId="208" applyFont="1" applyFill="1" applyBorder="1" applyAlignment="1">
      <alignment horizontal="center"/>
    </xf>
    <xf numFmtId="0" fontId="73" fillId="2" borderId="33" xfId="208" applyFont="1" applyFill="1" applyBorder="1" applyAlignment="1">
      <alignment horizontal="left"/>
    </xf>
    <xf numFmtId="169" fontId="73" fillId="0" borderId="33" xfId="208" applyNumberFormat="1" applyFont="1" applyBorder="1"/>
    <xf numFmtId="43" fontId="73" fillId="2" borderId="33" xfId="217" applyFont="1" applyFill="1" applyBorder="1"/>
    <xf numFmtId="0" fontId="73" fillId="2" borderId="33" xfId="208" applyFont="1" applyFill="1" applyBorder="1"/>
    <xf numFmtId="0" fontId="93" fillId="2" borderId="0" xfId="208" applyFont="1" applyFill="1"/>
    <xf numFmtId="169" fontId="91" fillId="2" borderId="33" xfId="2030" applyNumberFormat="1" applyFont="1" applyFill="1" applyBorder="1" applyAlignment="1">
      <alignment vertical="center"/>
    </xf>
    <xf numFmtId="166" fontId="91" fillId="2" borderId="33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6" xfId="208" applyFont="1" applyFill="1" applyBorder="1" applyAlignment="1">
      <alignment vertical="center" wrapText="1"/>
    </xf>
    <xf numFmtId="169" fontId="86" fillId="2" borderId="33" xfId="2030" applyNumberFormat="1" applyFont="1" applyFill="1" applyBorder="1" applyAlignment="1">
      <alignment vertical="center"/>
    </xf>
    <xf numFmtId="166" fontId="86" fillId="2" borderId="33" xfId="2030" applyNumberFormat="1" applyFont="1" applyFill="1" applyBorder="1" applyAlignment="1">
      <alignment vertical="center"/>
    </xf>
    <xf numFmtId="0" fontId="86" fillId="2" borderId="33" xfId="208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0" fontId="73" fillId="57" borderId="33" xfId="0" applyFont="1" applyFill="1" applyBorder="1" applyAlignment="1">
      <alignment wrapText="1"/>
    </xf>
    <xf numFmtId="39" fontId="73" fillId="57" borderId="36" xfId="0" applyNumberFormat="1" applyFont="1" applyFill="1" applyBorder="1" applyAlignment="1">
      <alignment horizontal="right" vertical="center" wrapText="1"/>
    </xf>
    <xf numFmtId="169" fontId="73" fillId="2" borderId="3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3" xfId="0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6" xfId="0" applyFont="1" applyFill="1" applyBorder="1" applyAlignment="1">
      <alignment horizontal="center" vertical="center"/>
    </xf>
    <xf numFmtId="0" fontId="96" fillId="2" borderId="2" xfId="0" applyFont="1" applyFill="1" applyBorder="1"/>
    <xf numFmtId="0" fontId="96" fillId="2" borderId="33" xfId="0" applyFont="1" applyFill="1" applyBorder="1"/>
    <xf numFmtId="166" fontId="14" fillId="2" borderId="33" xfId="253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43" fontId="73" fillId="2" borderId="1" xfId="7" applyFont="1" applyFill="1" applyBorder="1" applyAlignment="1">
      <alignment horizontal="right" vertical="center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8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center" vertical="top" wrapText="1"/>
    </xf>
    <xf numFmtId="167" fontId="73" fillId="2" borderId="38" xfId="0" applyNumberFormat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 wrapText="1"/>
    </xf>
    <xf numFmtId="39" fontId="17" fillId="2" borderId="38" xfId="7" applyNumberFormat="1" applyFont="1" applyFill="1" applyBorder="1" applyAlignment="1">
      <alignment horizontal="center" vertical="center" wrapText="1"/>
    </xf>
    <xf numFmtId="0" fontId="86" fillId="2" borderId="38" xfId="0" applyFont="1" applyFill="1" applyBorder="1" applyAlignment="1">
      <alignment horizontal="left" vertical="top" wrapText="1"/>
    </xf>
    <xf numFmtId="165" fontId="17" fillId="2" borderId="38" xfId="0" applyNumberFormat="1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center" wrapText="1"/>
    </xf>
    <xf numFmtId="165" fontId="73" fillId="2" borderId="0" xfId="0" applyNumberFormat="1" applyFont="1" applyFill="1" applyAlignment="1">
      <alignment horizontal="left" vertical="top" wrapText="1"/>
    </xf>
    <xf numFmtId="169" fontId="17" fillId="2" borderId="38" xfId="7" applyNumberFormat="1" applyFont="1" applyFill="1" applyBorder="1" applyAlignment="1">
      <alignment horizontal="right" vertical="center" wrapText="1"/>
    </xf>
    <xf numFmtId="0" fontId="73" fillId="2" borderId="38" xfId="0" applyFont="1" applyFill="1" applyBorder="1"/>
    <xf numFmtId="0" fontId="73" fillId="2" borderId="38" xfId="165" applyFont="1" applyFill="1" applyBorder="1" applyAlignment="1">
      <alignment horizontal="center" vertical="top"/>
    </xf>
    <xf numFmtId="39" fontId="73" fillId="2" borderId="0" xfId="0" applyNumberFormat="1" applyFont="1" applyFill="1" applyAlignment="1">
      <alignment horizontal="left" vertical="top" wrapText="1"/>
    </xf>
    <xf numFmtId="0" fontId="86" fillId="0" borderId="38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center" wrapText="1"/>
    </xf>
    <xf numFmtId="0" fontId="87" fillId="0" borderId="38" xfId="165" applyFont="1" applyBorder="1">
      <alignment horizontal="left" vertical="top" wrapText="1"/>
    </xf>
    <xf numFmtId="0" fontId="97" fillId="0" borderId="38" xfId="165" applyFont="1" applyBorder="1">
      <alignment horizontal="left" vertical="top" wrapText="1"/>
    </xf>
    <xf numFmtId="0" fontId="17" fillId="0" borderId="38" xfId="165" applyFont="1" applyBorder="1" applyAlignment="1">
      <alignment horizontal="left" vertical="center" wrapText="1"/>
    </xf>
    <xf numFmtId="0" fontId="73" fillId="0" borderId="38" xfId="8" applyFont="1" applyBorder="1">
      <alignment horizontal="left" vertical="top" wrapText="1"/>
    </xf>
    <xf numFmtId="0" fontId="73" fillId="2" borderId="38" xfId="8" applyFont="1" applyFill="1" applyBorder="1">
      <alignment horizontal="left" vertical="top" wrapText="1"/>
    </xf>
    <xf numFmtId="165" fontId="73" fillId="2" borderId="38" xfId="0" applyNumberFormat="1" applyFont="1" applyFill="1" applyBorder="1"/>
    <xf numFmtId="165" fontId="73" fillId="2" borderId="0" xfId="0" applyNumberFormat="1" applyFont="1" applyFill="1"/>
    <xf numFmtId="0" fontId="17" fillId="2" borderId="38" xfId="0" applyFont="1" applyFill="1" applyBorder="1"/>
    <xf numFmtId="0" fontId="73" fillId="2" borderId="38" xfId="0" applyFont="1" applyFill="1" applyBorder="1" applyAlignment="1">
      <alignment horizontal="center" vertical="top"/>
    </xf>
    <xf numFmtId="165" fontId="73" fillId="2" borderId="38" xfId="6" applyFont="1" applyFill="1" applyBorder="1">
      <alignment horizontal="right" vertical="top"/>
    </xf>
    <xf numFmtId="0" fontId="17" fillId="0" borderId="38" xfId="0" applyFont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center"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33" xfId="165" applyNumberFormat="1" applyFont="1" applyFill="1" applyBorder="1" applyAlignment="1">
      <alignment horizontal="center" vertical="center" wrapText="1"/>
    </xf>
    <xf numFmtId="166" fontId="73" fillId="2" borderId="33" xfId="96" applyNumberFormat="1" applyFont="1" applyFill="1" applyBorder="1" applyAlignment="1">
      <alignment vertical="center" wrapText="1"/>
    </xf>
    <xf numFmtId="166" fontId="91" fillId="2" borderId="33" xfId="6" applyNumberFormat="1" applyFont="1" applyFill="1" applyBorder="1" applyAlignment="1">
      <alignment horizontal="center" vertical="center"/>
    </xf>
    <xf numFmtId="166" fontId="74" fillId="2" borderId="33" xfId="253" applyNumberFormat="1" applyFont="1" applyFill="1" applyBorder="1"/>
    <xf numFmtId="166" fontId="74" fillId="2" borderId="33" xfId="7" applyNumberFormat="1" applyFont="1" applyFill="1" applyBorder="1" applyAlignment="1">
      <alignment vertical="center"/>
    </xf>
    <xf numFmtId="166" fontId="17" fillId="2" borderId="33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166" fontId="94" fillId="0" borderId="33" xfId="96" applyNumberFormat="1" applyFont="1" applyBorder="1" applyAlignment="1">
      <alignment horizontal="center" vertical="center" wrapText="1"/>
    </xf>
    <xf numFmtId="166" fontId="91" fillId="0" borderId="33" xfId="6" applyNumberFormat="1" applyFont="1" applyFill="1" applyBorder="1" applyAlignment="1">
      <alignment horizontal="center" vertical="center"/>
    </xf>
    <xf numFmtId="0" fontId="17" fillId="0" borderId="33" xfId="96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169" fontId="17" fillId="0" borderId="33" xfId="96" applyNumberFormat="1" applyFont="1" applyBorder="1" applyAlignment="1">
      <alignment horizontal="center" vertical="center" wrapText="1"/>
    </xf>
    <xf numFmtId="165" fontId="17" fillId="0" borderId="33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3" xfId="208" applyFont="1" applyBorder="1" applyAlignment="1">
      <alignment horizontal="center"/>
    </xf>
    <xf numFmtId="0" fontId="73" fillId="0" borderId="33" xfId="208" applyFont="1" applyBorder="1" applyAlignment="1">
      <alignment horizontal="left"/>
    </xf>
    <xf numFmtId="43" fontId="73" fillId="0" borderId="33" xfId="217" applyFont="1" applyFill="1" applyBorder="1"/>
    <xf numFmtId="0" fontId="73" fillId="0" borderId="33" xfId="208" applyFont="1" applyBorder="1"/>
    <xf numFmtId="0" fontId="93" fillId="0" borderId="0" xfId="208" applyFont="1"/>
    <xf numFmtId="0" fontId="91" fillId="0" borderId="36" xfId="96" applyFont="1" applyBorder="1" applyAlignment="1">
      <alignment horizontal="left" vertical="center" wrapText="1"/>
    </xf>
    <xf numFmtId="169" fontId="91" fillId="0" borderId="33" xfId="2030" applyNumberFormat="1" applyFont="1" applyFill="1" applyBorder="1" applyAlignment="1">
      <alignment vertical="center"/>
    </xf>
    <xf numFmtId="166" fontId="91" fillId="0" borderId="33" xfId="2030" applyNumberFormat="1" applyFont="1" applyFill="1" applyBorder="1" applyAlignment="1">
      <alignment vertical="center"/>
    </xf>
    <xf numFmtId="0" fontId="92" fillId="0" borderId="0" xfId="208" applyFont="1"/>
    <xf numFmtId="0" fontId="17" fillId="2" borderId="38" xfId="0" applyFont="1" applyFill="1" applyBorder="1" applyAlignment="1">
      <alignment horizontal="center" vertical="center" wrapText="1"/>
    </xf>
    <xf numFmtId="39" fontId="17" fillId="2" borderId="33" xfId="96" applyNumberFormat="1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/>
    </xf>
    <xf numFmtId="0" fontId="86" fillId="2" borderId="38" xfId="165" applyFont="1" applyFill="1" applyBorder="1">
      <alignment horizontal="left" vertical="top" wrapText="1"/>
    </xf>
    <xf numFmtId="0" fontId="74" fillId="0" borderId="26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left" vertical="top" wrapText="1"/>
    </xf>
    <xf numFmtId="49" fontId="101" fillId="2" borderId="3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left" vertical="top" wrapText="1"/>
    </xf>
    <xf numFmtId="0" fontId="86" fillId="2" borderId="42" xfId="0" applyFont="1" applyFill="1" applyBorder="1" applyAlignment="1">
      <alignment vertical="center" wrapText="1"/>
    </xf>
    <xf numFmtId="0" fontId="73" fillId="2" borderId="0" xfId="253" applyFont="1" applyFill="1"/>
    <xf numFmtId="166" fontId="17" fillId="2" borderId="33" xfId="253" applyNumberFormat="1" applyFont="1" applyFill="1" applyBorder="1" applyAlignment="1">
      <alignment vertical="center"/>
    </xf>
    <xf numFmtId="166" fontId="73" fillId="2" borderId="42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left" vertical="top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73" fillId="2" borderId="0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86" fillId="2" borderId="42" xfId="165" applyFont="1" applyFill="1" applyBorder="1" applyAlignment="1">
      <alignment horizontal="left" vertical="top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169" fontId="73" fillId="2" borderId="42" xfId="7" applyNumberFormat="1" applyFont="1" applyFill="1" applyBorder="1" applyAlignment="1">
      <alignment horizontal="right" vertical="center" wrapText="1"/>
    </xf>
    <xf numFmtId="0" fontId="73" fillId="2" borderId="42" xfId="0" applyFont="1" applyFill="1" applyBorder="1" applyAlignment="1">
      <alignment horizontal="center" vertical="top" wrapText="1"/>
    </xf>
    <xf numFmtId="0" fontId="86" fillId="0" borderId="42" xfId="0" applyFont="1" applyBorder="1" applyAlignment="1">
      <alignment horizontal="left" vertical="top" wrapText="1"/>
    </xf>
    <xf numFmtId="165" fontId="73" fillId="2" borderId="42" xfId="6" applyFont="1" applyFill="1" applyBorder="1">
      <alignment horizontal="right" vertical="top"/>
    </xf>
    <xf numFmtId="0" fontId="17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96" fillId="2" borderId="42" xfId="0" applyFont="1" applyFill="1" applyBorder="1"/>
    <xf numFmtId="0" fontId="73" fillId="57" borderId="42" xfId="0" applyFont="1" applyFill="1" applyBorder="1" applyAlignment="1">
      <alignment wrapText="1"/>
    </xf>
    <xf numFmtId="0" fontId="73" fillId="2" borderId="42" xfId="0" applyFont="1" applyFill="1" applyBorder="1" applyAlignment="1">
      <alignment vertical="top" wrapText="1"/>
    </xf>
    <xf numFmtId="0" fontId="86" fillId="2" borderId="36" xfId="0" applyFont="1" applyFill="1" applyBorder="1" applyAlignment="1">
      <alignment vertical="center" wrapText="1"/>
    </xf>
    <xf numFmtId="43" fontId="74" fillId="2" borderId="42" xfId="7" applyFont="1" applyFill="1" applyBorder="1" applyAlignment="1">
      <alignment vertical="center"/>
    </xf>
    <xf numFmtId="0" fontId="17" fillId="2" borderId="42" xfId="96" applyFont="1" applyFill="1" applyBorder="1" applyAlignment="1">
      <alignment horizontal="center" vertical="center" wrapText="1"/>
    </xf>
    <xf numFmtId="0" fontId="17" fillId="2" borderId="42" xfId="96" applyFont="1" applyFill="1" applyBorder="1" applyAlignment="1">
      <alignment horizontal="left" vertical="center" wrapText="1"/>
    </xf>
    <xf numFmtId="43" fontId="73" fillId="2" borderId="0" xfId="0" applyNumberFormat="1" applyFont="1" applyFill="1"/>
    <xf numFmtId="0" fontId="86" fillId="2" borderId="0" xfId="0" applyFont="1" applyFill="1"/>
    <xf numFmtId="0" fontId="73" fillId="2" borderId="42" xfId="0" applyFont="1" applyFill="1" applyBorder="1" applyAlignment="1"/>
    <xf numFmtId="0" fontId="91" fillId="2" borderId="42" xfId="96" applyFont="1" applyFill="1" applyBorder="1" applyAlignment="1">
      <alignment horizontal="left" vertical="center" wrapText="1"/>
    </xf>
    <xf numFmtId="0" fontId="73" fillId="2" borderId="42" xfId="253" applyFont="1" applyFill="1" applyBorder="1" applyAlignment="1">
      <alignment horizontal="center"/>
    </xf>
    <xf numFmtId="169" fontId="17" fillId="2" borderId="42" xfId="7" applyNumberFormat="1" applyFont="1" applyFill="1" applyBorder="1" applyAlignment="1">
      <alignment horizontal="center" vertical="top" wrapText="1"/>
    </xf>
    <xf numFmtId="0" fontId="73" fillId="2" borderId="42" xfId="0" applyFont="1" applyFill="1" applyBorder="1"/>
    <xf numFmtId="0" fontId="86" fillId="2" borderId="42" xfId="0" applyFont="1" applyFill="1" applyBorder="1" applyAlignment="1">
      <alignment horizontal="left" vertical="top" wrapText="1"/>
    </xf>
    <xf numFmtId="0" fontId="73" fillId="2" borderId="42" xfId="8" applyFont="1" applyFill="1" applyBorder="1">
      <alignment horizontal="left" vertical="top" wrapText="1"/>
    </xf>
    <xf numFmtId="169" fontId="17" fillId="2" borderId="42" xfId="96" applyNumberFormat="1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25" xfId="208" applyFont="1" applyFill="1" applyBorder="1" applyAlignment="1">
      <alignment horizontal="center"/>
    </xf>
    <xf numFmtId="0" fontId="74" fillId="2" borderId="25" xfId="253" applyFont="1" applyFill="1" applyBorder="1" applyAlignment="1">
      <alignment horizontal="center"/>
    </xf>
    <xf numFmtId="0" fontId="74" fillId="2" borderId="3" xfId="253" applyFont="1" applyFill="1" applyBorder="1" applyAlignment="1">
      <alignment horizontal="center"/>
    </xf>
    <xf numFmtId="0" fontId="73" fillId="2" borderId="25" xfId="253" applyFont="1" applyFill="1" applyBorder="1" applyAlignment="1">
      <alignment horizontal="center"/>
    </xf>
    <xf numFmtId="0" fontId="86" fillId="2" borderId="36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center" wrapText="1"/>
    </xf>
    <xf numFmtId="169" fontId="73" fillId="57" borderId="36" xfId="0" applyNumberFormat="1" applyFont="1" applyFill="1" applyBorder="1" applyAlignment="1">
      <alignment horizontal="right" vertical="center" wrapText="1"/>
    </xf>
    <xf numFmtId="0" fontId="74" fillId="2" borderId="0" xfId="299" applyFont="1" applyFill="1" applyAlignment="1">
      <alignment vertical="center"/>
    </xf>
    <xf numFmtId="0" fontId="74" fillId="2" borderId="42" xfId="299" applyFont="1" applyFill="1" applyBorder="1" applyAlignment="1">
      <alignment vertical="top"/>
    </xf>
    <xf numFmtId="169" fontId="74" fillId="2" borderId="42" xfId="7" applyNumberFormat="1" applyFont="1" applyFill="1" applyBorder="1" applyAlignment="1">
      <alignment horizontal="right" vertical="top" wrapText="1"/>
    </xf>
    <xf numFmtId="0" fontId="73" fillId="2" borderId="39" xfId="1737" applyFont="1" applyFill="1" applyBorder="1" applyAlignment="1">
      <alignment vertical="center"/>
    </xf>
    <xf numFmtId="0" fontId="73" fillId="2" borderId="40" xfId="1737" applyFont="1" applyFill="1" applyBorder="1" applyAlignment="1">
      <alignment vertical="center"/>
    </xf>
    <xf numFmtId="0" fontId="73" fillId="2" borderId="40" xfId="1737" applyFont="1" applyFill="1" applyBorder="1" applyAlignment="1">
      <alignment horizontal="center" vertical="center"/>
    </xf>
    <xf numFmtId="169" fontId="73" fillId="2" borderId="36" xfId="1737" applyNumberFormat="1" applyFont="1" applyFill="1" applyBorder="1" applyAlignment="1">
      <alignment vertical="center"/>
    </xf>
    <xf numFmtId="174" fontId="73" fillId="2" borderId="0" xfId="2027" applyFont="1" applyFill="1"/>
    <xf numFmtId="0" fontId="73" fillId="2" borderId="42" xfId="299" applyFont="1" applyFill="1" applyBorder="1" applyAlignment="1">
      <alignment horizontal="left" vertical="center" wrapText="1"/>
    </xf>
    <xf numFmtId="0" fontId="73" fillId="2" borderId="42" xfId="299" applyFont="1" applyFill="1" applyBorder="1" applyAlignment="1">
      <alignment horizontal="center" vertical="center" wrapText="1"/>
    </xf>
    <xf numFmtId="165" fontId="73" fillId="2" borderId="42" xfId="6" applyNumberFormat="1" applyFont="1" applyFill="1" applyBorder="1" applyAlignment="1">
      <alignment horizontal="center" vertical="center"/>
    </xf>
    <xf numFmtId="171" fontId="73" fillId="2" borderId="42" xfId="6" applyNumberFormat="1" applyFont="1" applyFill="1" applyBorder="1" applyAlignment="1">
      <alignment horizontal="center" vertical="center"/>
    </xf>
    <xf numFmtId="169" fontId="73" fillId="2" borderId="42" xfId="299" applyNumberFormat="1" applyFont="1" applyFill="1" applyBorder="1" applyAlignment="1">
      <alignment horizontal="right" vertical="center" wrapText="1"/>
    </xf>
    <xf numFmtId="174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165" fontId="73" fillId="2" borderId="42" xfId="6" applyFont="1" applyFill="1" applyBorder="1" applyAlignment="1">
      <alignment horizontal="center" vertical="center"/>
    </xf>
    <xf numFmtId="169" fontId="73" fillId="2" borderId="42" xfId="0" applyNumberFormat="1" applyFont="1" applyFill="1" applyBorder="1" applyAlignment="1">
      <alignment horizontal="right" vertical="center" wrapText="1"/>
    </xf>
    <xf numFmtId="0" fontId="73" fillId="0" borderId="42" xfId="0" applyFont="1" applyBorder="1"/>
    <xf numFmtId="0" fontId="73" fillId="0" borderId="0" xfId="0" applyFont="1"/>
    <xf numFmtId="0" fontId="91" fillId="2" borderId="42" xfId="0" applyFont="1" applyFill="1" applyBorder="1" applyAlignment="1">
      <alignment vertical="center" wrapText="1"/>
    </xf>
    <xf numFmtId="166" fontId="91" fillId="2" borderId="42" xfId="7" applyNumberFormat="1" applyFont="1" applyFill="1" applyBorder="1"/>
    <xf numFmtId="166" fontId="86" fillId="2" borderId="42" xfId="7" applyNumberFormat="1" applyFont="1" applyFill="1" applyBorder="1" applyAlignment="1">
      <alignment vertical="center"/>
    </xf>
    <xf numFmtId="0" fontId="73" fillId="2" borderId="39" xfId="0" applyFont="1" applyFill="1" applyBorder="1" applyAlignment="1">
      <alignment vertical="center"/>
    </xf>
    <xf numFmtId="0" fontId="73" fillId="2" borderId="40" xfId="0" applyFont="1" applyFill="1" applyBorder="1" applyAlignment="1">
      <alignment vertical="center"/>
    </xf>
    <xf numFmtId="0" fontId="73" fillId="2" borderId="25" xfId="0" applyFont="1" applyFill="1" applyBorder="1" applyAlignment="1">
      <alignment horizontal="center"/>
    </xf>
    <xf numFmtId="0" fontId="73" fillId="2" borderId="42" xfId="208" applyFont="1" applyFill="1" applyBorder="1" applyAlignment="1">
      <alignment horizontal="center"/>
    </xf>
    <xf numFmtId="0" fontId="73" fillId="2" borderId="42" xfId="208" applyFont="1" applyFill="1" applyBorder="1"/>
    <xf numFmtId="169" fontId="73" fillId="0" borderId="42" xfId="0" applyNumberFormat="1" applyFont="1" applyBorder="1" applyAlignment="1">
      <alignment horizontal="right" vertical="center" wrapText="1"/>
    </xf>
    <xf numFmtId="175" fontId="73" fillId="0" borderId="42" xfId="0" applyNumberFormat="1" applyFont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left" vertical="center" wrapText="1"/>
    </xf>
    <xf numFmtId="43" fontId="17" fillId="2" borderId="33" xfId="7" applyFont="1" applyFill="1" applyBorder="1" applyAlignment="1">
      <alignment horizontal="center" vertical="center"/>
    </xf>
    <xf numFmtId="43" fontId="17" fillId="2" borderId="3" xfId="7" applyFont="1" applyFill="1" applyBorder="1" applyAlignment="1">
      <alignment horizontal="center" vertical="center" wrapText="1"/>
    </xf>
    <xf numFmtId="166" fontId="74" fillId="0" borderId="33" xfId="7" applyNumberFormat="1" applyFont="1" applyFill="1" applyBorder="1" applyAlignment="1">
      <alignment vertical="center"/>
    </xf>
    <xf numFmtId="43" fontId="91" fillId="2" borderId="33" xfId="7" applyFont="1" applyFill="1" applyBorder="1" applyAlignment="1">
      <alignment horizontal="right" vertical="center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0" fontId="73" fillId="0" borderId="42" xfId="0" applyFont="1" applyBorder="1" applyAlignment="1">
      <alignment horizontal="center"/>
    </xf>
    <xf numFmtId="0" fontId="17" fillId="2" borderId="42" xfId="96" applyFont="1" applyFill="1" applyBorder="1" applyAlignment="1">
      <alignment vertical="center" wrapText="1"/>
    </xf>
    <xf numFmtId="166" fontId="91" fillId="2" borderId="42" xfId="300" applyNumberFormat="1" applyFont="1" applyFill="1" applyBorder="1"/>
    <xf numFmtId="166" fontId="86" fillId="2" borderId="42" xfId="300" applyNumberFormat="1" applyFont="1" applyFill="1" applyBorder="1" applyAlignment="1">
      <alignment vertical="center"/>
    </xf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6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42" xfId="2022" applyFont="1" applyFill="1" applyBorder="1" applyAlignment="1">
      <alignment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42" xfId="2022" applyFont="1" applyFill="1" applyBorder="1" applyAlignment="1">
      <alignment vertical="center" wrapText="1"/>
    </xf>
    <xf numFmtId="166" fontId="73" fillId="2" borderId="42" xfId="2022" applyNumberFormat="1" applyFont="1" applyFill="1" applyBorder="1" applyAlignment="1">
      <alignment horizontal="center" vertical="center"/>
    </xf>
    <xf numFmtId="43" fontId="17" fillId="2" borderId="42" xfId="2022" applyFont="1" applyFill="1" applyBorder="1" applyAlignment="1">
      <alignment vertical="center" wrapText="1"/>
    </xf>
    <xf numFmtId="166" fontId="17" fillId="2" borderId="42" xfId="2022" applyNumberFormat="1" applyFont="1" applyFill="1" applyBorder="1" applyAlignment="1">
      <alignment horizontal="left" vertical="center"/>
    </xf>
    <xf numFmtId="43" fontId="17" fillId="2" borderId="0" xfId="2022" applyFont="1" applyFill="1" applyBorder="1"/>
    <xf numFmtId="43" fontId="17" fillId="2" borderId="0" xfId="2022" applyFont="1" applyFill="1"/>
    <xf numFmtId="166" fontId="73" fillId="2" borderId="42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6" fillId="2" borderId="42" xfId="2022" applyFont="1" applyFill="1" applyBorder="1" applyAlignment="1">
      <alignment vertical="center" wrapText="1"/>
    </xf>
    <xf numFmtId="166" fontId="86" fillId="2" borderId="42" xfId="2022" applyNumberFormat="1" applyFont="1" applyFill="1" applyBorder="1" applyAlignment="1">
      <alignment horizontal="left" vertical="center"/>
    </xf>
    <xf numFmtId="43" fontId="86" fillId="2" borderId="0" xfId="2022" applyFont="1" applyFill="1"/>
    <xf numFmtId="0" fontId="74" fillId="2" borderId="0" xfId="2025" applyFont="1" applyFill="1"/>
    <xf numFmtId="0" fontId="87" fillId="2" borderId="42" xfId="0" applyFont="1" applyFill="1" applyBorder="1" applyAlignment="1">
      <alignment horizontal="left" vertical="top" wrapText="1"/>
    </xf>
    <xf numFmtId="0" fontId="96" fillId="0" borderId="33" xfId="0" applyFont="1" applyFill="1" applyBorder="1"/>
    <xf numFmtId="0" fontId="91" fillId="0" borderId="36" xfId="96" applyFont="1" applyFill="1" applyBorder="1" applyAlignment="1">
      <alignment horizontal="center" vertical="center" wrapText="1"/>
    </xf>
    <xf numFmtId="0" fontId="74" fillId="0" borderId="0" xfId="253" applyFont="1" applyFill="1"/>
    <xf numFmtId="0" fontId="74" fillId="2" borderId="0" xfId="0" applyFont="1" applyFill="1" applyAlignment="1">
      <alignment horizontal="center" wrapText="1"/>
    </xf>
    <xf numFmtId="43" fontId="73" fillId="2" borderId="25" xfId="2022" applyFont="1" applyFill="1" applyBorder="1" applyAlignment="1">
      <alignment horizontal="center" vertical="center" wrapText="1"/>
    </xf>
    <xf numFmtId="43" fontId="73" fillId="2" borderId="3" xfId="2022" applyFont="1" applyFill="1" applyBorder="1" applyAlignment="1">
      <alignment horizontal="center" vertical="center" wrapText="1"/>
    </xf>
    <xf numFmtId="43" fontId="73" fillId="2" borderId="39" xfId="2022" applyFont="1" applyFill="1" applyBorder="1" applyAlignment="1">
      <alignment horizontal="center" vertical="center" wrapText="1"/>
    </xf>
    <xf numFmtId="43" fontId="73" fillId="2" borderId="40" xfId="2022" applyFont="1" applyFill="1" applyBorder="1" applyAlignment="1">
      <alignment horizontal="center" vertical="center" wrapText="1"/>
    </xf>
    <xf numFmtId="43" fontId="73" fillId="2" borderId="36" xfId="2022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17" fillId="0" borderId="38" xfId="0" applyFont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17" fillId="2" borderId="25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9" fontId="101" fillId="2" borderId="25" xfId="0" applyNumberFormat="1" applyFont="1" applyFill="1" applyBorder="1" applyAlignment="1">
      <alignment horizontal="center" vertical="top" wrapText="1"/>
    </xf>
    <xf numFmtId="49" fontId="101" fillId="2" borderId="2" xfId="0" applyNumberFormat="1" applyFont="1" applyFill="1" applyBorder="1" applyAlignment="1">
      <alignment horizontal="center" vertical="top" wrapText="1"/>
    </xf>
    <xf numFmtId="49" fontId="101" fillId="2" borderId="3" xfId="0" applyNumberFormat="1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/>
    </xf>
    <xf numFmtId="0" fontId="17" fillId="2" borderId="25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49" fontId="17" fillId="2" borderId="2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36" xfId="96" applyNumberFormat="1" applyFont="1" applyFill="1" applyBorder="1" applyAlignment="1">
      <alignment horizontal="center" vertical="center" wrapText="1"/>
    </xf>
    <xf numFmtId="0" fontId="17" fillId="2" borderId="25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5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7" xfId="2028" applyFont="1" applyFill="1" applyBorder="1" applyAlignment="1">
      <alignment horizontal="right"/>
    </xf>
    <xf numFmtId="0" fontId="73" fillId="2" borderId="25" xfId="208" applyFont="1" applyFill="1" applyBorder="1" applyAlignment="1">
      <alignment horizontal="center"/>
    </xf>
    <xf numFmtId="0" fontId="73" fillId="2" borderId="3" xfId="208" applyFont="1" applyFill="1" applyBorder="1" applyAlignment="1">
      <alignment horizontal="center"/>
    </xf>
    <xf numFmtId="0" fontId="102" fillId="2" borderId="25" xfId="0" applyFont="1" applyFill="1" applyBorder="1" applyAlignment="1">
      <alignment horizontal="center"/>
    </xf>
    <xf numFmtId="0" fontId="102" fillId="2" borderId="3" xfId="0" applyFont="1" applyFill="1" applyBorder="1" applyAlignment="1">
      <alignment horizontal="center"/>
    </xf>
    <xf numFmtId="0" fontId="74" fillId="2" borderId="25" xfId="253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0" fontId="74" fillId="2" borderId="3" xfId="253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5" fillId="2" borderId="34" xfId="96" applyNumberFormat="1" applyFont="1" applyFill="1" applyBorder="1" applyAlignment="1">
      <alignment horizontal="center" vertical="center" wrapText="1"/>
    </xf>
    <xf numFmtId="166" fontId="95" fillId="2" borderId="35" xfId="96" applyNumberFormat="1" applyFont="1" applyFill="1" applyBorder="1" applyAlignment="1">
      <alignment horizontal="center" vertical="center" wrapText="1"/>
    </xf>
    <xf numFmtId="166" fontId="95" fillId="2" borderId="36" xfId="96" applyNumberFormat="1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86" fillId="2" borderId="34" xfId="0" applyFont="1" applyFill="1" applyBorder="1" applyAlignment="1">
      <alignment horizontal="left" vertical="top" wrapText="1"/>
    </xf>
    <xf numFmtId="0" fontId="86" fillId="2" borderId="36" xfId="0" applyFont="1" applyFill="1" applyBorder="1" applyAlignment="1">
      <alignment horizontal="left" vertical="top" wrapText="1"/>
    </xf>
    <xf numFmtId="0" fontId="86" fillId="2" borderId="39" xfId="0" applyFont="1" applyFill="1" applyBorder="1" applyAlignment="1">
      <alignment horizontal="left" vertical="top" wrapText="1"/>
    </xf>
    <xf numFmtId="0" fontId="17" fillId="2" borderId="32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top" wrapText="1"/>
    </xf>
    <xf numFmtId="0" fontId="14" fillId="2" borderId="33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horizontal="left" vertical="center" wrapText="1"/>
    </xf>
    <xf numFmtId="0" fontId="73" fillId="2" borderId="36" xfId="0" applyFont="1" applyFill="1" applyBorder="1" applyAlignment="1">
      <alignment horizontal="left" vertic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17" fillId="58" borderId="33" xfId="0" applyFont="1" applyFill="1" applyBorder="1" applyAlignment="1">
      <alignment vertical="top" wrapText="1"/>
    </xf>
    <xf numFmtId="0" fontId="73" fillId="2" borderId="42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3" xfId="1734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left" vertical="center" wrapText="1"/>
    </xf>
    <xf numFmtId="0" fontId="73" fillId="57" borderId="34" xfId="0" applyFont="1" applyFill="1" applyBorder="1" applyAlignment="1">
      <alignment horizontal="left" vertical="center" wrapText="1"/>
    </xf>
    <xf numFmtId="0" fontId="73" fillId="57" borderId="35" xfId="0" applyFont="1" applyFill="1" applyBorder="1" applyAlignment="1">
      <alignment horizontal="left" vertical="center" wrapText="1"/>
    </xf>
    <xf numFmtId="0" fontId="73" fillId="57" borderId="36" xfId="0" applyFont="1" applyFill="1" applyBorder="1" applyAlignment="1">
      <alignment horizontal="left" vertical="center" wrapText="1"/>
    </xf>
    <xf numFmtId="0" fontId="73" fillId="57" borderId="39" xfId="0" applyFont="1" applyFill="1" applyBorder="1" applyAlignment="1">
      <alignment horizontal="left" vertical="center" wrapText="1"/>
    </xf>
    <xf numFmtId="0" fontId="73" fillId="57" borderId="40" xfId="0" applyFont="1" applyFill="1" applyBorder="1" applyAlignment="1">
      <alignment horizontal="left" vertical="center" wrapText="1"/>
    </xf>
    <xf numFmtId="0" fontId="74" fillId="2" borderId="39" xfId="299" applyFont="1" applyFill="1" applyBorder="1" applyAlignment="1">
      <alignment horizontal="left" vertical="top" wrapText="1"/>
    </xf>
    <xf numFmtId="0" fontId="74" fillId="2" borderId="40" xfId="299" applyFont="1" applyFill="1" applyBorder="1" applyAlignment="1">
      <alignment horizontal="left" vertical="top" wrapText="1"/>
    </xf>
    <xf numFmtId="0" fontId="74" fillId="2" borderId="36" xfId="299" applyFont="1" applyFill="1" applyBorder="1" applyAlignment="1">
      <alignment horizontal="left" vertical="top" wrapText="1"/>
    </xf>
    <xf numFmtId="0" fontId="73" fillId="2" borderId="39" xfId="299" applyFont="1" applyFill="1" applyBorder="1" applyAlignment="1">
      <alignment horizontal="center" vertical="top" wrapText="1"/>
    </xf>
    <xf numFmtId="0" fontId="73" fillId="2" borderId="40" xfId="299" applyFont="1" applyFill="1" applyBorder="1" applyAlignment="1">
      <alignment horizontal="center" vertical="top" wrapText="1"/>
    </xf>
    <xf numFmtId="0" fontId="73" fillId="2" borderId="36" xfId="299" applyFont="1" applyFill="1" applyBorder="1" applyAlignment="1">
      <alignment horizontal="center" vertical="top" wrapText="1"/>
    </xf>
    <xf numFmtId="0" fontId="73" fillId="2" borderId="42" xfId="299" applyFont="1" applyFill="1" applyBorder="1" applyAlignment="1">
      <alignment horizontal="left" vertical="center" wrapText="1"/>
    </xf>
    <xf numFmtId="0" fontId="73" fillId="2" borderId="42" xfId="0" applyFont="1" applyFill="1" applyBorder="1" applyAlignment="1">
      <alignment horizontal="left" vertical="top" wrapText="1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rmal_General 17.02.04" xfId="3116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8"/>
  <sheetViews>
    <sheetView workbookViewId="0">
      <selection activeCell="B12" sqref="B12"/>
    </sheetView>
  </sheetViews>
  <sheetFormatPr defaultColWidth="9.09765625" defaultRowHeight="17.75"/>
  <cols>
    <col min="1" max="1" width="64" style="1" customWidth="1"/>
    <col min="2" max="4" width="22.69921875" style="313" customWidth="1"/>
    <col min="5" max="5" width="23.8984375" style="1" customWidth="1"/>
    <col min="6" max="6" width="15.8984375" style="1" customWidth="1"/>
    <col min="7" max="7" width="18.296875" style="1" customWidth="1"/>
    <col min="8" max="8" width="17.59765625" style="1" customWidth="1"/>
    <col min="9" max="10" width="15.8984375" style="1" customWidth="1"/>
    <col min="11" max="16384" width="9.09765625" style="1"/>
  </cols>
  <sheetData>
    <row r="1" spans="1:55" ht="37.1" customHeight="1">
      <c r="B1" s="1"/>
      <c r="C1" s="1"/>
      <c r="D1" s="1"/>
      <c r="E1" s="293" t="s">
        <v>25</v>
      </c>
    </row>
    <row r="2" spans="1:55">
      <c r="B2" s="1"/>
      <c r="C2" s="1"/>
      <c r="D2" s="1"/>
      <c r="E2" s="294" t="s">
        <v>257</v>
      </c>
    </row>
    <row r="3" spans="1:55">
      <c r="B3" s="1"/>
      <c r="C3" s="1"/>
      <c r="D3" s="1"/>
      <c r="E3" s="294" t="s">
        <v>6</v>
      </c>
    </row>
    <row r="4" spans="1:55">
      <c r="B4" s="3"/>
      <c r="C4" s="3"/>
      <c r="D4" s="3"/>
      <c r="E4" s="295"/>
    </row>
    <row r="5" spans="1:55" ht="99.3" customHeight="1">
      <c r="A5" s="318" t="s">
        <v>258</v>
      </c>
      <c r="B5" s="318"/>
      <c r="C5" s="318"/>
      <c r="D5" s="318"/>
      <c r="E5" s="318"/>
    </row>
    <row r="6" spans="1:55">
      <c r="B6" s="296"/>
      <c r="C6" s="296"/>
      <c r="D6" s="296"/>
    </row>
    <row r="7" spans="1:55">
      <c r="A7" s="297"/>
      <c r="B7" s="297"/>
      <c r="C7" s="297"/>
      <c r="D7" s="297"/>
      <c r="E7" s="298" t="s">
        <v>259</v>
      </c>
    </row>
    <row r="8" spans="1:55" ht="37.1" customHeight="1">
      <c r="A8" s="319" t="s">
        <v>260</v>
      </c>
      <c r="B8" s="321" t="s">
        <v>261</v>
      </c>
      <c r="C8" s="322"/>
      <c r="D8" s="322"/>
      <c r="E8" s="323"/>
    </row>
    <row r="9" spans="1:55">
      <c r="A9" s="320"/>
      <c r="B9" s="247" t="s">
        <v>61</v>
      </c>
      <c r="C9" s="247" t="s">
        <v>60</v>
      </c>
      <c r="D9" s="247" t="s">
        <v>9</v>
      </c>
      <c r="E9" s="247" t="s">
        <v>10</v>
      </c>
    </row>
    <row r="10" spans="1:55" s="300" customFormat="1" ht="16.7">
      <c r="A10" s="299" t="s">
        <v>15</v>
      </c>
      <c r="B10" s="228">
        <f>+B12</f>
        <v>401369.80000000005</v>
      </c>
      <c r="C10" s="228">
        <f t="shared" ref="C10:E10" si="0">+C12</f>
        <v>521927.80000000005</v>
      </c>
      <c r="D10" s="228">
        <f t="shared" si="0"/>
        <v>0</v>
      </c>
      <c r="E10" s="228">
        <f t="shared" si="0"/>
        <v>0</v>
      </c>
      <c r="H10" s="301"/>
    </row>
    <row r="11" spans="1:55">
      <c r="A11" s="302" t="s">
        <v>262</v>
      </c>
      <c r="B11" s="303"/>
      <c r="C11" s="303"/>
      <c r="D11" s="303"/>
      <c r="E11" s="303"/>
    </row>
    <row r="12" spans="1:55" s="307" customFormat="1" ht="16.7">
      <c r="A12" s="304" t="s">
        <v>263</v>
      </c>
      <c r="B12" s="305">
        <f>+B14</f>
        <v>401369.80000000005</v>
      </c>
      <c r="C12" s="305">
        <f t="shared" ref="C12:E12" si="1">+C14</f>
        <v>521927.80000000005</v>
      </c>
      <c r="D12" s="305">
        <f t="shared" si="1"/>
        <v>0</v>
      </c>
      <c r="E12" s="305">
        <f t="shared" si="1"/>
        <v>0</v>
      </c>
      <c r="F12" s="306"/>
      <c r="G12" s="306"/>
      <c r="I12" s="306"/>
      <c r="J12" s="306"/>
      <c r="K12" s="306"/>
      <c r="L12" s="306"/>
      <c r="M12" s="306"/>
      <c r="N12" s="306"/>
      <c r="O12" s="306"/>
      <c r="P12" s="306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/>
      <c r="AJ12" s="306"/>
      <c r="AK12" s="306"/>
      <c r="AL12" s="306"/>
      <c r="AM12" s="306"/>
      <c r="AN12" s="306"/>
      <c r="AO12" s="306"/>
      <c r="AP12" s="306"/>
      <c r="AQ12" s="306"/>
      <c r="AR12" s="306"/>
      <c r="AS12" s="306"/>
      <c r="AT12" s="306"/>
      <c r="AU12" s="306"/>
      <c r="AV12" s="306"/>
      <c r="AW12" s="306"/>
      <c r="AX12" s="306"/>
      <c r="AY12" s="306"/>
      <c r="AZ12" s="306"/>
      <c r="BA12" s="306"/>
      <c r="BB12" s="306"/>
      <c r="BC12" s="306"/>
    </row>
    <row r="13" spans="1:55" s="309" customFormat="1">
      <c r="A13" s="302" t="s">
        <v>262</v>
      </c>
      <c r="B13" s="308"/>
      <c r="C13" s="308"/>
      <c r="D13" s="308"/>
      <c r="E13" s="308"/>
    </row>
    <row r="14" spans="1:55" s="309" customFormat="1">
      <c r="A14" s="302" t="s">
        <v>264</v>
      </c>
      <c r="B14" s="308">
        <f>+B16</f>
        <v>401369.80000000005</v>
      </c>
      <c r="C14" s="308">
        <f t="shared" ref="C14:E14" si="2">+C16</f>
        <v>521927.80000000005</v>
      </c>
      <c r="D14" s="308">
        <f t="shared" si="2"/>
        <v>0</v>
      </c>
      <c r="E14" s="308">
        <f t="shared" si="2"/>
        <v>0</v>
      </c>
    </row>
    <row r="15" spans="1:55" s="309" customFormat="1">
      <c r="A15" s="302" t="s">
        <v>262</v>
      </c>
      <c r="B15" s="308"/>
      <c r="C15" s="308"/>
      <c r="D15" s="308"/>
      <c r="E15" s="308"/>
    </row>
    <row r="16" spans="1:55" s="309" customFormat="1">
      <c r="A16" s="302" t="s">
        <v>265</v>
      </c>
      <c r="B16" s="308">
        <f>+B18</f>
        <v>401369.80000000005</v>
      </c>
      <c r="C16" s="308">
        <f t="shared" ref="C16:E16" si="3">+C18</f>
        <v>521927.80000000005</v>
      </c>
      <c r="D16" s="308">
        <f t="shared" si="3"/>
        <v>0</v>
      </c>
      <c r="E16" s="308">
        <f t="shared" si="3"/>
        <v>0</v>
      </c>
    </row>
    <row r="17" spans="1:5" s="309" customFormat="1">
      <c r="A17" s="302" t="s">
        <v>266</v>
      </c>
      <c r="B17" s="308"/>
      <c r="C17" s="308"/>
      <c r="D17" s="308"/>
      <c r="E17" s="308"/>
    </row>
    <row r="18" spans="1:5" s="312" customFormat="1">
      <c r="A18" s="310" t="s">
        <v>267</v>
      </c>
      <c r="B18" s="311">
        <f>+'Հավելված N 2'!D12</f>
        <v>401369.80000000005</v>
      </c>
      <c r="C18" s="311">
        <f>+'Հավելված N 2'!E12</f>
        <v>521927.80000000005</v>
      </c>
      <c r="D18" s="311">
        <f>+'Հավելված N 2'!F12</f>
        <v>0</v>
      </c>
      <c r="E18" s="311">
        <f>+'Հավելված N 2'!G12</f>
        <v>0</v>
      </c>
    </row>
  </sheetData>
  <mergeCells count="3">
    <mergeCell ref="A5:E5"/>
    <mergeCell ref="A8:A9"/>
    <mergeCell ref="B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topLeftCell="A61" zoomScale="85" zoomScaleNormal="85" zoomScaleSheetLayoutView="100" workbookViewId="0">
      <selection activeCell="G4" sqref="G4:G5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3984375" style="3" customWidth="1"/>
    <col min="4" max="7" width="20.8984375" style="3" customWidth="1"/>
    <col min="8" max="8" width="15.8984375" style="3" customWidth="1"/>
    <col min="9" max="9" width="15.59765625" style="3" customWidth="1"/>
    <col min="10" max="10" width="13.8984375" style="3" customWidth="1"/>
    <col min="11" max="12" width="12.19921875" style="3" customWidth="1"/>
    <col min="13" max="16384" width="9.09765625" style="3"/>
  </cols>
  <sheetData>
    <row r="1" spans="1:8" ht="37.35" customHeight="1">
      <c r="C1" s="328" t="s">
        <v>26</v>
      </c>
      <c r="D1" s="328"/>
      <c r="E1" s="328"/>
      <c r="F1" s="328"/>
      <c r="G1" s="328"/>
    </row>
    <row r="2" spans="1:8" ht="17.600000000000001" customHeight="1">
      <c r="C2" s="329" t="s">
        <v>81</v>
      </c>
      <c r="D2" s="329"/>
      <c r="E2" s="329"/>
      <c r="F2" s="329"/>
      <c r="G2" s="329"/>
    </row>
    <row r="3" spans="1:8" ht="17.600000000000001" customHeight="1">
      <c r="C3" s="329" t="s">
        <v>6</v>
      </c>
      <c r="D3" s="329"/>
      <c r="E3" s="329"/>
      <c r="F3" s="329"/>
      <c r="G3" s="329"/>
    </row>
    <row r="6" spans="1:8" ht="75.900000000000006" customHeight="1">
      <c r="A6" s="330" t="s">
        <v>130</v>
      </c>
      <c r="B6" s="330"/>
      <c r="C6" s="330"/>
      <c r="D6" s="330"/>
      <c r="E6" s="330"/>
      <c r="F6" s="330"/>
      <c r="G6" s="330"/>
    </row>
    <row r="7" spans="1:8">
      <c r="A7" s="89"/>
      <c r="B7" s="89"/>
      <c r="C7" s="89"/>
      <c r="D7" s="89"/>
      <c r="E7" s="89"/>
      <c r="F7" s="89"/>
      <c r="G7" s="89"/>
    </row>
    <row r="9" spans="1:8">
      <c r="D9" s="35"/>
      <c r="E9" s="35"/>
      <c r="F9" s="35"/>
      <c r="G9" s="35" t="s">
        <v>16</v>
      </c>
    </row>
    <row r="10" spans="1:8" s="14" customFormat="1" ht="42.75" customHeight="1">
      <c r="A10" s="331" t="s">
        <v>8</v>
      </c>
      <c r="B10" s="332"/>
      <c r="C10" s="333" t="s">
        <v>113</v>
      </c>
      <c r="D10" s="335" t="s">
        <v>33</v>
      </c>
      <c r="E10" s="336"/>
      <c r="F10" s="336"/>
      <c r="G10" s="337"/>
    </row>
    <row r="11" spans="1:8" s="14" customFormat="1">
      <c r="A11" s="121" t="s">
        <v>21</v>
      </c>
      <c r="B11" s="125" t="s">
        <v>114</v>
      </c>
      <c r="C11" s="334"/>
      <c r="D11" s="36" t="s">
        <v>61</v>
      </c>
      <c r="E11" s="36" t="s">
        <v>60</v>
      </c>
      <c r="F11" s="36" t="s">
        <v>9</v>
      </c>
      <c r="G11" s="36" t="s">
        <v>10</v>
      </c>
    </row>
    <row r="12" spans="1:8" s="14" customFormat="1" ht="34.950000000000003" customHeight="1">
      <c r="A12" s="126" t="s">
        <v>115</v>
      </c>
      <c r="B12" s="127"/>
      <c r="C12" s="128" t="s">
        <v>15</v>
      </c>
      <c r="D12" s="129">
        <f>+D14</f>
        <v>401369.80000000005</v>
      </c>
      <c r="E12" s="129">
        <f t="shared" ref="E12:G12" si="0">+E14</f>
        <v>521927.80000000005</v>
      </c>
      <c r="F12" s="129">
        <f t="shared" si="0"/>
        <v>0</v>
      </c>
      <c r="G12" s="129">
        <f t="shared" si="0"/>
        <v>0</v>
      </c>
    </row>
    <row r="13" spans="1:8" s="14" customFormat="1" ht="18" customHeight="1">
      <c r="A13" s="126"/>
      <c r="B13" s="127"/>
      <c r="C13" s="123" t="s">
        <v>116</v>
      </c>
      <c r="D13" s="130"/>
      <c r="E13" s="130"/>
      <c r="F13" s="130"/>
      <c r="G13" s="130"/>
    </row>
    <row r="14" spans="1:8" s="14" customFormat="1" ht="33.35">
      <c r="A14" s="131"/>
      <c r="B14" s="132"/>
      <c r="C14" s="128" t="s">
        <v>24</v>
      </c>
      <c r="D14" s="133">
        <f>+D16+D29+D48</f>
        <v>401369.80000000005</v>
      </c>
      <c r="E14" s="133">
        <f t="shared" ref="E14:G14" si="1">+E16+E29+E48</f>
        <v>521927.80000000005</v>
      </c>
      <c r="F14" s="133">
        <f t="shared" si="1"/>
        <v>0</v>
      </c>
      <c r="G14" s="133">
        <f t="shared" si="1"/>
        <v>0</v>
      </c>
    </row>
    <row r="15" spans="1:8" s="14" customFormat="1">
      <c r="A15" s="340">
        <v>1163</v>
      </c>
      <c r="B15" s="343"/>
      <c r="C15" s="142" t="s">
        <v>117</v>
      </c>
      <c r="D15" s="135"/>
      <c r="E15" s="135"/>
      <c r="F15" s="135"/>
      <c r="G15" s="135"/>
    </row>
    <row r="16" spans="1:8" s="14" customFormat="1">
      <c r="A16" s="341"/>
      <c r="B16" s="344"/>
      <c r="C16" s="143" t="s">
        <v>125</v>
      </c>
      <c r="D16" s="124">
        <f>+D23</f>
        <v>51974</v>
      </c>
      <c r="E16" s="124">
        <f t="shared" ref="E16:G16" si="2">+E23</f>
        <v>51974</v>
      </c>
      <c r="F16" s="124">
        <f t="shared" si="2"/>
        <v>51974</v>
      </c>
      <c r="G16" s="124">
        <f t="shared" si="2"/>
        <v>51974</v>
      </c>
      <c r="H16" s="137"/>
    </row>
    <row r="17" spans="1:8" s="14" customFormat="1">
      <c r="A17" s="341"/>
      <c r="B17" s="344"/>
      <c r="C17" s="144" t="s">
        <v>118</v>
      </c>
      <c r="D17" s="138"/>
      <c r="E17" s="138"/>
      <c r="F17" s="138"/>
      <c r="G17" s="138"/>
    </row>
    <row r="18" spans="1:8" s="14" customFormat="1" ht="70.95">
      <c r="A18" s="341"/>
      <c r="B18" s="344"/>
      <c r="C18" s="145" t="s">
        <v>126</v>
      </c>
      <c r="D18" s="138"/>
      <c r="E18" s="138"/>
      <c r="F18" s="138"/>
      <c r="G18" s="138"/>
    </row>
    <row r="19" spans="1:8" s="14" customFormat="1">
      <c r="A19" s="341"/>
      <c r="B19" s="344"/>
      <c r="C19" s="144" t="s">
        <v>119</v>
      </c>
      <c r="D19" s="138"/>
      <c r="E19" s="138"/>
      <c r="F19" s="138"/>
      <c r="G19" s="138"/>
    </row>
    <row r="20" spans="1:8" s="14" customFormat="1" ht="35.5">
      <c r="A20" s="341"/>
      <c r="B20" s="345"/>
      <c r="C20" s="145" t="s">
        <v>127</v>
      </c>
      <c r="D20" s="138"/>
      <c r="E20" s="138"/>
      <c r="F20" s="138"/>
      <c r="G20" s="138"/>
    </row>
    <row r="21" spans="1:8" s="14" customFormat="1" ht="24.05" customHeight="1">
      <c r="A21" s="341"/>
      <c r="B21" s="139"/>
      <c r="C21" s="140" t="s">
        <v>120</v>
      </c>
      <c r="D21" s="138"/>
      <c r="E21" s="138"/>
      <c r="F21" s="138"/>
      <c r="G21" s="138"/>
    </row>
    <row r="22" spans="1:8" s="14" customFormat="1">
      <c r="A22" s="341"/>
      <c r="B22" s="346">
        <v>32001</v>
      </c>
      <c r="C22" s="144" t="s">
        <v>121</v>
      </c>
      <c r="D22" s="138"/>
      <c r="E22" s="138"/>
      <c r="F22" s="138"/>
      <c r="G22" s="138"/>
    </row>
    <row r="23" spans="1:8" s="14" customFormat="1">
      <c r="A23" s="341"/>
      <c r="B23" s="347"/>
      <c r="C23" s="146" t="s">
        <v>109</v>
      </c>
      <c r="D23" s="138">
        <f>+'Հավելված N 3'!G87</f>
        <v>51974</v>
      </c>
      <c r="E23" s="138">
        <f>+'Հավելված N 3'!H87</f>
        <v>51974</v>
      </c>
      <c r="F23" s="138">
        <f>+'Հավելված N 3'!I87</f>
        <v>51974</v>
      </c>
      <c r="G23" s="138">
        <f>+'Հավելված N 3'!J87</f>
        <v>51974</v>
      </c>
      <c r="H23" s="141"/>
    </row>
    <row r="24" spans="1:8" s="14" customFormat="1" ht="15.6" customHeight="1">
      <c r="A24" s="341"/>
      <c r="B24" s="347"/>
      <c r="C24" s="144" t="s">
        <v>122</v>
      </c>
      <c r="D24" s="139"/>
      <c r="E24" s="139"/>
      <c r="F24" s="139"/>
      <c r="G24" s="139"/>
    </row>
    <row r="25" spans="1:8" s="14" customFormat="1" ht="70.95">
      <c r="A25" s="341"/>
      <c r="B25" s="347"/>
      <c r="C25" s="145" t="s">
        <v>128</v>
      </c>
      <c r="D25" s="139"/>
      <c r="E25" s="139"/>
      <c r="F25" s="139"/>
      <c r="G25" s="139"/>
    </row>
    <row r="26" spans="1:8" s="14" customFormat="1" ht="15.6" customHeight="1">
      <c r="A26" s="341"/>
      <c r="B26" s="347"/>
      <c r="C26" s="144" t="s">
        <v>123</v>
      </c>
      <c r="D26" s="139"/>
      <c r="E26" s="139"/>
      <c r="F26" s="139"/>
      <c r="G26" s="139"/>
    </row>
    <row r="27" spans="1:8" s="14" customFormat="1" ht="53.2">
      <c r="A27" s="341"/>
      <c r="B27" s="348"/>
      <c r="C27" s="145" t="s">
        <v>124</v>
      </c>
      <c r="D27" s="139"/>
      <c r="E27" s="139"/>
      <c r="F27" s="139"/>
      <c r="G27" s="139"/>
    </row>
    <row r="28" spans="1:8" s="14" customFormat="1">
      <c r="A28" s="325">
        <v>1183</v>
      </c>
      <c r="B28" s="343"/>
      <c r="C28" s="230" t="s">
        <v>117</v>
      </c>
      <c r="D28" s="135"/>
      <c r="E28" s="135"/>
      <c r="F28" s="135"/>
      <c r="G28" s="135"/>
    </row>
    <row r="29" spans="1:8" s="14" customFormat="1">
      <c r="A29" s="326"/>
      <c r="B29" s="344"/>
      <c r="C29" s="204" t="s">
        <v>183</v>
      </c>
      <c r="D29" s="124">
        <f>+D36+D42</f>
        <v>580136</v>
      </c>
      <c r="E29" s="124">
        <f t="shared" ref="E29:G29" si="3">+E36+E42</f>
        <v>621661.4</v>
      </c>
      <c r="F29" s="124">
        <f t="shared" si="3"/>
        <v>655626.1</v>
      </c>
      <c r="G29" s="124">
        <f t="shared" si="3"/>
        <v>655626.1</v>
      </c>
      <c r="H29" s="137"/>
    </row>
    <row r="30" spans="1:8" s="14" customFormat="1">
      <c r="A30" s="326"/>
      <c r="B30" s="344"/>
      <c r="C30" s="230" t="s">
        <v>118</v>
      </c>
      <c r="D30" s="138"/>
      <c r="E30" s="138"/>
      <c r="F30" s="138"/>
      <c r="G30" s="138"/>
    </row>
    <row r="31" spans="1:8" s="14" customFormat="1" ht="88.7">
      <c r="A31" s="326"/>
      <c r="B31" s="344"/>
      <c r="C31" s="231" t="s">
        <v>184</v>
      </c>
      <c r="D31" s="138"/>
      <c r="E31" s="138"/>
      <c r="F31" s="138"/>
      <c r="G31" s="138"/>
    </row>
    <row r="32" spans="1:8" s="14" customFormat="1">
      <c r="A32" s="326"/>
      <c r="B32" s="344"/>
      <c r="C32" s="230" t="s">
        <v>119</v>
      </c>
      <c r="D32" s="138"/>
      <c r="E32" s="138"/>
      <c r="F32" s="138"/>
      <c r="G32" s="138"/>
    </row>
    <row r="33" spans="1:8" s="14" customFormat="1">
      <c r="A33" s="326"/>
      <c r="B33" s="345"/>
      <c r="C33" s="231" t="s">
        <v>185</v>
      </c>
      <c r="D33" s="138"/>
      <c r="E33" s="138"/>
      <c r="F33" s="138"/>
      <c r="G33" s="138"/>
    </row>
    <row r="34" spans="1:8" s="14" customFormat="1" ht="24.05" customHeight="1">
      <c r="A34" s="326"/>
      <c r="B34" s="139"/>
      <c r="C34" s="140" t="s">
        <v>120</v>
      </c>
      <c r="D34" s="138"/>
      <c r="E34" s="138"/>
      <c r="F34" s="138"/>
      <c r="G34" s="138"/>
    </row>
    <row r="35" spans="1:8" s="14" customFormat="1">
      <c r="A35" s="326"/>
      <c r="B35" s="324">
        <v>32007</v>
      </c>
      <c r="C35" s="211" t="s">
        <v>121</v>
      </c>
      <c r="D35" s="138"/>
      <c r="E35" s="138"/>
      <c r="F35" s="138"/>
      <c r="G35" s="138"/>
    </row>
    <row r="36" spans="1:8" s="14" customFormat="1" ht="50">
      <c r="A36" s="326"/>
      <c r="B36" s="324"/>
      <c r="C36" s="213" t="s">
        <v>186</v>
      </c>
      <c r="D36" s="138">
        <f>+'Հավելված N 3'!G98</f>
        <v>418279.2</v>
      </c>
      <c r="E36" s="138">
        <f>+'Հավելված N 3'!H98</f>
        <v>418279.2</v>
      </c>
      <c r="F36" s="138">
        <f>+'Հավելված N 3'!I98</f>
        <v>418279.2</v>
      </c>
      <c r="G36" s="138">
        <f>+'Հավելված N 3'!J98</f>
        <v>418279.2</v>
      </c>
      <c r="H36" s="141"/>
    </row>
    <row r="37" spans="1:8" s="14" customFormat="1" ht="15.6" customHeight="1">
      <c r="A37" s="326"/>
      <c r="B37" s="324"/>
      <c r="C37" s="211" t="s">
        <v>122</v>
      </c>
      <c r="D37" s="139"/>
      <c r="E37" s="139"/>
      <c r="F37" s="139"/>
      <c r="G37" s="139"/>
    </row>
    <row r="38" spans="1:8" s="14" customFormat="1" ht="53.2">
      <c r="A38" s="326"/>
      <c r="B38" s="324"/>
      <c r="C38" s="214" t="s">
        <v>187</v>
      </c>
      <c r="D38" s="139"/>
      <c r="E38" s="139"/>
      <c r="F38" s="139"/>
      <c r="G38" s="139"/>
    </row>
    <row r="39" spans="1:8" s="14" customFormat="1" ht="15.6" customHeight="1">
      <c r="A39" s="326"/>
      <c r="B39" s="324"/>
      <c r="C39" s="211" t="s">
        <v>123</v>
      </c>
      <c r="D39" s="139"/>
      <c r="E39" s="139"/>
      <c r="F39" s="139"/>
      <c r="G39" s="139"/>
    </row>
    <row r="40" spans="1:8" s="14" customFormat="1" ht="53.2">
      <c r="A40" s="326"/>
      <c r="B40" s="324"/>
      <c r="C40" s="214" t="s">
        <v>124</v>
      </c>
      <c r="D40" s="139"/>
      <c r="E40" s="139"/>
      <c r="F40" s="139"/>
      <c r="G40" s="139"/>
    </row>
    <row r="41" spans="1:8" s="14" customFormat="1">
      <c r="A41" s="326"/>
      <c r="B41" s="324">
        <v>32009</v>
      </c>
      <c r="C41" s="211" t="s">
        <v>121</v>
      </c>
      <c r="D41" s="138"/>
      <c r="E41" s="138"/>
      <c r="F41" s="138"/>
      <c r="G41" s="138"/>
    </row>
    <row r="42" spans="1:8" s="14" customFormat="1" ht="50">
      <c r="A42" s="326"/>
      <c r="B42" s="324"/>
      <c r="C42" s="213" t="s">
        <v>188</v>
      </c>
      <c r="D42" s="138">
        <f>+'Հավելված N 3'!G107</f>
        <v>161856.80000000002</v>
      </c>
      <c r="E42" s="138">
        <f>+'Հավելված N 3'!H107</f>
        <v>203382.2</v>
      </c>
      <c r="F42" s="138">
        <f>+'Հավելված N 3'!I107</f>
        <v>237346.9</v>
      </c>
      <c r="G42" s="138">
        <f>+'Հավելված N 3'!J107</f>
        <v>237346.9</v>
      </c>
      <c r="H42" s="141"/>
    </row>
    <row r="43" spans="1:8" s="14" customFormat="1" ht="15.6" customHeight="1">
      <c r="A43" s="326"/>
      <c r="B43" s="324"/>
      <c r="C43" s="211" t="s">
        <v>122</v>
      </c>
      <c r="D43" s="139"/>
      <c r="E43" s="139"/>
      <c r="F43" s="139"/>
      <c r="G43" s="139"/>
    </row>
    <row r="44" spans="1:8" s="14" customFormat="1" ht="53.2">
      <c r="A44" s="326"/>
      <c r="B44" s="324"/>
      <c r="C44" s="214" t="s">
        <v>189</v>
      </c>
      <c r="D44" s="139"/>
      <c r="E44" s="139"/>
      <c r="F44" s="139"/>
      <c r="G44" s="139"/>
    </row>
    <row r="45" spans="1:8" s="14" customFormat="1" ht="15.6" customHeight="1">
      <c r="A45" s="326"/>
      <c r="B45" s="324"/>
      <c r="C45" s="211" t="s">
        <v>123</v>
      </c>
      <c r="D45" s="139"/>
      <c r="E45" s="139"/>
      <c r="F45" s="139"/>
      <c r="G45" s="139"/>
    </row>
    <row r="46" spans="1:8" s="14" customFormat="1" ht="53.2">
      <c r="A46" s="327"/>
      <c r="B46" s="324"/>
      <c r="C46" s="214" t="s">
        <v>124</v>
      </c>
      <c r="D46" s="139"/>
      <c r="E46" s="139"/>
      <c r="F46" s="139"/>
      <c r="G46" s="139"/>
    </row>
    <row r="47" spans="1:8" ht="17.899999999999999" customHeight="1">
      <c r="A47" s="325">
        <v>1236</v>
      </c>
      <c r="B47" s="338"/>
      <c r="C47" s="134" t="s">
        <v>117</v>
      </c>
      <c r="D47" s="149"/>
      <c r="E47" s="149"/>
      <c r="F47" s="149"/>
      <c r="G47" s="149"/>
    </row>
    <row r="48" spans="1:8" ht="33.35">
      <c r="A48" s="326"/>
      <c r="B48" s="338"/>
      <c r="C48" s="136" t="s">
        <v>95</v>
      </c>
      <c r="D48" s="124">
        <f>+D55+D61+D67+D73</f>
        <v>-230740.19999999995</v>
      </c>
      <c r="E48" s="124">
        <f t="shared" ref="E48:G48" si="4">+E55+E61+E67+E73</f>
        <v>-151707.59999999995</v>
      </c>
      <c r="F48" s="124">
        <f t="shared" si="4"/>
        <v>-707600.1</v>
      </c>
      <c r="G48" s="124">
        <f t="shared" si="4"/>
        <v>-707600.1</v>
      </c>
      <c r="H48" s="150"/>
    </row>
    <row r="49" spans="1:8" ht="17.899999999999999" customHeight="1">
      <c r="A49" s="326"/>
      <c r="B49" s="338"/>
      <c r="C49" s="134" t="s">
        <v>118</v>
      </c>
      <c r="D49" s="151"/>
      <c r="E49" s="151"/>
      <c r="F49" s="151"/>
      <c r="G49" s="151"/>
    </row>
    <row r="50" spans="1:8" ht="53.2">
      <c r="A50" s="326"/>
      <c r="B50" s="338"/>
      <c r="C50" s="148" t="s">
        <v>131</v>
      </c>
      <c r="D50" s="151"/>
      <c r="E50" s="151"/>
      <c r="F50" s="151"/>
      <c r="G50" s="151"/>
    </row>
    <row r="51" spans="1:8" ht="17.899999999999999" customHeight="1">
      <c r="A51" s="326"/>
      <c r="B51" s="338"/>
      <c r="C51" s="134" t="s">
        <v>119</v>
      </c>
      <c r="D51" s="151"/>
      <c r="E51" s="151"/>
      <c r="F51" s="151"/>
      <c r="G51" s="151"/>
    </row>
    <row r="52" spans="1:8">
      <c r="A52" s="326"/>
      <c r="B52" s="338"/>
      <c r="C52" s="148" t="s">
        <v>132</v>
      </c>
      <c r="D52" s="151"/>
      <c r="E52" s="151"/>
      <c r="F52" s="151"/>
      <c r="G52" s="151"/>
    </row>
    <row r="53" spans="1:8" ht="24.05" customHeight="1">
      <c r="A53" s="326"/>
      <c r="B53" s="122"/>
      <c r="C53" s="152" t="s">
        <v>129</v>
      </c>
      <c r="D53" s="139"/>
      <c r="E53" s="139"/>
      <c r="F53" s="139"/>
      <c r="G53" s="139"/>
    </row>
    <row r="54" spans="1:8" ht="17.899999999999999" customHeight="1">
      <c r="A54" s="326"/>
      <c r="B54" s="339">
        <v>32001</v>
      </c>
      <c r="C54" s="142" t="s">
        <v>121</v>
      </c>
      <c r="D54" s="153"/>
      <c r="E54" s="153"/>
      <c r="F54" s="153"/>
      <c r="G54" s="153"/>
    </row>
    <row r="55" spans="1:8">
      <c r="A55" s="326"/>
      <c r="B55" s="339"/>
      <c r="C55" s="154" t="s">
        <v>101</v>
      </c>
      <c r="D55" s="138">
        <f>+'Հավելված N 3'!G26</f>
        <v>74395</v>
      </c>
      <c r="E55" s="138">
        <f>+'Հավելված N 3'!H26</f>
        <v>153427.6</v>
      </c>
      <c r="F55" s="138">
        <f>+'Հավելված N 3'!I26</f>
        <v>232460.1</v>
      </c>
      <c r="G55" s="138">
        <f>+'Հավելված N 3'!J26</f>
        <v>232460.1</v>
      </c>
      <c r="H55" s="150"/>
    </row>
    <row r="56" spans="1:8" ht="17.600000000000001" customHeight="1">
      <c r="A56" s="326"/>
      <c r="B56" s="339"/>
      <c r="C56" s="142" t="s">
        <v>122</v>
      </c>
      <c r="D56" s="123"/>
      <c r="E56" s="123"/>
      <c r="F56" s="123"/>
      <c r="G56" s="123"/>
    </row>
    <row r="57" spans="1:8" ht="70.95">
      <c r="A57" s="326"/>
      <c r="B57" s="339"/>
      <c r="C57" s="147" t="s">
        <v>133</v>
      </c>
      <c r="D57" s="123"/>
      <c r="E57" s="123"/>
      <c r="F57" s="123"/>
      <c r="G57" s="123"/>
    </row>
    <row r="58" spans="1:8" ht="17.600000000000001" customHeight="1">
      <c r="A58" s="326"/>
      <c r="B58" s="339"/>
      <c r="C58" s="142" t="s">
        <v>123</v>
      </c>
      <c r="D58" s="123"/>
      <c r="E58" s="123"/>
      <c r="F58" s="123"/>
      <c r="G58" s="123"/>
    </row>
    <row r="59" spans="1:8" ht="53.2">
      <c r="A59" s="326"/>
      <c r="B59" s="339"/>
      <c r="C59" s="147" t="s">
        <v>124</v>
      </c>
      <c r="D59" s="123"/>
      <c r="E59" s="123"/>
      <c r="F59" s="123"/>
      <c r="G59" s="123"/>
    </row>
    <row r="60" spans="1:8" ht="17.899999999999999" customHeight="1">
      <c r="A60" s="326"/>
      <c r="B60" s="339">
        <v>32002</v>
      </c>
      <c r="C60" s="142" t="s">
        <v>121</v>
      </c>
      <c r="D60" s="153"/>
      <c r="E60" s="153"/>
      <c r="F60" s="153"/>
      <c r="G60" s="153"/>
    </row>
    <row r="61" spans="1:8" ht="33.35">
      <c r="A61" s="326"/>
      <c r="B61" s="339"/>
      <c r="C61" s="154" t="s">
        <v>136</v>
      </c>
      <c r="D61" s="138">
        <f>+'Հավելված N 3'!G35</f>
        <v>0</v>
      </c>
      <c r="E61" s="138">
        <f>+'Հավելված N 3'!H35</f>
        <v>0</v>
      </c>
      <c r="F61" s="138">
        <f>+'Հավելված N 3'!I35</f>
        <v>-279349.69999999995</v>
      </c>
      <c r="G61" s="138">
        <f>+'Հավելված N 3'!J35</f>
        <v>-231068.5</v>
      </c>
      <c r="H61" s="150"/>
    </row>
    <row r="62" spans="1:8" ht="17.600000000000001" customHeight="1">
      <c r="A62" s="326"/>
      <c r="B62" s="339"/>
      <c r="C62" s="142" t="s">
        <v>122</v>
      </c>
      <c r="D62" s="123"/>
      <c r="E62" s="123"/>
      <c r="F62" s="123"/>
      <c r="G62" s="123"/>
    </row>
    <row r="63" spans="1:8" ht="70.95">
      <c r="A63" s="326"/>
      <c r="B63" s="339"/>
      <c r="C63" s="147" t="s">
        <v>145</v>
      </c>
      <c r="D63" s="123"/>
      <c r="E63" s="123"/>
      <c r="F63" s="123"/>
      <c r="G63" s="123"/>
    </row>
    <row r="64" spans="1:8" ht="17.600000000000001" customHeight="1">
      <c r="A64" s="326"/>
      <c r="B64" s="339"/>
      <c r="C64" s="142" t="s">
        <v>123</v>
      </c>
      <c r="D64" s="123"/>
      <c r="E64" s="123"/>
      <c r="F64" s="123"/>
      <c r="G64" s="123"/>
    </row>
    <row r="65" spans="1:8" ht="53.2">
      <c r="A65" s="326"/>
      <c r="B65" s="339"/>
      <c r="C65" s="147" t="s">
        <v>124</v>
      </c>
      <c r="D65" s="123"/>
      <c r="E65" s="123"/>
      <c r="F65" s="123"/>
      <c r="G65" s="123"/>
    </row>
    <row r="66" spans="1:8" ht="17.899999999999999" customHeight="1">
      <c r="A66" s="326"/>
      <c r="B66" s="324">
        <v>32003</v>
      </c>
      <c r="C66" s="211" t="s">
        <v>121</v>
      </c>
      <c r="D66" s="212"/>
      <c r="E66" s="212"/>
      <c r="F66" s="212"/>
      <c r="G66" s="212"/>
    </row>
    <row r="67" spans="1:8">
      <c r="A67" s="326"/>
      <c r="B67" s="324"/>
      <c r="C67" s="213" t="s">
        <v>162</v>
      </c>
      <c r="D67" s="205">
        <f>+'Հավելված N 3'!G52</f>
        <v>-325135.19999999995</v>
      </c>
      <c r="E67" s="205">
        <f>+'Հավելված N 3'!H52</f>
        <v>-325135.19999999995</v>
      </c>
      <c r="F67" s="205">
        <f>+'Հավելված N 3'!I52</f>
        <v>-680710.5</v>
      </c>
      <c r="G67" s="205">
        <f>+'Հավելված N 3'!J52</f>
        <v>-728991.7</v>
      </c>
      <c r="H67" s="150"/>
    </row>
    <row r="68" spans="1:8" ht="17.600000000000001" customHeight="1">
      <c r="A68" s="326"/>
      <c r="B68" s="324"/>
      <c r="C68" s="211" t="s">
        <v>122</v>
      </c>
      <c r="D68" s="198"/>
      <c r="E68" s="198"/>
      <c r="F68" s="198"/>
      <c r="G68" s="198"/>
    </row>
    <row r="69" spans="1:8" ht="88.7">
      <c r="A69" s="326"/>
      <c r="B69" s="324"/>
      <c r="C69" s="214" t="s">
        <v>164</v>
      </c>
      <c r="D69" s="198"/>
      <c r="E69" s="198"/>
      <c r="F69" s="198"/>
      <c r="G69" s="198"/>
    </row>
    <row r="70" spans="1:8" ht="17.600000000000001" customHeight="1">
      <c r="A70" s="326"/>
      <c r="B70" s="324"/>
      <c r="C70" s="211" t="s">
        <v>123</v>
      </c>
      <c r="D70" s="198"/>
      <c r="E70" s="198"/>
      <c r="F70" s="198"/>
      <c r="G70" s="198"/>
    </row>
    <row r="71" spans="1:8" ht="53.2">
      <c r="A71" s="326"/>
      <c r="B71" s="342"/>
      <c r="C71" s="214" t="s">
        <v>124</v>
      </c>
      <c r="D71" s="198"/>
      <c r="E71" s="198"/>
      <c r="F71" s="198"/>
      <c r="G71" s="198"/>
    </row>
    <row r="72" spans="1:8" ht="17.899999999999999" customHeight="1">
      <c r="A72" s="326"/>
      <c r="B72" s="324">
        <v>32005</v>
      </c>
      <c r="C72" s="211" t="s">
        <v>121</v>
      </c>
      <c r="D72" s="212"/>
      <c r="E72" s="212"/>
      <c r="F72" s="212"/>
      <c r="G72" s="212"/>
    </row>
    <row r="73" spans="1:8">
      <c r="A73" s="326"/>
      <c r="B73" s="324"/>
      <c r="C73" s="213" t="s">
        <v>163</v>
      </c>
      <c r="D73" s="205">
        <f>+'Հավելված N 3'!G70</f>
        <v>20000</v>
      </c>
      <c r="E73" s="205">
        <f>+'Հավելված N 3'!H70</f>
        <v>20000</v>
      </c>
      <c r="F73" s="205">
        <f>+'Հավելված N 3'!I70</f>
        <v>20000</v>
      </c>
      <c r="G73" s="205">
        <f>+'Հավելված N 3'!J70</f>
        <v>20000</v>
      </c>
      <c r="H73" s="150"/>
    </row>
    <row r="74" spans="1:8" ht="17.600000000000001" customHeight="1">
      <c r="A74" s="326"/>
      <c r="B74" s="324"/>
      <c r="C74" s="211" t="s">
        <v>122</v>
      </c>
      <c r="D74" s="198"/>
      <c r="E74" s="198"/>
      <c r="F74" s="198"/>
      <c r="G74" s="198"/>
    </row>
    <row r="75" spans="1:8" ht="88.7">
      <c r="A75" s="326"/>
      <c r="B75" s="324"/>
      <c r="C75" s="214" t="s">
        <v>164</v>
      </c>
      <c r="D75" s="198"/>
      <c r="E75" s="198"/>
      <c r="F75" s="198"/>
      <c r="G75" s="198"/>
    </row>
    <row r="76" spans="1:8" ht="17.600000000000001" customHeight="1">
      <c r="A76" s="326"/>
      <c r="B76" s="324"/>
      <c r="C76" s="211" t="s">
        <v>123</v>
      </c>
      <c r="D76" s="198"/>
      <c r="E76" s="198"/>
      <c r="F76" s="198"/>
      <c r="G76" s="198"/>
    </row>
    <row r="77" spans="1:8" ht="53.2">
      <c r="A77" s="327"/>
      <c r="B77" s="324"/>
      <c r="C77" s="214" t="s">
        <v>124</v>
      </c>
      <c r="D77" s="198"/>
      <c r="E77" s="198"/>
      <c r="F77" s="198"/>
      <c r="G77" s="198"/>
    </row>
  </sheetData>
  <mergeCells count="20">
    <mergeCell ref="A28:A46"/>
    <mergeCell ref="B15:B20"/>
    <mergeCell ref="B22:B27"/>
    <mergeCell ref="B28:B33"/>
    <mergeCell ref="B72:B77"/>
    <mergeCell ref="A47:A77"/>
    <mergeCell ref="B35:B40"/>
    <mergeCell ref="C1:G1"/>
    <mergeCell ref="C2:G2"/>
    <mergeCell ref="C3:G3"/>
    <mergeCell ref="A6:G6"/>
    <mergeCell ref="A10:B10"/>
    <mergeCell ref="C10:C11"/>
    <mergeCell ref="D10:G10"/>
    <mergeCell ref="B47:B52"/>
    <mergeCell ref="B54:B59"/>
    <mergeCell ref="A15:A27"/>
    <mergeCell ref="B60:B65"/>
    <mergeCell ref="B66:B71"/>
    <mergeCell ref="B41:B46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5"/>
  <sheetViews>
    <sheetView topLeftCell="A28" zoomScale="74" zoomScaleNormal="74" zoomScaleSheetLayoutView="100" workbookViewId="0">
      <selection activeCell="F43" sqref="F43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10" width="19.69921875" style="3" customWidth="1"/>
    <col min="11" max="13" width="15" style="3" customWidth="1"/>
    <col min="14" max="16384" width="9.09765625" style="3"/>
  </cols>
  <sheetData>
    <row r="1" spans="1:10" s="37" customFormat="1" ht="37.5" customHeight="1">
      <c r="F1" s="328" t="s">
        <v>28</v>
      </c>
      <c r="G1" s="328"/>
      <c r="H1" s="328"/>
      <c r="I1" s="328"/>
      <c r="J1" s="328"/>
    </row>
    <row r="2" spans="1:10" s="35" customFormat="1" ht="17.600000000000001" customHeight="1">
      <c r="F2" s="329" t="s">
        <v>81</v>
      </c>
      <c r="G2" s="329"/>
      <c r="H2" s="329"/>
      <c r="I2" s="329"/>
      <c r="J2" s="329"/>
    </row>
    <row r="3" spans="1:10" s="35" customFormat="1" ht="17.600000000000001" customHeight="1">
      <c r="F3" s="329" t="s">
        <v>6</v>
      </c>
      <c r="G3" s="329"/>
      <c r="H3" s="329"/>
      <c r="I3" s="329"/>
      <c r="J3" s="329"/>
    </row>
    <row r="4" spans="1:10" ht="13.7" customHeight="1"/>
    <row r="5" spans="1:10" ht="13.7" customHeight="1"/>
    <row r="6" spans="1:10" ht="13.7" customHeight="1"/>
    <row r="7" spans="1:10" ht="52.55" customHeight="1">
      <c r="A7" s="330" t="s">
        <v>97</v>
      </c>
      <c r="B7" s="330"/>
      <c r="C7" s="330"/>
      <c r="D7" s="330"/>
      <c r="E7" s="330"/>
      <c r="F7" s="330"/>
      <c r="G7" s="330"/>
      <c r="H7" s="330"/>
      <c r="I7" s="330"/>
      <c r="J7" s="330"/>
    </row>
    <row r="8" spans="1:10">
      <c r="A8" s="89"/>
      <c r="B8" s="89"/>
      <c r="C8" s="89"/>
      <c r="D8" s="89"/>
      <c r="E8" s="89"/>
      <c r="F8" s="89"/>
      <c r="G8" s="89"/>
      <c r="H8" s="89"/>
      <c r="I8" s="89"/>
      <c r="J8" s="89"/>
    </row>
    <row r="10" spans="1:10">
      <c r="H10" s="35"/>
      <c r="J10" s="35" t="s">
        <v>16</v>
      </c>
    </row>
    <row r="11" spans="1:10" s="14" customFormat="1" ht="36.549999999999997" customHeight="1">
      <c r="A11" s="359" t="s">
        <v>17</v>
      </c>
      <c r="B11" s="359"/>
      <c r="C11" s="359"/>
      <c r="D11" s="359" t="s">
        <v>8</v>
      </c>
      <c r="E11" s="359"/>
      <c r="F11" s="359" t="s">
        <v>12</v>
      </c>
      <c r="G11" s="335" t="s">
        <v>33</v>
      </c>
      <c r="H11" s="336"/>
      <c r="I11" s="336"/>
      <c r="J11" s="337"/>
    </row>
    <row r="12" spans="1:10" s="14" customFormat="1" ht="35.5">
      <c r="A12" s="36" t="s">
        <v>31</v>
      </c>
      <c r="B12" s="36" t="s">
        <v>32</v>
      </c>
      <c r="C12" s="36" t="s">
        <v>18</v>
      </c>
      <c r="D12" s="36" t="s">
        <v>11</v>
      </c>
      <c r="E12" s="36" t="s">
        <v>22</v>
      </c>
      <c r="F12" s="359"/>
      <c r="G12" s="36" t="s">
        <v>61</v>
      </c>
      <c r="H12" s="36" t="s">
        <v>60</v>
      </c>
      <c r="I12" s="36" t="s">
        <v>9</v>
      </c>
      <c r="J12" s="36" t="s">
        <v>10</v>
      </c>
    </row>
    <row r="13" spans="1:10" s="14" customFormat="1" ht="34.950000000000003" customHeight="1">
      <c r="A13" s="13"/>
      <c r="B13" s="13"/>
      <c r="C13" s="13"/>
      <c r="D13" s="36"/>
      <c r="E13" s="36"/>
      <c r="F13" s="19" t="s">
        <v>15</v>
      </c>
      <c r="G13" s="12">
        <f>+G15</f>
        <v>401369.80000000005</v>
      </c>
      <c r="H13" s="12">
        <f t="shared" ref="H13:J13" si="0">+H15</f>
        <v>521927.80000000005</v>
      </c>
      <c r="I13" s="12">
        <f t="shared" si="0"/>
        <v>0</v>
      </c>
      <c r="J13" s="12">
        <f t="shared" si="0"/>
        <v>0</v>
      </c>
    </row>
    <row r="14" spans="1:10" s="14" customFormat="1">
      <c r="A14" s="13"/>
      <c r="B14" s="13"/>
      <c r="C14" s="13"/>
      <c r="D14" s="36"/>
      <c r="E14" s="36"/>
      <c r="F14" s="13" t="s">
        <v>76</v>
      </c>
      <c r="G14" s="2"/>
      <c r="H14" s="2"/>
      <c r="I14" s="2"/>
      <c r="J14" s="2"/>
    </row>
    <row r="15" spans="1:10" s="14" customFormat="1" ht="33.35">
      <c r="A15" s="13"/>
      <c r="B15" s="13"/>
      <c r="C15" s="13"/>
      <c r="D15" s="36"/>
      <c r="E15" s="36"/>
      <c r="F15" s="4" t="s">
        <v>24</v>
      </c>
      <c r="G15" s="2">
        <f>+G16</f>
        <v>401369.80000000005</v>
      </c>
      <c r="H15" s="2">
        <f t="shared" ref="H15:J15" si="1">+H16</f>
        <v>521927.80000000005</v>
      </c>
      <c r="I15" s="2">
        <f t="shared" si="1"/>
        <v>0</v>
      </c>
      <c r="J15" s="2">
        <f t="shared" si="1"/>
        <v>0</v>
      </c>
    </row>
    <row r="16" spans="1:10" s="14" customFormat="1" ht="17.600000000000001" customHeight="1">
      <c r="A16" s="360" t="s">
        <v>90</v>
      </c>
      <c r="B16" s="338"/>
      <c r="C16" s="365"/>
      <c r="D16" s="71"/>
      <c r="E16" s="62"/>
      <c r="F16" s="128" t="s">
        <v>94</v>
      </c>
      <c r="G16" s="2">
        <f>+G18+G44+G79</f>
        <v>401369.80000000005</v>
      </c>
      <c r="H16" s="2">
        <f t="shared" ref="H16:J16" si="2">+H18+H44+H79</f>
        <v>521927.80000000005</v>
      </c>
      <c r="I16" s="2">
        <f t="shared" si="2"/>
        <v>0</v>
      </c>
      <c r="J16" s="2">
        <f t="shared" si="2"/>
        <v>0</v>
      </c>
    </row>
    <row r="17" spans="1:10" s="14" customFormat="1" ht="16.95" customHeight="1">
      <c r="A17" s="360"/>
      <c r="B17" s="338"/>
      <c r="C17" s="366"/>
      <c r="D17" s="72"/>
      <c r="E17" s="63"/>
      <c r="F17" s="123" t="s">
        <v>13</v>
      </c>
      <c r="G17" s="5"/>
      <c r="H17" s="5"/>
      <c r="I17" s="6"/>
      <c r="J17" s="5"/>
    </row>
    <row r="18" spans="1:10" s="14" customFormat="1" ht="33.35">
      <c r="A18" s="360"/>
      <c r="B18" s="349" t="s">
        <v>92</v>
      </c>
      <c r="C18" s="366"/>
      <c r="D18" s="72"/>
      <c r="E18" s="63"/>
      <c r="F18" s="128" t="s">
        <v>143</v>
      </c>
      <c r="G18" s="6">
        <f>+G20</f>
        <v>74395</v>
      </c>
      <c r="H18" s="6">
        <f t="shared" ref="H18:J18" si="3">+H20</f>
        <v>153427.6</v>
      </c>
      <c r="I18" s="6">
        <f t="shared" si="3"/>
        <v>-46889.599999999948</v>
      </c>
      <c r="J18" s="6">
        <f t="shared" si="3"/>
        <v>1391.6000000000058</v>
      </c>
    </row>
    <row r="19" spans="1:10" s="14" customFormat="1" ht="16.95" customHeight="1">
      <c r="A19" s="360"/>
      <c r="B19" s="350"/>
      <c r="C19" s="367"/>
      <c r="D19" s="72"/>
      <c r="E19" s="63"/>
      <c r="F19" s="123" t="s">
        <v>13</v>
      </c>
      <c r="G19" s="6"/>
      <c r="H19" s="5"/>
      <c r="I19" s="6"/>
      <c r="J19" s="5"/>
    </row>
    <row r="20" spans="1:10" s="14" customFormat="1">
      <c r="A20" s="360"/>
      <c r="B20" s="350"/>
      <c r="C20" s="349" t="s">
        <v>92</v>
      </c>
      <c r="D20" s="72"/>
      <c r="E20" s="63"/>
      <c r="F20" s="128" t="s">
        <v>142</v>
      </c>
      <c r="G20" s="6">
        <f t="shared" ref="G20:J20" si="4">+G22</f>
        <v>74395</v>
      </c>
      <c r="H20" s="6">
        <f t="shared" si="4"/>
        <v>153427.6</v>
      </c>
      <c r="I20" s="6">
        <f t="shared" si="4"/>
        <v>-46889.599999999948</v>
      </c>
      <c r="J20" s="6">
        <f t="shared" si="4"/>
        <v>1391.6000000000058</v>
      </c>
    </row>
    <row r="21" spans="1:10" s="14" customFormat="1" ht="16.95" customHeight="1">
      <c r="A21" s="360"/>
      <c r="B21" s="350"/>
      <c r="C21" s="350"/>
      <c r="D21" s="72"/>
      <c r="E21" s="63"/>
      <c r="F21" s="123" t="s">
        <v>13</v>
      </c>
      <c r="G21" s="6"/>
      <c r="H21" s="15"/>
      <c r="I21" s="6"/>
      <c r="J21" s="15"/>
    </row>
    <row r="22" spans="1:10" s="14" customFormat="1" ht="35.5">
      <c r="A22" s="360"/>
      <c r="B22" s="350"/>
      <c r="C22" s="350"/>
      <c r="D22" s="72"/>
      <c r="E22" s="63"/>
      <c r="F22" s="155" t="s">
        <v>19</v>
      </c>
      <c r="G22" s="6">
        <f>+G24</f>
        <v>74395</v>
      </c>
      <c r="H22" s="6">
        <f t="shared" ref="H22:J22" si="5">+H24</f>
        <v>153427.6</v>
      </c>
      <c r="I22" s="6">
        <f t="shared" si="5"/>
        <v>-46889.599999999948</v>
      </c>
      <c r="J22" s="6">
        <f t="shared" si="5"/>
        <v>1391.6000000000058</v>
      </c>
    </row>
    <row r="23" spans="1:10" s="14" customFormat="1" ht="16.95" customHeight="1">
      <c r="A23" s="360"/>
      <c r="B23" s="350"/>
      <c r="C23" s="350"/>
      <c r="D23" s="73"/>
      <c r="E23" s="74"/>
      <c r="F23" s="123" t="s">
        <v>13</v>
      </c>
      <c r="G23" s="6"/>
      <c r="H23" s="6"/>
      <c r="I23" s="6"/>
      <c r="J23" s="6"/>
    </row>
    <row r="24" spans="1:10" s="14" customFormat="1" ht="39.5" customHeight="1">
      <c r="A24" s="360"/>
      <c r="B24" s="350"/>
      <c r="C24" s="350"/>
      <c r="D24" s="340">
        <v>1236</v>
      </c>
      <c r="E24" s="353" t="s">
        <v>95</v>
      </c>
      <c r="F24" s="353"/>
      <c r="G24" s="2">
        <f>+G26+G35</f>
        <v>74395</v>
      </c>
      <c r="H24" s="2">
        <f t="shared" ref="H24:J24" si="6">+H26+H35</f>
        <v>153427.6</v>
      </c>
      <c r="I24" s="2">
        <f t="shared" si="6"/>
        <v>-46889.599999999948</v>
      </c>
      <c r="J24" s="2">
        <f t="shared" si="6"/>
        <v>1391.6000000000058</v>
      </c>
    </row>
    <row r="25" spans="1:10" s="14" customFormat="1" ht="16.95" customHeight="1">
      <c r="A25" s="360"/>
      <c r="B25" s="350"/>
      <c r="C25" s="350"/>
      <c r="D25" s="341"/>
      <c r="E25" s="183"/>
      <c r="F25" s="123" t="s">
        <v>13</v>
      </c>
      <c r="G25" s="2"/>
      <c r="H25" s="2"/>
      <c r="I25" s="2"/>
      <c r="J25" s="2"/>
    </row>
    <row r="26" spans="1:10" s="14" customFormat="1">
      <c r="A26" s="360"/>
      <c r="B26" s="350"/>
      <c r="C26" s="350"/>
      <c r="D26" s="341"/>
      <c r="E26" s="181">
        <v>32001</v>
      </c>
      <c r="F26" s="136" t="s">
        <v>101</v>
      </c>
      <c r="G26" s="16">
        <f>+G28</f>
        <v>74395</v>
      </c>
      <c r="H26" s="16">
        <f t="shared" ref="H26:J26" si="7">+H28</f>
        <v>153427.6</v>
      </c>
      <c r="I26" s="16">
        <f t="shared" si="7"/>
        <v>232460.1</v>
      </c>
      <c r="J26" s="16">
        <f t="shared" si="7"/>
        <v>232460.1</v>
      </c>
    </row>
    <row r="27" spans="1:10" s="14" customFormat="1" ht="16.25" customHeight="1">
      <c r="A27" s="360"/>
      <c r="B27" s="350"/>
      <c r="C27" s="350"/>
      <c r="D27" s="341"/>
      <c r="E27" s="355"/>
      <c r="F27" s="123" t="s">
        <v>23</v>
      </c>
      <c r="G27" s="6"/>
      <c r="H27" s="5"/>
      <c r="I27" s="6"/>
      <c r="J27" s="5"/>
    </row>
    <row r="28" spans="1:10" s="17" customFormat="1" ht="36.549999999999997" customHeight="1">
      <c r="A28" s="360"/>
      <c r="B28" s="350"/>
      <c r="C28" s="350"/>
      <c r="D28" s="341"/>
      <c r="E28" s="356"/>
      <c r="F28" s="184" t="s">
        <v>171</v>
      </c>
      <c r="G28" s="75">
        <f t="shared" ref="G28:J28" si="8">+G30</f>
        <v>74395</v>
      </c>
      <c r="H28" s="75">
        <f t="shared" si="8"/>
        <v>153427.6</v>
      </c>
      <c r="I28" s="75">
        <f t="shared" si="8"/>
        <v>232460.1</v>
      </c>
      <c r="J28" s="75">
        <f t="shared" si="8"/>
        <v>232460.1</v>
      </c>
    </row>
    <row r="29" spans="1:10" s="14" customFormat="1" ht="53.2">
      <c r="A29" s="360"/>
      <c r="B29" s="350"/>
      <c r="C29" s="350"/>
      <c r="D29" s="341"/>
      <c r="E29" s="356"/>
      <c r="F29" s="123" t="s">
        <v>20</v>
      </c>
      <c r="G29" s="7"/>
      <c r="H29" s="5"/>
      <c r="I29" s="76"/>
      <c r="J29" s="5"/>
    </row>
    <row r="30" spans="1:10" s="14" customFormat="1" ht="16.95" customHeight="1">
      <c r="A30" s="360"/>
      <c r="B30" s="350"/>
      <c r="C30" s="350"/>
      <c r="D30" s="341"/>
      <c r="E30" s="356"/>
      <c r="F30" s="122" t="s">
        <v>14</v>
      </c>
      <c r="G30" s="6">
        <f>G31</f>
        <v>74395</v>
      </c>
      <c r="H30" s="6">
        <f t="shared" ref="H30:J30" si="9">H31</f>
        <v>153427.6</v>
      </c>
      <c r="I30" s="6">
        <f t="shared" si="9"/>
        <v>232460.1</v>
      </c>
      <c r="J30" s="6">
        <f t="shared" si="9"/>
        <v>232460.1</v>
      </c>
    </row>
    <row r="31" spans="1:10" s="14" customFormat="1" ht="16.95" customHeight="1">
      <c r="A31" s="360"/>
      <c r="B31" s="350"/>
      <c r="C31" s="350"/>
      <c r="D31" s="341"/>
      <c r="E31" s="356"/>
      <c r="F31" s="123" t="s">
        <v>69</v>
      </c>
      <c r="G31" s="7">
        <f>+G32</f>
        <v>74395</v>
      </c>
      <c r="H31" s="7">
        <f t="shared" ref="H31:J33" si="10">+H32</f>
        <v>153427.6</v>
      </c>
      <c r="I31" s="76">
        <f t="shared" si="10"/>
        <v>232460.1</v>
      </c>
      <c r="J31" s="7">
        <f t="shared" si="10"/>
        <v>232460.1</v>
      </c>
    </row>
    <row r="32" spans="1:10" s="14" customFormat="1" ht="16.25" customHeight="1">
      <c r="A32" s="360"/>
      <c r="B32" s="350"/>
      <c r="C32" s="350"/>
      <c r="D32" s="341"/>
      <c r="E32" s="356"/>
      <c r="F32" s="123" t="s">
        <v>70</v>
      </c>
      <c r="G32" s="7">
        <f>+G33</f>
        <v>74395</v>
      </c>
      <c r="H32" s="7">
        <f t="shared" si="10"/>
        <v>153427.6</v>
      </c>
      <c r="I32" s="7">
        <f t="shared" si="10"/>
        <v>232460.1</v>
      </c>
      <c r="J32" s="7">
        <f t="shared" si="10"/>
        <v>232460.1</v>
      </c>
    </row>
    <row r="33" spans="1:11" s="14" customFormat="1" ht="16.25" customHeight="1">
      <c r="A33" s="360"/>
      <c r="B33" s="350"/>
      <c r="C33" s="350"/>
      <c r="D33" s="341"/>
      <c r="E33" s="356"/>
      <c r="F33" s="185" t="s">
        <v>71</v>
      </c>
      <c r="G33" s="64">
        <f>+G34</f>
        <v>74395</v>
      </c>
      <c r="H33" s="64">
        <f t="shared" si="10"/>
        <v>153427.6</v>
      </c>
      <c r="I33" s="23">
        <f t="shared" si="10"/>
        <v>232460.1</v>
      </c>
      <c r="J33" s="64">
        <f t="shared" si="10"/>
        <v>232460.1</v>
      </c>
      <c r="K33" s="18"/>
    </row>
    <row r="34" spans="1:11" s="14" customFormat="1" ht="16.25" customHeight="1">
      <c r="A34" s="360"/>
      <c r="B34" s="350"/>
      <c r="C34" s="350"/>
      <c r="D34" s="341"/>
      <c r="E34" s="356"/>
      <c r="F34" s="185" t="s">
        <v>62</v>
      </c>
      <c r="G34" s="64">
        <f>+'Հավելված N 5'!E64</f>
        <v>74395</v>
      </c>
      <c r="H34" s="64">
        <f>+'Հավելված N 5'!F64</f>
        <v>153427.6</v>
      </c>
      <c r="I34" s="64">
        <f>+'Հավելված N 5'!G64</f>
        <v>232460.1</v>
      </c>
      <c r="J34" s="64">
        <f>+'Հավելված N 5'!H64</f>
        <v>232460.1</v>
      </c>
      <c r="K34" s="18"/>
    </row>
    <row r="35" spans="1:11" s="14" customFormat="1" ht="33.35">
      <c r="A35" s="360"/>
      <c r="B35" s="350"/>
      <c r="C35" s="350"/>
      <c r="D35" s="341"/>
      <c r="E35" s="181">
        <v>32002</v>
      </c>
      <c r="F35" s="136" t="s">
        <v>140</v>
      </c>
      <c r="G35" s="16">
        <f>+G37</f>
        <v>0</v>
      </c>
      <c r="H35" s="16">
        <f t="shared" ref="H35:J35" si="11">+H37</f>
        <v>0</v>
      </c>
      <c r="I35" s="16">
        <f t="shared" si="11"/>
        <v>-279349.69999999995</v>
      </c>
      <c r="J35" s="16">
        <f t="shared" si="11"/>
        <v>-231068.5</v>
      </c>
    </row>
    <row r="36" spans="1:11" s="14" customFormat="1" ht="16.25" customHeight="1">
      <c r="A36" s="360"/>
      <c r="B36" s="350"/>
      <c r="C36" s="350"/>
      <c r="D36" s="341"/>
      <c r="E36" s="355"/>
      <c r="F36" s="123" t="s">
        <v>23</v>
      </c>
      <c r="G36" s="6"/>
      <c r="H36" s="5"/>
      <c r="I36" s="6"/>
      <c r="J36" s="5"/>
    </row>
    <row r="37" spans="1:11" s="17" customFormat="1" ht="36.549999999999997" customHeight="1">
      <c r="A37" s="360"/>
      <c r="B37" s="350"/>
      <c r="C37" s="350"/>
      <c r="D37" s="341"/>
      <c r="E37" s="356"/>
      <c r="F37" s="184" t="s">
        <v>37</v>
      </c>
      <c r="G37" s="75">
        <f t="shared" ref="G37:J37" si="12">+G39</f>
        <v>0</v>
      </c>
      <c r="H37" s="75">
        <f t="shared" si="12"/>
        <v>0</v>
      </c>
      <c r="I37" s="75">
        <f t="shared" si="12"/>
        <v>-279349.69999999995</v>
      </c>
      <c r="J37" s="75">
        <f t="shared" si="12"/>
        <v>-231068.5</v>
      </c>
    </row>
    <row r="38" spans="1:11" s="14" customFormat="1" ht="53.2">
      <c r="A38" s="360"/>
      <c r="B38" s="350"/>
      <c r="C38" s="350"/>
      <c r="D38" s="341"/>
      <c r="E38" s="356"/>
      <c r="F38" s="123" t="s">
        <v>20</v>
      </c>
      <c r="G38" s="7"/>
      <c r="H38" s="5"/>
      <c r="I38" s="76"/>
      <c r="J38" s="5"/>
    </row>
    <row r="39" spans="1:11" s="14" customFormat="1" ht="16.95" customHeight="1">
      <c r="A39" s="360"/>
      <c r="B39" s="350"/>
      <c r="C39" s="350"/>
      <c r="D39" s="341"/>
      <c r="E39" s="356"/>
      <c r="F39" s="122" t="s">
        <v>14</v>
      </c>
      <c r="G39" s="6">
        <f>G40</f>
        <v>0</v>
      </c>
      <c r="H39" s="6">
        <f t="shared" ref="H39:J39" si="13">H40</f>
        <v>0</v>
      </c>
      <c r="I39" s="6">
        <f t="shared" si="13"/>
        <v>-279349.69999999995</v>
      </c>
      <c r="J39" s="6">
        <f t="shared" si="13"/>
        <v>-231068.5</v>
      </c>
    </row>
    <row r="40" spans="1:11" s="14" customFormat="1" ht="16.95" customHeight="1">
      <c r="A40" s="360"/>
      <c r="B40" s="350"/>
      <c r="C40" s="350"/>
      <c r="D40" s="341"/>
      <c r="E40" s="356"/>
      <c r="F40" s="123" t="s">
        <v>69</v>
      </c>
      <c r="G40" s="7">
        <f>+G41</f>
        <v>0</v>
      </c>
      <c r="H40" s="7">
        <f t="shared" ref="H40:J42" si="14">+H41</f>
        <v>0</v>
      </c>
      <c r="I40" s="76">
        <f t="shared" si="14"/>
        <v>-279349.69999999995</v>
      </c>
      <c r="J40" s="7">
        <f t="shared" si="14"/>
        <v>-231068.5</v>
      </c>
    </row>
    <row r="41" spans="1:11" s="14" customFormat="1" ht="16.25" customHeight="1">
      <c r="A41" s="360"/>
      <c r="B41" s="350"/>
      <c r="C41" s="350"/>
      <c r="D41" s="341"/>
      <c r="E41" s="356"/>
      <c r="F41" s="123" t="s">
        <v>70</v>
      </c>
      <c r="G41" s="7">
        <f>+G42</f>
        <v>0</v>
      </c>
      <c r="H41" s="7">
        <f t="shared" si="14"/>
        <v>0</v>
      </c>
      <c r="I41" s="7">
        <f t="shared" si="14"/>
        <v>-279349.69999999995</v>
      </c>
      <c r="J41" s="7">
        <f t="shared" si="14"/>
        <v>-231068.5</v>
      </c>
    </row>
    <row r="42" spans="1:11" s="14" customFormat="1" ht="16.25" customHeight="1">
      <c r="A42" s="360"/>
      <c r="B42" s="350"/>
      <c r="C42" s="350"/>
      <c r="D42" s="341"/>
      <c r="E42" s="356"/>
      <c r="F42" s="185" t="s">
        <v>71</v>
      </c>
      <c r="G42" s="64">
        <f>+G43</f>
        <v>0</v>
      </c>
      <c r="H42" s="64">
        <f t="shared" si="14"/>
        <v>0</v>
      </c>
      <c r="I42" s="23">
        <f t="shared" si="14"/>
        <v>-279349.69999999995</v>
      </c>
      <c r="J42" s="64">
        <f t="shared" si="14"/>
        <v>-231068.5</v>
      </c>
      <c r="K42" s="18"/>
    </row>
    <row r="43" spans="1:11" s="14" customFormat="1">
      <c r="A43" s="360"/>
      <c r="B43" s="351"/>
      <c r="C43" s="351"/>
      <c r="D43" s="358"/>
      <c r="E43" s="357"/>
      <c r="F43" s="185" t="s">
        <v>144</v>
      </c>
      <c r="G43" s="64">
        <f>+'Հավելված N 5'!E72</f>
        <v>0</v>
      </c>
      <c r="H43" s="64">
        <f>+'Հավելված N 5'!F72</f>
        <v>0</v>
      </c>
      <c r="I43" s="64">
        <f>+'Հավելված N 5'!G72</f>
        <v>-279349.69999999995</v>
      </c>
      <c r="J43" s="64">
        <f>+'Հավելված N 5'!H72</f>
        <v>-231068.5</v>
      </c>
      <c r="K43" s="18"/>
    </row>
    <row r="44" spans="1:11" s="14" customFormat="1">
      <c r="A44" s="360"/>
      <c r="B44" s="188" t="s">
        <v>159</v>
      </c>
      <c r="C44" s="194"/>
      <c r="D44" s="195"/>
      <c r="E44" s="63"/>
      <c r="F44" s="196" t="s">
        <v>160</v>
      </c>
      <c r="G44" s="197">
        <f>+G46</f>
        <v>-305135.19999999995</v>
      </c>
      <c r="H44" s="197">
        <f t="shared" ref="H44:J44" si="15">+H46</f>
        <v>-305135.19999999995</v>
      </c>
      <c r="I44" s="197">
        <f t="shared" si="15"/>
        <v>-660710.5</v>
      </c>
      <c r="J44" s="197">
        <f t="shared" si="15"/>
        <v>-708991.7</v>
      </c>
    </row>
    <row r="45" spans="1:11" s="14" customFormat="1" ht="16.95" customHeight="1">
      <c r="A45" s="360"/>
      <c r="B45" s="194"/>
      <c r="C45" s="194"/>
      <c r="D45" s="195"/>
      <c r="E45" s="63"/>
      <c r="F45" s="198" t="s">
        <v>13</v>
      </c>
      <c r="G45" s="197"/>
      <c r="H45" s="197"/>
      <c r="I45" s="197"/>
      <c r="J45" s="197"/>
    </row>
    <row r="46" spans="1:11" s="14" customFormat="1">
      <c r="A46" s="360"/>
      <c r="B46" s="194"/>
      <c r="C46" s="187"/>
      <c r="D46" s="195"/>
      <c r="E46" s="63"/>
      <c r="F46" s="196" t="s">
        <v>161</v>
      </c>
      <c r="G46" s="197">
        <f>+G48</f>
        <v>-305135.19999999995</v>
      </c>
      <c r="H46" s="197">
        <f t="shared" ref="H46:J46" si="16">+H48</f>
        <v>-305135.19999999995</v>
      </c>
      <c r="I46" s="197">
        <f t="shared" si="16"/>
        <v>-660710.5</v>
      </c>
      <c r="J46" s="197">
        <f t="shared" si="16"/>
        <v>-708991.7</v>
      </c>
    </row>
    <row r="47" spans="1:11" s="14" customFormat="1" ht="16.95" customHeight="1">
      <c r="A47" s="360"/>
      <c r="B47" s="194"/>
      <c r="C47" s="363" t="s">
        <v>92</v>
      </c>
      <c r="D47" s="195"/>
      <c r="E47" s="63"/>
      <c r="F47" s="198" t="s">
        <v>13</v>
      </c>
      <c r="G47" s="197"/>
      <c r="H47" s="197"/>
      <c r="I47" s="197"/>
      <c r="J47" s="197"/>
    </row>
    <row r="48" spans="1:11" s="14" customFormat="1" ht="35.5">
      <c r="A48" s="360"/>
      <c r="B48" s="194"/>
      <c r="C48" s="364"/>
      <c r="D48" s="195"/>
      <c r="E48" s="63"/>
      <c r="F48" s="199" t="s">
        <v>19</v>
      </c>
      <c r="G48" s="197">
        <f>+G50</f>
        <v>-305135.19999999995</v>
      </c>
      <c r="H48" s="197">
        <f t="shared" ref="H48:J48" si="17">+H50</f>
        <v>-305135.19999999995</v>
      </c>
      <c r="I48" s="197">
        <f t="shared" si="17"/>
        <v>-660710.5</v>
      </c>
      <c r="J48" s="197">
        <f t="shared" si="17"/>
        <v>-708991.7</v>
      </c>
    </row>
    <row r="49" spans="1:18" s="14" customFormat="1" ht="16.95" customHeight="1">
      <c r="A49" s="360"/>
      <c r="B49" s="194"/>
      <c r="C49" s="364"/>
      <c r="D49" s="195"/>
      <c r="E49" s="74"/>
      <c r="F49" s="198" t="s">
        <v>13</v>
      </c>
      <c r="G49" s="197"/>
      <c r="H49" s="197"/>
      <c r="I49" s="197"/>
      <c r="J49" s="197"/>
    </row>
    <row r="50" spans="1:18" s="14" customFormat="1" ht="39.25" customHeight="1">
      <c r="A50" s="360"/>
      <c r="B50" s="194"/>
      <c r="C50" s="364"/>
      <c r="D50" s="361">
        <v>1236</v>
      </c>
      <c r="E50" s="362" t="s">
        <v>95</v>
      </c>
      <c r="F50" s="362"/>
      <c r="G50" s="200">
        <f>+G52+G70</f>
        <v>-305135.19999999995</v>
      </c>
      <c r="H50" s="200">
        <f t="shared" ref="H50:J50" si="18">+H52+H70</f>
        <v>-305135.19999999995</v>
      </c>
      <c r="I50" s="200">
        <f t="shared" si="18"/>
        <v>-660710.5</v>
      </c>
      <c r="J50" s="200">
        <f t="shared" si="18"/>
        <v>-708991.7</v>
      </c>
      <c r="K50" s="201"/>
      <c r="L50" s="201"/>
      <c r="M50" s="201"/>
      <c r="N50" s="201"/>
      <c r="O50" s="201"/>
      <c r="P50" s="201"/>
      <c r="Q50" s="201"/>
      <c r="R50" s="201"/>
    </row>
    <row r="51" spans="1:18" s="14" customFormat="1" ht="16.95" customHeight="1">
      <c r="A51" s="360"/>
      <c r="B51" s="194"/>
      <c r="C51" s="364"/>
      <c r="D51" s="361"/>
      <c r="E51" s="202"/>
      <c r="F51" s="198" t="s">
        <v>13</v>
      </c>
      <c r="G51" s="200"/>
      <c r="H51" s="200"/>
      <c r="I51" s="200"/>
      <c r="J51" s="200"/>
      <c r="K51" s="201"/>
      <c r="L51" s="201"/>
      <c r="M51" s="201"/>
      <c r="N51" s="201"/>
      <c r="O51" s="201"/>
      <c r="P51" s="201"/>
      <c r="Q51" s="201"/>
      <c r="R51" s="201"/>
    </row>
    <row r="52" spans="1:18" s="14" customFormat="1">
      <c r="A52" s="360"/>
      <c r="B52" s="194"/>
      <c r="C52" s="364"/>
      <c r="D52" s="361"/>
      <c r="E52" s="203">
        <v>32003</v>
      </c>
      <c r="F52" s="204" t="s">
        <v>162</v>
      </c>
      <c r="G52" s="205">
        <f>+G54+G63</f>
        <v>-325135.19999999995</v>
      </c>
      <c r="H52" s="205">
        <f t="shared" ref="H52:J52" si="19">+H54+H63</f>
        <v>-325135.19999999995</v>
      </c>
      <c r="I52" s="205">
        <f t="shared" si="19"/>
        <v>-680710.5</v>
      </c>
      <c r="J52" s="205">
        <f t="shared" si="19"/>
        <v>-728991.7</v>
      </c>
      <c r="K52" s="201"/>
      <c r="L52" s="201"/>
      <c r="M52" s="201"/>
      <c r="N52" s="201"/>
      <c r="O52" s="201"/>
      <c r="P52" s="201"/>
      <c r="Q52" s="201"/>
      <c r="R52" s="201"/>
    </row>
    <row r="53" spans="1:18" s="14" customFormat="1">
      <c r="A53" s="360"/>
      <c r="B53" s="194"/>
      <c r="C53" s="364"/>
      <c r="D53" s="361"/>
      <c r="E53" s="354"/>
      <c r="F53" s="198" t="s">
        <v>23</v>
      </c>
      <c r="G53" s="197"/>
      <c r="H53" s="197"/>
      <c r="I53" s="197"/>
      <c r="J53" s="197"/>
    </row>
    <row r="54" spans="1:18" s="17" customFormat="1" ht="36.549999999999997" customHeight="1">
      <c r="A54" s="360"/>
      <c r="B54" s="194"/>
      <c r="C54" s="364"/>
      <c r="D54" s="361"/>
      <c r="E54" s="354"/>
      <c r="F54" s="206" t="s">
        <v>171</v>
      </c>
      <c r="G54" s="207">
        <f>+G56</f>
        <v>407864.80000000005</v>
      </c>
      <c r="H54" s="207">
        <f t="shared" ref="H54:J54" si="20">+H56</f>
        <v>407864.80000000005</v>
      </c>
      <c r="I54" s="207">
        <f t="shared" si="20"/>
        <v>407864.80000000005</v>
      </c>
      <c r="J54" s="207">
        <f t="shared" si="20"/>
        <v>407864.80000000005</v>
      </c>
    </row>
    <row r="55" spans="1:18" s="14" customFormat="1" ht="53.2">
      <c r="A55" s="360"/>
      <c r="B55" s="194"/>
      <c r="C55" s="364"/>
      <c r="D55" s="361"/>
      <c r="E55" s="354"/>
      <c r="F55" s="198" t="s">
        <v>20</v>
      </c>
      <c r="G55" s="193"/>
      <c r="H55" s="208"/>
      <c r="I55" s="209"/>
      <c r="J55" s="208"/>
    </row>
    <row r="56" spans="1:18" s="14" customFormat="1" ht="16.95" customHeight="1">
      <c r="A56" s="360"/>
      <c r="B56" s="194"/>
      <c r="C56" s="364"/>
      <c r="D56" s="361"/>
      <c r="E56" s="354"/>
      <c r="F56" s="210" t="s">
        <v>14</v>
      </c>
      <c r="G56" s="197">
        <f>G57</f>
        <v>407864.80000000005</v>
      </c>
      <c r="H56" s="197">
        <f t="shared" ref="H56:J56" si="21">H57</f>
        <v>407864.80000000005</v>
      </c>
      <c r="I56" s="197">
        <f t="shared" si="21"/>
        <v>407864.80000000005</v>
      </c>
      <c r="J56" s="197">
        <f t="shared" si="21"/>
        <v>407864.80000000005</v>
      </c>
    </row>
    <row r="57" spans="1:18" s="14" customFormat="1" ht="16.95" customHeight="1">
      <c r="A57" s="360"/>
      <c r="B57" s="194"/>
      <c r="C57" s="364"/>
      <c r="D57" s="361"/>
      <c r="E57" s="354"/>
      <c r="F57" s="198" t="s">
        <v>69</v>
      </c>
      <c r="G57" s="193">
        <f>+G58</f>
        <v>407864.80000000005</v>
      </c>
      <c r="H57" s="193">
        <f t="shared" ref="H57:J57" si="22">+H58</f>
        <v>407864.80000000005</v>
      </c>
      <c r="I57" s="193">
        <f t="shared" si="22"/>
        <v>407864.80000000005</v>
      </c>
      <c r="J57" s="193">
        <f t="shared" si="22"/>
        <v>407864.80000000005</v>
      </c>
    </row>
    <row r="58" spans="1:18" s="14" customFormat="1">
      <c r="A58" s="360"/>
      <c r="B58" s="194"/>
      <c r="C58" s="364"/>
      <c r="D58" s="361"/>
      <c r="E58" s="354"/>
      <c r="F58" s="198" t="s">
        <v>70</v>
      </c>
      <c r="G58" s="193">
        <f>+G59+G61</f>
        <v>407864.80000000005</v>
      </c>
      <c r="H58" s="193">
        <f t="shared" ref="H58:J58" si="23">+H59+H61</f>
        <v>407864.80000000005</v>
      </c>
      <c r="I58" s="193">
        <f t="shared" si="23"/>
        <v>407864.80000000005</v>
      </c>
      <c r="J58" s="193">
        <f t="shared" si="23"/>
        <v>407864.80000000005</v>
      </c>
    </row>
    <row r="59" spans="1:18" s="14" customFormat="1">
      <c r="A59" s="360"/>
      <c r="B59" s="194"/>
      <c r="C59" s="364"/>
      <c r="D59" s="361"/>
      <c r="E59" s="354"/>
      <c r="F59" s="186" t="s">
        <v>71</v>
      </c>
      <c r="G59" s="193">
        <f>+G60</f>
        <v>377164.80000000005</v>
      </c>
      <c r="H59" s="193">
        <f t="shared" ref="H59:J61" si="24">+H60</f>
        <v>377164.80000000005</v>
      </c>
      <c r="I59" s="193">
        <f t="shared" si="24"/>
        <v>377164.80000000005</v>
      </c>
      <c r="J59" s="193">
        <f t="shared" si="24"/>
        <v>571364.80000000005</v>
      </c>
      <c r="K59" s="18"/>
    </row>
    <row r="60" spans="1:18" s="14" customFormat="1">
      <c r="A60" s="360"/>
      <c r="B60" s="194"/>
      <c r="C60" s="364"/>
      <c r="D60" s="361"/>
      <c r="E60" s="354"/>
      <c r="F60" s="186" t="s">
        <v>62</v>
      </c>
      <c r="G60" s="193">
        <f>+'Հավելված N 5'!E75-'Հավելված N 5'!E79-'Հավելված N 5'!E80-'Հավելված N 5'!E93</f>
        <v>377164.80000000005</v>
      </c>
      <c r="H60" s="193">
        <f>+'Հավելված N 5'!F75-'Հավելված N 5'!F79-'Հավելված N 5'!F80-'Հավելված N 5'!F93</f>
        <v>377164.80000000005</v>
      </c>
      <c r="I60" s="193">
        <f>+'Հավելված N 5'!G75-'Հավելված N 5'!G79-'Հավելված N 5'!G80-'Հավելված N 5'!G93</f>
        <v>377164.80000000005</v>
      </c>
      <c r="J60" s="193">
        <f>+'Հավելված N 5'!H75-'Հավելված N 5'!H79-'Հավելված N 5'!H80-'Հավելված N 5'!H93+194200</f>
        <v>571364.80000000005</v>
      </c>
      <c r="K60" s="18"/>
    </row>
    <row r="61" spans="1:18" s="14" customFormat="1">
      <c r="A61" s="360"/>
      <c r="B61" s="194"/>
      <c r="C61" s="364"/>
      <c r="D61" s="361"/>
      <c r="E61" s="354"/>
      <c r="F61" s="186" t="s">
        <v>96</v>
      </c>
      <c r="G61" s="193">
        <f>+G62</f>
        <v>30700</v>
      </c>
      <c r="H61" s="193">
        <f t="shared" si="24"/>
        <v>30700</v>
      </c>
      <c r="I61" s="193">
        <f t="shared" si="24"/>
        <v>30700</v>
      </c>
      <c r="J61" s="193">
        <f t="shared" si="24"/>
        <v>-163500</v>
      </c>
      <c r="K61" s="18"/>
    </row>
    <row r="62" spans="1:18" s="14" customFormat="1">
      <c r="A62" s="360"/>
      <c r="B62" s="194"/>
      <c r="C62" s="364"/>
      <c r="D62" s="361"/>
      <c r="E62" s="354"/>
      <c r="F62" s="186" t="s">
        <v>75</v>
      </c>
      <c r="G62" s="193">
        <f>+'Հավելված N 5'!E79+'Հավելված N 5'!E80+'Հավելված N 5'!E93</f>
        <v>30700</v>
      </c>
      <c r="H62" s="193">
        <f>+'Հավելված N 5'!F79+'Հավելված N 5'!F80+'Հավելված N 5'!F93</f>
        <v>30700</v>
      </c>
      <c r="I62" s="193">
        <f>+'Հավելված N 5'!G79+'Հավելված N 5'!G80+'Հավելված N 5'!G93</f>
        <v>30700</v>
      </c>
      <c r="J62" s="193">
        <f>+'Հավելված N 5'!H79+'Հավելված N 5'!H80+'Հավելված N 5'!H93-194200</f>
        <v>-163500</v>
      </c>
      <c r="K62" s="18"/>
    </row>
    <row r="63" spans="1:18" s="17" customFormat="1" ht="36.549999999999997" customHeight="1">
      <c r="A63" s="360"/>
      <c r="B63" s="194"/>
      <c r="C63" s="364"/>
      <c r="D63" s="361"/>
      <c r="E63" s="354"/>
      <c r="F63" s="206" t="s">
        <v>37</v>
      </c>
      <c r="G63" s="207">
        <f>+G65</f>
        <v>-733000</v>
      </c>
      <c r="H63" s="207">
        <f t="shared" ref="H63:J63" si="25">+H65</f>
        <v>-733000</v>
      </c>
      <c r="I63" s="207">
        <f t="shared" si="25"/>
        <v>-1088575.3</v>
      </c>
      <c r="J63" s="207">
        <f t="shared" si="25"/>
        <v>-1136856.5</v>
      </c>
    </row>
    <row r="64" spans="1:18" s="14" customFormat="1" ht="53.2">
      <c r="A64" s="360"/>
      <c r="B64" s="194"/>
      <c r="C64" s="364"/>
      <c r="D64" s="361"/>
      <c r="E64" s="354"/>
      <c r="F64" s="198" t="s">
        <v>20</v>
      </c>
      <c r="G64" s="193"/>
      <c r="H64" s="208"/>
      <c r="I64" s="209"/>
      <c r="J64" s="208"/>
    </row>
    <row r="65" spans="1:18" s="14" customFormat="1" ht="16.95" customHeight="1">
      <c r="A65" s="360"/>
      <c r="B65" s="194"/>
      <c r="C65" s="364"/>
      <c r="D65" s="361"/>
      <c r="E65" s="354"/>
      <c r="F65" s="210" t="s">
        <v>14</v>
      </c>
      <c r="G65" s="197">
        <f>G66</f>
        <v>-733000</v>
      </c>
      <c r="H65" s="197">
        <f t="shared" ref="H65:J65" si="26">H66</f>
        <v>-733000</v>
      </c>
      <c r="I65" s="197">
        <f t="shared" si="26"/>
        <v>-1088575.3</v>
      </c>
      <c r="J65" s="197">
        <f t="shared" si="26"/>
        <v>-1136856.5</v>
      </c>
    </row>
    <row r="66" spans="1:18" s="14" customFormat="1" ht="16.95" customHeight="1">
      <c r="A66" s="360"/>
      <c r="B66" s="194"/>
      <c r="C66" s="364"/>
      <c r="D66" s="361"/>
      <c r="E66" s="354"/>
      <c r="F66" s="198" t="s">
        <v>69</v>
      </c>
      <c r="G66" s="193">
        <f>+G67</f>
        <v>-733000</v>
      </c>
      <c r="H66" s="193">
        <f t="shared" ref="H66:J68" si="27">+H67</f>
        <v>-733000</v>
      </c>
      <c r="I66" s="193">
        <f t="shared" ref="I66" si="28">+I67</f>
        <v>-1088575.3</v>
      </c>
      <c r="J66" s="193">
        <f t="shared" ref="J66" si="29">+J67</f>
        <v>-1136856.5</v>
      </c>
    </row>
    <row r="67" spans="1:18" s="14" customFormat="1">
      <c r="A67" s="360"/>
      <c r="B67" s="194"/>
      <c r="C67" s="364"/>
      <c r="D67" s="361"/>
      <c r="E67" s="354"/>
      <c r="F67" s="198" t="s">
        <v>70</v>
      </c>
      <c r="G67" s="193">
        <f>+G68</f>
        <v>-733000</v>
      </c>
      <c r="H67" s="193">
        <f t="shared" si="27"/>
        <v>-733000</v>
      </c>
      <c r="I67" s="193">
        <f t="shared" si="27"/>
        <v>-1088575.3</v>
      </c>
      <c r="J67" s="193">
        <f t="shared" si="27"/>
        <v>-1136856.5</v>
      </c>
    </row>
    <row r="68" spans="1:18" s="14" customFormat="1">
      <c r="A68" s="360"/>
      <c r="B68" s="194"/>
      <c r="C68" s="364"/>
      <c r="D68" s="361"/>
      <c r="E68" s="354"/>
      <c r="F68" s="186" t="s">
        <v>71</v>
      </c>
      <c r="G68" s="193">
        <f>+G69</f>
        <v>-733000</v>
      </c>
      <c r="H68" s="193">
        <f t="shared" si="27"/>
        <v>-733000</v>
      </c>
      <c r="I68" s="193">
        <f t="shared" si="27"/>
        <v>-1088575.3</v>
      </c>
      <c r="J68" s="193">
        <f t="shared" si="27"/>
        <v>-1136856.5</v>
      </c>
      <c r="K68" s="18"/>
    </row>
    <row r="69" spans="1:18" s="14" customFormat="1">
      <c r="A69" s="360"/>
      <c r="B69" s="194"/>
      <c r="C69" s="364"/>
      <c r="D69" s="361"/>
      <c r="E69" s="354"/>
      <c r="F69" s="186" t="s">
        <v>62</v>
      </c>
      <c r="G69" s="193">
        <f>+'Հավելված N 5'!E95</f>
        <v>-733000</v>
      </c>
      <c r="H69" s="193">
        <f>+'Հավելված N 5'!F95</f>
        <v>-733000</v>
      </c>
      <c r="I69" s="193">
        <f>+'Հավելված N 5'!G95</f>
        <v>-1088575.3</v>
      </c>
      <c r="J69" s="193">
        <f>+'Հավելված N 5'!H95</f>
        <v>-1136856.5</v>
      </c>
      <c r="K69" s="18"/>
    </row>
    <row r="70" spans="1:18" s="14" customFormat="1">
      <c r="A70" s="360"/>
      <c r="B70" s="194"/>
      <c r="C70" s="234"/>
      <c r="D70" s="361"/>
      <c r="E70" s="203">
        <v>32005</v>
      </c>
      <c r="F70" s="279" t="s">
        <v>158</v>
      </c>
      <c r="G70" s="205">
        <f>+G72</f>
        <v>20000</v>
      </c>
      <c r="H70" s="205">
        <f t="shared" ref="H70:J70" si="30">+H72</f>
        <v>20000</v>
      </c>
      <c r="I70" s="205">
        <f t="shared" si="30"/>
        <v>20000</v>
      </c>
      <c r="J70" s="205">
        <f t="shared" si="30"/>
        <v>20000</v>
      </c>
      <c r="K70" s="201"/>
      <c r="L70" s="201"/>
      <c r="M70" s="201"/>
      <c r="N70" s="201"/>
      <c r="O70" s="201"/>
      <c r="P70" s="201"/>
      <c r="Q70" s="201"/>
      <c r="R70" s="201"/>
    </row>
    <row r="71" spans="1:18" s="14" customFormat="1">
      <c r="A71" s="360"/>
      <c r="B71" s="194"/>
      <c r="C71" s="234"/>
      <c r="D71" s="361"/>
      <c r="E71" s="354"/>
      <c r="F71" s="244" t="s">
        <v>23</v>
      </c>
      <c r="G71" s="197"/>
      <c r="H71" s="197"/>
      <c r="I71" s="197"/>
      <c r="J71" s="197"/>
    </row>
    <row r="72" spans="1:18" s="17" customFormat="1" ht="36.549999999999997" customHeight="1">
      <c r="A72" s="360"/>
      <c r="B72" s="194"/>
      <c r="C72" s="234"/>
      <c r="D72" s="361"/>
      <c r="E72" s="354"/>
      <c r="F72" s="206" t="s">
        <v>171</v>
      </c>
      <c r="G72" s="207">
        <f>+G74</f>
        <v>20000</v>
      </c>
      <c r="H72" s="207">
        <f t="shared" ref="H72:J72" si="31">+H74</f>
        <v>20000</v>
      </c>
      <c r="I72" s="207">
        <f t="shared" si="31"/>
        <v>20000</v>
      </c>
      <c r="J72" s="207">
        <f t="shared" si="31"/>
        <v>20000</v>
      </c>
    </row>
    <row r="73" spans="1:18" s="14" customFormat="1" ht="53.2">
      <c r="A73" s="360"/>
      <c r="B73" s="194"/>
      <c r="C73" s="234"/>
      <c r="D73" s="361"/>
      <c r="E73" s="354"/>
      <c r="F73" s="244" t="s">
        <v>20</v>
      </c>
      <c r="G73" s="193"/>
      <c r="H73" s="208"/>
      <c r="I73" s="209"/>
      <c r="J73" s="208"/>
    </row>
    <row r="74" spans="1:18" s="14" customFormat="1" ht="16.95" customHeight="1">
      <c r="A74" s="360"/>
      <c r="B74" s="194"/>
      <c r="C74" s="234"/>
      <c r="D74" s="361"/>
      <c r="E74" s="354"/>
      <c r="F74" s="246" t="s">
        <v>14</v>
      </c>
      <c r="G74" s="197">
        <f>G75</f>
        <v>20000</v>
      </c>
      <c r="H74" s="197">
        <f t="shared" ref="H74:J74" si="32">H75</f>
        <v>20000</v>
      </c>
      <c r="I74" s="197">
        <f t="shared" si="32"/>
        <v>20000</v>
      </c>
      <c r="J74" s="197">
        <f t="shared" si="32"/>
        <v>20000</v>
      </c>
    </row>
    <row r="75" spans="1:18" s="14" customFormat="1" ht="16.95" customHeight="1">
      <c r="A75" s="360"/>
      <c r="B75" s="194"/>
      <c r="C75" s="234"/>
      <c r="D75" s="361"/>
      <c r="E75" s="354"/>
      <c r="F75" s="244" t="s">
        <v>69</v>
      </c>
      <c r="G75" s="193">
        <f>+G76</f>
        <v>20000</v>
      </c>
      <c r="H75" s="193">
        <f t="shared" ref="H75:J76" si="33">+H76</f>
        <v>20000</v>
      </c>
      <c r="I75" s="193">
        <f t="shared" si="33"/>
        <v>20000</v>
      </c>
      <c r="J75" s="193">
        <f t="shared" si="33"/>
        <v>20000</v>
      </c>
    </row>
    <row r="76" spans="1:18" s="14" customFormat="1">
      <c r="A76" s="360"/>
      <c r="B76" s="194"/>
      <c r="C76" s="234"/>
      <c r="D76" s="361"/>
      <c r="E76" s="354"/>
      <c r="F76" s="244" t="s">
        <v>70</v>
      </c>
      <c r="G76" s="193">
        <f>+G77</f>
        <v>20000</v>
      </c>
      <c r="H76" s="193">
        <f t="shared" si="33"/>
        <v>20000</v>
      </c>
      <c r="I76" s="193">
        <f t="shared" si="33"/>
        <v>20000</v>
      </c>
      <c r="J76" s="193">
        <f t="shared" si="33"/>
        <v>20000</v>
      </c>
    </row>
    <row r="77" spans="1:18" s="14" customFormat="1">
      <c r="A77" s="360"/>
      <c r="B77" s="194"/>
      <c r="C77" s="234"/>
      <c r="D77" s="361"/>
      <c r="E77" s="354"/>
      <c r="F77" s="186" t="s">
        <v>96</v>
      </c>
      <c r="G77" s="193">
        <f>+G78</f>
        <v>20000</v>
      </c>
      <c r="H77" s="193">
        <f t="shared" ref="H77:J77" si="34">+H78</f>
        <v>20000</v>
      </c>
      <c r="I77" s="193">
        <f t="shared" si="34"/>
        <v>20000</v>
      </c>
      <c r="J77" s="193">
        <f t="shared" si="34"/>
        <v>20000</v>
      </c>
      <c r="K77" s="18"/>
    </row>
    <row r="78" spans="1:18" s="14" customFormat="1">
      <c r="A78" s="360"/>
      <c r="B78" s="194"/>
      <c r="C78" s="234"/>
      <c r="D78" s="361"/>
      <c r="E78" s="354"/>
      <c r="F78" s="186" t="s">
        <v>75</v>
      </c>
      <c r="G78" s="193">
        <f>+'Հավելված N 5'!E98</f>
        <v>20000</v>
      </c>
      <c r="H78" s="193">
        <f>+'Հավելված N 5'!F98</f>
        <v>20000</v>
      </c>
      <c r="I78" s="193">
        <f>+'Հավելված N 5'!G98</f>
        <v>20000</v>
      </c>
      <c r="J78" s="193">
        <f>+'Հավելված N 5'!H98</f>
        <v>20000</v>
      </c>
      <c r="K78" s="18"/>
    </row>
    <row r="79" spans="1:18" s="14" customFormat="1" ht="19.25" customHeight="1">
      <c r="A79" s="360"/>
      <c r="B79" s="360" t="s">
        <v>91</v>
      </c>
      <c r="C79" s="338"/>
      <c r="D79" s="368"/>
      <c r="E79" s="63"/>
      <c r="F79" s="128" t="s">
        <v>93</v>
      </c>
      <c r="G79" s="6">
        <f>+G81</f>
        <v>632110</v>
      </c>
      <c r="H79" s="6">
        <f t="shared" ref="H79:J79" si="35">+H81</f>
        <v>673635.4</v>
      </c>
      <c r="I79" s="6">
        <f t="shared" si="35"/>
        <v>707600.1</v>
      </c>
      <c r="J79" s="6">
        <f t="shared" si="35"/>
        <v>707600.1</v>
      </c>
    </row>
    <row r="80" spans="1:18" s="14" customFormat="1" ht="16.95" customHeight="1">
      <c r="A80" s="360"/>
      <c r="B80" s="360"/>
      <c r="C80" s="338"/>
      <c r="D80" s="368"/>
      <c r="E80" s="63"/>
      <c r="F80" s="123" t="s">
        <v>13</v>
      </c>
      <c r="G80" s="6"/>
      <c r="H80" s="5"/>
      <c r="I80" s="6"/>
      <c r="J80" s="5"/>
    </row>
    <row r="81" spans="1:11" s="14" customFormat="1" ht="19.75" customHeight="1">
      <c r="A81" s="360"/>
      <c r="B81" s="360"/>
      <c r="C81" s="360" t="s">
        <v>92</v>
      </c>
      <c r="D81" s="369"/>
      <c r="E81" s="63"/>
      <c r="F81" s="128" t="s">
        <v>93</v>
      </c>
      <c r="G81" s="6">
        <f t="shared" ref="G81:J81" si="36">+G83</f>
        <v>632110</v>
      </c>
      <c r="H81" s="6">
        <f t="shared" si="36"/>
        <v>673635.4</v>
      </c>
      <c r="I81" s="6">
        <f t="shared" si="36"/>
        <v>707600.1</v>
      </c>
      <c r="J81" s="6">
        <f t="shared" si="36"/>
        <v>707600.1</v>
      </c>
    </row>
    <row r="82" spans="1:11" s="14" customFormat="1" ht="16.95" customHeight="1">
      <c r="A82" s="360"/>
      <c r="B82" s="360"/>
      <c r="C82" s="360"/>
      <c r="D82" s="369"/>
      <c r="E82" s="63"/>
      <c r="F82" s="123" t="s">
        <v>13</v>
      </c>
      <c r="G82" s="6"/>
      <c r="H82" s="15"/>
      <c r="I82" s="6"/>
      <c r="J82" s="15"/>
    </row>
    <row r="83" spans="1:11" s="14" customFormat="1" ht="35.5">
      <c r="A83" s="360"/>
      <c r="B83" s="360"/>
      <c r="C83" s="360"/>
      <c r="D83" s="369"/>
      <c r="E83" s="63"/>
      <c r="F83" s="155" t="s">
        <v>19</v>
      </c>
      <c r="G83" s="6">
        <f>+G85+G96</f>
        <v>632110</v>
      </c>
      <c r="H83" s="6">
        <f t="shared" ref="H83:J83" si="37">+H85+H96</f>
        <v>673635.4</v>
      </c>
      <c r="I83" s="6">
        <f t="shared" si="37"/>
        <v>707600.1</v>
      </c>
      <c r="J83" s="6">
        <f t="shared" si="37"/>
        <v>707600.1</v>
      </c>
    </row>
    <row r="84" spans="1:11" s="14" customFormat="1" ht="16.95" customHeight="1">
      <c r="A84" s="360"/>
      <c r="B84" s="360"/>
      <c r="C84" s="360"/>
      <c r="D84" s="369"/>
      <c r="E84" s="74"/>
      <c r="F84" s="123" t="s">
        <v>13</v>
      </c>
      <c r="G84" s="6"/>
      <c r="H84" s="6"/>
      <c r="I84" s="6"/>
      <c r="J84" s="6"/>
    </row>
    <row r="85" spans="1:11" s="14" customFormat="1">
      <c r="A85" s="360"/>
      <c r="B85" s="360"/>
      <c r="C85" s="360"/>
      <c r="D85" s="352">
        <v>1163</v>
      </c>
      <c r="E85" s="353" t="s">
        <v>108</v>
      </c>
      <c r="F85" s="353"/>
      <c r="G85" s="2">
        <f>+G87</f>
        <v>51974</v>
      </c>
      <c r="H85" s="2">
        <f t="shared" ref="H85:J85" si="38">+H87</f>
        <v>51974</v>
      </c>
      <c r="I85" s="2">
        <f t="shared" si="38"/>
        <v>51974</v>
      </c>
      <c r="J85" s="2">
        <f t="shared" si="38"/>
        <v>51974</v>
      </c>
    </row>
    <row r="86" spans="1:11" s="14" customFormat="1" ht="16.95" customHeight="1">
      <c r="A86" s="360"/>
      <c r="B86" s="360"/>
      <c r="C86" s="360"/>
      <c r="D86" s="352"/>
      <c r="E86" s="183"/>
      <c r="F86" s="123" t="s">
        <v>13</v>
      </c>
      <c r="G86" s="2"/>
      <c r="H86" s="2"/>
      <c r="I86" s="2"/>
      <c r="J86" s="2"/>
    </row>
    <row r="87" spans="1:11" s="14" customFormat="1">
      <c r="A87" s="360"/>
      <c r="B87" s="360"/>
      <c r="C87" s="360"/>
      <c r="D87" s="352"/>
      <c r="E87" s="181">
        <v>32001</v>
      </c>
      <c r="F87" s="136" t="s">
        <v>109</v>
      </c>
      <c r="G87" s="16">
        <f>+G89</f>
        <v>51974</v>
      </c>
      <c r="H87" s="16">
        <f t="shared" ref="H87:J87" si="39">+H89</f>
        <v>51974</v>
      </c>
      <c r="I87" s="16">
        <f t="shared" si="39"/>
        <v>51974</v>
      </c>
      <c r="J87" s="16">
        <f t="shared" si="39"/>
        <v>51974</v>
      </c>
    </row>
    <row r="88" spans="1:11" s="14" customFormat="1" ht="15.6" customHeight="1">
      <c r="A88" s="360"/>
      <c r="B88" s="360"/>
      <c r="C88" s="360"/>
      <c r="D88" s="352"/>
      <c r="E88" s="354"/>
      <c r="F88" s="123" t="s">
        <v>23</v>
      </c>
      <c r="G88" s="6"/>
      <c r="H88" s="5"/>
      <c r="I88" s="6"/>
      <c r="J88" s="5"/>
    </row>
    <row r="89" spans="1:11" s="17" customFormat="1" ht="36.549999999999997" customHeight="1">
      <c r="A89" s="360"/>
      <c r="B89" s="360"/>
      <c r="C89" s="360"/>
      <c r="D89" s="352"/>
      <c r="E89" s="354"/>
      <c r="F89" s="184" t="s">
        <v>171</v>
      </c>
      <c r="G89" s="75">
        <f t="shared" ref="G89:J89" si="40">+G91</f>
        <v>51974</v>
      </c>
      <c r="H89" s="75">
        <f t="shared" si="40"/>
        <v>51974</v>
      </c>
      <c r="I89" s="75">
        <f t="shared" si="40"/>
        <v>51974</v>
      </c>
      <c r="J89" s="75">
        <f t="shared" si="40"/>
        <v>51974</v>
      </c>
    </row>
    <row r="90" spans="1:11" s="14" customFormat="1" ht="53.2">
      <c r="A90" s="360"/>
      <c r="B90" s="360"/>
      <c r="C90" s="360"/>
      <c r="D90" s="352"/>
      <c r="E90" s="354"/>
      <c r="F90" s="123" t="s">
        <v>20</v>
      </c>
      <c r="G90" s="7"/>
      <c r="H90" s="5"/>
      <c r="I90" s="76"/>
      <c r="J90" s="5"/>
    </row>
    <row r="91" spans="1:11" s="14" customFormat="1" ht="16.95" customHeight="1">
      <c r="A91" s="360"/>
      <c r="B91" s="360"/>
      <c r="C91" s="360"/>
      <c r="D91" s="352"/>
      <c r="E91" s="354"/>
      <c r="F91" s="122" t="s">
        <v>14</v>
      </c>
      <c r="G91" s="6">
        <f>+G92</f>
        <v>51974</v>
      </c>
      <c r="H91" s="6">
        <f t="shared" ref="H91:J91" si="41">+H92</f>
        <v>51974</v>
      </c>
      <c r="I91" s="6">
        <f t="shared" si="41"/>
        <v>51974</v>
      </c>
      <c r="J91" s="6">
        <f t="shared" si="41"/>
        <v>51974</v>
      </c>
    </row>
    <row r="92" spans="1:11" s="14" customFormat="1" ht="16.95" customHeight="1">
      <c r="A92" s="360"/>
      <c r="B92" s="360"/>
      <c r="C92" s="360"/>
      <c r="D92" s="352"/>
      <c r="E92" s="354"/>
      <c r="F92" s="123" t="s">
        <v>69</v>
      </c>
      <c r="G92" s="7">
        <f>+G93</f>
        <v>51974</v>
      </c>
      <c r="H92" s="7">
        <f t="shared" ref="H92:J93" si="42">+H93</f>
        <v>51974</v>
      </c>
      <c r="I92" s="76">
        <f t="shared" si="42"/>
        <v>51974</v>
      </c>
      <c r="J92" s="7">
        <f t="shared" si="42"/>
        <v>51974</v>
      </c>
    </row>
    <row r="93" spans="1:11" s="14" customFormat="1" ht="15.6" customHeight="1">
      <c r="A93" s="360"/>
      <c r="B93" s="360"/>
      <c r="C93" s="360"/>
      <c r="D93" s="352"/>
      <c r="E93" s="354"/>
      <c r="F93" s="123" t="s">
        <v>70</v>
      </c>
      <c r="G93" s="7">
        <f>+G94</f>
        <v>51974</v>
      </c>
      <c r="H93" s="7">
        <f t="shared" si="42"/>
        <v>51974</v>
      </c>
      <c r="I93" s="7">
        <f t="shared" si="42"/>
        <v>51974</v>
      </c>
      <c r="J93" s="7">
        <f t="shared" si="42"/>
        <v>51974</v>
      </c>
    </row>
    <row r="94" spans="1:11" s="14" customFormat="1" ht="15.6" customHeight="1">
      <c r="A94" s="360"/>
      <c r="B94" s="360"/>
      <c r="C94" s="360"/>
      <c r="D94" s="352"/>
      <c r="E94" s="354"/>
      <c r="F94" s="186" t="s">
        <v>71</v>
      </c>
      <c r="G94" s="64">
        <f>+G95</f>
        <v>51974</v>
      </c>
      <c r="H94" s="64">
        <f t="shared" ref="H94:J94" si="43">+H95</f>
        <v>51974</v>
      </c>
      <c r="I94" s="64">
        <f t="shared" si="43"/>
        <v>51974</v>
      </c>
      <c r="J94" s="64">
        <f t="shared" si="43"/>
        <v>51974</v>
      </c>
      <c r="K94" s="18"/>
    </row>
    <row r="95" spans="1:11" s="14" customFormat="1" ht="15.6" customHeight="1">
      <c r="A95" s="360"/>
      <c r="B95" s="360"/>
      <c r="C95" s="360"/>
      <c r="D95" s="352"/>
      <c r="E95" s="354"/>
      <c r="F95" s="186" t="s">
        <v>62</v>
      </c>
      <c r="G95" s="64">
        <f>+'Հավելված N 5'!E15</f>
        <v>51974</v>
      </c>
      <c r="H95" s="64">
        <f>+'Հավելված N 5'!F15</f>
        <v>51974</v>
      </c>
      <c r="I95" s="64">
        <f>+'Հավելված N 5'!G15</f>
        <v>51974</v>
      </c>
      <c r="J95" s="64">
        <f>+'Հավելված N 5'!H15</f>
        <v>51974</v>
      </c>
      <c r="K95" s="18"/>
    </row>
    <row r="96" spans="1:11" s="14" customFormat="1">
      <c r="A96" s="360"/>
      <c r="B96" s="360"/>
      <c r="C96" s="360"/>
      <c r="D96" s="361">
        <v>1183</v>
      </c>
      <c r="E96" s="353" t="s">
        <v>255</v>
      </c>
      <c r="F96" s="353"/>
      <c r="G96" s="2">
        <f>+G98+G107</f>
        <v>580136</v>
      </c>
      <c r="H96" s="2">
        <f t="shared" ref="H96:J96" si="44">+H98+H107</f>
        <v>621661.4</v>
      </c>
      <c r="I96" s="2">
        <f t="shared" si="44"/>
        <v>655626.1</v>
      </c>
      <c r="J96" s="2">
        <f t="shared" si="44"/>
        <v>655626.1</v>
      </c>
    </row>
    <row r="97" spans="1:11" s="14" customFormat="1" ht="16.95" customHeight="1">
      <c r="A97" s="360"/>
      <c r="B97" s="360"/>
      <c r="C97" s="360"/>
      <c r="D97" s="361"/>
      <c r="E97" s="183"/>
      <c r="F97" s="245" t="s">
        <v>13</v>
      </c>
      <c r="G97" s="2"/>
      <c r="H97" s="2"/>
      <c r="I97" s="2"/>
      <c r="J97" s="2"/>
    </row>
    <row r="98" spans="1:11" s="14" customFormat="1" ht="50">
      <c r="A98" s="360"/>
      <c r="B98" s="360"/>
      <c r="C98" s="360"/>
      <c r="D98" s="361"/>
      <c r="E98" s="235">
        <v>32007</v>
      </c>
      <c r="F98" s="222" t="s">
        <v>186</v>
      </c>
      <c r="G98" s="16">
        <f>+G100</f>
        <v>418279.2</v>
      </c>
      <c r="H98" s="16">
        <f t="shared" ref="H98:J98" si="45">+H100</f>
        <v>418279.2</v>
      </c>
      <c r="I98" s="16">
        <f t="shared" si="45"/>
        <v>418279.2</v>
      </c>
      <c r="J98" s="16">
        <f t="shared" si="45"/>
        <v>418279.2</v>
      </c>
    </row>
    <row r="99" spans="1:11" s="14" customFormat="1" ht="15.6" customHeight="1">
      <c r="A99" s="360"/>
      <c r="B99" s="360"/>
      <c r="C99" s="360"/>
      <c r="D99" s="361"/>
      <c r="E99" s="354"/>
      <c r="F99" s="245" t="s">
        <v>23</v>
      </c>
      <c r="G99" s="6"/>
      <c r="H99" s="5"/>
      <c r="I99" s="6"/>
      <c r="J99" s="5"/>
    </row>
    <row r="100" spans="1:11" s="17" customFormat="1" ht="36.549999999999997" customHeight="1">
      <c r="A100" s="360"/>
      <c r="B100" s="360"/>
      <c r="C100" s="360"/>
      <c r="D100" s="361"/>
      <c r="E100" s="354"/>
      <c r="F100" s="184" t="s">
        <v>171</v>
      </c>
      <c r="G100" s="75">
        <f t="shared" ref="G100:J100" si="46">+G102</f>
        <v>418279.2</v>
      </c>
      <c r="H100" s="75">
        <f t="shared" si="46"/>
        <v>418279.2</v>
      </c>
      <c r="I100" s="75">
        <f t="shared" si="46"/>
        <v>418279.2</v>
      </c>
      <c r="J100" s="75">
        <f t="shared" si="46"/>
        <v>418279.2</v>
      </c>
    </row>
    <row r="101" spans="1:11" s="14" customFormat="1" ht="53.2">
      <c r="A101" s="360"/>
      <c r="B101" s="360"/>
      <c r="C101" s="360"/>
      <c r="D101" s="361"/>
      <c r="E101" s="354"/>
      <c r="F101" s="245" t="s">
        <v>20</v>
      </c>
      <c r="G101" s="7"/>
      <c r="H101" s="5"/>
      <c r="I101" s="76"/>
      <c r="J101" s="5"/>
    </row>
    <row r="102" spans="1:11" s="14" customFormat="1" ht="16.95" customHeight="1">
      <c r="A102" s="360"/>
      <c r="B102" s="360"/>
      <c r="C102" s="360"/>
      <c r="D102" s="361"/>
      <c r="E102" s="354"/>
      <c r="F102" s="233" t="s">
        <v>14</v>
      </c>
      <c r="G102" s="6">
        <f>+G103</f>
        <v>418279.2</v>
      </c>
      <c r="H102" s="6">
        <f t="shared" ref="H102:J105" si="47">+H103</f>
        <v>418279.2</v>
      </c>
      <c r="I102" s="6">
        <f t="shared" si="47"/>
        <v>418279.2</v>
      </c>
      <c r="J102" s="6">
        <f t="shared" si="47"/>
        <v>418279.2</v>
      </c>
    </row>
    <row r="103" spans="1:11" s="14" customFormat="1" ht="16.95" customHeight="1">
      <c r="A103" s="360"/>
      <c r="B103" s="360"/>
      <c r="C103" s="360"/>
      <c r="D103" s="361"/>
      <c r="E103" s="354"/>
      <c r="F103" s="245" t="s">
        <v>69</v>
      </c>
      <c r="G103" s="7">
        <f>+G104</f>
        <v>418279.2</v>
      </c>
      <c r="H103" s="7">
        <f t="shared" si="47"/>
        <v>418279.2</v>
      </c>
      <c r="I103" s="76">
        <f t="shared" si="47"/>
        <v>418279.2</v>
      </c>
      <c r="J103" s="7">
        <f t="shared" si="47"/>
        <v>418279.2</v>
      </c>
    </row>
    <row r="104" spans="1:11" s="14" customFormat="1" ht="15.6" customHeight="1">
      <c r="A104" s="360"/>
      <c r="B104" s="360"/>
      <c r="C104" s="360"/>
      <c r="D104" s="361"/>
      <c r="E104" s="354"/>
      <c r="F104" s="245" t="s">
        <v>70</v>
      </c>
      <c r="G104" s="7">
        <f>+G105</f>
        <v>418279.2</v>
      </c>
      <c r="H104" s="7">
        <f t="shared" si="47"/>
        <v>418279.2</v>
      </c>
      <c r="I104" s="7">
        <f t="shared" si="47"/>
        <v>418279.2</v>
      </c>
      <c r="J104" s="7">
        <f t="shared" si="47"/>
        <v>418279.2</v>
      </c>
    </row>
    <row r="105" spans="1:11" s="14" customFormat="1" ht="15.6" customHeight="1">
      <c r="A105" s="360"/>
      <c r="B105" s="360"/>
      <c r="C105" s="360"/>
      <c r="D105" s="361"/>
      <c r="E105" s="354"/>
      <c r="F105" s="186" t="s">
        <v>71</v>
      </c>
      <c r="G105" s="64">
        <f>+G106</f>
        <v>418279.2</v>
      </c>
      <c r="H105" s="64">
        <f t="shared" si="47"/>
        <v>418279.2</v>
      </c>
      <c r="I105" s="64">
        <f t="shared" si="47"/>
        <v>418279.2</v>
      </c>
      <c r="J105" s="64">
        <f t="shared" si="47"/>
        <v>418279.2</v>
      </c>
      <c r="K105" s="18"/>
    </row>
    <row r="106" spans="1:11" s="14" customFormat="1" ht="15.6" customHeight="1">
      <c r="A106" s="360"/>
      <c r="B106" s="360"/>
      <c r="C106" s="360"/>
      <c r="D106" s="361"/>
      <c r="E106" s="354"/>
      <c r="F106" s="186" t="s">
        <v>62</v>
      </c>
      <c r="G106" s="64">
        <f>+'Հավելված N 5'!E21</f>
        <v>418279.2</v>
      </c>
      <c r="H106" s="64">
        <f>+'Հավելված N 5'!F21</f>
        <v>418279.2</v>
      </c>
      <c r="I106" s="64">
        <f>+'Հավելված N 5'!G21</f>
        <v>418279.2</v>
      </c>
      <c r="J106" s="64">
        <f>+'Հավելված N 5'!H21</f>
        <v>418279.2</v>
      </c>
      <c r="K106" s="18"/>
    </row>
    <row r="107" spans="1:11" s="14" customFormat="1" ht="50">
      <c r="A107" s="360"/>
      <c r="B107" s="360"/>
      <c r="C107" s="360"/>
      <c r="D107" s="361"/>
      <c r="E107" s="235">
        <v>32009</v>
      </c>
      <c r="F107" s="222" t="s">
        <v>188</v>
      </c>
      <c r="G107" s="16">
        <f>+G109</f>
        <v>161856.80000000002</v>
      </c>
      <c r="H107" s="16">
        <f t="shared" ref="H107:J107" si="48">+H109</f>
        <v>203382.2</v>
      </c>
      <c r="I107" s="16">
        <f t="shared" si="48"/>
        <v>237346.9</v>
      </c>
      <c r="J107" s="16">
        <f t="shared" si="48"/>
        <v>237346.9</v>
      </c>
    </row>
    <row r="108" spans="1:11" s="14" customFormat="1" ht="15.6" customHeight="1">
      <c r="A108" s="360"/>
      <c r="B108" s="360"/>
      <c r="C108" s="360"/>
      <c r="D108" s="361"/>
      <c r="E108" s="354"/>
      <c r="F108" s="245" t="s">
        <v>23</v>
      </c>
      <c r="G108" s="6"/>
      <c r="H108" s="5"/>
      <c r="I108" s="6"/>
      <c r="J108" s="5"/>
    </row>
    <row r="109" spans="1:11" s="17" customFormat="1" ht="36.549999999999997" customHeight="1">
      <c r="A109" s="360"/>
      <c r="B109" s="360"/>
      <c r="C109" s="360"/>
      <c r="D109" s="361"/>
      <c r="E109" s="354"/>
      <c r="F109" s="184" t="s">
        <v>171</v>
      </c>
      <c r="G109" s="75">
        <f t="shared" ref="G109:J109" si="49">+G111</f>
        <v>161856.80000000002</v>
      </c>
      <c r="H109" s="75">
        <f t="shared" si="49"/>
        <v>203382.2</v>
      </c>
      <c r="I109" s="75">
        <f t="shared" si="49"/>
        <v>237346.9</v>
      </c>
      <c r="J109" s="75">
        <f t="shared" si="49"/>
        <v>237346.9</v>
      </c>
    </row>
    <row r="110" spans="1:11" s="14" customFormat="1" ht="53.2">
      <c r="A110" s="360"/>
      <c r="B110" s="360"/>
      <c r="C110" s="360"/>
      <c r="D110" s="361"/>
      <c r="E110" s="354"/>
      <c r="F110" s="245" t="s">
        <v>20</v>
      </c>
      <c r="G110" s="7"/>
      <c r="H110" s="5"/>
      <c r="I110" s="76"/>
      <c r="J110" s="5"/>
    </row>
    <row r="111" spans="1:11" s="14" customFormat="1" ht="16.95" customHeight="1">
      <c r="A111" s="360"/>
      <c r="B111" s="360"/>
      <c r="C111" s="360"/>
      <c r="D111" s="361"/>
      <c r="E111" s="354"/>
      <c r="F111" s="233" t="s">
        <v>14</v>
      </c>
      <c r="G111" s="6">
        <f>+G112</f>
        <v>161856.80000000002</v>
      </c>
      <c r="H111" s="6">
        <f t="shared" ref="H111:J114" si="50">+H112</f>
        <v>203382.2</v>
      </c>
      <c r="I111" s="6">
        <f t="shared" si="50"/>
        <v>237346.9</v>
      </c>
      <c r="J111" s="6">
        <f t="shared" si="50"/>
        <v>237346.9</v>
      </c>
    </row>
    <row r="112" spans="1:11" s="14" customFormat="1" ht="16.95" customHeight="1">
      <c r="A112" s="360"/>
      <c r="B112" s="360"/>
      <c r="C112" s="360"/>
      <c r="D112" s="361"/>
      <c r="E112" s="354"/>
      <c r="F112" s="245" t="s">
        <v>69</v>
      </c>
      <c r="G112" s="7">
        <f>+G113</f>
        <v>161856.80000000002</v>
      </c>
      <c r="H112" s="7">
        <f t="shared" si="50"/>
        <v>203382.2</v>
      </c>
      <c r="I112" s="76">
        <f t="shared" si="50"/>
        <v>237346.9</v>
      </c>
      <c r="J112" s="7">
        <f t="shared" si="50"/>
        <v>237346.9</v>
      </c>
    </row>
    <row r="113" spans="1:11" s="14" customFormat="1" ht="15.6" customHeight="1">
      <c r="A113" s="360"/>
      <c r="B113" s="360"/>
      <c r="C113" s="360"/>
      <c r="D113" s="361"/>
      <c r="E113" s="354"/>
      <c r="F113" s="245" t="s">
        <v>70</v>
      </c>
      <c r="G113" s="7">
        <f>+G114</f>
        <v>161856.80000000002</v>
      </c>
      <c r="H113" s="7">
        <f t="shared" si="50"/>
        <v>203382.2</v>
      </c>
      <c r="I113" s="7">
        <f t="shared" si="50"/>
        <v>237346.9</v>
      </c>
      <c r="J113" s="7">
        <f t="shared" si="50"/>
        <v>237346.9</v>
      </c>
    </row>
    <row r="114" spans="1:11" s="14" customFormat="1" ht="15.6" customHeight="1">
      <c r="A114" s="360"/>
      <c r="B114" s="360"/>
      <c r="C114" s="360"/>
      <c r="D114" s="361"/>
      <c r="E114" s="354"/>
      <c r="F114" s="186" t="s">
        <v>71</v>
      </c>
      <c r="G114" s="64">
        <f>+G115</f>
        <v>161856.80000000002</v>
      </c>
      <c r="H114" s="64">
        <f t="shared" si="50"/>
        <v>203382.2</v>
      </c>
      <c r="I114" s="64">
        <f t="shared" si="50"/>
        <v>237346.9</v>
      </c>
      <c r="J114" s="64">
        <f t="shared" si="50"/>
        <v>237346.9</v>
      </c>
      <c r="K114" s="18"/>
    </row>
    <row r="115" spans="1:11" s="14" customFormat="1" ht="15.6" customHeight="1">
      <c r="A115" s="360"/>
      <c r="B115" s="360"/>
      <c r="C115" s="360"/>
      <c r="D115" s="361"/>
      <c r="E115" s="354"/>
      <c r="F115" s="186" t="s">
        <v>144</v>
      </c>
      <c r="G115" s="64">
        <f>+'Հավելված N 5'!E44</f>
        <v>161856.80000000002</v>
      </c>
      <c r="H115" s="64">
        <f>+'Հավելված N 5'!F44</f>
        <v>203382.2</v>
      </c>
      <c r="I115" s="64">
        <f>+'Հավելված N 5'!G44</f>
        <v>237346.9</v>
      </c>
      <c r="J115" s="64">
        <f>+'Հավելված N 5'!H44</f>
        <v>237346.9</v>
      </c>
      <c r="K115" s="18"/>
    </row>
  </sheetData>
  <mergeCells count="33">
    <mergeCell ref="B79:B115"/>
    <mergeCell ref="A16:A115"/>
    <mergeCell ref="E71:E78"/>
    <mergeCell ref="D50:D78"/>
    <mergeCell ref="E96:F96"/>
    <mergeCell ref="E99:E106"/>
    <mergeCell ref="D96:D115"/>
    <mergeCell ref="E50:F50"/>
    <mergeCell ref="E53:E69"/>
    <mergeCell ref="C47:C69"/>
    <mergeCell ref="B18:B43"/>
    <mergeCell ref="C16:C19"/>
    <mergeCell ref="B16:B17"/>
    <mergeCell ref="C79:C80"/>
    <mergeCell ref="D79:D84"/>
    <mergeCell ref="F1:J1"/>
    <mergeCell ref="F3:J3"/>
    <mergeCell ref="A7:J7"/>
    <mergeCell ref="A11:C11"/>
    <mergeCell ref="D11:E11"/>
    <mergeCell ref="F2:J2"/>
    <mergeCell ref="G11:J11"/>
    <mergeCell ref="F11:F12"/>
    <mergeCell ref="C20:C43"/>
    <mergeCell ref="D85:D95"/>
    <mergeCell ref="E85:F85"/>
    <mergeCell ref="E88:E95"/>
    <mergeCell ref="E108:E115"/>
    <mergeCell ref="E24:F24"/>
    <mergeCell ref="E27:E34"/>
    <mergeCell ref="E36:E43"/>
    <mergeCell ref="D24:D43"/>
    <mergeCell ref="C81:C115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opLeftCell="A72" zoomScale="85" zoomScaleNormal="85" workbookViewId="0">
      <selection activeCell="E80" sqref="E80"/>
    </sheetView>
  </sheetViews>
  <sheetFormatPr defaultColWidth="9.09765625" defaultRowHeight="17.75"/>
  <cols>
    <col min="1" max="1" width="9.09765625" style="40"/>
    <col min="2" max="2" width="9.09765625" style="40" customWidth="1"/>
    <col min="3" max="3" width="54.19921875" style="40" customWidth="1"/>
    <col min="4" max="4" width="16.3984375" style="40" customWidth="1"/>
    <col min="5" max="8" width="20.3984375" style="40" customWidth="1"/>
    <col min="9" max="9" width="15.3984375" style="40" bestFit="1" customWidth="1"/>
    <col min="10" max="10" width="13.69921875" style="40" bestFit="1" customWidth="1"/>
    <col min="11" max="16384" width="9.09765625" style="40"/>
  </cols>
  <sheetData>
    <row r="1" spans="1:10" s="285" customFormat="1" ht="26.6" customHeight="1">
      <c r="A1" s="284"/>
      <c r="B1" s="41"/>
      <c r="C1" s="41"/>
      <c r="D1" s="41"/>
      <c r="E1" s="284"/>
      <c r="F1" s="381" t="s">
        <v>102</v>
      </c>
      <c r="G1" s="381"/>
      <c r="H1" s="381"/>
    </row>
    <row r="2" spans="1:10">
      <c r="A2" s="42"/>
      <c r="B2" s="42"/>
      <c r="C2" s="42"/>
      <c r="D2" s="42"/>
      <c r="E2" s="286"/>
      <c r="F2" s="382" t="s">
        <v>88</v>
      </c>
      <c r="G2" s="382"/>
      <c r="H2" s="382"/>
    </row>
    <row r="3" spans="1:10">
      <c r="A3" s="42"/>
      <c r="B3" s="42"/>
      <c r="C3" s="42"/>
      <c r="D3" s="42"/>
      <c r="E3" s="286"/>
      <c r="F3" s="382" t="s">
        <v>27</v>
      </c>
      <c r="G3" s="382"/>
      <c r="H3" s="382"/>
    </row>
    <row r="4" spans="1:10">
      <c r="A4" s="236"/>
      <c r="B4" s="236"/>
      <c r="C4" s="43"/>
      <c r="D4" s="286"/>
      <c r="E4" s="286"/>
      <c r="F4" s="286"/>
      <c r="G4" s="286"/>
      <c r="H4" s="286"/>
    </row>
    <row r="5" spans="1:10" ht="37.5" customHeight="1">
      <c r="A5" s="383" t="s">
        <v>244</v>
      </c>
      <c r="B5" s="384"/>
      <c r="C5" s="384"/>
      <c r="D5" s="384"/>
      <c r="E5" s="384"/>
      <c r="F5" s="384"/>
      <c r="G5" s="384"/>
      <c r="H5" s="384"/>
    </row>
    <row r="6" spans="1:10" ht="37.5" customHeight="1">
      <c r="A6" s="384"/>
      <c r="B6" s="384"/>
      <c r="C6" s="384"/>
      <c r="D6" s="384"/>
      <c r="E6" s="384"/>
      <c r="F6" s="384"/>
      <c r="G6" s="384"/>
      <c r="H6" s="384"/>
    </row>
    <row r="7" spans="1:10">
      <c r="E7" s="286"/>
      <c r="F7" s="286"/>
      <c r="G7" s="286"/>
    </row>
    <row r="8" spans="1:10">
      <c r="A8" s="287"/>
      <c r="B8" s="287"/>
      <c r="C8" s="287"/>
      <c r="D8" s="256"/>
      <c r="E8" s="286"/>
      <c r="F8" s="286"/>
      <c r="G8" s="385" t="s">
        <v>16</v>
      </c>
      <c r="H8" s="385"/>
    </row>
    <row r="9" spans="1:10" ht="45" customHeight="1">
      <c r="A9" s="371" t="s">
        <v>47</v>
      </c>
      <c r="B9" s="372"/>
      <c r="C9" s="373" t="s">
        <v>48</v>
      </c>
      <c r="D9" s="376" t="s">
        <v>49</v>
      </c>
      <c r="E9" s="378" t="s">
        <v>68</v>
      </c>
      <c r="F9" s="379"/>
      <c r="G9" s="379"/>
      <c r="H9" s="380"/>
    </row>
    <row r="10" spans="1:10" ht="99.95">
      <c r="A10" s="44" t="s">
        <v>21</v>
      </c>
      <c r="B10" s="44" t="s">
        <v>22</v>
      </c>
      <c r="C10" s="375"/>
      <c r="D10" s="377"/>
      <c r="E10" s="45" t="s">
        <v>50</v>
      </c>
      <c r="F10" s="45" t="s">
        <v>51</v>
      </c>
      <c r="G10" s="45" t="s">
        <v>52</v>
      </c>
      <c r="H10" s="45" t="s">
        <v>53</v>
      </c>
    </row>
    <row r="11" spans="1:10">
      <c r="A11" s="44"/>
      <c r="B11" s="44"/>
      <c r="C11" s="46" t="s">
        <v>54</v>
      </c>
      <c r="D11" s="280">
        <f>SUM(E11:H11)</f>
        <v>8.7311491370201111E-11</v>
      </c>
      <c r="E11" s="48">
        <f>+E13</f>
        <v>-288046.89999999991</v>
      </c>
      <c r="F11" s="48">
        <f>+F13</f>
        <v>237346.9</v>
      </c>
      <c r="G11" s="48">
        <f>+G13</f>
        <v>50700</v>
      </c>
      <c r="H11" s="48">
        <f>+H13</f>
        <v>0</v>
      </c>
      <c r="I11" s="85"/>
      <c r="J11" s="85"/>
    </row>
    <row r="12" spans="1:10">
      <c r="A12" s="44"/>
      <c r="B12" s="44"/>
      <c r="C12" s="46" t="s">
        <v>55</v>
      </c>
      <c r="D12" s="281"/>
      <c r="E12" s="48"/>
      <c r="F12" s="48"/>
      <c r="G12" s="48"/>
      <c r="H12" s="48"/>
      <c r="I12" s="85"/>
      <c r="J12" s="288"/>
    </row>
    <row r="13" spans="1:10" ht="33.35">
      <c r="A13" s="49"/>
      <c r="B13" s="50"/>
      <c r="C13" s="50" t="s">
        <v>24</v>
      </c>
      <c r="D13" s="280">
        <f>SUM(E13:H13)</f>
        <v>8.7311491370201111E-11</v>
      </c>
      <c r="E13" s="182">
        <f>+E15+E19+E40+E58+E64+E67+E88</f>
        <v>-288046.89999999991</v>
      </c>
      <c r="F13" s="182">
        <f t="shared" ref="F13:H13" si="0">+F15+F19+F40+F58+F64+F67+F88</f>
        <v>237346.9</v>
      </c>
      <c r="G13" s="182">
        <f t="shared" si="0"/>
        <v>50700</v>
      </c>
      <c r="H13" s="182">
        <f t="shared" si="0"/>
        <v>0</v>
      </c>
      <c r="I13" s="85"/>
    </row>
    <row r="14" spans="1:10">
      <c r="A14" s="49"/>
      <c r="B14" s="49"/>
      <c r="C14" s="49" t="s">
        <v>56</v>
      </c>
      <c r="D14" s="51"/>
      <c r="E14" s="51"/>
      <c r="F14" s="51"/>
      <c r="G14" s="51"/>
      <c r="H14" s="51"/>
    </row>
    <row r="15" spans="1:10">
      <c r="A15" s="46">
        <v>1163</v>
      </c>
      <c r="B15" s="38">
        <v>32001</v>
      </c>
      <c r="C15" s="61" t="s">
        <v>137</v>
      </c>
      <c r="D15" s="48">
        <f>SUM(E15:H15)</f>
        <v>51974</v>
      </c>
      <c r="E15" s="47">
        <f>+E17</f>
        <v>51974</v>
      </c>
      <c r="F15" s="47">
        <f t="shared" ref="F15:H15" si="1">+F17</f>
        <v>0</v>
      </c>
      <c r="G15" s="47">
        <f t="shared" si="1"/>
        <v>0</v>
      </c>
      <c r="H15" s="47">
        <f t="shared" si="1"/>
        <v>0</v>
      </c>
    </row>
    <row r="16" spans="1:10" s="95" customFormat="1">
      <c r="A16" s="90"/>
      <c r="B16" s="90"/>
      <c r="C16" s="91" t="s">
        <v>13</v>
      </c>
      <c r="D16" s="92"/>
      <c r="E16" s="93"/>
      <c r="F16" s="94"/>
      <c r="G16" s="94"/>
      <c r="H16" s="94"/>
    </row>
    <row r="17" spans="1:9" s="98" customFormat="1">
      <c r="A17" s="94"/>
      <c r="B17" s="94"/>
      <c r="C17" s="70" t="s">
        <v>63</v>
      </c>
      <c r="D17" s="96">
        <f>SUM(E17:H17)</f>
        <v>51974</v>
      </c>
      <c r="E17" s="97">
        <f>SUM(E18:E18)</f>
        <v>51974</v>
      </c>
      <c r="F17" s="97">
        <f>SUM(F18:F18)</f>
        <v>0</v>
      </c>
      <c r="G17" s="97">
        <f>SUM(G18:G18)</f>
        <v>0</v>
      </c>
      <c r="H17" s="97">
        <f>SUM(H18:H18)</f>
        <v>0</v>
      </c>
    </row>
    <row r="18" spans="1:9" s="103" customFormat="1" ht="35.5">
      <c r="A18" s="237"/>
      <c r="B18" s="237"/>
      <c r="C18" s="99" t="s">
        <v>190</v>
      </c>
      <c r="D18" s="100">
        <f t="shared" ref="D18" si="2">+E18+F18+G18+H18</f>
        <v>51974</v>
      </c>
      <c r="E18" s="101">
        <f>+'Հավելված N 8'!I58+'Հավելված N 8'!I60+'Հավելված N 8'!I61</f>
        <v>51974</v>
      </c>
      <c r="F18" s="101"/>
      <c r="G18" s="101"/>
      <c r="H18" s="102"/>
    </row>
    <row r="19" spans="1:9" s="3" customFormat="1" ht="50">
      <c r="A19" s="221">
        <v>1183</v>
      </c>
      <c r="B19" s="221">
        <v>32007</v>
      </c>
      <c r="C19" s="222" t="s">
        <v>186</v>
      </c>
      <c r="D19" s="232">
        <f>SUM(E19:H19)</f>
        <v>418279.2</v>
      </c>
      <c r="E19" s="232">
        <f>+E21+E26+E28+E34</f>
        <v>418279.2</v>
      </c>
      <c r="F19" s="232">
        <f t="shared" ref="F19:H19" si="3">+F21+F26+F28+F34</f>
        <v>0</v>
      </c>
      <c r="G19" s="232">
        <f t="shared" si="3"/>
        <v>0</v>
      </c>
      <c r="H19" s="232">
        <f t="shared" si="3"/>
        <v>0</v>
      </c>
    </row>
    <row r="20" spans="1:9" s="267" customFormat="1">
      <c r="A20" s="266"/>
      <c r="B20" s="266"/>
      <c r="C20" s="289" t="s">
        <v>13</v>
      </c>
      <c r="D20" s="266"/>
      <c r="E20" s="266"/>
      <c r="F20" s="266"/>
      <c r="G20" s="266"/>
      <c r="H20" s="266"/>
    </row>
    <row r="21" spans="1:9" s="3" customFormat="1">
      <c r="A21" s="290"/>
      <c r="B21" s="290"/>
      <c r="C21" s="268" t="s">
        <v>180</v>
      </c>
      <c r="D21" s="269">
        <f>SUM(E21:H21)</f>
        <v>164834.29999999999</v>
      </c>
      <c r="E21" s="269">
        <f>SUM(E22:E25)</f>
        <v>164834.29999999999</v>
      </c>
      <c r="F21" s="269">
        <f t="shared" ref="F21:H21" si="4">SUM(F22:F25)</f>
        <v>0</v>
      </c>
      <c r="G21" s="269">
        <f t="shared" si="4"/>
        <v>0</v>
      </c>
      <c r="H21" s="269">
        <f t="shared" si="4"/>
        <v>0</v>
      </c>
      <c r="I21" s="223"/>
    </row>
    <row r="22" spans="1:9" s="3" customFormat="1" ht="35.5">
      <c r="A22" s="373"/>
      <c r="B22" s="373"/>
      <c r="C22" s="219" t="s">
        <v>197</v>
      </c>
      <c r="D22" s="270">
        <f t="shared" ref="D22:D25" si="5">+E22+F22+G22+H22</f>
        <v>39373.800000000003</v>
      </c>
      <c r="E22" s="270">
        <f>+'Հավելված N 8'!I64+'Հավելված N 8'!I80+'Հավելված N 8'!I91</f>
        <v>39373.800000000003</v>
      </c>
      <c r="F22" s="270"/>
      <c r="G22" s="270"/>
      <c r="H22" s="229"/>
    </row>
    <row r="23" spans="1:9" s="3" customFormat="1" ht="35.5">
      <c r="A23" s="374"/>
      <c r="B23" s="374"/>
      <c r="C23" s="219" t="s">
        <v>198</v>
      </c>
      <c r="D23" s="270">
        <f t="shared" si="5"/>
        <v>42827.799999999996</v>
      </c>
      <c r="E23" s="270">
        <f>+'Հավելված N 8'!I65+'Հավելված N 8'!I81+'Հավելված N 8'!I92</f>
        <v>42827.799999999996</v>
      </c>
      <c r="F23" s="270"/>
      <c r="G23" s="270"/>
      <c r="H23" s="229"/>
    </row>
    <row r="24" spans="1:9" s="3" customFormat="1" ht="35.5">
      <c r="A24" s="374"/>
      <c r="B24" s="374"/>
      <c r="C24" s="219" t="s">
        <v>199</v>
      </c>
      <c r="D24" s="270">
        <f t="shared" si="5"/>
        <v>47816.4</v>
      </c>
      <c r="E24" s="270">
        <f>+'Հավելված N 8'!I66+'Հավելված N 8'!I82+'Հավելված N 8'!I93</f>
        <v>47816.4</v>
      </c>
      <c r="F24" s="270"/>
      <c r="G24" s="270"/>
      <c r="H24" s="229"/>
    </row>
    <row r="25" spans="1:9" s="3" customFormat="1" ht="35.5">
      <c r="A25" s="375"/>
      <c r="B25" s="375"/>
      <c r="C25" s="219" t="s">
        <v>200</v>
      </c>
      <c r="D25" s="270">
        <f t="shared" si="5"/>
        <v>34816.300000000003</v>
      </c>
      <c r="E25" s="270">
        <f>+'Հավելված N 8'!I67+'Հավելված N 8'!I83+'Հավելված N 8'!I94</f>
        <v>34816.300000000003</v>
      </c>
      <c r="F25" s="270"/>
      <c r="G25" s="270"/>
      <c r="H25" s="229"/>
    </row>
    <row r="26" spans="1:9" s="224" customFormat="1">
      <c r="A26" s="225"/>
      <c r="B26" s="225"/>
      <c r="C26" s="226" t="s">
        <v>80</v>
      </c>
      <c r="D26" s="291">
        <f t="shared" ref="D26:D27" si="6">SUM(E26:H26)</f>
        <v>2658.2</v>
      </c>
      <c r="E26" s="291">
        <f>+E27</f>
        <v>2658.2</v>
      </c>
      <c r="F26" s="291">
        <f t="shared" ref="F26:H26" si="7">+F27</f>
        <v>0</v>
      </c>
      <c r="G26" s="291">
        <f t="shared" si="7"/>
        <v>0</v>
      </c>
      <c r="H26" s="291">
        <f t="shared" si="7"/>
        <v>0</v>
      </c>
    </row>
    <row r="27" spans="1:9" s="3" customFormat="1">
      <c r="A27" s="225"/>
      <c r="B27" s="225"/>
      <c r="C27" s="190" t="s">
        <v>201</v>
      </c>
      <c r="D27" s="292">
        <f t="shared" si="6"/>
        <v>2658.2</v>
      </c>
      <c r="E27" s="292">
        <f>+'Հավելված N 8'!I68+'Հավելված N 8'!I84+'Հավելված N 8'!I95</f>
        <v>2658.2</v>
      </c>
      <c r="F27" s="292"/>
      <c r="G27" s="292"/>
      <c r="H27" s="292"/>
    </row>
    <row r="28" spans="1:9" s="3" customFormat="1">
      <c r="A28" s="290"/>
      <c r="B28" s="290"/>
      <c r="C28" s="268" t="s">
        <v>63</v>
      </c>
      <c r="D28" s="269">
        <f>SUM(E28:H28)</f>
        <v>39250.199999999997</v>
      </c>
      <c r="E28" s="269">
        <f>SUM(E29:E33)</f>
        <v>39250.199999999997</v>
      </c>
      <c r="F28" s="269">
        <f t="shared" ref="F28:H28" si="8">SUM(F29:F33)</f>
        <v>0</v>
      </c>
      <c r="G28" s="269">
        <f t="shared" si="8"/>
        <v>0</v>
      </c>
      <c r="H28" s="269">
        <f t="shared" si="8"/>
        <v>0</v>
      </c>
      <c r="I28" s="223"/>
    </row>
    <row r="29" spans="1:9" s="3" customFormat="1">
      <c r="A29" s="373"/>
      <c r="B29" s="373"/>
      <c r="C29" s="219" t="s">
        <v>202</v>
      </c>
      <c r="D29" s="270">
        <f t="shared" ref="D29:D33" si="9">+E29+F29+G29+H29</f>
        <v>3460.6</v>
      </c>
      <c r="E29" s="270">
        <f>+'Հավելված N 8'!I69+'Հավելված N 8'!I96</f>
        <v>3460.6</v>
      </c>
      <c r="F29" s="270"/>
      <c r="G29" s="270"/>
      <c r="H29" s="229"/>
    </row>
    <row r="30" spans="1:9" s="3" customFormat="1" ht="35.5">
      <c r="A30" s="374"/>
      <c r="B30" s="374"/>
      <c r="C30" s="219" t="s">
        <v>203</v>
      </c>
      <c r="D30" s="270">
        <f t="shared" si="9"/>
        <v>32092.600000000002</v>
      </c>
      <c r="E30" s="270">
        <f>+'Հավելված N 8'!I70+'Հավելված N 8'!I85+'Հավելված N 8'!I97</f>
        <v>32092.600000000002</v>
      </c>
      <c r="F30" s="270"/>
      <c r="G30" s="270"/>
      <c r="H30" s="229"/>
    </row>
    <row r="31" spans="1:9" s="3" customFormat="1" ht="35.5">
      <c r="A31" s="374"/>
      <c r="B31" s="374"/>
      <c r="C31" s="219" t="s">
        <v>204</v>
      </c>
      <c r="D31" s="270">
        <f t="shared" si="9"/>
        <v>1488.6</v>
      </c>
      <c r="E31" s="270">
        <f>+'Հավելված N 8'!I71+'Հավելված N 8'!I98</f>
        <v>1488.6</v>
      </c>
      <c r="F31" s="270"/>
      <c r="G31" s="270"/>
      <c r="H31" s="229"/>
    </row>
    <row r="32" spans="1:9" s="3" customFormat="1" ht="35.5">
      <c r="A32" s="374"/>
      <c r="B32" s="374"/>
      <c r="C32" s="219" t="s">
        <v>205</v>
      </c>
      <c r="D32" s="270">
        <f t="shared" si="9"/>
        <v>1097.7</v>
      </c>
      <c r="E32" s="270">
        <f>+'Հավելված N 8'!I72+'Հավելված N 8'!I99</f>
        <v>1097.7</v>
      </c>
      <c r="F32" s="270"/>
      <c r="G32" s="270"/>
      <c r="H32" s="229"/>
    </row>
    <row r="33" spans="1:9" s="3" customFormat="1">
      <c r="A33" s="375"/>
      <c r="B33" s="375"/>
      <c r="C33" s="219" t="s">
        <v>206</v>
      </c>
      <c r="D33" s="270">
        <f t="shared" si="9"/>
        <v>1110.7</v>
      </c>
      <c r="E33" s="270">
        <f>+'Հավելված N 8'!I73+'Հավելված N 8'!I100</f>
        <v>1110.7</v>
      </c>
      <c r="F33" s="270"/>
      <c r="G33" s="270"/>
      <c r="H33" s="229"/>
    </row>
    <row r="34" spans="1:9" s="3" customFormat="1">
      <c r="A34" s="290"/>
      <c r="B34" s="290"/>
      <c r="C34" s="268" t="s">
        <v>176</v>
      </c>
      <c r="D34" s="269">
        <f>SUM(E34:H34)</f>
        <v>211536.5</v>
      </c>
      <c r="E34" s="269">
        <f>SUM(E35:E39)</f>
        <v>211536.5</v>
      </c>
      <c r="F34" s="269">
        <f t="shared" ref="F34:H34" si="10">SUM(F35:F39)</f>
        <v>0</v>
      </c>
      <c r="G34" s="269">
        <f t="shared" si="10"/>
        <v>0</v>
      </c>
      <c r="H34" s="269">
        <f t="shared" si="10"/>
        <v>0</v>
      </c>
      <c r="I34" s="223"/>
    </row>
    <row r="35" spans="1:9" s="3" customFormat="1" ht="35.5">
      <c r="A35" s="373"/>
      <c r="B35" s="373"/>
      <c r="C35" s="219" t="s">
        <v>207</v>
      </c>
      <c r="D35" s="270">
        <f t="shared" ref="D35:D39" si="11">+E35+F35+G35+H35</f>
        <v>69569.899999999994</v>
      </c>
      <c r="E35" s="270">
        <f>+'Հավելված N 8'!I74+'Հավելված N 8'!I86+'Հավելված N 8'!I101</f>
        <v>69569.899999999994</v>
      </c>
      <c r="F35" s="270"/>
      <c r="G35" s="270"/>
      <c r="H35" s="229"/>
    </row>
    <row r="36" spans="1:9" s="3" customFormat="1" ht="35.5">
      <c r="A36" s="374"/>
      <c r="B36" s="374"/>
      <c r="C36" s="219" t="s">
        <v>208</v>
      </c>
      <c r="D36" s="270">
        <f t="shared" si="11"/>
        <v>24774.6</v>
      </c>
      <c r="E36" s="270">
        <f>+'Հավելված N 8'!I75+'Հավելված N 8'!I87+'Հավելված N 8'!I102</f>
        <v>24774.6</v>
      </c>
      <c r="F36" s="270"/>
      <c r="G36" s="270"/>
      <c r="H36" s="229"/>
    </row>
    <row r="37" spans="1:9" s="3" customFormat="1">
      <c r="A37" s="374"/>
      <c r="B37" s="374"/>
      <c r="C37" s="219" t="s">
        <v>209</v>
      </c>
      <c r="D37" s="270">
        <f t="shared" si="11"/>
        <v>14277.5</v>
      </c>
      <c r="E37" s="270">
        <f>+'Հավելված N 8'!I76+'Հավելված N 8'!I88+'Հավելված N 8'!I103</f>
        <v>14277.5</v>
      </c>
      <c r="F37" s="270"/>
      <c r="G37" s="270"/>
      <c r="H37" s="229"/>
    </row>
    <row r="38" spans="1:9" s="3" customFormat="1">
      <c r="A38" s="374"/>
      <c r="B38" s="374"/>
      <c r="C38" s="219" t="s">
        <v>210</v>
      </c>
      <c r="D38" s="270">
        <f t="shared" si="11"/>
        <v>52491.799999999996</v>
      </c>
      <c r="E38" s="270">
        <f>+'Հավելված N 8'!I77+'Հավելված N 8'!I89+'Հավելված N 8'!I104</f>
        <v>52491.799999999996</v>
      </c>
      <c r="F38" s="270"/>
      <c r="G38" s="270"/>
      <c r="H38" s="229"/>
    </row>
    <row r="39" spans="1:9" s="3" customFormat="1">
      <c r="A39" s="375"/>
      <c r="B39" s="375"/>
      <c r="C39" s="219" t="s">
        <v>211</v>
      </c>
      <c r="D39" s="270">
        <f t="shared" si="11"/>
        <v>50422.7</v>
      </c>
      <c r="E39" s="270">
        <f>+'Հավելված N 8'!I78+'Հավելված N 8'!I90+'Հավելված N 8'!I105</f>
        <v>50422.7</v>
      </c>
      <c r="F39" s="270"/>
      <c r="G39" s="270"/>
      <c r="H39" s="229"/>
    </row>
    <row r="40" spans="1:9" s="3" customFormat="1" ht="50">
      <c r="A40" s="221">
        <v>1183</v>
      </c>
      <c r="B40" s="221">
        <v>32009</v>
      </c>
      <c r="C40" s="222" t="s">
        <v>188</v>
      </c>
      <c r="D40" s="232">
        <f>SUM(E40:H40)</f>
        <v>237346.9</v>
      </c>
      <c r="E40" s="232">
        <f>+E42+E47+E52+E54+E56</f>
        <v>0</v>
      </c>
      <c r="F40" s="232">
        <f>+F42+F47+F52+F54+F56</f>
        <v>237346.9</v>
      </c>
      <c r="G40" s="232">
        <f>+G42+G47+G52+G54+G56</f>
        <v>0</v>
      </c>
      <c r="H40" s="232">
        <f>+H42+H47+H52+H54+H56</f>
        <v>0</v>
      </c>
    </row>
    <row r="41" spans="1:9" s="267" customFormat="1">
      <c r="A41" s="266"/>
      <c r="B41" s="266"/>
      <c r="C41" s="289" t="s">
        <v>13</v>
      </c>
      <c r="D41" s="266"/>
      <c r="E41" s="266"/>
      <c r="F41" s="266"/>
      <c r="G41" s="266"/>
      <c r="H41" s="266"/>
    </row>
    <row r="42" spans="1:9" s="3" customFormat="1">
      <c r="A42" s="290"/>
      <c r="B42" s="290"/>
      <c r="C42" s="268" t="s">
        <v>180</v>
      </c>
      <c r="D42" s="269">
        <f>SUM(E42:H42)</f>
        <v>47201.100000000006</v>
      </c>
      <c r="E42" s="269">
        <f>SUM(E43:E46)</f>
        <v>0</v>
      </c>
      <c r="F42" s="269">
        <f>SUM(F43:F46)</f>
        <v>47201.100000000006</v>
      </c>
      <c r="G42" s="269">
        <f>SUM(G43:G46)</f>
        <v>0</v>
      </c>
      <c r="H42" s="269">
        <f>SUM(H43:H46)</f>
        <v>0</v>
      </c>
      <c r="I42" s="223"/>
    </row>
    <row r="43" spans="1:9" s="3" customFormat="1" ht="35.5">
      <c r="A43" s="373"/>
      <c r="B43" s="373"/>
      <c r="C43" s="219" t="s">
        <v>212</v>
      </c>
      <c r="D43" s="270">
        <f t="shared" ref="D43:D46" si="12">+E43+F43+G43+H43</f>
        <v>1832.1</v>
      </c>
      <c r="E43" s="270"/>
      <c r="F43" s="270">
        <f>+'Հավելված N 8'!I108+'Հավելված N 8'!I119+'Հավելված N 8'!I129</f>
        <v>1832.1</v>
      </c>
      <c r="G43" s="270"/>
      <c r="H43" s="229"/>
    </row>
    <row r="44" spans="1:9" s="3" customFormat="1" ht="35.5">
      <c r="A44" s="374"/>
      <c r="B44" s="374"/>
      <c r="C44" s="190" t="s">
        <v>229</v>
      </c>
      <c r="D44" s="292">
        <f t="shared" ref="D44:D45" si="13">SUM(E44:H44)</f>
        <v>33704.300000000003</v>
      </c>
      <c r="E44" s="270"/>
      <c r="F44" s="270">
        <f>+'Հավելված N 8'!I117+'Հավելված N 8'!I127+'Հավելված N 8'!I135</f>
        <v>33704.300000000003</v>
      </c>
      <c r="G44" s="270"/>
      <c r="H44" s="229"/>
    </row>
    <row r="45" spans="1:9" s="3" customFormat="1">
      <c r="A45" s="374"/>
      <c r="B45" s="374"/>
      <c r="C45" s="190" t="s">
        <v>230</v>
      </c>
      <c r="D45" s="292">
        <f t="shared" si="13"/>
        <v>260.39999999999998</v>
      </c>
      <c r="E45" s="270"/>
      <c r="F45" s="270">
        <f>+'Հավելված N 8'!I128+'Հավելված N 8'!I136</f>
        <v>260.39999999999998</v>
      </c>
      <c r="G45" s="270"/>
      <c r="H45" s="229"/>
    </row>
    <row r="46" spans="1:9" s="3" customFormat="1">
      <c r="A46" s="375"/>
      <c r="B46" s="375"/>
      <c r="C46" s="219" t="s">
        <v>213</v>
      </c>
      <c r="D46" s="270">
        <f t="shared" si="12"/>
        <v>11404.300000000001</v>
      </c>
      <c r="E46" s="270"/>
      <c r="F46" s="270">
        <f>+'Հավելված N 8'!I109+'Հավելված N 8'!I120+'Հավելված N 8'!I130</f>
        <v>11404.300000000001</v>
      </c>
      <c r="G46" s="270"/>
      <c r="H46" s="229"/>
    </row>
    <row r="47" spans="1:9" s="3" customFormat="1">
      <c r="A47" s="290"/>
      <c r="B47" s="290"/>
      <c r="C47" s="268" t="s">
        <v>63</v>
      </c>
      <c r="D47" s="269">
        <f>SUM(E47:H47)</f>
        <v>89362.7</v>
      </c>
      <c r="E47" s="269">
        <f>SUM(E48:E51)</f>
        <v>0</v>
      </c>
      <c r="F47" s="269">
        <f>SUM(F48:F51)</f>
        <v>89362.7</v>
      </c>
      <c r="G47" s="269">
        <f t="shared" ref="G47:H47" si="14">SUM(G48:G51)</f>
        <v>0</v>
      </c>
      <c r="H47" s="269">
        <f t="shared" si="14"/>
        <v>0</v>
      </c>
      <c r="I47" s="223"/>
    </row>
    <row r="48" spans="1:9" s="3" customFormat="1">
      <c r="A48" s="370"/>
      <c r="B48" s="370"/>
      <c r="C48" s="219" t="s">
        <v>214</v>
      </c>
      <c r="D48" s="270">
        <f t="shared" ref="D48:D51" si="15">+E48+F48+G48+H48</f>
        <v>19329.5</v>
      </c>
      <c r="E48" s="270"/>
      <c r="F48" s="270">
        <f>+'Հավելված N 8'!I110</f>
        <v>19329.5</v>
      </c>
      <c r="G48" s="270"/>
      <c r="H48" s="229"/>
    </row>
    <row r="49" spans="1:9" s="3" customFormat="1">
      <c r="A49" s="370"/>
      <c r="B49" s="370"/>
      <c r="C49" s="219" t="s">
        <v>215</v>
      </c>
      <c r="D49" s="270">
        <f t="shared" si="15"/>
        <v>31.4</v>
      </c>
      <c r="E49" s="270"/>
      <c r="F49" s="270">
        <f>+'Հավելված N 8'!I111+'Հավելված N 8'!I121</f>
        <v>31.4</v>
      </c>
      <c r="G49" s="270"/>
      <c r="H49" s="229"/>
    </row>
    <row r="50" spans="1:9" s="3" customFormat="1">
      <c r="A50" s="370"/>
      <c r="B50" s="370"/>
      <c r="C50" s="219" t="s">
        <v>216</v>
      </c>
      <c r="D50" s="270">
        <f t="shared" si="15"/>
        <v>66592.5</v>
      </c>
      <c r="E50" s="270"/>
      <c r="F50" s="270">
        <f>+'Հավելված N 8'!I112+'Հավելված N 8'!I122+'Հավելված N 8'!I131</f>
        <v>66592.5</v>
      </c>
      <c r="G50" s="270"/>
      <c r="H50" s="229"/>
    </row>
    <row r="51" spans="1:9" s="3" customFormat="1">
      <c r="A51" s="370"/>
      <c r="B51" s="370"/>
      <c r="C51" s="219" t="s">
        <v>217</v>
      </c>
      <c r="D51" s="270">
        <f t="shared" si="15"/>
        <v>3409.2999999999997</v>
      </c>
      <c r="E51" s="270"/>
      <c r="F51" s="270">
        <f>+'Հավելված N 8'!I113+'Հավելված N 8'!I123</f>
        <v>3409.2999999999997</v>
      </c>
      <c r="G51" s="270"/>
      <c r="H51" s="229"/>
    </row>
    <row r="52" spans="1:9" s="3" customFormat="1">
      <c r="A52" s="290"/>
      <c r="B52" s="290"/>
      <c r="C52" s="268" t="s">
        <v>175</v>
      </c>
      <c r="D52" s="269">
        <f>SUM(E52:H52)</f>
        <v>51424.9</v>
      </c>
      <c r="E52" s="269">
        <f>SUM(E53)</f>
        <v>0</v>
      </c>
      <c r="F52" s="269">
        <f>SUM(F53)</f>
        <v>51424.9</v>
      </c>
      <c r="G52" s="269">
        <f t="shared" ref="G52:H52" si="16">SUM(G53)</f>
        <v>0</v>
      </c>
      <c r="H52" s="269">
        <f t="shared" si="16"/>
        <v>0</v>
      </c>
      <c r="I52" s="223"/>
    </row>
    <row r="53" spans="1:9" s="3" customFormat="1">
      <c r="A53" s="229"/>
      <c r="B53" s="229"/>
      <c r="C53" s="219" t="s">
        <v>218</v>
      </c>
      <c r="D53" s="270">
        <f t="shared" ref="D53" si="17">+E53+F53+G53+H53</f>
        <v>51424.9</v>
      </c>
      <c r="E53" s="270"/>
      <c r="F53" s="270">
        <f>+'Հավելված N 8'!I114+'Հավելված N 8'!I124+'Հավելված N 8'!I132</f>
        <v>51424.9</v>
      </c>
      <c r="G53" s="270"/>
      <c r="H53" s="229"/>
    </row>
    <row r="54" spans="1:9" s="3" customFormat="1">
      <c r="A54" s="290"/>
      <c r="B54" s="290"/>
      <c r="C54" s="268" t="s">
        <v>176</v>
      </c>
      <c r="D54" s="269">
        <f>SUM(E54:H54)</f>
        <v>17732.099999999999</v>
      </c>
      <c r="E54" s="269">
        <f>SUM(E55)</f>
        <v>0</v>
      </c>
      <c r="F54" s="269">
        <f>SUM(F55)</f>
        <v>17732.099999999999</v>
      </c>
      <c r="G54" s="269">
        <f t="shared" ref="G54:H54" si="18">SUM(G55)</f>
        <v>0</v>
      </c>
      <c r="H54" s="269">
        <f t="shared" si="18"/>
        <v>0</v>
      </c>
      <c r="I54" s="223"/>
    </row>
    <row r="55" spans="1:9" s="3" customFormat="1" ht="35.5">
      <c r="A55" s="273"/>
      <c r="B55" s="273"/>
      <c r="C55" s="219" t="s">
        <v>219</v>
      </c>
      <c r="D55" s="270">
        <f t="shared" ref="D55" si="19">+E55+F55+G55+H55</f>
        <v>17732.099999999999</v>
      </c>
      <c r="E55" s="270"/>
      <c r="F55" s="270">
        <f>+'Հավելված N 8'!I115+'Հավելված N 8'!I125+'Հավելված N 8'!I133</f>
        <v>17732.099999999999</v>
      </c>
      <c r="G55" s="270"/>
      <c r="H55" s="229"/>
    </row>
    <row r="56" spans="1:9" s="3" customFormat="1">
      <c r="A56" s="290"/>
      <c r="B56" s="290"/>
      <c r="C56" s="268" t="s">
        <v>157</v>
      </c>
      <c r="D56" s="269">
        <f>SUM(E56:H56)</f>
        <v>31626.1</v>
      </c>
      <c r="E56" s="269">
        <f>SUM(E57)</f>
        <v>0</v>
      </c>
      <c r="F56" s="269">
        <f>SUM(F57)</f>
        <v>31626.1</v>
      </c>
      <c r="G56" s="269">
        <f t="shared" ref="G56:H56" si="20">SUM(G57)</f>
        <v>0</v>
      </c>
      <c r="H56" s="269">
        <f t="shared" si="20"/>
        <v>0</v>
      </c>
      <c r="I56" s="223"/>
    </row>
    <row r="57" spans="1:9" s="3" customFormat="1">
      <c r="A57" s="229"/>
      <c r="B57" s="229"/>
      <c r="C57" s="219" t="s">
        <v>247</v>
      </c>
      <c r="D57" s="270">
        <f t="shared" ref="D57" si="21">+E57+F57+G57+H57</f>
        <v>31626.1</v>
      </c>
      <c r="E57" s="270"/>
      <c r="F57" s="270">
        <f>+'Հավելված N 8'!I116+'Հավելված N 8'!I126+'Հավելված N 8'!I134</f>
        <v>31626.1</v>
      </c>
      <c r="G57" s="270"/>
      <c r="H57" s="229"/>
    </row>
    <row r="58" spans="1:9">
      <c r="A58" s="46">
        <v>1236</v>
      </c>
      <c r="B58" s="38">
        <v>32001</v>
      </c>
      <c r="C58" s="61" t="s">
        <v>134</v>
      </c>
      <c r="D58" s="48">
        <f>SUM(E58:H58)</f>
        <v>232460.1</v>
      </c>
      <c r="E58" s="47">
        <f>+E60+E62</f>
        <v>232460.1</v>
      </c>
      <c r="F58" s="47">
        <f t="shared" ref="F58:H58" si="22">+F60+F62</f>
        <v>0</v>
      </c>
      <c r="G58" s="47">
        <f t="shared" si="22"/>
        <v>0</v>
      </c>
      <c r="H58" s="47">
        <f t="shared" si="22"/>
        <v>0</v>
      </c>
    </row>
    <row r="59" spans="1:9" s="95" customFormat="1">
      <c r="A59" s="90"/>
      <c r="B59" s="90"/>
      <c r="C59" s="91" t="s">
        <v>13</v>
      </c>
      <c r="D59" s="92"/>
      <c r="E59" s="93"/>
      <c r="F59" s="94"/>
      <c r="G59" s="94"/>
      <c r="H59" s="94"/>
    </row>
    <row r="60" spans="1:9" s="98" customFormat="1">
      <c r="A60" s="94"/>
      <c r="B60" s="94"/>
      <c r="C60" s="70" t="s">
        <v>156</v>
      </c>
      <c r="D60" s="96">
        <f>SUM(E60:H60)</f>
        <v>158065.1</v>
      </c>
      <c r="E60" s="97">
        <f>+E61</f>
        <v>158065.1</v>
      </c>
      <c r="F60" s="97">
        <f t="shared" ref="F60:H60" si="23">+F61</f>
        <v>0</v>
      </c>
      <c r="G60" s="97">
        <f t="shared" si="23"/>
        <v>0</v>
      </c>
      <c r="H60" s="97">
        <f t="shared" si="23"/>
        <v>0</v>
      </c>
    </row>
    <row r="61" spans="1:9" s="103" customFormat="1" ht="53.2">
      <c r="A61" s="274"/>
      <c r="B61" s="274"/>
      <c r="C61" s="99" t="s">
        <v>231</v>
      </c>
      <c r="D61" s="100">
        <f t="shared" ref="D61" si="24">+E61+F61+G61+H61</f>
        <v>158065.1</v>
      </c>
      <c r="E61" s="101">
        <f>+'Հավելված N 8'!I17+'Հավելված N 8'!I20+'Հավելված N 8'!I22</f>
        <v>158065.1</v>
      </c>
      <c r="F61" s="101"/>
      <c r="G61" s="101"/>
      <c r="H61" s="102"/>
    </row>
    <row r="62" spans="1:9" s="98" customFormat="1">
      <c r="A62" s="94"/>
      <c r="B62" s="94"/>
      <c r="C62" s="70" t="s">
        <v>63</v>
      </c>
      <c r="D62" s="96">
        <f>SUM(E62:H62)</f>
        <v>74395</v>
      </c>
      <c r="E62" s="97">
        <f>+E63</f>
        <v>74395</v>
      </c>
      <c r="F62" s="97">
        <f t="shared" ref="F62" si="25">+F63</f>
        <v>0</v>
      </c>
      <c r="G62" s="97">
        <f t="shared" ref="G62" si="26">+G63</f>
        <v>0</v>
      </c>
      <c r="H62" s="97">
        <f t="shared" ref="H62" si="27">+H63</f>
        <v>0</v>
      </c>
    </row>
    <row r="63" spans="1:9" s="103" customFormat="1" ht="53.2">
      <c r="A63" s="237"/>
      <c r="B63" s="237"/>
      <c r="C63" s="99" t="s">
        <v>232</v>
      </c>
      <c r="D63" s="100">
        <f t="shared" ref="D63" si="28">+E63+F63+G63+H63</f>
        <v>74395</v>
      </c>
      <c r="E63" s="101">
        <f>+'Հավելված N 8'!I18+'Հավելված N 8'!I21+'Հավելված N 8'!I23</f>
        <v>74395</v>
      </c>
      <c r="F63" s="101"/>
      <c r="G63" s="101"/>
      <c r="H63" s="102"/>
    </row>
    <row r="64" spans="1:9" s="171" customFormat="1" ht="33.35">
      <c r="A64" s="167">
        <v>1236</v>
      </c>
      <c r="B64" s="168">
        <v>32002</v>
      </c>
      <c r="C64" s="61" t="s">
        <v>136</v>
      </c>
      <c r="D64" s="169">
        <f>SUM(E64:H64)</f>
        <v>-231068.5</v>
      </c>
      <c r="E64" s="170">
        <f>+E66</f>
        <v>-231068.5</v>
      </c>
      <c r="F64" s="170">
        <f t="shared" ref="F64:H64" si="29">+F66</f>
        <v>0</v>
      </c>
      <c r="G64" s="170">
        <f t="shared" si="29"/>
        <v>0</v>
      </c>
      <c r="H64" s="170">
        <f t="shared" si="29"/>
        <v>0</v>
      </c>
    </row>
    <row r="65" spans="1:8" s="176" customFormat="1">
      <c r="A65" s="172"/>
      <c r="B65" s="172"/>
      <c r="C65" s="173" t="s">
        <v>13</v>
      </c>
      <c r="D65" s="92"/>
      <c r="E65" s="174"/>
      <c r="F65" s="175"/>
      <c r="G65" s="175"/>
      <c r="H65" s="175"/>
    </row>
    <row r="66" spans="1:8" s="180" customFormat="1" ht="33.35">
      <c r="A66" s="175"/>
      <c r="B66" s="175"/>
      <c r="C66" s="177" t="s">
        <v>136</v>
      </c>
      <c r="D66" s="178">
        <f>SUM(E66:H66)</f>
        <v>-231068.5</v>
      </c>
      <c r="E66" s="179">
        <f>-D15-D19-D40-D58-D67-D88</f>
        <v>-231068.5</v>
      </c>
      <c r="F66" s="179"/>
      <c r="G66" s="179">
        <v>0</v>
      </c>
      <c r="H66" s="179">
        <v>0</v>
      </c>
    </row>
    <row r="67" spans="1:8" s="171" customFormat="1" ht="33.35">
      <c r="A67" s="167">
        <v>1236</v>
      </c>
      <c r="B67" s="278">
        <v>32003</v>
      </c>
      <c r="C67" s="279" t="s">
        <v>155</v>
      </c>
      <c r="D67" s="169">
        <f>SUM(E67:H67)</f>
        <v>-728991.7</v>
      </c>
      <c r="E67" s="170">
        <f>+E69+E70+E73+E76+E79+E82+E84+E86</f>
        <v>-759691.7</v>
      </c>
      <c r="F67" s="170">
        <f t="shared" ref="F67:H67" si="30">+F69+F70+F73+F76+F79+F82+F84+F86</f>
        <v>0</v>
      </c>
      <c r="G67" s="170">
        <f t="shared" si="30"/>
        <v>30700</v>
      </c>
      <c r="H67" s="170">
        <f t="shared" si="30"/>
        <v>0</v>
      </c>
    </row>
    <row r="68" spans="1:8" s="176" customFormat="1">
      <c r="A68" s="172"/>
      <c r="B68" s="172"/>
      <c r="C68" s="173" t="s">
        <v>13</v>
      </c>
      <c r="D68" s="92"/>
      <c r="E68" s="174"/>
      <c r="F68" s="175"/>
      <c r="G68" s="175"/>
      <c r="H68" s="175"/>
    </row>
    <row r="69" spans="1:8" s="98" customFormat="1" ht="33.35">
      <c r="A69" s="94"/>
      <c r="B69" s="94"/>
      <c r="C69" s="279" t="s">
        <v>155</v>
      </c>
      <c r="D69" s="96">
        <f>SUM(E69:H69)</f>
        <v>-1136856.5</v>
      </c>
      <c r="E69" s="97">
        <v>-1136856.5</v>
      </c>
      <c r="F69" s="97">
        <v>0</v>
      </c>
      <c r="G69" s="97">
        <v>0</v>
      </c>
      <c r="H69" s="97">
        <v>0</v>
      </c>
    </row>
    <row r="70" spans="1:8" s="98" customFormat="1">
      <c r="A70" s="94"/>
      <c r="B70" s="94"/>
      <c r="C70" s="70" t="s">
        <v>156</v>
      </c>
      <c r="D70" s="96">
        <f>SUM(E70:H70)</f>
        <v>116750.6</v>
      </c>
      <c r="E70" s="97">
        <f>SUM(E71:E72)</f>
        <v>111750.6</v>
      </c>
      <c r="F70" s="97">
        <f t="shared" ref="F70:H70" si="31">SUM(F71:F72)</f>
        <v>0</v>
      </c>
      <c r="G70" s="97">
        <f t="shared" si="31"/>
        <v>5000</v>
      </c>
      <c r="H70" s="97">
        <f t="shared" si="31"/>
        <v>0</v>
      </c>
    </row>
    <row r="71" spans="1:8" s="103" customFormat="1">
      <c r="A71" s="386"/>
      <c r="B71" s="386"/>
      <c r="C71" s="99" t="s">
        <v>233</v>
      </c>
      <c r="D71" s="100">
        <f t="shared" ref="D71" si="32">+E71+F71+G71+H71</f>
        <v>111750.6</v>
      </c>
      <c r="E71" s="101">
        <f>+'Հավելված N 8'!I27+'Հավելված N 8'!I33+'Հավելված N 8'!I37</f>
        <v>111750.6</v>
      </c>
      <c r="F71" s="101"/>
      <c r="G71" s="101"/>
      <c r="H71" s="102"/>
    </row>
    <row r="72" spans="1:8" s="103" customFormat="1">
      <c r="A72" s="387"/>
      <c r="B72" s="387"/>
      <c r="C72" s="99" t="s">
        <v>248</v>
      </c>
      <c r="D72" s="100">
        <f t="shared" ref="D72" si="33">+E72+F72+G72+H72</f>
        <v>5000</v>
      </c>
      <c r="E72" s="101"/>
      <c r="F72" s="101"/>
      <c r="G72" s="101">
        <f>+'Հավելված N 8'!I39+'Հավելված N 8'!I42</f>
        <v>5000</v>
      </c>
      <c r="H72" s="102"/>
    </row>
    <row r="73" spans="1:8" s="98" customFormat="1">
      <c r="A73" s="94"/>
      <c r="B73" s="94"/>
      <c r="C73" s="70" t="s">
        <v>63</v>
      </c>
      <c r="D73" s="96">
        <f>SUM(E73:H73)</f>
        <v>20700</v>
      </c>
      <c r="E73" s="97">
        <f>SUM(E74:E75)</f>
        <v>0</v>
      </c>
      <c r="F73" s="97">
        <f t="shared" ref="F73:H73" si="34">SUM(F74:F75)</f>
        <v>0</v>
      </c>
      <c r="G73" s="97">
        <f t="shared" si="34"/>
        <v>20700</v>
      </c>
      <c r="H73" s="97">
        <f t="shared" si="34"/>
        <v>0</v>
      </c>
    </row>
    <row r="74" spans="1:8" s="103" customFormat="1" ht="35.5">
      <c r="A74" s="386"/>
      <c r="B74" s="386"/>
      <c r="C74" s="99" t="s">
        <v>245</v>
      </c>
      <c r="D74" s="100">
        <f t="shared" ref="D74:D75" si="35">+E74+F74+G74+H74</f>
        <v>15700</v>
      </c>
      <c r="E74" s="101"/>
      <c r="F74" s="101"/>
      <c r="G74" s="101">
        <v>15700</v>
      </c>
      <c r="H74" s="102"/>
    </row>
    <row r="75" spans="1:8" s="103" customFormat="1" ht="35.5">
      <c r="A75" s="387"/>
      <c r="B75" s="387"/>
      <c r="C75" s="99" t="s">
        <v>249</v>
      </c>
      <c r="D75" s="100">
        <f t="shared" si="35"/>
        <v>5000</v>
      </c>
      <c r="E75" s="101"/>
      <c r="F75" s="101"/>
      <c r="G75" s="101">
        <f>+'Հավելված N 8'!I40+'Հավելված N 8'!I43</f>
        <v>5000</v>
      </c>
      <c r="H75" s="102"/>
    </row>
    <row r="76" spans="1:8" s="98" customFormat="1">
      <c r="A76" s="94"/>
      <c r="B76" s="94"/>
      <c r="C76" s="70" t="s">
        <v>176</v>
      </c>
      <c r="D76" s="96">
        <f>SUM(E76:H76)</f>
        <v>175590.6</v>
      </c>
      <c r="E76" s="97">
        <f>SUM(E77:E78)</f>
        <v>175590.6</v>
      </c>
      <c r="F76" s="97">
        <f t="shared" ref="F76:H76" si="36">SUM(F77:F78)</f>
        <v>0</v>
      </c>
      <c r="G76" s="97">
        <f t="shared" si="36"/>
        <v>0</v>
      </c>
      <c r="H76" s="97">
        <f t="shared" si="36"/>
        <v>0</v>
      </c>
    </row>
    <row r="77" spans="1:8" s="103" customFormat="1">
      <c r="A77" s="386"/>
      <c r="B77" s="386"/>
      <c r="C77" s="99" t="s">
        <v>234</v>
      </c>
      <c r="D77" s="100">
        <f t="shared" ref="D77" si="37">+E77+F77+G77+H77</f>
        <v>112845.9</v>
      </c>
      <c r="E77" s="101">
        <f>+'Հավելված N 8'!I28+1644.5+799.9</f>
        <v>112845.9</v>
      </c>
      <c r="F77" s="101"/>
      <c r="G77" s="101"/>
      <c r="H77" s="102"/>
    </row>
    <row r="78" spans="1:8" s="103" customFormat="1">
      <c r="A78" s="387"/>
      <c r="B78" s="387"/>
      <c r="C78" s="99" t="s">
        <v>235</v>
      </c>
      <c r="D78" s="100">
        <f t="shared" ref="D78" si="38">+E78+F78+G78+H78</f>
        <v>62744.700000000004</v>
      </c>
      <c r="E78" s="101">
        <f>+'Հավելված N 8'!I29+2250.3+413.8</f>
        <v>62744.700000000004</v>
      </c>
      <c r="F78" s="101"/>
      <c r="G78" s="101"/>
      <c r="H78" s="102"/>
    </row>
    <row r="79" spans="1:8" s="98" customFormat="1">
      <c r="A79" s="94"/>
      <c r="B79" s="94"/>
      <c r="C79" s="70" t="s">
        <v>178</v>
      </c>
      <c r="D79" s="96">
        <f>SUM(E79:H79)</f>
        <v>3229.8</v>
      </c>
      <c r="E79" s="97">
        <f>SUM(E80:E81)</f>
        <v>3229.8</v>
      </c>
      <c r="F79" s="97">
        <f t="shared" ref="F79" si="39">SUM(F80:F81)</f>
        <v>0</v>
      </c>
      <c r="G79" s="97">
        <f t="shared" ref="G79" si="40">SUM(G80:G81)</f>
        <v>0</v>
      </c>
      <c r="H79" s="97">
        <f t="shared" ref="H79" si="41">SUM(H80:H81)</f>
        <v>0</v>
      </c>
    </row>
    <row r="80" spans="1:8" s="103" customFormat="1">
      <c r="A80" s="386"/>
      <c r="B80" s="386"/>
      <c r="C80" s="99" t="s">
        <v>238</v>
      </c>
      <c r="D80" s="100">
        <f t="shared" ref="D80:D81" si="42">+E80+F80+G80+H80</f>
        <v>3008.5</v>
      </c>
      <c r="E80" s="101">
        <f>2790.1+218.4</f>
        <v>3008.5</v>
      </c>
      <c r="F80" s="101"/>
      <c r="G80" s="101"/>
      <c r="H80" s="102"/>
    </row>
    <row r="81" spans="1:8" s="103" customFormat="1">
      <c r="A81" s="387"/>
      <c r="B81" s="387"/>
      <c r="C81" s="99" t="s">
        <v>239</v>
      </c>
      <c r="D81" s="100">
        <f t="shared" si="42"/>
        <v>221.3</v>
      </c>
      <c r="E81" s="101">
        <v>221.3</v>
      </c>
      <c r="F81" s="101"/>
      <c r="G81" s="101"/>
      <c r="H81" s="102"/>
    </row>
    <row r="82" spans="1:8" s="98" customFormat="1">
      <c r="A82" s="94"/>
      <c r="B82" s="94"/>
      <c r="C82" s="70" t="s">
        <v>135</v>
      </c>
      <c r="D82" s="96">
        <f>SUM(E82:H82)</f>
        <v>40901.9</v>
      </c>
      <c r="E82" s="97">
        <f>+E83</f>
        <v>40901.9</v>
      </c>
      <c r="F82" s="97">
        <f t="shared" ref="F82" si="43">+F83</f>
        <v>0</v>
      </c>
      <c r="G82" s="97">
        <f t="shared" ref="G82" si="44">+G83</f>
        <v>0</v>
      </c>
      <c r="H82" s="97">
        <f t="shared" ref="H82" si="45">+H83</f>
        <v>0</v>
      </c>
    </row>
    <row r="83" spans="1:8" s="103" customFormat="1">
      <c r="A83" s="274"/>
      <c r="B83" s="274"/>
      <c r="C83" s="99" t="s">
        <v>240</v>
      </c>
      <c r="D83" s="100">
        <f t="shared" ref="D83" si="46">+E83+F83+G83+H83</f>
        <v>40901.9</v>
      </c>
      <c r="E83" s="101">
        <f>+'Հավելված N 8'!I30+'Հավելված N 8'!I35+875.8</f>
        <v>40901.9</v>
      </c>
      <c r="F83" s="101"/>
      <c r="G83" s="101"/>
      <c r="H83" s="102"/>
    </row>
    <row r="84" spans="1:8" s="98" customFormat="1">
      <c r="A84" s="94"/>
      <c r="B84" s="94"/>
      <c r="C84" s="70" t="s">
        <v>157</v>
      </c>
      <c r="D84" s="96">
        <f>SUM(E84:H84)</f>
        <v>45691.9</v>
      </c>
      <c r="E84" s="97">
        <f>+E85</f>
        <v>45691.9</v>
      </c>
      <c r="F84" s="97">
        <f t="shared" ref="F84" si="47">+F85</f>
        <v>0</v>
      </c>
      <c r="G84" s="97">
        <f t="shared" ref="G84" si="48">+G85</f>
        <v>0</v>
      </c>
      <c r="H84" s="97">
        <f t="shared" ref="H84" si="49">+H85</f>
        <v>0</v>
      </c>
    </row>
    <row r="85" spans="1:8" s="103" customFormat="1">
      <c r="A85" s="274"/>
      <c r="B85" s="274"/>
      <c r="C85" s="99" t="s">
        <v>242</v>
      </c>
      <c r="D85" s="100">
        <f t="shared" ref="D85" si="50">+E85+F85+G85+H85</f>
        <v>45691.9</v>
      </c>
      <c r="E85" s="101">
        <f>+'Հավելված N 8'!I31+'Հավելված N 8'!I36+933.7</f>
        <v>45691.9</v>
      </c>
      <c r="F85" s="101"/>
      <c r="G85" s="101"/>
      <c r="H85" s="102"/>
    </row>
    <row r="86" spans="1:8" s="98" customFormat="1">
      <c r="A86" s="94"/>
      <c r="B86" s="94"/>
      <c r="C86" s="70" t="s">
        <v>179</v>
      </c>
      <c r="D86" s="96">
        <f>SUM(E86:H86)</f>
        <v>5000</v>
      </c>
      <c r="E86" s="97">
        <f>+E87</f>
        <v>0</v>
      </c>
      <c r="F86" s="97">
        <f t="shared" ref="F86:H86" si="51">+F87</f>
        <v>0</v>
      </c>
      <c r="G86" s="97">
        <f t="shared" si="51"/>
        <v>5000</v>
      </c>
      <c r="H86" s="97">
        <f t="shared" si="51"/>
        <v>0</v>
      </c>
    </row>
    <row r="87" spans="1:8" s="103" customFormat="1">
      <c r="A87" s="275"/>
      <c r="B87" s="275"/>
      <c r="C87" s="99" t="s">
        <v>250</v>
      </c>
      <c r="D87" s="100">
        <f t="shared" ref="D87" si="52">+E87+F87+G87+H87</f>
        <v>5000</v>
      </c>
      <c r="E87" s="101"/>
      <c r="F87" s="101"/>
      <c r="G87" s="101">
        <f>+'Հավելված N 8'!I41+'Հավելված N 8'!I44</f>
        <v>5000</v>
      </c>
      <c r="H87" s="102"/>
    </row>
    <row r="88" spans="1:8" s="171" customFormat="1">
      <c r="A88" s="167">
        <v>1236</v>
      </c>
      <c r="B88" s="278">
        <v>32005</v>
      </c>
      <c r="C88" s="279" t="s">
        <v>158</v>
      </c>
      <c r="D88" s="169">
        <f>SUM(E88:H88)</f>
        <v>20000</v>
      </c>
      <c r="E88" s="170">
        <f>+E90+E92+E94+E96</f>
        <v>0</v>
      </c>
      <c r="F88" s="170">
        <f t="shared" ref="F88:H88" si="53">+F90+F92+F94+F96</f>
        <v>0</v>
      </c>
      <c r="G88" s="170">
        <f t="shared" si="53"/>
        <v>20000</v>
      </c>
      <c r="H88" s="170">
        <f t="shared" si="53"/>
        <v>0</v>
      </c>
    </row>
    <row r="89" spans="1:8" s="176" customFormat="1">
      <c r="A89" s="172"/>
      <c r="B89" s="172"/>
      <c r="C89" s="173" t="s">
        <v>13</v>
      </c>
      <c r="D89" s="92"/>
      <c r="E89" s="174"/>
      <c r="F89" s="175"/>
      <c r="G89" s="175"/>
      <c r="H89" s="175"/>
    </row>
    <row r="90" spans="1:8" s="98" customFormat="1">
      <c r="A90" s="94"/>
      <c r="B90" s="94"/>
      <c r="C90" s="70" t="s">
        <v>80</v>
      </c>
      <c r="D90" s="96">
        <f>SUM(E90:H90)</f>
        <v>5000</v>
      </c>
      <c r="E90" s="97">
        <f>+E91</f>
        <v>0</v>
      </c>
      <c r="F90" s="97">
        <f t="shared" ref="F90" si="54">+F91</f>
        <v>0</v>
      </c>
      <c r="G90" s="97">
        <f t="shared" ref="G90" si="55">+G91</f>
        <v>5000</v>
      </c>
      <c r="H90" s="97">
        <f t="shared" ref="H90" si="56">+H91</f>
        <v>0</v>
      </c>
    </row>
    <row r="91" spans="1:8" s="103" customFormat="1">
      <c r="A91" s="275"/>
      <c r="B91" s="275"/>
      <c r="C91" s="99" t="s">
        <v>251</v>
      </c>
      <c r="D91" s="100">
        <f t="shared" ref="D91" si="57">+E91+F91+G91+H91</f>
        <v>5000</v>
      </c>
      <c r="E91" s="101"/>
      <c r="F91" s="101"/>
      <c r="G91" s="101">
        <f>+'Հավելված N 8'!I47+'Հավելված N 8'!I51</f>
        <v>5000</v>
      </c>
      <c r="H91" s="102"/>
    </row>
    <row r="92" spans="1:8" s="98" customFormat="1">
      <c r="A92" s="94"/>
      <c r="B92" s="94"/>
      <c r="C92" s="70" t="s">
        <v>175</v>
      </c>
      <c r="D92" s="96">
        <f>SUM(E92:H92)</f>
        <v>5000</v>
      </c>
      <c r="E92" s="97">
        <f>+E93</f>
        <v>0</v>
      </c>
      <c r="F92" s="97">
        <f t="shared" ref="F92" si="58">+F93</f>
        <v>0</v>
      </c>
      <c r="G92" s="97">
        <f t="shared" ref="G92" si="59">+G93</f>
        <v>5000</v>
      </c>
      <c r="H92" s="97">
        <f t="shared" ref="H92" si="60">+H93</f>
        <v>0</v>
      </c>
    </row>
    <row r="93" spans="1:8" s="103" customFormat="1">
      <c r="A93" s="275"/>
      <c r="B93" s="275"/>
      <c r="C93" s="99" t="s">
        <v>252</v>
      </c>
      <c r="D93" s="100">
        <f t="shared" ref="D93" si="61">+E93+F93+G93+H93</f>
        <v>5000</v>
      </c>
      <c r="E93" s="101"/>
      <c r="F93" s="101"/>
      <c r="G93" s="101">
        <f>+'Հավելված N 8'!I48+'Հավելված N 8'!I52</f>
        <v>5000</v>
      </c>
      <c r="H93" s="102"/>
    </row>
    <row r="94" spans="1:8" s="98" customFormat="1">
      <c r="A94" s="94"/>
      <c r="B94" s="94"/>
      <c r="C94" s="70" t="s">
        <v>178</v>
      </c>
      <c r="D94" s="96">
        <f>SUM(E94:H94)</f>
        <v>5000</v>
      </c>
      <c r="E94" s="97">
        <f>+E95</f>
        <v>0</v>
      </c>
      <c r="F94" s="97">
        <f t="shared" ref="F94" si="62">+F95</f>
        <v>0</v>
      </c>
      <c r="G94" s="97">
        <f t="shared" ref="G94" si="63">+G95</f>
        <v>5000</v>
      </c>
      <c r="H94" s="97">
        <f t="shared" ref="H94" si="64">+H95</f>
        <v>0</v>
      </c>
    </row>
    <row r="95" spans="1:8" s="103" customFormat="1">
      <c r="A95" s="275"/>
      <c r="B95" s="275"/>
      <c r="C95" s="99" t="s">
        <v>253</v>
      </c>
      <c r="D95" s="100">
        <f t="shared" ref="D95" si="65">+E95+F95+G95+H95</f>
        <v>5000</v>
      </c>
      <c r="E95" s="101"/>
      <c r="F95" s="101"/>
      <c r="G95" s="101">
        <f>+'Հավելված N 8'!I49+'Հավելված N 8'!I53</f>
        <v>5000</v>
      </c>
      <c r="H95" s="102"/>
    </row>
    <row r="96" spans="1:8" s="98" customFormat="1">
      <c r="A96" s="94"/>
      <c r="B96" s="94"/>
      <c r="C96" s="70" t="s">
        <v>157</v>
      </c>
      <c r="D96" s="96">
        <f>SUM(E96:H96)</f>
        <v>5000</v>
      </c>
      <c r="E96" s="97">
        <f>+E97</f>
        <v>0</v>
      </c>
      <c r="F96" s="97">
        <f t="shared" ref="F96" si="66">+F97</f>
        <v>0</v>
      </c>
      <c r="G96" s="97">
        <f t="shared" ref="G96" si="67">+G97</f>
        <v>5000</v>
      </c>
      <c r="H96" s="97">
        <f t="shared" ref="H96" si="68">+H97</f>
        <v>0</v>
      </c>
    </row>
    <row r="97" spans="1:8" s="103" customFormat="1">
      <c r="A97" s="275"/>
      <c r="B97" s="275"/>
      <c r="C97" s="99" t="s">
        <v>254</v>
      </c>
      <c r="D97" s="100">
        <f t="shared" ref="D97" si="69">+E97+F97+G97+H97</f>
        <v>5000</v>
      </c>
      <c r="E97" s="101"/>
      <c r="F97" s="101"/>
      <c r="G97" s="101">
        <f>+'Հավելված N 8'!I50+'Հավելված N 8'!I54</f>
        <v>5000</v>
      </c>
      <c r="H97" s="102"/>
    </row>
  </sheetData>
  <mergeCells count="27">
    <mergeCell ref="B77:B78"/>
    <mergeCell ref="A77:A78"/>
    <mergeCell ref="A80:A81"/>
    <mergeCell ref="B80:B81"/>
    <mergeCell ref="B71:B72"/>
    <mergeCell ref="A71:A72"/>
    <mergeCell ref="B74:B75"/>
    <mergeCell ref="A74:A75"/>
    <mergeCell ref="F1:H1"/>
    <mergeCell ref="F2:H2"/>
    <mergeCell ref="F3:H3"/>
    <mergeCell ref="A5:H6"/>
    <mergeCell ref="G8:H8"/>
    <mergeCell ref="C9:C10"/>
    <mergeCell ref="D9:D10"/>
    <mergeCell ref="E9:H9"/>
    <mergeCell ref="A22:A25"/>
    <mergeCell ref="B22:B25"/>
    <mergeCell ref="A48:A51"/>
    <mergeCell ref="B48:B51"/>
    <mergeCell ref="A9:B9"/>
    <mergeCell ref="A29:A33"/>
    <mergeCell ref="B29:B33"/>
    <mergeCell ref="A35:A39"/>
    <mergeCell ref="B35:B39"/>
    <mergeCell ref="A43:A46"/>
    <mergeCell ref="B43:B4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07"/>
  <sheetViews>
    <sheetView topLeftCell="B91" zoomScale="84" zoomScaleNormal="84" workbookViewId="0">
      <selection activeCell="D76" sqref="D76"/>
    </sheetView>
  </sheetViews>
  <sheetFormatPr defaultColWidth="9.09765625" defaultRowHeight="17.75"/>
  <cols>
    <col min="1" max="3" width="9.09765625" style="54"/>
    <col min="4" max="4" width="54.19921875" style="54" customWidth="1"/>
    <col min="5" max="5" width="22.8984375" style="164" customWidth="1"/>
    <col min="6" max="6" width="22.8984375" style="164" bestFit="1" customWidth="1"/>
    <col min="7" max="7" width="22.8984375" style="164" customWidth="1"/>
    <col min="8" max="8" width="22.8984375" style="164" bestFit="1" customWidth="1"/>
    <col min="9" max="9" width="20.69921875" style="54" customWidth="1"/>
    <col min="10" max="10" width="19.296875" style="54" customWidth="1"/>
    <col min="11" max="11" width="20" style="54" customWidth="1"/>
    <col min="12" max="16384" width="9.09765625" style="54"/>
  </cols>
  <sheetData>
    <row r="1" spans="2:8" s="53" customFormat="1" ht="25.55" customHeight="1">
      <c r="E1" s="393"/>
      <c r="F1" s="393"/>
      <c r="G1" s="393" t="s">
        <v>154</v>
      </c>
      <c r="H1" s="393"/>
    </row>
    <row r="2" spans="2:8" ht="17.899999999999999" customHeight="1">
      <c r="D2" s="55"/>
      <c r="E2" s="394" t="s">
        <v>88</v>
      </c>
      <c r="F2" s="394"/>
      <c r="G2" s="394"/>
      <c r="H2" s="394"/>
    </row>
    <row r="3" spans="2:8">
      <c r="D3" s="55"/>
      <c r="E3" s="394"/>
      <c r="F3" s="394"/>
      <c r="G3" s="394" t="s">
        <v>27</v>
      </c>
      <c r="H3" s="394"/>
    </row>
    <row r="4" spans="2:8" ht="13.7" customHeight="1">
      <c r="D4" s="55"/>
      <c r="E4" s="156"/>
      <c r="F4" s="156"/>
      <c r="G4" s="156"/>
      <c r="H4" s="156"/>
    </row>
    <row r="5" spans="2:8" ht="13.7" customHeight="1">
      <c r="D5" s="55"/>
      <c r="E5" s="156"/>
      <c r="F5" s="156"/>
      <c r="G5" s="156"/>
      <c r="H5" s="156"/>
    </row>
    <row r="6" spans="2:8" ht="85.7" customHeight="1">
      <c r="B6" s="395" t="s">
        <v>89</v>
      </c>
      <c r="C6" s="395"/>
      <c r="D6" s="395"/>
      <c r="E6" s="395"/>
      <c r="F6" s="395"/>
      <c r="G6" s="395"/>
      <c r="H6" s="395"/>
    </row>
    <row r="8" spans="2:8">
      <c r="E8" s="157"/>
      <c r="F8" s="157"/>
      <c r="G8" s="157"/>
      <c r="H8" s="157" t="s">
        <v>16</v>
      </c>
    </row>
    <row r="9" spans="2:8" ht="41.65" customHeight="1">
      <c r="B9" s="371" t="s">
        <v>47</v>
      </c>
      <c r="C9" s="372"/>
      <c r="D9" s="373" t="s">
        <v>48</v>
      </c>
      <c r="E9" s="396" t="s">
        <v>68</v>
      </c>
      <c r="F9" s="397"/>
      <c r="G9" s="397"/>
      <c r="H9" s="398"/>
    </row>
    <row r="10" spans="2:8" ht="88.55" customHeight="1">
      <c r="B10" s="44" t="s">
        <v>21</v>
      </c>
      <c r="C10" s="44" t="s">
        <v>22</v>
      </c>
      <c r="D10" s="375"/>
      <c r="E10" s="158" t="s">
        <v>61</v>
      </c>
      <c r="F10" s="158" t="s">
        <v>60</v>
      </c>
      <c r="G10" s="158" t="s">
        <v>9</v>
      </c>
      <c r="H10" s="158" t="s">
        <v>10</v>
      </c>
    </row>
    <row r="11" spans="2:8" ht="33.35">
      <c r="B11" s="44"/>
      <c r="C11" s="44"/>
      <c r="D11" s="56" t="s">
        <v>24</v>
      </c>
      <c r="E11" s="48">
        <f>+E13+E19+E42+E62+E70+E73+E96</f>
        <v>401369.80000000005</v>
      </c>
      <c r="F11" s="48">
        <f t="shared" ref="F11:H11" si="0">+F13+F19+F42+F62+F70+F73+F96</f>
        <v>521927.80000000005</v>
      </c>
      <c r="G11" s="48">
        <f t="shared" si="0"/>
        <v>0</v>
      </c>
      <c r="H11" s="48">
        <f t="shared" si="0"/>
        <v>0</v>
      </c>
    </row>
    <row r="12" spans="2:8">
      <c r="B12" s="44"/>
      <c r="C12" s="44"/>
      <c r="D12" s="57" t="s">
        <v>57</v>
      </c>
      <c r="E12" s="165"/>
      <c r="F12" s="165"/>
      <c r="G12" s="165"/>
      <c r="H12" s="165"/>
    </row>
    <row r="13" spans="2:8">
      <c r="B13" s="46">
        <v>1163</v>
      </c>
      <c r="C13" s="46">
        <v>32001</v>
      </c>
      <c r="D13" s="61" t="s">
        <v>137</v>
      </c>
      <c r="E13" s="163">
        <f>+E15</f>
        <v>51974</v>
      </c>
      <c r="F13" s="163">
        <f t="shared" ref="F13:H13" si="1">+F15</f>
        <v>51974</v>
      </c>
      <c r="G13" s="163">
        <f t="shared" si="1"/>
        <v>51974</v>
      </c>
      <c r="H13" s="163">
        <f t="shared" si="1"/>
        <v>51974</v>
      </c>
    </row>
    <row r="14" spans="2:8">
      <c r="B14" s="115"/>
      <c r="C14" s="115"/>
      <c r="D14" s="52" t="s">
        <v>23</v>
      </c>
      <c r="E14" s="159"/>
      <c r="F14" s="159"/>
      <c r="G14" s="159"/>
      <c r="H14" s="159"/>
    </row>
    <row r="15" spans="2:8">
      <c r="B15" s="116"/>
      <c r="C15" s="116"/>
      <c r="D15" s="58" t="s">
        <v>171</v>
      </c>
      <c r="E15" s="160">
        <f>+E17</f>
        <v>51974</v>
      </c>
      <c r="F15" s="160">
        <f t="shared" ref="F15:H15" si="2">+F17</f>
        <v>51974</v>
      </c>
      <c r="G15" s="160">
        <f t="shared" si="2"/>
        <v>51974</v>
      </c>
      <c r="H15" s="160">
        <f t="shared" si="2"/>
        <v>51974</v>
      </c>
    </row>
    <row r="16" spans="2:8">
      <c r="B16" s="116"/>
      <c r="C16" s="116"/>
      <c r="D16" s="59" t="s">
        <v>58</v>
      </c>
      <c r="E16" s="161"/>
      <c r="F16" s="161"/>
      <c r="G16" s="161"/>
      <c r="H16" s="161"/>
    </row>
    <row r="17" spans="2:8">
      <c r="B17" s="116"/>
      <c r="C17" s="116"/>
      <c r="D17" s="70" t="s">
        <v>63</v>
      </c>
      <c r="E17" s="117">
        <f>SUM(E18:E18)</f>
        <v>51974</v>
      </c>
      <c r="F17" s="117">
        <f>SUM(F18:F18)</f>
        <v>51974</v>
      </c>
      <c r="G17" s="117">
        <f>SUM(G18:G18)</f>
        <v>51974</v>
      </c>
      <c r="H17" s="117">
        <f>SUM(H18:H18)</f>
        <v>51974</v>
      </c>
    </row>
    <row r="18" spans="2:8" ht="35.5">
      <c r="B18" s="238"/>
      <c r="C18" s="238"/>
      <c r="D18" s="66" t="str">
        <f>+'Հավելված N 4'!C18</f>
        <v>Արմավիրի մարզի Ջրառատ համայնքի ծանրամարտի մարզադպրոց</v>
      </c>
      <c r="E18" s="162">
        <f>+H18</f>
        <v>51974</v>
      </c>
      <c r="F18" s="162">
        <f>+H18</f>
        <v>51974</v>
      </c>
      <c r="G18" s="162">
        <f>+H18</f>
        <v>51974</v>
      </c>
      <c r="H18" s="162">
        <f>+'Հավելված N 4'!D18</f>
        <v>51974</v>
      </c>
    </row>
    <row r="19" spans="2:8" ht="50">
      <c r="B19" s="221">
        <v>1183</v>
      </c>
      <c r="C19" s="221">
        <v>32007</v>
      </c>
      <c r="D19" s="222" t="s">
        <v>186</v>
      </c>
      <c r="E19" s="163">
        <f>+E21</f>
        <v>418279.2</v>
      </c>
      <c r="F19" s="163">
        <f t="shared" ref="F19:H19" si="3">+F21</f>
        <v>418279.2</v>
      </c>
      <c r="G19" s="163">
        <f t="shared" si="3"/>
        <v>418279.2</v>
      </c>
      <c r="H19" s="163">
        <f t="shared" si="3"/>
        <v>418279.2</v>
      </c>
    </row>
    <row r="20" spans="2:8">
      <c r="B20" s="115"/>
      <c r="C20" s="115"/>
      <c r="D20" s="52" t="s">
        <v>23</v>
      </c>
      <c r="E20" s="159"/>
      <c r="F20" s="159"/>
      <c r="G20" s="159"/>
      <c r="H20" s="159"/>
    </row>
    <row r="21" spans="2:8">
      <c r="B21" s="116"/>
      <c r="C21" s="116"/>
      <c r="D21" s="58" t="s">
        <v>171</v>
      </c>
      <c r="E21" s="160">
        <f>+E23+E28+E30+E36</f>
        <v>418279.2</v>
      </c>
      <c r="F21" s="160">
        <f t="shared" ref="F21:H21" si="4">+F23+F28+F30+F36</f>
        <v>418279.2</v>
      </c>
      <c r="G21" s="160">
        <f t="shared" si="4"/>
        <v>418279.2</v>
      </c>
      <c r="H21" s="160">
        <f t="shared" si="4"/>
        <v>418279.2</v>
      </c>
    </row>
    <row r="22" spans="2:8">
      <c r="B22" s="116"/>
      <c r="C22" s="116"/>
      <c r="D22" s="59" t="s">
        <v>58</v>
      </c>
      <c r="E22" s="161"/>
      <c r="F22" s="161"/>
      <c r="G22" s="161"/>
      <c r="H22" s="161"/>
    </row>
    <row r="23" spans="2:8">
      <c r="B23" s="116"/>
      <c r="C23" s="116"/>
      <c r="D23" s="70" t="s">
        <v>180</v>
      </c>
      <c r="E23" s="117">
        <f>SUM(E24:E27)</f>
        <v>164834.29999999999</v>
      </c>
      <c r="F23" s="117">
        <f t="shared" ref="F23:H23" si="5">SUM(F24:F27)</f>
        <v>164834.29999999999</v>
      </c>
      <c r="G23" s="117">
        <f t="shared" si="5"/>
        <v>164834.29999999999</v>
      </c>
      <c r="H23" s="117">
        <f t="shared" si="5"/>
        <v>164834.29999999999</v>
      </c>
    </row>
    <row r="24" spans="2:8" ht="35.5">
      <c r="B24" s="390"/>
      <c r="C24" s="390"/>
      <c r="D24" s="66" t="str">
        <f>+'Հավելված N 4'!C22</f>
        <v>«Երևանի Միքայել Նալբանդյանի անվան հ.33 հիմնական դպրոց» ՊՈԱԿ</v>
      </c>
      <c r="E24" s="162">
        <f>+H24</f>
        <v>39373.800000000003</v>
      </c>
      <c r="F24" s="162">
        <f>+H24</f>
        <v>39373.800000000003</v>
      </c>
      <c r="G24" s="162">
        <f>+H24</f>
        <v>39373.800000000003</v>
      </c>
      <c r="H24" s="162">
        <f>+'Հավելված N 4'!D22</f>
        <v>39373.800000000003</v>
      </c>
    </row>
    <row r="25" spans="2:8" ht="35.5">
      <c r="B25" s="391"/>
      <c r="C25" s="391"/>
      <c r="D25" s="66" t="str">
        <f>+'Հավելված N 4'!C23</f>
        <v>«Երևանի Ս. Խանզադյանի անվան հ. 184 ավագ դպրոց» ՊՈԱԿ</v>
      </c>
      <c r="E25" s="162">
        <f t="shared" ref="E25:E27" si="6">+H25</f>
        <v>42827.799999999996</v>
      </c>
      <c r="F25" s="162">
        <f t="shared" ref="F25:F27" si="7">+H25</f>
        <v>42827.799999999996</v>
      </c>
      <c r="G25" s="162">
        <f t="shared" ref="G25:G27" si="8">+H25</f>
        <v>42827.799999999996</v>
      </c>
      <c r="H25" s="162">
        <f>+'Հավելված N 4'!D23</f>
        <v>42827.799999999996</v>
      </c>
    </row>
    <row r="26" spans="2:8" ht="35.5">
      <c r="B26" s="391"/>
      <c r="C26" s="391"/>
      <c r="D26" s="66" t="str">
        <f>+'Հավելված N 4'!C24</f>
        <v>«Երևանի Ա. Երզնկյանի անվան հ. 118 ավագ դպրոց» ՊՈԱԿ</v>
      </c>
      <c r="E26" s="162">
        <f t="shared" si="6"/>
        <v>47816.4</v>
      </c>
      <c r="F26" s="162">
        <f t="shared" si="7"/>
        <v>47816.4</v>
      </c>
      <c r="G26" s="162">
        <f t="shared" si="8"/>
        <v>47816.4</v>
      </c>
      <c r="H26" s="162">
        <f>+'Հավելված N 4'!D24</f>
        <v>47816.4</v>
      </c>
    </row>
    <row r="27" spans="2:8" ht="35.5">
      <c r="B27" s="392"/>
      <c r="C27" s="392"/>
      <c r="D27" s="66" t="str">
        <f>+'Հավելված N 4'!C25</f>
        <v>«Երևանի Սիլվա Կապուտիկյանի անվան հ. 145 հիմնական դպրոց» ՊՈԱԿ</v>
      </c>
      <c r="E27" s="162">
        <f t="shared" si="6"/>
        <v>34816.300000000003</v>
      </c>
      <c r="F27" s="162">
        <f t="shared" si="7"/>
        <v>34816.300000000003</v>
      </c>
      <c r="G27" s="162">
        <f t="shared" si="8"/>
        <v>34816.300000000003</v>
      </c>
      <c r="H27" s="162">
        <f>+'Հավելված N 4'!D25</f>
        <v>34816.300000000003</v>
      </c>
    </row>
    <row r="28" spans="2:8">
      <c r="B28" s="116"/>
      <c r="C28" s="116"/>
      <c r="D28" s="70" t="s">
        <v>80</v>
      </c>
      <c r="E28" s="117">
        <f>+E29</f>
        <v>2658.2</v>
      </c>
      <c r="F28" s="117">
        <f t="shared" ref="F28:H28" si="9">+F29</f>
        <v>2658.2</v>
      </c>
      <c r="G28" s="117">
        <f t="shared" si="9"/>
        <v>2658.2</v>
      </c>
      <c r="H28" s="117">
        <f t="shared" si="9"/>
        <v>2658.2</v>
      </c>
    </row>
    <row r="29" spans="2:8">
      <c r="B29" s="239"/>
      <c r="C29" s="239"/>
      <c r="D29" s="66" t="str">
        <f>+'Հավելված N 4'!C27</f>
        <v>«Թալինի ավագ դպրոց» ՊՈԱԿ</v>
      </c>
      <c r="E29" s="162">
        <f>+H29</f>
        <v>2658.2</v>
      </c>
      <c r="F29" s="162">
        <f>+H29</f>
        <v>2658.2</v>
      </c>
      <c r="G29" s="162">
        <f>+H29</f>
        <v>2658.2</v>
      </c>
      <c r="H29" s="162">
        <f>+'Հավելված N 4'!D27</f>
        <v>2658.2</v>
      </c>
    </row>
    <row r="30" spans="2:8">
      <c r="B30" s="116"/>
      <c r="C30" s="116"/>
      <c r="D30" s="70" t="s">
        <v>63</v>
      </c>
      <c r="E30" s="117">
        <f>SUM(E31:E35)</f>
        <v>39250.199999999997</v>
      </c>
      <c r="F30" s="117">
        <f t="shared" ref="F30:H30" si="10">SUM(F31:F35)</f>
        <v>39250.199999999997</v>
      </c>
      <c r="G30" s="117">
        <f t="shared" si="10"/>
        <v>39250.199999999997</v>
      </c>
      <c r="H30" s="117">
        <f t="shared" si="10"/>
        <v>39250.199999999997</v>
      </c>
    </row>
    <row r="31" spans="2:8">
      <c r="B31" s="390"/>
      <c r="C31" s="390"/>
      <c r="D31" s="66" t="str">
        <f>+'Հավելված N 4'!C29</f>
        <v>«Արտիմետի միջնակարգ դպրոց» ՊՈԱԿ</v>
      </c>
      <c r="E31" s="162">
        <f>+H31</f>
        <v>3460.6</v>
      </c>
      <c r="F31" s="162">
        <f>+H31</f>
        <v>3460.6</v>
      </c>
      <c r="G31" s="162">
        <f>+H31</f>
        <v>3460.6</v>
      </c>
      <c r="H31" s="162">
        <f>+'Հավելված N 4'!D29</f>
        <v>3460.6</v>
      </c>
    </row>
    <row r="32" spans="2:8" ht="35.5">
      <c r="B32" s="391"/>
      <c r="C32" s="391"/>
      <c r="D32" s="66" t="str">
        <f>+'Հավելված N 4'!C30</f>
        <v>«Արագածի Մ. Մեխակյանի անվան միջնակարգ դպրոց» ՊՈԱԿ</v>
      </c>
      <c r="E32" s="162">
        <f t="shared" ref="E32:E34" si="11">+H32</f>
        <v>32092.600000000002</v>
      </c>
      <c r="F32" s="162">
        <f t="shared" ref="F32:F34" si="12">+H32</f>
        <v>32092.600000000002</v>
      </c>
      <c r="G32" s="162">
        <f t="shared" ref="G32:G35" si="13">+H32</f>
        <v>32092.600000000002</v>
      </c>
      <c r="H32" s="162">
        <f>+'Հավելված N 4'!D30</f>
        <v>32092.600000000002</v>
      </c>
    </row>
    <row r="33" spans="2:8" ht="35.5">
      <c r="B33" s="391"/>
      <c r="C33" s="391"/>
      <c r="D33" s="66" t="str">
        <f>+'Հավելված N 4'!C31</f>
        <v>«Վաղարշապատի Երվանդ Օտյանի անվան N 7 հիմնական դպրոց » ՊՈԱԿ</v>
      </c>
      <c r="E33" s="162">
        <f t="shared" si="11"/>
        <v>1488.6</v>
      </c>
      <c r="F33" s="162">
        <f t="shared" si="12"/>
        <v>1488.6</v>
      </c>
      <c r="G33" s="162">
        <f t="shared" si="13"/>
        <v>1488.6</v>
      </c>
      <c r="H33" s="162">
        <f>+'Հավելված N 4'!D31</f>
        <v>1488.6</v>
      </c>
    </row>
    <row r="34" spans="2:8" ht="35.5">
      <c r="B34" s="391"/>
      <c r="C34" s="391"/>
      <c r="D34" s="66" t="str">
        <f>+'Հավելված N 4'!C32</f>
        <v>«Ջանֆիդայի Է. Դաշտոյանի անվան միջնակարգ դպրոց» ՊՈԱԿ</v>
      </c>
      <c r="E34" s="162">
        <f t="shared" si="11"/>
        <v>1097.7</v>
      </c>
      <c r="F34" s="162">
        <f t="shared" si="12"/>
        <v>1097.7</v>
      </c>
      <c r="G34" s="162">
        <f t="shared" si="13"/>
        <v>1097.7</v>
      </c>
      <c r="H34" s="162">
        <f>+'Հավելված N 4'!D32</f>
        <v>1097.7</v>
      </c>
    </row>
    <row r="35" spans="2:8">
      <c r="B35" s="392"/>
      <c r="C35" s="392"/>
      <c r="D35" s="66" t="str">
        <f>+'Հավելված N 4'!C33</f>
        <v>«Արմավիրի N 6 հիմնական դպրոց» ՊՈԱԿ</v>
      </c>
      <c r="E35" s="162">
        <f t="shared" ref="E35" si="14">+H35</f>
        <v>1110.7</v>
      </c>
      <c r="F35" s="162">
        <f t="shared" ref="F35" si="15">+H35</f>
        <v>1110.7</v>
      </c>
      <c r="G35" s="162">
        <f t="shared" si="13"/>
        <v>1110.7</v>
      </c>
      <c r="H35" s="162">
        <f>+'Հավելված N 4'!D33</f>
        <v>1110.7</v>
      </c>
    </row>
    <row r="36" spans="2:8">
      <c r="B36" s="116"/>
      <c r="C36" s="116"/>
      <c r="D36" s="70" t="s">
        <v>176</v>
      </c>
      <c r="E36" s="117">
        <f>SUM(E37:E41)</f>
        <v>211536.5</v>
      </c>
      <c r="F36" s="117">
        <f t="shared" ref="F36" si="16">SUM(F37:F41)</f>
        <v>211536.5</v>
      </c>
      <c r="G36" s="117">
        <f t="shared" ref="G36" si="17">SUM(G37:G41)</f>
        <v>211536.5</v>
      </c>
      <c r="H36" s="117">
        <f t="shared" ref="H36" si="18">SUM(H37:H41)</f>
        <v>211536.5</v>
      </c>
    </row>
    <row r="37" spans="2:8" ht="35.5">
      <c r="B37" s="390"/>
      <c r="C37" s="390"/>
      <c r="D37" s="66" t="str">
        <f>+'Հավելված N 4'!C35</f>
        <v>«Վանաձորի Խ. Աբովյանի անվան թիվ 9 հիմնական դպրոց» ՊՈԱԿ</v>
      </c>
      <c r="E37" s="162">
        <f>+H37</f>
        <v>69569.899999999994</v>
      </c>
      <c r="F37" s="162">
        <f>+H37</f>
        <v>69569.899999999994</v>
      </c>
      <c r="G37" s="162">
        <f>+H37</f>
        <v>69569.899999999994</v>
      </c>
      <c r="H37" s="162">
        <f>+'Հավելված N 4'!D35</f>
        <v>69569.899999999994</v>
      </c>
    </row>
    <row r="38" spans="2:8" ht="35.5">
      <c r="B38" s="391"/>
      <c r="C38" s="391"/>
      <c r="D38" s="66" t="str">
        <f>+'Հավելված N 4'!C36</f>
        <v>«Վանաձորի Ծովակալ Իսակովի  անվան թիվ 23 հիմնական դպրոց ՊՈԱԿ</v>
      </c>
      <c r="E38" s="162">
        <f t="shared" ref="E38:E41" si="19">+H38</f>
        <v>24774.6</v>
      </c>
      <c r="F38" s="162">
        <f t="shared" ref="F38:F41" si="20">+H38</f>
        <v>24774.6</v>
      </c>
      <c r="G38" s="162">
        <f t="shared" ref="G38:G41" si="21">+H38</f>
        <v>24774.6</v>
      </c>
      <c r="H38" s="162">
        <f>+'Հավելված N 4'!D36</f>
        <v>24774.6</v>
      </c>
    </row>
    <row r="39" spans="2:8">
      <c r="B39" s="391"/>
      <c r="C39" s="391"/>
      <c r="D39" s="66" t="str">
        <f>+'Հավելված N 4'!C37</f>
        <v>Ստեփանավանի N1 վարժարան ՊՈԱԿ</v>
      </c>
      <c r="E39" s="162">
        <f t="shared" si="19"/>
        <v>14277.5</v>
      </c>
      <c r="F39" s="162">
        <f t="shared" si="20"/>
        <v>14277.5</v>
      </c>
      <c r="G39" s="162">
        <f t="shared" si="21"/>
        <v>14277.5</v>
      </c>
      <c r="H39" s="162">
        <f>+'Հավելված N 4'!D37</f>
        <v>14277.5</v>
      </c>
    </row>
    <row r="40" spans="2:8">
      <c r="B40" s="391"/>
      <c r="C40" s="391"/>
      <c r="D40" s="66" t="str">
        <f>+'Հավելված N 4'!C38</f>
        <v>«Ագարակի միջնակարգ դպրոց» ՊՈԱԿ</v>
      </c>
      <c r="E40" s="162">
        <f t="shared" si="19"/>
        <v>52491.799999999996</v>
      </c>
      <c r="F40" s="162">
        <f t="shared" si="20"/>
        <v>52491.799999999996</v>
      </c>
      <c r="G40" s="162">
        <f t="shared" si="21"/>
        <v>52491.799999999996</v>
      </c>
      <c r="H40" s="162">
        <f>+'Հավելված N 4'!D38</f>
        <v>52491.799999999996</v>
      </c>
    </row>
    <row r="41" spans="2:8">
      <c r="B41" s="392"/>
      <c r="C41" s="392"/>
      <c r="D41" s="66" t="str">
        <f>+'Հավելված N 4'!C39</f>
        <v>«Վարդաբլուրի միջնակարգ դպրոց» ՊՈԱԿ</v>
      </c>
      <c r="E41" s="162">
        <f t="shared" si="19"/>
        <v>50422.7</v>
      </c>
      <c r="F41" s="162">
        <f t="shared" si="20"/>
        <v>50422.7</v>
      </c>
      <c r="G41" s="162">
        <f t="shared" si="21"/>
        <v>50422.7</v>
      </c>
      <c r="H41" s="162">
        <f>+'Հավելված N 4'!D39</f>
        <v>50422.7</v>
      </c>
    </row>
    <row r="42" spans="2:8" ht="50">
      <c r="B42" s="221">
        <v>1183</v>
      </c>
      <c r="C42" s="221">
        <v>32009</v>
      </c>
      <c r="D42" s="222" t="s">
        <v>188</v>
      </c>
      <c r="E42" s="163">
        <f>+E44</f>
        <v>161856.80000000002</v>
      </c>
      <c r="F42" s="163">
        <f t="shared" ref="F42:H42" si="22">+F44</f>
        <v>203382.2</v>
      </c>
      <c r="G42" s="163">
        <f t="shared" si="22"/>
        <v>237346.9</v>
      </c>
      <c r="H42" s="163">
        <f t="shared" si="22"/>
        <v>237346.9</v>
      </c>
    </row>
    <row r="43" spans="2:8">
      <c r="B43" s="115"/>
      <c r="C43" s="115"/>
      <c r="D43" s="52" t="s">
        <v>23</v>
      </c>
      <c r="E43" s="159"/>
      <c r="F43" s="159"/>
      <c r="G43" s="159"/>
      <c r="H43" s="159"/>
    </row>
    <row r="44" spans="2:8">
      <c r="B44" s="116"/>
      <c r="C44" s="116"/>
      <c r="D44" s="58" t="s">
        <v>171</v>
      </c>
      <c r="E44" s="160">
        <f>+E46+E51+E56+E58+E60</f>
        <v>161856.80000000002</v>
      </c>
      <c r="F44" s="160">
        <f t="shared" ref="F44:H44" si="23">+F46+F51+F56+F58+F60</f>
        <v>203382.2</v>
      </c>
      <c r="G44" s="160">
        <f t="shared" si="23"/>
        <v>237346.9</v>
      </c>
      <c r="H44" s="160">
        <f t="shared" si="23"/>
        <v>237346.9</v>
      </c>
    </row>
    <row r="45" spans="2:8">
      <c r="B45" s="116"/>
      <c r="C45" s="116"/>
      <c r="D45" s="59" t="s">
        <v>58</v>
      </c>
      <c r="E45" s="161"/>
      <c r="F45" s="161"/>
      <c r="G45" s="161"/>
      <c r="H45" s="161"/>
    </row>
    <row r="46" spans="2:8">
      <c r="B46" s="116"/>
      <c r="C46" s="116"/>
      <c r="D46" s="70" t="s">
        <v>180</v>
      </c>
      <c r="E46" s="117">
        <f>SUM(E47:E50)</f>
        <v>13236.400000000001</v>
      </c>
      <c r="F46" s="117">
        <f t="shared" ref="F46" si="24">SUM(F47:F50)</f>
        <v>13236.400000000001</v>
      </c>
      <c r="G46" s="117">
        <f t="shared" ref="G46" si="25">SUM(G47:G50)</f>
        <v>47201.100000000006</v>
      </c>
      <c r="H46" s="117">
        <f t="shared" ref="H46" si="26">SUM(H47:H50)</f>
        <v>47201.100000000006</v>
      </c>
    </row>
    <row r="47" spans="2:8" ht="35.5">
      <c r="B47" s="390"/>
      <c r="C47" s="390"/>
      <c r="D47" s="66" t="str">
        <f>+'Հավելված N 4'!C43</f>
        <v>«Երևանի Մ. Սարյանի անվան հ. 86 հիմնական դպրոց» ՊՈԱԿ</v>
      </c>
      <c r="E47" s="162">
        <f>+H47</f>
        <v>1832.1</v>
      </c>
      <c r="F47" s="162">
        <f>+H47</f>
        <v>1832.1</v>
      </c>
      <c r="G47" s="162">
        <f>+H47</f>
        <v>1832.1</v>
      </c>
      <c r="H47" s="162">
        <f>+'Հավելված N 4'!D43</f>
        <v>1832.1</v>
      </c>
    </row>
    <row r="48" spans="2:8" ht="35.5">
      <c r="B48" s="391"/>
      <c r="C48" s="391"/>
      <c r="D48" s="66" t="str">
        <f>+'Հավելված N 4'!C44</f>
        <v>«Երևանի Վ. Թեքեյանի անվան թիվ 92 հիմնական դպրոց» ՊՈԱԿ</v>
      </c>
      <c r="E48" s="282">
        <v>0</v>
      </c>
      <c r="F48" s="282">
        <v>0</v>
      </c>
      <c r="G48" s="282">
        <f t="shared" ref="G48:G50" si="27">+H48</f>
        <v>33704.300000000003</v>
      </c>
      <c r="H48" s="162">
        <f>+'Հավելված N 4'!D44</f>
        <v>33704.300000000003</v>
      </c>
    </row>
    <row r="49" spans="2:8">
      <c r="B49" s="391"/>
      <c r="C49" s="391"/>
      <c r="D49" s="66" t="str">
        <f>+'Հավելված N 4'!C45</f>
        <v>«Երևանի հ. 37 հիմնական դպրոց» ՊՈԱԿ</v>
      </c>
      <c r="E49" s="282">
        <v>0</v>
      </c>
      <c r="F49" s="282">
        <v>0</v>
      </c>
      <c r="G49" s="282">
        <f t="shared" si="27"/>
        <v>260.39999999999998</v>
      </c>
      <c r="H49" s="162">
        <f>+'Հավելված N 4'!D45</f>
        <v>260.39999999999998</v>
      </c>
    </row>
    <row r="50" spans="2:8">
      <c r="B50" s="392"/>
      <c r="C50" s="392"/>
      <c r="D50" s="66" t="str">
        <f>+'Հավելված N 4'!C46</f>
        <v>«Երևանի հ. 136 հիմնական դպրոց» ՊՈԱԿ</v>
      </c>
      <c r="E50" s="162">
        <f t="shared" ref="E50" si="28">+H50</f>
        <v>11404.300000000001</v>
      </c>
      <c r="F50" s="162">
        <f t="shared" ref="F50" si="29">+H50</f>
        <v>11404.300000000001</v>
      </c>
      <c r="G50" s="162">
        <f t="shared" si="27"/>
        <v>11404.300000000001</v>
      </c>
      <c r="H50" s="162">
        <f>+'Հավելված N 4'!D46</f>
        <v>11404.300000000001</v>
      </c>
    </row>
    <row r="51" spans="2:8">
      <c r="B51" s="116"/>
      <c r="C51" s="116"/>
      <c r="D51" s="70" t="s">
        <v>63</v>
      </c>
      <c r="E51" s="117">
        <f>SUM(E52:E55)</f>
        <v>89362.7</v>
      </c>
      <c r="F51" s="117">
        <f t="shared" ref="F51" si="30">SUM(F52:F55)</f>
        <v>89362.7</v>
      </c>
      <c r="G51" s="117">
        <f t="shared" ref="G51" si="31">SUM(G52:G55)</f>
        <v>89362.7</v>
      </c>
      <c r="H51" s="117">
        <f t="shared" ref="H51" si="32">SUM(H52:H55)</f>
        <v>89362.7</v>
      </c>
    </row>
    <row r="52" spans="2:8">
      <c r="B52" s="390"/>
      <c r="C52" s="390"/>
      <c r="D52" s="66" t="str">
        <f>+'Հավելված N 4'!C48</f>
        <v>Շահումյանի միջնակարգ դպրոց ՊՈԱԿ</v>
      </c>
      <c r="E52" s="162">
        <f>+H52</f>
        <v>19329.5</v>
      </c>
      <c r="F52" s="162">
        <f>+H52</f>
        <v>19329.5</v>
      </c>
      <c r="G52" s="162">
        <f>+H52</f>
        <v>19329.5</v>
      </c>
      <c r="H52" s="162">
        <f>+'Հավելված N 4'!D48</f>
        <v>19329.5</v>
      </c>
    </row>
    <row r="53" spans="2:8">
      <c r="B53" s="391"/>
      <c r="C53" s="391"/>
      <c r="D53" s="66" t="str">
        <f>+'Հավելված N 4'!C49</f>
        <v>«Փշատավանի միջնակարգ դպրոց» ՊՈԱԿ</v>
      </c>
      <c r="E53" s="162">
        <f t="shared" ref="E53:E55" si="33">+H53</f>
        <v>31.4</v>
      </c>
      <c r="F53" s="162">
        <f t="shared" ref="F53:F55" si="34">+H53</f>
        <v>31.4</v>
      </c>
      <c r="G53" s="162">
        <f t="shared" ref="G53:G55" si="35">+H53</f>
        <v>31.4</v>
      </c>
      <c r="H53" s="162">
        <f>+'Հավելված N 4'!D49</f>
        <v>31.4</v>
      </c>
    </row>
    <row r="54" spans="2:8">
      <c r="B54" s="391"/>
      <c r="C54" s="391"/>
      <c r="D54" s="66" t="str">
        <f>+'Հավելված N 4'!C50</f>
        <v>«Սարդարապատի միջնակարգ դպրոց» ՊՈԱԿ</v>
      </c>
      <c r="E54" s="162">
        <f t="shared" si="33"/>
        <v>66592.5</v>
      </c>
      <c r="F54" s="162">
        <f t="shared" si="34"/>
        <v>66592.5</v>
      </c>
      <c r="G54" s="162">
        <f t="shared" si="35"/>
        <v>66592.5</v>
      </c>
      <c r="H54" s="162">
        <f>+'Հավելված N 4'!D50</f>
        <v>66592.5</v>
      </c>
    </row>
    <row r="55" spans="2:8">
      <c r="B55" s="392"/>
      <c r="C55" s="392"/>
      <c r="D55" s="66" t="str">
        <f>+'Հավելված N 4'!C51</f>
        <v>«Արմավիրի հ. 8 հիմնական դպրոց» ՊՈԱԿ</v>
      </c>
      <c r="E55" s="162">
        <f t="shared" si="33"/>
        <v>3409.2999999999997</v>
      </c>
      <c r="F55" s="162">
        <f t="shared" si="34"/>
        <v>3409.2999999999997</v>
      </c>
      <c r="G55" s="162">
        <f t="shared" si="35"/>
        <v>3409.2999999999997</v>
      </c>
      <c r="H55" s="162">
        <f>+'Հավելված N 4'!D51</f>
        <v>3409.2999999999997</v>
      </c>
    </row>
    <row r="56" spans="2:8">
      <c r="B56" s="116"/>
      <c r="C56" s="116"/>
      <c r="D56" s="70" t="s">
        <v>175</v>
      </c>
      <c r="E56" s="117">
        <f>+E57</f>
        <v>25712.5</v>
      </c>
      <c r="F56" s="117">
        <f t="shared" ref="F56:H56" si="36">+F57</f>
        <v>51424.9</v>
      </c>
      <c r="G56" s="117">
        <f t="shared" si="36"/>
        <v>51424.9</v>
      </c>
      <c r="H56" s="117">
        <f t="shared" si="36"/>
        <v>51424.9</v>
      </c>
    </row>
    <row r="57" spans="2:8">
      <c r="B57" s="239"/>
      <c r="C57" s="239"/>
      <c r="D57" s="66" t="str">
        <f>+'Հավելված N 4'!C53</f>
        <v>«Ակունք գյուղի միջնակարգ դպրոց» ՊՈԱԿ</v>
      </c>
      <c r="E57" s="162">
        <f>+ROUND(H57/2,1)</f>
        <v>25712.5</v>
      </c>
      <c r="F57" s="162">
        <f>+H57</f>
        <v>51424.9</v>
      </c>
      <c r="G57" s="162">
        <f>+H57</f>
        <v>51424.9</v>
      </c>
      <c r="H57" s="162">
        <f>+'Հավելված N 4'!D53</f>
        <v>51424.9</v>
      </c>
    </row>
    <row r="58" spans="2:8">
      <c r="B58" s="116"/>
      <c r="C58" s="116"/>
      <c r="D58" s="70" t="s">
        <v>176</v>
      </c>
      <c r="E58" s="117">
        <f>+E59</f>
        <v>17732.099999999999</v>
      </c>
      <c r="F58" s="117">
        <f t="shared" ref="F58" si="37">+F59</f>
        <v>17732.099999999999</v>
      </c>
      <c r="G58" s="117">
        <f t="shared" ref="G58" si="38">+G59</f>
        <v>17732.099999999999</v>
      </c>
      <c r="H58" s="117">
        <f t="shared" ref="H58" si="39">+H59</f>
        <v>17732.099999999999</v>
      </c>
    </row>
    <row r="59" spans="2:8" ht="35.5">
      <c r="B59" s="239"/>
      <c r="C59" s="239"/>
      <c r="D59" s="66" t="str">
        <f>+'Հավելված N 4'!C55</f>
        <v>«Վանաձորի Ղևոնդ Ալիշանի անվան N 27 հիմնական դպրոց» ՊՈԱԿ</v>
      </c>
      <c r="E59" s="162">
        <f>+H59</f>
        <v>17732.099999999999</v>
      </c>
      <c r="F59" s="162">
        <f>+H59</f>
        <v>17732.099999999999</v>
      </c>
      <c r="G59" s="162">
        <f>+H59</f>
        <v>17732.099999999999</v>
      </c>
      <c r="H59" s="162">
        <f>+'Հավելված N 4'!D55</f>
        <v>17732.099999999999</v>
      </c>
    </row>
    <row r="60" spans="2:8">
      <c r="B60" s="116"/>
      <c r="C60" s="116"/>
      <c r="D60" s="70" t="s">
        <v>157</v>
      </c>
      <c r="E60" s="117">
        <f>+E61</f>
        <v>15813.1</v>
      </c>
      <c r="F60" s="117">
        <f t="shared" ref="F60" si="40">+F61</f>
        <v>31626.1</v>
      </c>
      <c r="G60" s="117">
        <f t="shared" ref="G60" si="41">+G61</f>
        <v>31626.1</v>
      </c>
      <c r="H60" s="117">
        <f t="shared" ref="H60" si="42">+H61</f>
        <v>31626.1</v>
      </c>
    </row>
    <row r="61" spans="2:8">
      <c r="B61" s="239"/>
      <c r="C61" s="239"/>
      <c r="D61" s="66" t="str">
        <f>+'Հավելված N 4'!C57</f>
        <v>«Շատինի միջնակարգ դպրոց» ՊՈԱԿ</v>
      </c>
      <c r="E61" s="162">
        <f>+ROUND(H61/2,1)</f>
        <v>15813.1</v>
      </c>
      <c r="F61" s="162">
        <f>+H61</f>
        <v>31626.1</v>
      </c>
      <c r="G61" s="162">
        <f>+H61</f>
        <v>31626.1</v>
      </c>
      <c r="H61" s="162">
        <f>+'Հավելված N 4'!D57</f>
        <v>31626.1</v>
      </c>
    </row>
    <row r="62" spans="2:8">
      <c r="B62" s="46">
        <v>1236</v>
      </c>
      <c r="C62" s="46">
        <v>32001</v>
      </c>
      <c r="D62" s="61" t="s">
        <v>134</v>
      </c>
      <c r="E62" s="163">
        <f>+E64</f>
        <v>74395</v>
      </c>
      <c r="F62" s="163">
        <f t="shared" ref="F62:H62" si="43">+F64</f>
        <v>153427.6</v>
      </c>
      <c r="G62" s="163">
        <f t="shared" si="43"/>
        <v>232460.1</v>
      </c>
      <c r="H62" s="163">
        <f t="shared" si="43"/>
        <v>232460.1</v>
      </c>
    </row>
    <row r="63" spans="2:8">
      <c r="B63" s="115"/>
      <c r="C63" s="115"/>
      <c r="D63" s="52" t="s">
        <v>23</v>
      </c>
      <c r="E63" s="159"/>
      <c r="F63" s="159"/>
      <c r="G63" s="159"/>
      <c r="H63" s="159"/>
    </row>
    <row r="64" spans="2:8">
      <c r="B64" s="116"/>
      <c r="C64" s="116"/>
      <c r="D64" s="58" t="s">
        <v>171</v>
      </c>
      <c r="E64" s="160">
        <f>+E66+E68</f>
        <v>74395</v>
      </c>
      <c r="F64" s="160">
        <f t="shared" ref="F64:H64" si="44">+F66+F68</f>
        <v>153427.6</v>
      </c>
      <c r="G64" s="160">
        <f t="shared" si="44"/>
        <v>232460.1</v>
      </c>
      <c r="H64" s="160">
        <f t="shared" si="44"/>
        <v>232460.1</v>
      </c>
    </row>
    <row r="65" spans="2:8">
      <c r="B65" s="116"/>
      <c r="C65" s="116"/>
      <c r="D65" s="59" t="s">
        <v>58</v>
      </c>
      <c r="E65" s="161"/>
      <c r="F65" s="161"/>
      <c r="G65" s="161"/>
      <c r="H65" s="161"/>
    </row>
    <row r="66" spans="2:8">
      <c r="B66" s="116"/>
      <c r="C66" s="116"/>
      <c r="D66" s="70" t="s">
        <v>156</v>
      </c>
      <c r="E66" s="117">
        <f>SUM(E67:E67)</f>
        <v>0</v>
      </c>
      <c r="F66" s="117">
        <f>SUM(F67:F67)</f>
        <v>79032.600000000006</v>
      </c>
      <c r="G66" s="117">
        <f>SUM(G67:G67)</f>
        <v>158065.1</v>
      </c>
      <c r="H66" s="117">
        <f>SUM(H67:H67)</f>
        <v>158065.1</v>
      </c>
    </row>
    <row r="67" spans="2:8" ht="35.5" customHeight="1">
      <c r="B67" s="238"/>
      <c r="C67" s="238"/>
      <c r="D67" s="66" t="str">
        <f>+'Հավելված N 4'!C61</f>
        <v xml:space="preserve">ՀՀ Արարատի մարզի Արալեզ համայնքում «Մոդուլային» տիպի 144 տեղ հզորությամբ մսուր-մանկապարտեզ </v>
      </c>
      <c r="E67" s="162">
        <v>0</v>
      </c>
      <c r="F67" s="162">
        <f>+ROUND(H67/2,1)</f>
        <v>79032.600000000006</v>
      </c>
      <c r="G67" s="162">
        <f>+H67</f>
        <v>158065.1</v>
      </c>
      <c r="H67" s="162">
        <f>+'Հավելված N 4'!D61</f>
        <v>158065.1</v>
      </c>
    </row>
    <row r="68" spans="2:8">
      <c r="B68" s="116"/>
      <c r="C68" s="116"/>
      <c r="D68" s="70" t="s">
        <v>63</v>
      </c>
      <c r="E68" s="117">
        <f>SUM(E69:E69)</f>
        <v>74395</v>
      </c>
      <c r="F68" s="117">
        <f>SUM(F69:F69)</f>
        <v>74395</v>
      </c>
      <c r="G68" s="117">
        <f>SUM(G69:G69)</f>
        <v>74395</v>
      </c>
      <c r="H68" s="117">
        <f>SUM(H69:H69)</f>
        <v>74395</v>
      </c>
    </row>
    <row r="69" spans="2:8" ht="35.5" customHeight="1">
      <c r="B69" s="238"/>
      <c r="C69" s="238"/>
      <c r="D69" s="66" t="str">
        <f>+'Հավելված N 4'!C63</f>
        <v>ՀՀ Արմավիրի մարզի Արևիկ համայնքում «Մոդուլային» տիպի 144 տեղ հզորությամբ մսուր-մանկապարտեզ</v>
      </c>
      <c r="E69" s="162">
        <f>+H69</f>
        <v>74395</v>
      </c>
      <c r="F69" s="162">
        <f>+H69</f>
        <v>74395</v>
      </c>
      <c r="G69" s="162">
        <f>+H69</f>
        <v>74395</v>
      </c>
      <c r="H69" s="162">
        <f>+'Հավելված N 4'!D63</f>
        <v>74395</v>
      </c>
    </row>
    <row r="70" spans="2:8" ht="33.35">
      <c r="B70" s="46">
        <v>1236</v>
      </c>
      <c r="C70" s="46">
        <v>32002</v>
      </c>
      <c r="D70" s="61" t="s">
        <v>140</v>
      </c>
      <c r="E70" s="163">
        <f>+E72</f>
        <v>0</v>
      </c>
      <c r="F70" s="163">
        <f t="shared" ref="F70:H70" si="45">+F72</f>
        <v>0</v>
      </c>
      <c r="G70" s="163">
        <f t="shared" si="45"/>
        <v>-279349.69999999995</v>
      </c>
      <c r="H70" s="163">
        <f t="shared" si="45"/>
        <v>-231068.5</v>
      </c>
    </row>
    <row r="71" spans="2:8">
      <c r="B71" s="115"/>
      <c r="C71" s="115"/>
      <c r="D71" s="52" t="s">
        <v>23</v>
      </c>
      <c r="E71" s="159"/>
      <c r="F71" s="159"/>
      <c r="G71" s="159"/>
      <c r="H71" s="159"/>
    </row>
    <row r="72" spans="2:8" s="317" customFormat="1">
      <c r="B72" s="315"/>
      <c r="C72" s="315"/>
      <c r="D72" s="316" t="s">
        <v>37</v>
      </c>
      <c r="E72" s="166">
        <v>0</v>
      </c>
      <c r="F72" s="166">
        <v>0</v>
      </c>
      <c r="G72" s="166">
        <f>-G13-G19-G42-G62-G73-G96</f>
        <v>-279349.69999999995</v>
      </c>
      <c r="H72" s="166">
        <f>+'Հավելված N 4'!D66</f>
        <v>-231068.5</v>
      </c>
    </row>
    <row r="73" spans="2:8" ht="33.35">
      <c r="B73" s="46">
        <v>1236</v>
      </c>
      <c r="C73" s="46">
        <v>32003</v>
      </c>
      <c r="D73" s="61" t="s">
        <v>155</v>
      </c>
      <c r="E73" s="163">
        <f>+E75+E95</f>
        <v>-325135.19999999995</v>
      </c>
      <c r="F73" s="163">
        <f t="shared" ref="F73:H73" si="46">+F75+F95</f>
        <v>-325135.19999999995</v>
      </c>
      <c r="G73" s="163">
        <f t="shared" si="46"/>
        <v>-680710.5</v>
      </c>
      <c r="H73" s="163">
        <f t="shared" si="46"/>
        <v>-728991.7</v>
      </c>
    </row>
    <row r="74" spans="2:8">
      <c r="B74" s="115"/>
      <c r="C74" s="115"/>
      <c r="D74" s="52" t="s">
        <v>23</v>
      </c>
      <c r="E74" s="159"/>
      <c r="F74" s="159"/>
      <c r="G74" s="159"/>
      <c r="H74" s="159"/>
    </row>
    <row r="75" spans="2:8">
      <c r="B75" s="116"/>
      <c r="C75" s="116"/>
      <c r="D75" s="58" t="s">
        <v>171</v>
      </c>
      <c r="E75" s="160">
        <f>+E77+E80+E83+E86+E89+E91+E93</f>
        <v>407864.80000000005</v>
      </c>
      <c r="F75" s="160">
        <f t="shared" ref="F75:H75" si="47">+F77+F80+F83+F86+F89+F91+F93</f>
        <v>407864.80000000005</v>
      </c>
      <c r="G75" s="160">
        <f t="shared" si="47"/>
        <v>407864.80000000005</v>
      </c>
      <c r="H75" s="160">
        <f t="shared" si="47"/>
        <v>407864.80000000005</v>
      </c>
    </row>
    <row r="76" spans="2:8">
      <c r="B76" s="116"/>
      <c r="C76" s="116"/>
      <c r="D76" s="59" t="s">
        <v>58</v>
      </c>
      <c r="E76" s="161"/>
      <c r="F76" s="161"/>
      <c r="G76" s="161"/>
      <c r="H76" s="161"/>
    </row>
    <row r="77" spans="2:8" s="191" customFormat="1">
      <c r="B77" s="116"/>
      <c r="C77" s="116"/>
      <c r="D77" s="70" t="s">
        <v>156</v>
      </c>
      <c r="E77" s="192">
        <f>SUM(E78:E79)</f>
        <v>116750.6</v>
      </c>
      <c r="F77" s="192">
        <f t="shared" ref="F77:H77" si="48">SUM(F78:F79)</f>
        <v>116750.6</v>
      </c>
      <c r="G77" s="192">
        <f t="shared" si="48"/>
        <v>116750.6</v>
      </c>
      <c r="H77" s="192">
        <f t="shared" si="48"/>
        <v>116750.6</v>
      </c>
    </row>
    <row r="78" spans="2:8">
      <c r="B78" s="388"/>
      <c r="C78" s="388"/>
      <c r="D78" s="219" t="str">
        <f>+'Հավելված N 4'!C71</f>
        <v>«Մասիսի թիվ 5 ավագ դպրոց» ՊՈԱԿ</v>
      </c>
      <c r="E78" s="220">
        <f>+H78</f>
        <v>111750.6</v>
      </c>
      <c r="F78" s="220">
        <f>+H78</f>
        <v>111750.6</v>
      </c>
      <c r="G78" s="220">
        <f>+H78</f>
        <v>111750.6</v>
      </c>
      <c r="H78" s="220">
        <f>+'Հավելված N 4'!D71</f>
        <v>111750.6</v>
      </c>
    </row>
    <row r="79" spans="2:8">
      <c r="B79" s="389"/>
      <c r="C79" s="389"/>
      <c r="D79" s="219" t="str">
        <f>+'Հավելված N 4'!C72</f>
        <v>«Նիզամիի միջնակարգ դպրոց» ՊՈԱԿ</v>
      </c>
      <c r="E79" s="220">
        <f>+H79</f>
        <v>5000</v>
      </c>
      <c r="F79" s="220">
        <f>+H79</f>
        <v>5000</v>
      </c>
      <c r="G79" s="220">
        <f>+H79</f>
        <v>5000</v>
      </c>
      <c r="H79" s="220">
        <f>+'Հավելված N 4'!D72</f>
        <v>5000</v>
      </c>
    </row>
    <row r="80" spans="2:8" s="191" customFormat="1">
      <c r="B80" s="116"/>
      <c r="C80" s="116"/>
      <c r="D80" s="70" t="s">
        <v>63</v>
      </c>
      <c r="E80" s="192">
        <f>SUM(E81:E82)</f>
        <v>20700</v>
      </c>
      <c r="F80" s="192">
        <f t="shared" ref="F80:H80" si="49">SUM(F81:F82)</f>
        <v>20700</v>
      </c>
      <c r="G80" s="192">
        <f t="shared" si="49"/>
        <v>20700</v>
      </c>
      <c r="H80" s="192">
        <f t="shared" si="49"/>
        <v>20700</v>
      </c>
    </row>
    <row r="81" spans="2:8" ht="35.5">
      <c r="B81" s="388"/>
      <c r="C81" s="388"/>
      <c r="D81" s="219" t="str">
        <f>+'Հավելված N 4'!C74</f>
        <v>«Վաղարշապատի Մովսես Խորենացու անվան N 10 ավագ դպրոց» ՊՈԱԿ</v>
      </c>
      <c r="E81" s="220">
        <f>+H81</f>
        <v>15700</v>
      </c>
      <c r="F81" s="220">
        <f>+H81</f>
        <v>15700</v>
      </c>
      <c r="G81" s="220">
        <f>+H81</f>
        <v>15700</v>
      </c>
      <c r="H81" s="220">
        <f>+'Հավելված N 4'!D74</f>
        <v>15700</v>
      </c>
    </row>
    <row r="82" spans="2:8" ht="35.5">
      <c r="B82" s="389"/>
      <c r="C82" s="389"/>
      <c r="D82" s="219" t="str">
        <f>+'Հավելված N 4'!C75</f>
        <v>«Հայկաշենի Գ. Կիրակոսյանի անվան միջնակարգ դպրոց» ՊՈԱԿ</v>
      </c>
      <c r="E82" s="220">
        <f>+H82</f>
        <v>5000</v>
      </c>
      <c r="F82" s="220">
        <f>+H82</f>
        <v>5000</v>
      </c>
      <c r="G82" s="220">
        <f>+H82</f>
        <v>5000</v>
      </c>
      <c r="H82" s="220">
        <f>+'Հավելված N 4'!D75</f>
        <v>5000</v>
      </c>
    </row>
    <row r="83" spans="2:8" s="191" customFormat="1">
      <c r="B83" s="116"/>
      <c r="C83" s="116"/>
      <c r="D83" s="70" t="s">
        <v>176</v>
      </c>
      <c r="E83" s="192">
        <f>SUM(E84:E85)</f>
        <v>175590.6</v>
      </c>
      <c r="F83" s="192">
        <f>SUM(F84:F85)</f>
        <v>175590.6</v>
      </c>
      <c r="G83" s="192">
        <f>SUM(G84:G85)</f>
        <v>175590.6</v>
      </c>
      <c r="H83" s="192">
        <f>SUM(H84:H85)</f>
        <v>175590.6</v>
      </c>
    </row>
    <row r="84" spans="2:8">
      <c r="B84" s="388"/>
      <c r="C84" s="388"/>
      <c r="D84" s="219" t="str">
        <f>+'Հավելված N 4'!C77</f>
        <v>«Մեդովկայի միջնակարգ դպրոց  դպրոց» ՊՈԱԿ</v>
      </c>
      <c r="E84" s="220">
        <f t="shared" ref="E84:E85" si="50">+H84</f>
        <v>112845.9</v>
      </c>
      <c r="F84" s="220">
        <f t="shared" ref="F84:F85" si="51">+H84</f>
        <v>112845.9</v>
      </c>
      <c r="G84" s="220">
        <f t="shared" ref="G84:G94" si="52">+H84</f>
        <v>112845.9</v>
      </c>
      <c r="H84" s="220">
        <f>+'Հավելված N 4'!D77</f>
        <v>112845.9</v>
      </c>
    </row>
    <row r="85" spans="2:8">
      <c r="B85" s="389"/>
      <c r="C85" s="389"/>
      <c r="D85" s="219" t="str">
        <f>+'Հավելված N 4'!C78</f>
        <v>«Հագվու հիմնական դպրոց» ՊՈԱԿ</v>
      </c>
      <c r="E85" s="220">
        <f t="shared" si="50"/>
        <v>62744.700000000004</v>
      </c>
      <c r="F85" s="220">
        <f t="shared" si="51"/>
        <v>62744.700000000004</v>
      </c>
      <c r="G85" s="220">
        <f t="shared" si="52"/>
        <v>62744.700000000004</v>
      </c>
      <c r="H85" s="220">
        <f>+'Հավելված N 4'!D78</f>
        <v>62744.700000000004</v>
      </c>
    </row>
    <row r="86" spans="2:8" s="191" customFormat="1">
      <c r="B86" s="116"/>
      <c r="C86" s="116"/>
      <c r="D86" s="70" t="s">
        <v>178</v>
      </c>
      <c r="E86" s="192">
        <f>SUM(E87:E88)</f>
        <v>3229.8</v>
      </c>
      <c r="F86" s="192">
        <f>SUM(F87:F88)</f>
        <v>3229.8</v>
      </c>
      <c r="G86" s="192">
        <f>SUM(G87:G88)</f>
        <v>3229.8</v>
      </c>
      <c r="H86" s="192">
        <f>SUM(H87:H88)</f>
        <v>3229.8</v>
      </c>
    </row>
    <row r="87" spans="2:8">
      <c r="B87" s="388"/>
      <c r="C87" s="388"/>
      <c r="D87" s="219" t="str">
        <f>+'Հավելված N 4'!C80</f>
        <v>«Ջրառատի միջնակարգ դպրոց» ՊՈԱԿ</v>
      </c>
      <c r="E87" s="220">
        <f t="shared" ref="E87:E88" si="53">+H87</f>
        <v>3008.5</v>
      </c>
      <c r="F87" s="220">
        <f t="shared" ref="F87:F88" si="54">+H87</f>
        <v>3008.5</v>
      </c>
      <c r="G87" s="220">
        <f t="shared" si="52"/>
        <v>3008.5</v>
      </c>
      <c r="H87" s="220">
        <f>+'Հավելված N 4'!D80</f>
        <v>3008.5</v>
      </c>
    </row>
    <row r="88" spans="2:8">
      <c r="B88" s="389"/>
      <c r="C88" s="389"/>
      <c r="D88" s="219" t="str">
        <f>+'Հավելված N 4'!C81</f>
        <v>«Կաթնաղբյուրի հիմնական դպրոց» ՊՈԱԿ</v>
      </c>
      <c r="E88" s="220">
        <f t="shared" si="53"/>
        <v>221.3</v>
      </c>
      <c r="F88" s="220">
        <f t="shared" si="54"/>
        <v>221.3</v>
      </c>
      <c r="G88" s="220">
        <f t="shared" si="52"/>
        <v>221.3</v>
      </c>
      <c r="H88" s="220">
        <f>+'Հավելված N 4'!D81</f>
        <v>221.3</v>
      </c>
    </row>
    <row r="89" spans="2:8" s="191" customFormat="1">
      <c r="B89" s="116"/>
      <c r="C89" s="116"/>
      <c r="D89" s="70" t="s">
        <v>135</v>
      </c>
      <c r="E89" s="192">
        <f>SUM(E90:E90)</f>
        <v>40901.9</v>
      </c>
      <c r="F89" s="192">
        <f>SUM(F90:F90)</f>
        <v>40901.9</v>
      </c>
      <c r="G89" s="192">
        <f>SUM(G90:G90)</f>
        <v>40901.9</v>
      </c>
      <c r="H89" s="192">
        <f>SUM(H90:H90)</f>
        <v>40901.9</v>
      </c>
    </row>
    <row r="90" spans="2:8">
      <c r="B90" s="240"/>
      <c r="C90" s="240"/>
      <c r="D90" s="219" t="str">
        <f>+'Հավելված N 4'!C83</f>
        <v>«Կապսի միջնակարգ դպրոց» ՊՈԱԿ</v>
      </c>
      <c r="E90" s="220">
        <f t="shared" ref="E90" si="55">+H90</f>
        <v>40901.9</v>
      </c>
      <c r="F90" s="220">
        <f t="shared" ref="F90" si="56">+H90</f>
        <v>40901.9</v>
      </c>
      <c r="G90" s="220">
        <f t="shared" si="52"/>
        <v>40901.9</v>
      </c>
      <c r="H90" s="220">
        <f>+'Հավելված N 4'!D83</f>
        <v>40901.9</v>
      </c>
    </row>
    <row r="91" spans="2:8">
      <c r="B91" s="116"/>
      <c r="C91" s="116"/>
      <c r="D91" s="70" t="s">
        <v>157</v>
      </c>
      <c r="E91" s="117">
        <f>SUM(E92:E92)</f>
        <v>45691.9</v>
      </c>
      <c r="F91" s="117">
        <f>SUM(F92:F92)</f>
        <v>45691.9</v>
      </c>
      <c r="G91" s="117">
        <f>SUM(G92:G92)</f>
        <v>45691.9</v>
      </c>
      <c r="H91" s="117">
        <f>SUM(H92:H92)</f>
        <v>45691.9</v>
      </c>
    </row>
    <row r="92" spans="2:8">
      <c r="B92" s="240"/>
      <c r="C92" s="240"/>
      <c r="D92" s="219" t="str">
        <f>+'Հավելված N 4'!C85</f>
        <v>«Եղեգիսի միջնակարգ դպրոց» ՊՈԱԿ</v>
      </c>
      <c r="E92" s="220">
        <f t="shared" ref="E92" si="57">+H92</f>
        <v>45691.9</v>
      </c>
      <c r="F92" s="220">
        <f t="shared" ref="F92" si="58">+H92</f>
        <v>45691.9</v>
      </c>
      <c r="G92" s="220">
        <f t="shared" si="52"/>
        <v>45691.9</v>
      </c>
      <c r="H92" s="220">
        <f>+'Հավելված N 4'!D85</f>
        <v>45691.9</v>
      </c>
    </row>
    <row r="93" spans="2:8">
      <c r="B93" s="116"/>
      <c r="C93" s="116"/>
      <c r="D93" s="70" t="s">
        <v>179</v>
      </c>
      <c r="E93" s="117">
        <f>SUM(E94:E94)</f>
        <v>5000</v>
      </c>
      <c r="F93" s="117">
        <f>SUM(F94:F94)</f>
        <v>5000</v>
      </c>
      <c r="G93" s="117">
        <f>SUM(G94:G94)</f>
        <v>5000</v>
      </c>
      <c r="H93" s="117">
        <f>SUM(H94:H94)</f>
        <v>5000</v>
      </c>
    </row>
    <row r="94" spans="2:8">
      <c r="B94" s="240"/>
      <c r="C94" s="240"/>
      <c r="D94" s="219" t="str">
        <f>+'Հավելված N 4'!C87</f>
        <v>«Նավուրի միջնակարգ դպրոց» ՊՈԱԿ</v>
      </c>
      <c r="E94" s="220">
        <f t="shared" ref="E94" si="59">+H94</f>
        <v>5000</v>
      </c>
      <c r="F94" s="220">
        <f t="shared" ref="F94" si="60">+H94</f>
        <v>5000</v>
      </c>
      <c r="G94" s="220">
        <f t="shared" si="52"/>
        <v>5000</v>
      </c>
      <c r="H94" s="220">
        <f>+'Հավելված N 4'!D87</f>
        <v>5000</v>
      </c>
    </row>
    <row r="95" spans="2:8" s="191" customFormat="1">
      <c r="B95" s="116"/>
      <c r="C95" s="116"/>
      <c r="D95" s="58" t="s">
        <v>37</v>
      </c>
      <c r="E95" s="160">
        <v>-733000</v>
      </c>
      <c r="F95" s="160">
        <v>-733000</v>
      </c>
      <c r="G95" s="160">
        <v>-1088575.3</v>
      </c>
      <c r="H95" s="283">
        <f>+'Հավելված N 4'!D69</f>
        <v>-1136856.5</v>
      </c>
    </row>
    <row r="96" spans="2:8">
      <c r="B96" s="46">
        <v>1236</v>
      </c>
      <c r="C96" s="46">
        <v>32005</v>
      </c>
      <c r="D96" s="279" t="s">
        <v>158</v>
      </c>
      <c r="E96" s="163">
        <f>+E98+E118</f>
        <v>20000</v>
      </c>
      <c r="F96" s="163">
        <f t="shared" ref="F96:H96" si="61">+F98+F118</f>
        <v>20000</v>
      </c>
      <c r="G96" s="163">
        <f t="shared" si="61"/>
        <v>20000</v>
      </c>
      <c r="H96" s="163">
        <f t="shared" si="61"/>
        <v>20000</v>
      </c>
    </row>
    <row r="97" spans="2:8">
      <c r="B97" s="115"/>
      <c r="C97" s="115"/>
      <c r="D97" s="52" t="s">
        <v>23</v>
      </c>
      <c r="E97" s="159"/>
      <c r="F97" s="159"/>
      <c r="G97" s="159"/>
      <c r="H97" s="159"/>
    </row>
    <row r="98" spans="2:8">
      <c r="B98" s="116"/>
      <c r="C98" s="116"/>
      <c r="D98" s="58" t="s">
        <v>171</v>
      </c>
      <c r="E98" s="160">
        <f>+E100+E102+E104+E106</f>
        <v>20000</v>
      </c>
      <c r="F98" s="160">
        <f t="shared" ref="F98:H98" si="62">+F100+F102+F104+F106</f>
        <v>20000</v>
      </c>
      <c r="G98" s="160">
        <f t="shared" si="62"/>
        <v>20000</v>
      </c>
      <c r="H98" s="160">
        <f t="shared" si="62"/>
        <v>20000</v>
      </c>
    </row>
    <row r="99" spans="2:8">
      <c r="B99" s="116"/>
      <c r="C99" s="116"/>
      <c r="D99" s="59" t="s">
        <v>58</v>
      </c>
      <c r="E99" s="161"/>
      <c r="F99" s="161"/>
      <c r="G99" s="161"/>
      <c r="H99" s="161"/>
    </row>
    <row r="100" spans="2:8">
      <c r="B100" s="216"/>
      <c r="C100" s="216"/>
      <c r="D100" s="70" t="s">
        <v>80</v>
      </c>
      <c r="E100" s="117">
        <f>SUM(E101:E101)</f>
        <v>5000</v>
      </c>
      <c r="F100" s="117">
        <f>SUM(F101:F101)</f>
        <v>5000</v>
      </c>
      <c r="G100" s="117">
        <f>SUM(G101:G101)</f>
        <v>5000</v>
      </c>
      <c r="H100" s="117">
        <f>SUM(H101:H101)</f>
        <v>5000</v>
      </c>
    </row>
    <row r="101" spans="2:8">
      <c r="B101" s="227"/>
      <c r="C101" s="227"/>
      <c r="D101" s="219" t="str">
        <f>+'Հավելված N 4'!C91</f>
        <v>գ․ Հացաշենի մոդուլային կրթահամալիր</v>
      </c>
      <c r="E101" s="220">
        <f t="shared" ref="E101" si="63">+H101</f>
        <v>5000</v>
      </c>
      <c r="F101" s="220">
        <f t="shared" ref="F101" si="64">+H101</f>
        <v>5000</v>
      </c>
      <c r="G101" s="220">
        <f t="shared" ref="G101:G107" si="65">+H101</f>
        <v>5000</v>
      </c>
      <c r="H101" s="220">
        <f>+'Հավելված N 4'!D91</f>
        <v>5000</v>
      </c>
    </row>
    <row r="102" spans="2:8">
      <c r="B102" s="216"/>
      <c r="C102" s="216"/>
      <c r="D102" s="70" t="s">
        <v>175</v>
      </c>
      <c r="E102" s="117">
        <f>SUM(E103:E103)</f>
        <v>5000</v>
      </c>
      <c r="F102" s="117">
        <f>SUM(F103:F103)</f>
        <v>5000</v>
      </c>
      <c r="G102" s="117">
        <f>SUM(G103:G103)</f>
        <v>5000</v>
      </c>
      <c r="H102" s="117">
        <f>SUM(H103:H103)</f>
        <v>5000</v>
      </c>
    </row>
    <row r="103" spans="2:8">
      <c r="B103" s="227"/>
      <c r="C103" s="227"/>
      <c r="D103" s="219" t="str">
        <f>+'Հավելված N 4'!C93</f>
        <v>գ․ Արփունքի մոդուլային կրթահամալիր</v>
      </c>
      <c r="E103" s="220">
        <f t="shared" ref="E103" si="66">+H103</f>
        <v>5000</v>
      </c>
      <c r="F103" s="220">
        <f t="shared" ref="F103" si="67">+H103</f>
        <v>5000</v>
      </c>
      <c r="G103" s="220">
        <f t="shared" si="65"/>
        <v>5000</v>
      </c>
      <c r="H103" s="220">
        <f>+'Հավելված N 4'!D93</f>
        <v>5000</v>
      </c>
    </row>
    <row r="104" spans="2:8">
      <c r="B104" s="216"/>
      <c r="C104" s="216"/>
      <c r="D104" s="70" t="s">
        <v>178</v>
      </c>
      <c r="E104" s="117">
        <f>SUM(E105:E105)</f>
        <v>5000</v>
      </c>
      <c r="F104" s="117">
        <f>SUM(F105:F105)</f>
        <v>5000</v>
      </c>
      <c r="G104" s="117">
        <f>SUM(G105:G105)</f>
        <v>5000</v>
      </c>
      <c r="H104" s="117">
        <f>SUM(H105:H105)</f>
        <v>5000</v>
      </c>
    </row>
    <row r="105" spans="2:8">
      <c r="B105" s="227"/>
      <c r="C105" s="227"/>
      <c r="D105" s="219" t="str">
        <f>+'Հավելված N 4'!C95</f>
        <v>գ․ Նուռնուսի մոդուլային կրթահամալիր</v>
      </c>
      <c r="E105" s="220">
        <f t="shared" ref="E105" si="68">+H105</f>
        <v>5000</v>
      </c>
      <c r="F105" s="220">
        <f t="shared" ref="F105" si="69">+H105</f>
        <v>5000</v>
      </c>
      <c r="G105" s="220">
        <f t="shared" si="65"/>
        <v>5000</v>
      </c>
      <c r="H105" s="220">
        <f>+'Հավելված N 4'!D95</f>
        <v>5000</v>
      </c>
    </row>
    <row r="106" spans="2:8">
      <c r="B106" s="216"/>
      <c r="C106" s="216"/>
      <c r="D106" s="70" t="s">
        <v>157</v>
      </c>
      <c r="E106" s="117">
        <f>SUM(E107:E107)</f>
        <v>5000</v>
      </c>
      <c r="F106" s="117">
        <f>SUM(F107:F107)</f>
        <v>5000</v>
      </c>
      <c r="G106" s="117">
        <f>SUM(G107:G107)</f>
        <v>5000</v>
      </c>
      <c r="H106" s="117">
        <f>SUM(H107:H107)</f>
        <v>5000</v>
      </c>
    </row>
    <row r="107" spans="2:8">
      <c r="B107" s="227"/>
      <c r="C107" s="227"/>
      <c r="D107" s="219" t="str">
        <f>+'Հավելված N 4'!C97</f>
        <v>գ․ Գողթանիկի մոդուլային կրթահամալիր</v>
      </c>
      <c r="E107" s="220">
        <f t="shared" ref="E107" si="70">+H107</f>
        <v>5000</v>
      </c>
      <c r="F107" s="220">
        <f t="shared" ref="F107" si="71">+H107</f>
        <v>5000</v>
      </c>
      <c r="G107" s="220">
        <f t="shared" si="65"/>
        <v>5000</v>
      </c>
      <c r="H107" s="220">
        <f>+'Հավելված N 4'!D97</f>
        <v>5000</v>
      </c>
    </row>
  </sheetData>
  <mergeCells count="27">
    <mergeCell ref="B37:B41"/>
    <mergeCell ref="C37:C41"/>
    <mergeCell ref="B47:B50"/>
    <mergeCell ref="C47:C50"/>
    <mergeCell ref="B52:B55"/>
    <mergeCell ref="C52:C55"/>
    <mergeCell ref="C24:C27"/>
    <mergeCell ref="B24:B27"/>
    <mergeCell ref="C31:C35"/>
    <mergeCell ref="B31:B35"/>
    <mergeCell ref="G1:H1"/>
    <mergeCell ref="G3:H3"/>
    <mergeCell ref="B6:H6"/>
    <mergeCell ref="B9:C9"/>
    <mergeCell ref="D9:D10"/>
    <mergeCell ref="E1:F1"/>
    <mergeCell ref="E3:F3"/>
    <mergeCell ref="E9:H9"/>
    <mergeCell ref="E2:H2"/>
    <mergeCell ref="B87:B88"/>
    <mergeCell ref="C87:C88"/>
    <mergeCell ref="C78:C79"/>
    <mergeCell ref="B78:B79"/>
    <mergeCell ref="C81:C82"/>
    <mergeCell ref="B81:B82"/>
    <mergeCell ref="C84:C85"/>
    <mergeCell ref="B84:B85"/>
  </mergeCells>
  <pageMargins left="0.25" right="0.25" top="0.75" bottom="0.75" header="0.3" footer="0.3"/>
  <pageSetup paperSize="9" scale="4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zoomScale="85" zoomScaleNormal="85" zoomScaleSheetLayoutView="100" workbookViewId="0">
      <selection activeCell="C2" sqref="C2:G2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7" width="19" style="1" customWidth="1"/>
    <col min="8" max="8" width="10" style="1" customWidth="1"/>
    <col min="9" max="9" width="49.8984375" style="1" customWidth="1"/>
    <col min="10" max="16384" width="9.09765625" style="1"/>
  </cols>
  <sheetData>
    <row r="1" spans="1:7" ht="37.5" customHeight="1">
      <c r="C1" s="381" t="s">
        <v>46</v>
      </c>
      <c r="D1" s="381"/>
      <c r="E1" s="381"/>
      <c r="F1" s="381"/>
      <c r="G1" s="381"/>
    </row>
    <row r="2" spans="1:7" ht="17.600000000000001" customHeight="1">
      <c r="C2" s="382" t="s">
        <v>88</v>
      </c>
      <c r="D2" s="382"/>
      <c r="E2" s="382"/>
      <c r="F2" s="382"/>
      <c r="G2" s="382"/>
    </row>
    <row r="3" spans="1:7" ht="17.600000000000001" customHeight="1">
      <c r="C3" s="382" t="s">
        <v>27</v>
      </c>
      <c r="D3" s="382"/>
      <c r="E3" s="382"/>
      <c r="F3" s="382"/>
      <c r="G3" s="382"/>
    </row>
    <row r="6" spans="1:7" ht="59.55" customHeight="1">
      <c r="A6" s="30"/>
      <c r="B6" s="411" t="s">
        <v>268</v>
      </c>
      <c r="C6" s="411"/>
      <c r="D6" s="411"/>
      <c r="E6" s="411"/>
      <c r="F6" s="411"/>
      <c r="G6" s="411"/>
    </row>
    <row r="7" spans="1:7" ht="23.55" customHeight="1"/>
    <row r="8" spans="1:7" ht="21.9" customHeight="1">
      <c r="A8" s="410" t="s">
        <v>36</v>
      </c>
      <c r="B8" s="410"/>
      <c r="C8" s="410"/>
      <c r="D8" s="410"/>
      <c r="E8" s="410"/>
      <c r="F8" s="410"/>
      <c r="G8" s="410"/>
    </row>
    <row r="9" spans="1:7" ht="38.700000000000003" customHeight="1">
      <c r="C9" s="412" t="s">
        <v>30</v>
      </c>
      <c r="D9" s="412"/>
      <c r="E9" s="412"/>
      <c r="F9" s="412"/>
      <c r="G9" s="8"/>
    </row>
    <row r="10" spans="1:7">
      <c r="B10" s="406" t="s">
        <v>7</v>
      </c>
      <c r="C10" s="407"/>
      <c r="D10" s="408"/>
      <c r="E10" s="408"/>
      <c r="F10" s="407"/>
      <c r="G10" s="409"/>
    </row>
    <row r="11" spans="1:7">
      <c r="B11" s="3"/>
      <c r="C11" s="3"/>
      <c r="D11" s="31"/>
      <c r="E11" s="31"/>
      <c r="F11" s="31"/>
      <c r="G11" s="31"/>
    </row>
    <row r="12" spans="1:7">
      <c r="B12" s="3"/>
      <c r="C12" s="3"/>
    </row>
    <row r="13" spans="1:7" s="3" customFormat="1">
      <c r="B13" s="26" t="s">
        <v>38</v>
      </c>
      <c r="C13" s="26" t="s">
        <v>1</v>
      </c>
      <c r="D13" s="25"/>
      <c r="E13" s="25"/>
      <c r="F13" s="25"/>
      <c r="G13" s="25"/>
    </row>
    <row r="14" spans="1:7" s="3" customFormat="1">
      <c r="B14" s="27">
        <v>1163</v>
      </c>
      <c r="C14" s="20" t="s">
        <v>108</v>
      </c>
      <c r="D14" s="26"/>
      <c r="E14" s="26"/>
      <c r="F14" s="26"/>
      <c r="G14" s="26"/>
    </row>
    <row r="15" spans="1:7" s="3" customFormat="1"/>
    <row r="16" spans="1:7" s="3" customFormat="1">
      <c r="B16" s="401" t="s">
        <v>2</v>
      </c>
      <c r="C16" s="402"/>
      <c r="D16" s="32"/>
      <c r="E16" s="32"/>
      <c r="F16" s="32"/>
      <c r="G16" s="32"/>
    </row>
    <row r="17" spans="2:8" s="3" customFormat="1" ht="37.25" customHeight="1">
      <c r="B17" s="20" t="s">
        <v>3</v>
      </c>
      <c r="C17" s="24">
        <v>1163</v>
      </c>
      <c r="D17" s="335" t="s">
        <v>29</v>
      </c>
      <c r="E17" s="336"/>
      <c r="F17" s="336"/>
      <c r="G17" s="337"/>
    </row>
    <row r="18" spans="2:8" s="3" customFormat="1" ht="35.5">
      <c r="B18" s="20" t="s">
        <v>4</v>
      </c>
      <c r="C18" s="24">
        <v>32001</v>
      </c>
      <c r="D18" s="9" t="s">
        <v>61</v>
      </c>
      <c r="E18" s="9" t="s">
        <v>60</v>
      </c>
      <c r="F18" s="9" t="s">
        <v>9</v>
      </c>
      <c r="G18" s="9" t="s">
        <v>10</v>
      </c>
    </row>
    <row r="19" spans="2:8" s="3" customFormat="1" ht="35.5">
      <c r="B19" s="65" t="s">
        <v>77</v>
      </c>
      <c r="C19" s="29" t="s">
        <v>110</v>
      </c>
      <c r="D19" s="365"/>
      <c r="E19" s="365"/>
      <c r="F19" s="365"/>
      <c r="G19" s="365"/>
    </row>
    <row r="20" spans="2:8" s="3" customFormat="1" ht="70.95">
      <c r="B20" s="20" t="s">
        <v>78</v>
      </c>
      <c r="C20" s="29" t="s">
        <v>111</v>
      </c>
      <c r="D20" s="366"/>
      <c r="E20" s="366"/>
      <c r="F20" s="366"/>
      <c r="G20" s="366"/>
    </row>
    <row r="21" spans="2:8" s="3" customFormat="1" ht="35.5">
      <c r="B21" s="28" t="s">
        <v>79</v>
      </c>
      <c r="C21" s="29" t="s">
        <v>99</v>
      </c>
      <c r="D21" s="366"/>
      <c r="E21" s="366"/>
      <c r="F21" s="366"/>
      <c r="G21" s="366"/>
    </row>
    <row r="22" spans="2:8" s="3" customFormat="1" ht="53.2">
      <c r="B22" s="21" t="s">
        <v>106</v>
      </c>
      <c r="C22" s="29" t="s">
        <v>112</v>
      </c>
      <c r="D22" s="366"/>
      <c r="E22" s="366"/>
      <c r="F22" s="366"/>
      <c r="G22" s="366"/>
    </row>
    <row r="23" spans="2:8" s="3" customFormat="1">
      <c r="B23" s="399" t="s">
        <v>0</v>
      </c>
      <c r="C23" s="400"/>
      <c r="D23" s="367"/>
      <c r="E23" s="367"/>
      <c r="F23" s="367"/>
      <c r="G23" s="367"/>
    </row>
    <row r="24" spans="2:8" s="3" customFormat="1" ht="18" customHeight="1">
      <c r="B24" s="403" t="s">
        <v>146</v>
      </c>
      <c r="C24" s="404"/>
      <c r="D24" s="10"/>
      <c r="E24" s="10">
        <v>1</v>
      </c>
      <c r="F24" s="10"/>
      <c r="G24" s="10">
        <v>1</v>
      </c>
    </row>
    <row r="25" spans="2:8" s="3" customFormat="1" ht="34.4" customHeight="1">
      <c r="B25" s="403" t="s">
        <v>148</v>
      </c>
      <c r="C25" s="404"/>
      <c r="D25" s="10"/>
      <c r="E25" s="10">
        <v>1</v>
      </c>
      <c r="F25" s="10"/>
      <c r="G25" s="10">
        <v>1</v>
      </c>
    </row>
    <row r="26" spans="2:8" s="33" customFormat="1">
      <c r="B26" s="11" t="s">
        <v>5</v>
      </c>
      <c r="C26" s="11"/>
      <c r="D26" s="119">
        <f>+'Հավելված N 2'!D23</f>
        <v>51974</v>
      </c>
      <c r="E26" s="119">
        <f>+'Հավելված N 2'!E23</f>
        <v>51974</v>
      </c>
      <c r="F26" s="119">
        <f>+'Հավելված N 2'!F23</f>
        <v>51974</v>
      </c>
      <c r="G26" s="119">
        <f>+'Հավելված N 2'!G23</f>
        <v>51974</v>
      </c>
      <c r="H26" s="34"/>
    </row>
    <row r="28" spans="2:8" s="3" customFormat="1">
      <c r="B28" s="26" t="s">
        <v>38</v>
      </c>
      <c r="C28" s="26" t="s">
        <v>1</v>
      </c>
      <c r="D28" s="25"/>
      <c r="E28" s="25"/>
      <c r="F28" s="25"/>
      <c r="G28" s="25"/>
    </row>
    <row r="29" spans="2:8" s="3" customFormat="1">
      <c r="B29" s="27">
        <v>1183</v>
      </c>
      <c r="C29" s="20" t="s">
        <v>255</v>
      </c>
      <c r="D29" s="26"/>
      <c r="E29" s="26"/>
      <c r="F29" s="26"/>
      <c r="G29" s="26"/>
    </row>
    <row r="30" spans="2:8" s="3" customFormat="1"/>
    <row r="31" spans="2:8" s="3" customFormat="1">
      <c r="B31" s="401" t="s">
        <v>2</v>
      </c>
      <c r="C31" s="402"/>
      <c r="D31" s="32"/>
      <c r="E31" s="32"/>
      <c r="F31" s="32"/>
      <c r="G31" s="32"/>
    </row>
    <row r="32" spans="2:8" s="3" customFormat="1" ht="37.25" customHeight="1">
      <c r="B32" s="218" t="s">
        <v>269</v>
      </c>
      <c r="C32" s="211">
        <v>1183</v>
      </c>
      <c r="D32" s="335" t="s">
        <v>29</v>
      </c>
      <c r="E32" s="336"/>
      <c r="F32" s="336"/>
      <c r="G32" s="337"/>
    </row>
    <row r="33" spans="2:8" s="3" customFormat="1" ht="35.5">
      <c r="B33" s="244" t="s">
        <v>270</v>
      </c>
      <c r="C33" s="230">
        <v>32007</v>
      </c>
      <c r="D33" s="9" t="s">
        <v>61</v>
      </c>
      <c r="E33" s="9" t="s">
        <v>60</v>
      </c>
      <c r="F33" s="9" t="s">
        <v>9</v>
      </c>
      <c r="G33" s="9" t="s">
        <v>10</v>
      </c>
    </row>
    <row r="34" spans="2:8" s="3" customFormat="1" ht="35.5">
      <c r="B34" s="244" t="s">
        <v>77</v>
      </c>
      <c r="C34" s="314" t="s">
        <v>271</v>
      </c>
      <c r="D34" s="365"/>
      <c r="E34" s="365"/>
      <c r="F34" s="365"/>
      <c r="G34" s="365"/>
    </row>
    <row r="35" spans="2:8" s="3" customFormat="1" ht="53.2">
      <c r="B35" s="244" t="s">
        <v>78</v>
      </c>
      <c r="C35" s="314" t="s">
        <v>272</v>
      </c>
      <c r="D35" s="366"/>
      <c r="E35" s="366"/>
      <c r="F35" s="366"/>
      <c r="G35" s="366"/>
    </row>
    <row r="36" spans="2:8" s="3" customFormat="1" ht="35.5">
      <c r="B36" s="244" t="s">
        <v>79</v>
      </c>
      <c r="C36" s="241" t="s">
        <v>99</v>
      </c>
      <c r="D36" s="366"/>
      <c r="E36" s="366"/>
      <c r="F36" s="366"/>
      <c r="G36" s="366"/>
    </row>
    <row r="37" spans="2:8" s="3" customFormat="1" ht="53.2">
      <c r="B37" s="244" t="s">
        <v>106</v>
      </c>
      <c r="C37" s="241" t="s">
        <v>273</v>
      </c>
      <c r="D37" s="366"/>
      <c r="E37" s="366"/>
      <c r="F37" s="366"/>
      <c r="G37" s="366"/>
    </row>
    <row r="38" spans="2:8" s="3" customFormat="1">
      <c r="B38" s="399" t="s">
        <v>0</v>
      </c>
      <c r="C38" s="400"/>
      <c r="D38" s="367"/>
      <c r="E38" s="367"/>
      <c r="F38" s="367"/>
      <c r="G38" s="367"/>
    </row>
    <row r="39" spans="2:8" s="3" customFormat="1" ht="34.4" customHeight="1">
      <c r="B39" s="405" t="s">
        <v>274</v>
      </c>
      <c r="C39" s="404"/>
      <c r="D39" s="10"/>
      <c r="E39" s="10">
        <v>15</v>
      </c>
      <c r="F39" s="10"/>
      <c r="G39" s="10">
        <v>15</v>
      </c>
    </row>
    <row r="40" spans="2:8" s="3" customFormat="1" ht="34.4" customHeight="1">
      <c r="B40" s="403" t="s">
        <v>148</v>
      </c>
      <c r="C40" s="404"/>
      <c r="D40" s="10"/>
      <c r="E40" s="10">
        <v>15</v>
      </c>
      <c r="F40" s="10"/>
      <c r="G40" s="10">
        <v>15</v>
      </c>
    </row>
    <row r="41" spans="2:8" s="33" customFormat="1">
      <c r="B41" s="11" t="s">
        <v>5</v>
      </c>
      <c r="C41" s="11"/>
      <c r="D41" s="119">
        <f>+'Հավելված N 2'!D36</f>
        <v>418279.2</v>
      </c>
      <c r="E41" s="119">
        <f>+'Հավելված N 2'!E36</f>
        <v>418279.2</v>
      </c>
      <c r="F41" s="119">
        <f>+'Հավելված N 2'!F36</f>
        <v>418279.2</v>
      </c>
      <c r="G41" s="119">
        <f>+'Հավելված N 2'!G36</f>
        <v>418279.2</v>
      </c>
      <c r="H41" s="34"/>
    </row>
    <row r="42" spans="2:8" s="3" customFormat="1" ht="8.1" customHeight="1"/>
    <row r="43" spans="2:8" s="3" customFormat="1">
      <c r="B43" s="401" t="s">
        <v>2</v>
      </c>
      <c r="C43" s="402"/>
      <c r="D43" s="32"/>
      <c r="E43" s="32"/>
      <c r="F43" s="32"/>
      <c r="G43" s="32"/>
    </row>
    <row r="44" spans="2:8" s="3" customFormat="1" ht="37.25" customHeight="1">
      <c r="B44" s="218" t="s">
        <v>269</v>
      </c>
      <c r="C44" s="211">
        <v>1183</v>
      </c>
      <c r="D44" s="335" t="s">
        <v>29</v>
      </c>
      <c r="E44" s="336"/>
      <c r="F44" s="336"/>
      <c r="G44" s="337"/>
    </row>
    <row r="45" spans="2:8" s="3" customFormat="1" ht="35.5">
      <c r="B45" s="244" t="s">
        <v>270</v>
      </c>
      <c r="C45" s="230">
        <v>32009</v>
      </c>
      <c r="D45" s="9" t="s">
        <v>61</v>
      </c>
      <c r="E45" s="9" t="s">
        <v>60</v>
      </c>
      <c r="F45" s="9" t="s">
        <v>9</v>
      </c>
      <c r="G45" s="9" t="s">
        <v>10</v>
      </c>
    </row>
    <row r="46" spans="2:8" s="3" customFormat="1" ht="35.5">
      <c r="B46" s="244" t="s">
        <v>77</v>
      </c>
      <c r="C46" s="314" t="s">
        <v>275</v>
      </c>
      <c r="D46" s="365"/>
      <c r="E46" s="365"/>
      <c r="F46" s="365"/>
      <c r="G46" s="365"/>
    </row>
    <row r="47" spans="2:8" s="3" customFormat="1" ht="53.2">
      <c r="B47" s="244" t="s">
        <v>78</v>
      </c>
      <c r="C47" s="314" t="s">
        <v>276</v>
      </c>
      <c r="D47" s="366"/>
      <c r="E47" s="366"/>
      <c r="F47" s="366"/>
      <c r="G47" s="366"/>
    </row>
    <row r="48" spans="2:8" s="3" customFormat="1" ht="35.5">
      <c r="B48" s="244" t="s">
        <v>79</v>
      </c>
      <c r="C48" s="241" t="s">
        <v>99</v>
      </c>
      <c r="D48" s="366"/>
      <c r="E48" s="366"/>
      <c r="F48" s="366"/>
      <c r="G48" s="366"/>
    </row>
    <row r="49" spans="2:8" s="3" customFormat="1" ht="53.2">
      <c r="B49" s="244" t="s">
        <v>106</v>
      </c>
      <c r="C49" s="241" t="s">
        <v>273</v>
      </c>
      <c r="D49" s="366"/>
      <c r="E49" s="366"/>
      <c r="F49" s="366"/>
      <c r="G49" s="366"/>
    </row>
    <row r="50" spans="2:8" s="3" customFormat="1">
      <c r="B50" s="399" t="s">
        <v>0</v>
      </c>
      <c r="C50" s="400"/>
      <c r="D50" s="367"/>
      <c r="E50" s="367"/>
      <c r="F50" s="367"/>
      <c r="G50" s="367"/>
    </row>
    <row r="51" spans="2:8" s="3" customFormat="1">
      <c r="B51" s="403" t="s">
        <v>277</v>
      </c>
      <c r="C51" s="404"/>
      <c r="D51" s="10"/>
      <c r="E51" s="10">
        <v>9</v>
      </c>
      <c r="F51" s="10"/>
      <c r="G51" s="10">
        <v>9</v>
      </c>
    </row>
    <row r="52" spans="2:8" s="3" customFormat="1" ht="34.4" customHeight="1">
      <c r="B52" s="403" t="s">
        <v>148</v>
      </c>
      <c r="C52" s="404"/>
      <c r="D52" s="10"/>
      <c r="E52" s="10">
        <v>8</v>
      </c>
      <c r="F52" s="10"/>
      <c r="G52" s="10">
        <v>9</v>
      </c>
    </row>
    <row r="53" spans="2:8" s="33" customFormat="1">
      <c r="B53" s="11" t="s">
        <v>5</v>
      </c>
      <c r="C53" s="11"/>
      <c r="D53" s="119">
        <f>+'Հավելված N 2'!D42</f>
        <v>161856.80000000002</v>
      </c>
      <c r="E53" s="119">
        <f>+'Հավելված N 2'!E42</f>
        <v>203382.2</v>
      </c>
      <c r="F53" s="119">
        <f>+'Հավելված N 2'!F42</f>
        <v>237346.9</v>
      </c>
      <c r="G53" s="119">
        <f>+'Հավելված N 2'!G42</f>
        <v>237346.9</v>
      </c>
      <c r="H53" s="34"/>
    </row>
    <row r="55" spans="2:8" s="3" customFormat="1">
      <c r="B55" s="26" t="s">
        <v>38</v>
      </c>
      <c r="C55" s="26" t="s">
        <v>1</v>
      </c>
      <c r="D55" s="25"/>
      <c r="E55" s="25"/>
      <c r="F55" s="25"/>
      <c r="G55" s="25"/>
    </row>
    <row r="56" spans="2:8" s="3" customFormat="1" ht="35.5">
      <c r="B56" s="27">
        <v>1236</v>
      </c>
      <c r="C56" s="20" t="s">
        <v>98</v>
      </c>
      <c r="D56" s="26"/>
      <c r="E56" s="26"/>
      <c r="F56" s="26"/>
      <c r="G56" s="26"/>
    </row>
    <row r="57" spans="2:8" s="3" customFormat="1"/>
    <row r="58" spans="2:8" s="3" customFormat="1">
      <c r="B58" s="401" t="s">
        <v>2</v>
      </c>
      <c r="C58" s="402"/>
      <c r="D58" s="32"/>
      <c r="E58" s="32"/>
      <c r="F58" s="32"/>
      <c r="G58" s="32"/>
    </row>
    <row r="59" spans="2:8" s="3" customFormat="1" ht="37.25" customHeight="1">
      <c r="B59" s="20" t="s">
        <v>3</v>
      </c>
      <c r="C59" s="24">
        <v>1236</v>
      </c>
      <c r="D59" s="335" t="s">
        <v>29</v>
      </c>
      <c r="E59" s="336"/>
      <c r="F59" s="336"/>
      <c r="G59" s="337"/>
    </row>
    <row r="60" spans="2:8" s="3" customFormat="1" ht="35.5">
      <c r="B60" s="20" t="s">
        <v>4</v>
      </c>
      <c r="C60" s="24">
        <v>32001</v>
      </c>
      <c r="D60" s="9" t="s">
        <v>61</v>
      </c>
      <c r="E60" s="9" t="s">
        <v>60</v>
      </c>
      <c r="F60" s="9" t="s">
        <v>9</v>
      </c>
      <c r="G60" s="9" t="s">
        <v>10</v>
      </c>
    </row>
    <row r="61" spans="2:8" s="3" customFormat="1" ht="35.5">
      <c r="B61" s="65" t="s">
        <v>77</v>
      </c>
      <c r="C61" s="29" t="s">
        <v>103</v>
      </c>
      <c r="D61" s="365"/>
      <c r="E61" s="365"/>
      <c r="F61" s="365"/>
      <c r="G61" s="365"/>
    </row>
    <row r="62" spans="2:8" s="3" customFormat="1" ht="70.95">
      <c r="B62" s="20" t="s">
        <v>78</v>
      </c>
      <c r="C62" s="29" t="s">
        <v>104</v>
      </c>
      <c r="D62" s="366"/>
      <c r="E62" s="366"/>
      <c r="F62" s="366"/>
      <c r="G62" s="366"/>
    </row>
    <row r="63" spans="2:8" s="3" customFormat="1" ht="35.5">
      <c r="B63" s="28" t="s">
        <v>79</v>
      </c>
      <c r="C63" s="29" t="s">
        <v>99</v>
      </c>
      <c r="D63" s="366"/>
      <c r="E63" s="366"/>
      <c r="F63" s="366"/>
      <c r="G63" s="366"/>
    </row>
    <row r="64" spans="2:8" s="3" customFormat="1" ht="53.2">
      <c r="B64" s="21" t="s">
        <v>106</v>
      </c>
      <c r="C64" s="29" t="s">
        <v>105</v>
      </c>
      <c r="D64" s="366"/>
      <c r="E64" s="366"/>
      <c r="F64" s="366"/>
      <c r="G64" s="366"/>
    </row>
    <row r="65" spans="2:8" s="3" customFormat="1">
      <c r="B65" s="399" t="s">
        <v>0</v>
      </c>
      <c r="C65" s="400"/>
      <c r="D65" s="367"/>
      <c r="E65" s="367"/>
      <c r="F65" s="367"/>
      <c r="G65" s="367"/>
    </row>
    <row r="66" spans="2:8" s="3" customFormat="1" ht="18" customHeight="1">
      <c r="B66" s="403" t="s">
        <v>147</v>
      </c>
      <c r="C66" s="404"/>
      <c r="D66" s="10"/>
      <c r="E66" s="10">
        <v>1</v>
      </c>
      <c r="F66" s="10"/>
      <c r="G66" s="10">
        <v>1</v>
      </c>
    </row>
    <row r="67" spans="2:8" s="3" customFormat="1" ht="33.049999999999997" customHeight="1">
      <c r="B67" s="403" t="s">
        <v>148</v>
      </c>
      <c r="C67" s="404"/>
      <c r="D67" s="10"/>
      <c r="E67" s="10">
        <v>1</v>
      </c>
      <c r="F67" s="10"/>
      <c r="G67" s="10">
        <v>1</v>
      </c>
    </row>
    <row r="68" spans="2:8" s="33" customFormat="1">
      <c r="B68" s="11" t="s">
        <v>5</v>
      </c>
      <c r="C68" s="11"/>
      <c r="D68" s="120">
        <f>+'Հավելված N 2'!D55</f>
        <v>74395</v>
      </c>
      <c r="E68" s="120">
        <f>+'Հավելված N 2'!E55</f>
        <v>153427.6</v>
      </c>
      <c r="F68" s="120">
        <f>+'Հավելված N 2'!F55</f>
        <v>232460.1</v>
      </c>
      <c r="G68" s="120">
        <f>+'Հավելված N 2'!G55</f>
        <v>232460.1</v>
      </c>
      <c r="H68" s="34"/>
    </row>
    <row r="69" spans="2:8" ht="11.3" customHeight="1"/>
    <row r="70" spans="2:8" s="3" customFormat="1">
      <c r="B70" s="401" t="s">
        <v>2</v>
      </c>
      <c r="C70" s="402"/>
      <c r="D70" s="32"/>
      <c r="E70" s="32"/>
      <c r="F70" s="32"/>
      <c r="G70" s="32"/>
    </row>
    <row r="71" spans="2:8" s="3" customFormat="1" ht="37.25" customHeight="1">
      <c r="B71" s="20" t="s">
        <v>3</v>
      </c>
      <c r="C71" s="24">
        <v>1236</v>
      </c>
      <c r="D71" s="335" t="s">
        <v>34</v>
      </c>
      <c r="E71" s="336"/>
      <c r="F71" s="336"/>
      <c r="G71" s="337"/>
    </row>
    <row r="72" spans="2:8" s="3" customFormat="1" ht="35.5">
      <c r="B72" s="20" t="s">
        <v>4</v>
      </c>
      <c r="C72" s="24">
        <v>32002</v>
      </c>
      <c r="D72" s="9" t="s">
        <v>61</v>
      </c>
      <c r="E72" s="9" t="s">
        <v>60</v>
      </c>
      <c r="F72" s="9" t="s">
        <v>9</v>
      </c>
      <c r="G72" s="9" t="s">
        <v>10</v>
      </c>
    </row>
    <row r="73" spans="2:8" s="3" customFormat="1" ht="35.5">
      <c r="B73" s="65" t="s">
        <v>77</v>
      </c>
      <c r="C73" s="29" t="s">
        <v>149</v>
      </c>
      <c r="D73" s="365"/>
      <c r="E73" s="365"/>
      <c r="F73" s="365"/>
      <c r="G73" s="365"/>
    </row>
    <row r="74" spans="2:8" s="3" customFormat="1" ht="53.2">
      <c r="B74" s="20" t="s">
        <v>78</v>
      </c>
      <c r="C74" s="29" t="s">
        <v>150</v>
      </c>
      <c r="D74" s="366"/>
      <c r="E74" s="366"/>
      <c r="F74" s="366"/>
      <c r="G74" s="366"/>
    </row>
    <row r="75" spans="2:8" s="3" customFormat="1" ht="35.5">
      <c r="B75" s="28" t="s">
        <v>79</v>
      </c>
      <c r="C75" s="29" t="s">
        <v>99</v>
      </c>
      <c r="D75" s="366"/>
      <c r="E75" s="366"/>
      <c r="F75" s="366"/>
      <c r="G75" s="366"/>
    </row>
    <row r="76" spans="2:8" s="3" customFormat="1" ht="53.2">
      <c r="B76" s="21" t="s">
        <v>106</v>
      </c>
      <c r="C76" s="29" t="s">
        <v>151</v>
      </c>
      <c r="D76" s="366"/>
      <c r="E76" s="366"/>
      <c r="F76" s="366"/>
      <c r="G76" s="366"/>
    </row>
    <row r="77" spans="2:8" s="3" customFormat="1">
      <c r="B77" s="399" t="s">
        <v>0</v>
      </c>
      <c r="C77" s="400"/>
      <c r="D77" s="367"/>
      <c r="E77" s="367"/>
      <c r="F77" s="367"/>
      <c r="G77" s="367"/>
    </row>
    <row r="78" spans="2:8" s="33" customFormat="1">
      <c r="B78" s="11" t="s">
        <v>5</v>
      </c>
      <c r="C78" s="11"/>
      <c r="D78" s="120">
        <f>+'Հավելված N 2'!D61</f>
        <v>0</v>
      </c>
      <c r="E78" s="120">
        <f>+'Հավելված N 2'!E61</f>
        <v>0</v>
      </c>
      <c r="F78" s="120">
        <f>+'Հավելված N 2'!F61</f>
        <v>-279349.69999999995</v>
      </c>
      <c r="G78" s="120">
        <f>+'Հավելված N 2'!G61</f>
        <v>-231068.5</v>
      </c>
      <c r="H78" s="34"/>
    </row>
    <row r="79" spans="2:8" ht="11.3" customHeight="1"/>
    <row r="80" spans="2:8" s="3" customFormat="1">
      <c r="B80" s="401" t="s">
        <v>2</v>
      </c>
      <c r="C80" s="402"/>
      <c r="D80" s="32"/>
      <c r="E80" s="32"/>
      <c r="F80" s="32"/>
      <c r="G80" s="32"/>
    </row>
    <row r="81" spans="2:8" s="3" customFormat="1" ht="37.25" customHeight="1">
      <c r="B81" s="20" t="s">
        <v>3</v>
      </c>
      <c r="C81" s="24">
        <v>1236</v>
      </c>
      <c r="D81" s="335" t="s">
        <v>68</v>
      </c>
      <c r="E81" s="336"/>
      <c r="F81" s="336"/>
      <c r="G81" s="337"/>
    </row>
    <row r="82" spans="2:8" s="3" customFormat="1" ht="35.5">
      <c r="B82" s="20" t="s">
        <v>4</v>
      </c>
      <c r="C82" s="24">
        <v>32003</v>
      </c>
      <c r="D82" s="9" t="s">
        <v>61</v>
      </c>
      <c r="E82" s="9" t="s">
        <v>60</v>
      </c>
      <c r="F82" s="9" t="s">
        <v>9</v>
      </c>
      <c r="G82" s="9" t="s">
        <v>10</v>
      </c>
    </row>
    <row r="83" spans="2:8" s="3" customFormat="1" ht="35.5">
      <c r="B83" s="65" t="s">
        <v>77</v>
      </c>
      <c r="C83" s="29" t="s">
        <v>165</v>
      </c>
      <c r="D83" s="365"/>
      <c r="E83" s="365"/>
      <c r="F83" s="365"/>
      <c r="G83" s="365"/>
    </row>
    <row r="84" spans="2:8" s="3" customFormat="1" ht="88.7">
      <c r="B84" s="20" t="s">
        <v>78</v>
      </c>
      <c r="C84" s="29" t="s">
        <v>166</v>
      </c>
      <c r="D84" s="366"/>
      <c r="E84" s="366"/>
      <c r="F84" s="366"/>
      <c r="G84" s="366"/>
    </row>
    <row r="85" spans="2:8" s="3" customFormat="1" ht="35.5">
      <c r="B85" s="28" t="s">
        <v>79</v>
      </c>
      <c r="C85" s="29" t="s">
        <v>99</v>
      </c>
      <c r="D85" s="366"/>
      <c r="E85" s="366"/>
      <c r="F85" s="366"/>
      <c r="G85" s="366"/>
    </row>
    <row r="86" spans="2:8" s="3" customFormat="1" ht="70.95">
      <c r="B86" s="189" t="s">
        <v>167</v>
      </c>
      <c r="C86" s="29" t="s">
        <v>168</v>
      </c>
      <c r="D86" s="366"/>
      <c r="E86" s="366"/>
      <c r="F86" s="366"/>
      <c r="G86" s="366"/>
    </row>
    <row r="87" spans="2:8" s="3" customFormat="1">
      <c r="B87" s="399" t="s">
        <v>0</v>
      </c>
      <c r="C87" s="400"/>
      <c r="D87" s="367"/>
      <c r="E87" s="367"/>
      <c r="F87" s="367"/>
      <c r="G87" s="367"/>
    </row>
    <row r="88" spans="2:8" s="3" customFormat="1" ht="18" customHeight="1">
      <c r="B88" s="403" t="s">
        <v>278</v>
      </c>
      <c r="C88" s="404"/>
      <c r="D88" s="10"/>
      <c r="E88" s="10">
        <v>4</v>
      </c>
      <c r="F88" s="10"/>
      <c r="G88" s="10">
        <v>4</v>
      </c>
    </row>
    <row r="89" spans="2:8" s="3" customFormat="1" ht="34.4" customHeight="1">
      <c r="B89" s="403" t="s">
        <v>279</v>
      </c>
      <c r="C89" s="404"/>
      <c r="D89" s="10"/>
      <c r="E89" s="10">
        <v>4</v>
      </c>
      <c r="F89" s="10"/>
      <c r="G89" s="10">
        <v>4</v>
      </c>
    </row>
    <row r="90" spans="2:8" s="3" customFormat="1" ht="37.1" customHeight="1">
      <c r="B90" s="403" t="s">
        <v>280</v>
      </c>
      <c r="C90" s="404"/>
      <c r="D90" s="10"/>
      <c r="E90" s="10">
        <v>450</v>
      </c>
      <c r="F90" s="10"/>
      <c r="G90" s="10">
        <v>450</v>
      </c>
    </row>
    <row r="91" spans="2:8" s="3" customFormat="1" ht="39.25" customHeight="1">
      <c r="B91" s="403" t="s">
        <v>281</v>
      </c>
      <c r="C91" s="404"/>
      <c r="D91" s="10"/>
      <c r="E91" s="10">
        <v>1</v>
      </c>
      <c r="F91" s="10"/>
      <c r="G91" s="10">
        <v>1</v>
      </c>
    </row>
    <row r="92" spans="2:8" s="3" customFormat="1" ht="52.15" customHeight="1">
      <c r="B92" s="403" t="s">
        <v>282</v>
      </c>
      <c r="C92" s="404"/>
      <c r="D92" s="10"/>
      <c r="E92" s="10">
        <v>1</v>
      </c>
      <c r="F92" s="10"/>
      <c r="G92" s="10">
        <v>1</v>
      </c>
    </row>
    <row r="93" spans="2:8" s="3" customFormat="1" ht="37.1" customHeight="1">
      <c r="B93" s="403" t="s">
        <v>283</v>
      </c>
      <c r="C93" s="404"/>
      <c r="D93" s="10"/>
      <c r="E93" s="10">
        <v>288</v>
      </c>
      <c r="F93" s="10"/>
      <c r="G93" s="10">
        <v>288</v>
      </c>
    </row>
    <row r="94" spans="2:8" s="3" customFormat="1" ht="16.7" customHeight="1">
      <c r="B94" s="403" t="s">
        <v>182</v>
      </c>
      <c r="C94" s="404"/>
      <c r="D94" s="10"/>
      <c r="E94" s="10">
        <v>4</v>
      </c>
      <c r="F94" s="10"/>
      <c r="G94" s="10">
        <v>4</v>
      </c>
    </row>
    <row r="95" spans="2:8" s="33" customFormat="1">
      <c r="B95" s="11" t="s">
        <v>5</v>
      </c>
      <c r="C95" s="11"/>
      <c r="D95" s="120">
        <f>+'Հավելված N 2'!D67</f>
        <v>-325135.19999999995</v>
      </c>
      <c r="E95" s="120">
        <f>+'Հավելված N 2'!E67</f>
        <v>-325135.19999999995</v>
      </c>
      <c r="F95" s="120">
        <f>+'Հավելված N 2'!F67</f>
        <v>-680710.5</v>
      </c>
      <c r="G95" s="120">
        <f>+'Հավելված N 2'!G67</f>
        <v>-728991.7</v>
      </c>
      <c r="H95" s="34"/>
    </row>
    <row r="96" spans="2:8" ht="8.1" customHeight="1"/>
    <row r="97" spans="2:8" s="3" customFormat="1">
      <c r="B97" s="401" t="s">
        <v>2</v>
      </c>
      <c r="C97" s="402"/>
      <c r="D97" s="32"/>
      <c r="E97" s="32"/>
      <c r="F97" s="32"/>
      <c r="G97" s="32"/>
    </row>
    <row r="98" spans="2:8" s="3" customFormat="1" ht="37.25" customHeight="1">
      <c r="B98" s="20" t="s">
        <v>3</v>
      </c>
      <c r="C98" s="24">
        <v>1236</v>
      </c>
      <c r="D98" s="335" t="s">
        <v>29</v>
      </c>
      <c r="E98" s="336"/>
      <c r="F98" s="336"/>
      <c r="G98" s="337"/>
    </row>
    <row r="99" spans="2:8" s="3" customFormat="1" ht="35.5">
      <c r="B99" s="20" t="s">
        <v>4</v>
      </c>
      <c r="C99" s="24">
        <v>32005</v>
      </c>
      <c r="D99" s="9" t="s">
        <v>61</v>
      </c>
      <c r="E99" s="9" t="s">
        <v>60</v>
      </c>
      <c r="F99" s="9" t="s">
        <v>9</v>
      </c>
      <c r="G99" s="9" t="s">
        <v>10</v>
      </c>
    </row>
    <row r="100" spans="2:8" s="3" customFormat="1" ht="35.5">
      <c r="B100" s="65" t="s">
        <v>77</v>
      </c>
      <c r="C100" s="29" t="s">
        <v>169</v>
      </c>
      <c r="D100" s="365"/>
      <c r="E100" s="365"/>
      <c r="F100" s="365"/>
      <c r="G100" s="365"/>
    </row>
    <row r="101" spans="2:8" s="3" customFormat="1" ht="88.7">
      <c r="B101" s="20" t="s">
        <v>78</v>
      </c>
      <c r="C101" s="29" t="s">
        <v>166</v>
      </c>
      <c r="D101" s="366"/>
      <c r="E101" s="366"/>
      <c r="F101" s="366"/>
      <c r="G101" s="366"/>
    </row>
    <row r="102" spans="2:8" s="3" customFormat="1" ht="35.5">
      <c r="B102" s="28" t="s">
        <v>79</v>
      </c>
      <c r="C102" s="29" t="s">
        <v>99</v>
      </c>
      <c r="D102" s="366"/>
      <c r="E102" s="366"/>
      <c r="F102" s="366"/>
      <c r="G102" s="366"/>
    </row>
    <row r="103" spans="2:8" s="3" customFormat="1" ht="70.95">
      <c r="B103" s="189" t="s">
        <v>167</v>
      </c>
      <c r="C103" s="29" t="s">
        <v>170</v>
      </c>
      <c r="D103" s="366"/>
      <c r="E103" s="366"/>
      <c r="F103" s="366"/>
      <c r="G103" s="366"/>
    </row>
    <row r="104" spans="2:8" s="3" customFormat="1">
      <c r="B104" s="399" t="s">
        <v>0</v>
      </c>
      <c r="C104" s="400"/>
      <c r="D104" s="367"/>
      <c r="E104" s="367"/>
      <c r="F104" s="367"/>
      <c r="G104" s="367"/>
    </row>
    <row r="105" spans="2:8" s="3" customFormat="1" ht="16.7" customHeight="1">
      <c r="B105" s="403" t="s">
        <v>182</v>
      </c>
      <c r="C105" s="404"/>
      <c r="D105" s="10"/>
      <c r="E105" s="10">
        <v>4</v>
      </c>
      <c r="F105" s="10"/>
      <c r="G105" s="10">
        <v>4</v>
      </c>
    </row>
    <row r="106" spans="2:8" s="33" customFormat="1">
      <c r="B106" s="11" t="s">
        <v>5</v>
      </c>
      <c r="C106" s="11"/>
      <c r="D106" s="120">
        <f>+'Հավելված N 2'!D73</f>
        <v>20000</v>
      </c>
      <c r="E106" s="120">
        <f>+'Հավելված N 2'!E73</f>
        <v>20000</v>
      </c>
      <c r="F106" s="120">
        <f>+'Հավելված N 2'!F73</f>
        <v>20000</v>
      </c>
      <c r="G106" s="120">
        <f>+'Հավելված N 2'!G73</f>
        <v>20000</v>
      </c>
      <c r="H106" s="34"/>
    </row>
  </sheetData>
  <mergeCells count="72">
    <mergeCell ref="B91:C91"/>
    <mergeCell ref="B94:C94"/>
    <mergeCell ref="B92:C92"/>
    <mergeCell ref="B93:C93"/>
    <mergeCell ref="B105:C105"/>
    <mergeCell ref="B97:C97"/>
    <mergeCell ref="B104:C104"/>
    <mergeCell ref="B88:C88"/>
    <mergeCell ref="B89:C89"/>
    <mergeCell ref="B90:C90"/>
    <mergeCell ref="D44:G44"/>
    <mergeCell ref="D46:D50"/>
    <mergeCell ref="E46:E50"/>
    <mergeCell ref="F46:F50"/>
    <mergeCell ref="G46:G50"/>
    <mergeCell ref="B80:C80"/>
    <mergeCell ref="D81:G81"/>
    <mergeCell ref="D83:D87"/>
    <mergeCell ref="E83:E87"/>
    <mergeCell ref="F83:F87"/>
    <mergeCell ref="G83:G87"/>
    <mergeCell ref="B87:C87"/>
    <mergeCell ref="B66:C66"/>
    <mergeCell ref="D98:G98"/>
    <mergeCell ref="D100:D104"/>
    <mergeCell ref="E100:E104"/>
    <mergeCell ref="F100:F104"/>
    <mergeCell ref="G100:G104"/>
    <mergeCell ref="B67:C67"/>
    <mergeCell ref="B70:C70"/>
    <mergeCell ref="B16:C16"/>
    <mergeCell ref="D17:G17"/>
    <mergeCell ref="D19:D23"/>
    <mergeCell ref="E19:E23"/>
    <mergeCell ref="F19:F23"/>
    <mergeCell ref="G19:G23"/>
    <mergeCell ref="B23:C23"/>
    <mergeCell ref="D32:G32"/>
    <mergeCell ref="D34:D38"/>
    <mergeCell ref="E34:E38"/>
    <mergeCell ref="F34:F38"/>
    <mergeCell ref="G34:G38"/>
    <mergeCell ref="B24:C24"/>
    <mergeCell ref="B58:C58"/>
    <mergeCell ref="C1:G1"/>
    <mergeCell ref="C2:G2"/>
    <mergeCell ref="C3:G3"/>
    <mergeCell ref="B10:G10"/>
    <mergeCell ref="A8:G8"/>
    <mergeCell ref="B6:G6"/>
    <mergeCell ref="C9:F9"/>
    <mergeCell ref="B25:C25"/>
    <mergeCell ref="B31:C31"/>
    <mergeCell ref="B38:C38"/>
    <mergeCell ref="B39:C39"/>
    <mergeCell ref="B40:C40"/>
    <mergeCell ref="B43:C43"/>
    <mergeCell ref="B50:C50"/>
    <mergeCell ref="B51:C51"/>
    <mergeCell ref="B52:C52"/>
    <mergeCell ref="B65:C65"/>
    <mergeCell ref="D59:G59"/>
    <mergeCell ref="D61:D65"/>
    <mergeCell ref="E61:E65"/>
    <mergeCell ref="F61:F65"/>
    <mergeCell ref="G61:G65"/>
    <mergeCell ref="B77:C77"/>
    <mergeCell ref="D71:G71"/>
    <mergeCell ref="D73:D77"/>
    <mergeCell ref="E73:E77"/>
    <mergeCell ref="F73:F77"/>
    <mergeCell ref="G73:G7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zoomScale="85" zoomScaleNormal="85" zoomScaleSheetLayoutView="100" workbookViewId="0">
      <selection activeCell="C12" sqref="C12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7" width="19" style="1" customWidth="1"/>
    <col min="8" max="8" width="10" style="1" customWidth="1"/>
    <col min="9" max="9" width="49.8984375" style="1" customWidth="1"/>
    <col min="10" max="16384" width="9.09765625" style="1"/>
  </cols>
  <sheetData>
    <row r="1" spans="1:7" ht="37.5" customHeight="1">
      <c r="C1" s="381" t="s">
        <v>284</v>
      </c>
      <c r="D1" s="381"/>
      <c r="E1" s="381"/>
      <c r="F1" s="381"/>
      <c r="G1" s="381"/>
    </row>
    <row r="2" spans="1:7" ht="17.600000000000001" customHeight="1">
      <c r="C2" s="382" t="s">
        <v>88</v>
      </c>
      <c r="D2" s="382"/>
      <c r="E2" s="382"/>
      <c r="F2" s="382"/>
      <c r="G2" s="382"/>
    </row>
    <row r="3" spans="1:7" ht="17.600000000000001" customHeight="1">
      <c r="C3" s="382" t="s">
        <v>27</v>
      </c>
      <c r="D3" s="382"/>
      <c r="E3" s="382"/>
      <c r="F3" s="382"/>
      <c r="G3" s="382"/>
    </row>
    <row r="6" spans="1:7" ht="59.55" customHeight="1">
      <c r="A6" s="30"/>
      <c r="B6" s="413" t="s">
        <v>285</v>
      </c>
      <c r="C6" s="413"/>
      <c r="D6" s="413"/>
      <c r="E6" s="413"/>
      <c r="F6" s="413"/>
      <c r="G6" s="413"/>
    </row>
    <row r="7" spans="1:7" ht="23.55" customHeight="1"/>
    <row r="8" spans="1:7" ht="23.55" customHeight="1"/>
    <row r="9" spans="1:7" ht="21.9" customHeight="1">
      <c r="A9" s="410" t="s">
        <v>181</v>
      </c>
      <c r="B9" s="410"/>
      <c r="C9" s="410"/>
      <c r="D9" s="410"/>
      <c r="E9" s="410"/>
      <c r="F9" s="410"/>
      <c r="G9" s="410"/>
    </row>
    <row r="10" spans="1:7" ht="38.700000000000003" customHeight="1">
      <c r="C10" s="412" t="s">
        <v>171</v>
      </c>
      <c r="D10" s="412"/>
      <c r="E10" s="412"/>
      <c r="F10" s="412"/>
      <c r="G10" s="8"/>
    </row>
    <row r="11" spans="1:7">
      <c r="B11" s="406" t="s">
        <v>35</v>
      </c>
      <c r="C11" s="407"/>
      <c r="D11" s="408"/>
      <c r="E11" s="408"/>
      <c r="F11" s="407"/>
      <c r="G11" s="409"/>
    </row>
    <row r="12" spans="1:7">
      <c r="B12" s="3"/>
      <c r="C12" s="3"/>
      <c r="D12" s="31"/>
      <c r="E12" s="31"/>
      <c r="F12" s="31"/>
      <c r="G12" s="31"/>
    </row>
    <row r="13" spans="1:7">
      <c r="B13" s="3"/>
      <c r="C13" s="3"/>
    </row>
    <row r="14" spans="1:7" s="3" customFormat="1">
      <c r="B14" s="26" t="s">
        <v>38</v>
      </c>
      <c r="C14" s="26" t="s">
        <v>1</v>
      </c>
      <c r="D14" s="25"/>
      <c r="E14" s="25"/>
      <c r="F14" s="25"/>
      <c r="G14" s="25"/>
    </row>
    <row r="15" spans="1:7" s="3" customFormat="1">
      <c r="B15" s="27">
        <v>1163</v>
      </c>
      <c r="C15" s="20" t="s">
        <v>108</v>
      </c>
      <c r="D15" s="26"/>
      <c r="E15" s="26"/>
      <c r="F15" s="26"/>
      <c r="G15" s="26"/>
    </row>
    <row r="16" spans="1:7" s="3" customFormat="1"/>
    <row r="17" spans="2:8" s="3" customFormat="1">
      <c r="B17" s="401" t="s">
        <v>2</v>
      </c>
      <c r="C17" s="402"/>
      <c r="D17" s="32"/>
      <c r="E17" s="32"/>
      <c r="F17" s="32"/>
      <c r="G17" s="32"/>
    </row>
    <row r="18" spans="2:8" s="3" customFormat="1" ht="37.25" customHeight="1">
      <c r="B18" s="20" t="s">
        <v>3</v>
      </c>
      <c r="C18" s="24">
        <v>1163</v>
      </c>
      <c r="D18" s="335" t="s">
        <v>29</v>
      </c>
      <c r="E18" s="336"/>
      <c r="F18" s="336"/>
      <c r="G18" s="337"/>
    </row>
    <row r="19" spans="2:8" s="3" customFormat="1" ht="35.5">
      <c r="B19" s="20" t="s">
        <v>4</v>
      </c>
      <c r="C19" s="24">
        <v>32001</v>
      </c>
      <c r="D19" s="9" t="s">
        <v>61</v>
      </c>
      <c r="E19" s="9" t="s">
        <v>60</v>
      </c>
      <c r="F19" s="9" t="s">
        <v>9</v>
      </c>
      <c r="G19" s="9" t="s">
        <v>10</v>
      </c>
    </row>
    <row r="20" spans="2:8" s="3" customFormat="1" ht="35.5">
      <c r="B20" s="65" t="s">
        <v>77</v>
      </c>
      <c r="C20" s="29" t="s">
        <v>110</v>
      </c>
      <c r="D20" s="365"/>
      <c r="E20" s="365"/>
      <c r="F20" s="365"/>
      <c r="G20" s="365"/>
    </row>
    <row r="21" spans="2:8" s="3" customFormat="1" ht="70.95">
      <c r="B21" s="20" t="s">
        <v>78</v>
      </c>
      <c r="C21" s="29" t="s">
        <v>111</v>
      </c>
      <c r="D21" s="366"/>
      <c r="E21" s="366"/>
      <c r="F21" s="366"/>
      <c r="G21" s="366"/>
    </row>
    <row r="22" spans="2:8" s="3" customFormat="1" ht="35.5">
      <c r="B22" s="28" t="s">
        <v>79</v>
      </c>
      <c r="C22" s="29" t="s">
        <v>99</v>
      </c>
      <c r="D22" s="366"/>
      <c r="E22" s="366"/>
      <c r="F22" s="366"/>
      <c r="G22" s="366"/>
    </row>
    <row r="23" spans="2:8" s="3" customFormat="1" ht="53.2">
      <c r="B23" s="243" t="s">
        <v>106</v>
      </c>
      <c r="C23" s="29" t="s">
        <v>112</v>
      </c>
      <c r="D23" s="366"/>
      <c r="E23" s="366"/>
      <c r="F23" s="366"/>
      <c r="G23" s="366"/>
    </row>
    <row r="24" spans="2:8" s="3" customFormat="1">
      <c r="B24" s="399" t="s">
        <v>0</v>
      </c>
      <c r="C24" s="400"/>
      <c r="D24" s="367"/>
      <c r="E24" s="367"/>
      <c r="F24" s="367"/>
      <c r="G24" s="367"/>
    </row>
    <row r="25" spans="2:8" s="3" customFormat="1" ht="18" customHeight="1">
      <c r="B25" s="403" t="s">
        <v>146</v>
      </c>
      <c r="C25" s="404"/>
      <c r="D25" s="10"/>
      <c r="E25" s="10">
        <v>1</v>
      </c>
      <c r="F25" s="10"/>
      <c r="G25" s="10">
        <v>1</v>
      </c>
    </row>
    <row r="26" spans="2:8" s="3" customFormat="1" ht="34.4" customHeight="1">
      <c r="B26" s="403" t="s">
        <v>148</v>
      </c>
      <c r="C26" s="404"/>
      <c r="D26" s="10"/>
      <c r="E26" s="10">
        <v>1</v>
      </c>
      <c r="F26" s="10"/>
      <c r="G26" s="10">
        <v>1</v>
      </c>
    </row>
    <row r="27" spans="2:8" s="33" customFormat="1">
      <c r="B27" s="11" t="s">
        <v>5</v>
      </c>
      <c r="C27" s="11"/>
      <c r="D27" s="119">
        <f>+'Հավելված N 3'!G89</f>
        <v>51974</v>
      </c>
      <c r="E27" s="119">
        <f>+'Հավելված N 3'!H89</f>
        <v>51974</v>
      </c>
      <c r="F27" s="119">
        <f>+'Հավելված N 3'!I89</f>
        <v>51974</v>
      </c>
      <c r="G27" s="119">
        <f>+'Հավելված N 3'!J89</f>
        <v>51974</v>
      </c>
      <c r="H27" s="34"/>
    </row>
    <row r="29" spans="2:8" s="3" customFormat="1">
      <c r="B29" s="26" t="s">
        <v>38</v>
      </c>
      <c r="C29" s="26" t="s">
        <v>1</v>
      </c>
      <c r="D29" s="25"/>
      <c r="E29" s="25"/>
      <c r="F29" s="25"/>
      <c r="G29" s="25"/>
    </row>
    <row r="30" spans="2:8" s="3" customFormat="1">
      <c r="B30" s="27">
        <v>1183</v>
      </c>
      <c r="C30" s="20" t="s">
        <v>255</v>
      </c>
      <c r="D30" s="26"/>
      <c r="E30" s="26"/>
      <c r="F30" s="26"/>
      <c r="G30" s="26"/>
    </row>
    <row r="31" spans="2:8" s="3" customFormat="1"/>
    <row r="32" spans="2:8" s="3" customFormat="1">
      <c r="B32" s="401" t="s">
        <v>2</v>
      </c>
      <c r="C32" s="402"/>
      <c r="D32" s="32"/>
      <c r="E32" s="32"/>
      <c r="F32" s="32"/>
      <c r="G32" s="32"/>
    </row>
    <row r="33" spans="2:8" s="3" customFormat="1" ht="37.25" customHeight="1">
      <c r="B33" s="218" t="s">
        <v>269</v>
      </c>
      <c r="C33" s="211">
        <v>1183</v>
      </c>
      <c r="D33" s="335" t="s">
        <v>29</v>
      </c>
      <c r="E33" s="336"/>
      <c r="F33" s="336"/>
      <c r="G33" s="337"/>
    </row>
    <row r="34" spans="2:8" s="3" customFormat="1" ht="35.5">
      <c r="B34" s="244" t="s">
        <v>270</v>
      </c>
      <c r="C34" s="230">
        <v>32007</v>
      </c>
      <c r="D34" s="9" t="s">
        <v>61</v>
      </c>
      <c r="E34" s="9" t="s">
        <v>60</v>
      </c>
      <c r="F34" s="9" t="s">
        <v>9</v>
      </c>
      <c r="G34" s="9" t="s">
        <v>10</v>
      </c>
    </row>
    <row r="35" spans="2:8" s="3" customFormat="1" ht="35.5">
      <c r="B35" s="244" t="s">
        <v>77</v>
      </c>
      <c r="C35" s="314" t="s">
        <v>271</v>
      </c>
      <c r="D35" s="365"/>
      <c r="E35" s="365"/>
      <c r="F35" s="365"/>
      <c r="G35" s="365"/>
    </row>
    <row r="36" spans="2:8" s="3" customFormat="1" ht="53.2">
      <c r="B36" s="244" t="s">
        <v>78</v>
      </c>
      <c r="C36" s="314" t="s">
        <v>272</v>
      </c>
      <c r="D36" s="366"/>
      <c r="E36" s="366"/>
      <c r="F36" s="366"/>
      <c r="G36" s="366"/>
    </row>
    <row r="37" spans="2:8" s="3" customFormat="1" ht="35.5">
      <c r="B37" s="244" t="s">
        <v>79</v>
      </c>
      <c r="C37" s="241" t="s">
        <v>99</v>
      </c>
      <c r="D37" s="366"/>
      <c r="E37" s="366"/>
      <c r="F37" s="366"/>
      <c r="G37" s="366"/>
    </row>
    <row r="38" spans="2:8" s="3" customFormat="1" ht="53.2">
      <c r="B38" s="244" t="s">
        <v>106</v>
      </c>
      <c r="C38" s="241" t="s">
        <v>273</v>
      </c>
      <c r="D38" s="366"/>
      <c r="E38" s="366"/>
      <c r="F38" s="366"/>
      <c r="G38" s="366"/>
    </row>
    <row r="39" spans="2:8" s="3" customFormat="1">
      <c r="B39" s="399" t="s">
        <v>0</v>
      </c>
      <c r="C39" s="400"/>
      <c r="D39" s="367"/>
      <c r="E39" s="367"/>
      <c r="F39" s="367"/>
      <c r="G39" s="367"/>
    </row>
    <row r="40" spans="2:8" s="3" customFormat="1" ht="34.4" customHeight="1">
      <c r="B40" s="405" t="s">
        <v>274</v>
      </c>
      <c r="C40" s="404"/>
      <c r="D40" s="10"/>
      <c r="E40" s="10">
        <v>15</v>
      </c>
      <c r="F40" s="10"/>
      <c r="G40" s="10">
        <v>15</v>
      </c>
    </row>
    <row r="41" spans="2:8" s="3" customFormat="1" ht="34.4" customHeight="1">
      <c r="B41" s="403" t="s">
        <v>148</v>
      </c>
      <c r="C41" s="404"/>
      <c r="D41" s="10"/>
      <c r="E41" s="10">
        <v>15</v>
      </c>
      <c r="F41" s="10"/>
      <c r="G41" s="10">
        <v>15</v>
      </c>
    </row>
    <row r="42" spans="2:8" s="33" customFormat="1">
      <c r="B42" s="11" t="s">
        <v>5</v>
      </c>
      <c r="C42" s="11"/>
      <c r="D42" s="119">
        <f>+'Հավելված N 3'!G100</f>
        <v>418279.2</v>
      </c>
      <c r="E42" s="119">
        <f>+'Հավելված N 3'!H100</f>
        <v>418279.2</v>
      </c>
      <c r="F42" s="119">
        <f>+'Հավելված N 3'!I100</f>
        <v>418279.2</v>
      </c>
      <c r="G42" s="119">
        <f>+'Հավելված N 3'!J100</f>
        <v>418279.2</v>
      </c>
      <c r="H42" s="34"/>
    </row>
    <row r="43" spans="2:8" s="3" customFormat="1" ht="8.1" customHeight="1"/>
    <row r="44" spans="2:8" s="3" customFormat="1">
      <c r="B44" s="401" t="s">
        <v>2</v>
      </c>
      <c r="C44" s="402"/>
      <c r="D44" s="32"/>
      <c r="E44" s="32"/>
      <c r="F44" s="32"/>
      <c r="G44" s="32"/>
    </row>
    <row r="45" spans="2:8" s="3" customFormat="1" ht="37.25" customHeight="1">
      <c r="B45" s="218" t="s">
        <v>269</v>
      </c>
      <c r="C45" s="211">
        <v>1183</v>
      </c>
      <c r="D45" s="335" t="s">
        <v>29</v>
      </c>
      <c r="E45" s="336"/>
      <c r="F45" s="336"/>
      <c r="G45" s="337"/>
    </row>
    <row r="46" spans="2:8" s="3" customFormat="1" ht="35.5">
      <c r="B46" s="244" t="s">
        <v>270</v>
      </c>
      <c r="C46" s="230">
        <v>32009</v>
      </c>
      <c r="D46" s="9" t="s">
        <v>61</v>
      </c>
      <c r="E46" s="9" t="s">
        <v>60</v>
      </c>
      <c r="F46" s="9" t="s">
        <v>9</v>
      </c>
      <c r="G46" s="9" t="s">
        <v>10</v>
      </c>
    </row>
    <row r="47" spans="2:8" s="3" customFormat="1" ht="35.5">
      <c r="B47" s="244" t="s">
        <v>77</v>
      </c>
      <c r="C47" s="314" t="s">
        <v>275</v>
      </c>
      <c r="D47" s="365"/>
      <c r="E47" s="365"/>
      <c r="F47" s="365"/>
      <c r="G47" s="365"/>
    </row>
    <row r="48" spans="2:8" s="3" customFormat="1" ht="53.2">
      <c r="B48" s="244" t="s">
        <v>78</v>
      </c>
      <c r="C48" s="314" t="s">
        <v>276</v>
      </c>
      <c r="D48" s="366"/>
      <c r="E48" s="366"/>
      <c r="F48" s="366"/>
      <c r="G48" s="366"/>
    </row>
    <row r="49" spans="2:8" s="3" customFormat="1" ht="35.5">
      <c r="B49" s="244" t="s">
        <v>79</v>
      </c>
      <c r="C49" s="241" t="s">
        <v>99</v>
      </c>
      <c r="D49" s="366"/>
      <c r="E49" s="366"/>
      <c r="F49" s="366"/>
      <c r="G49" s="366"/>
    </row>
    <row r="50" spans="2:8" s="3" customFormat="1" ht="53.2">
      <c r="B50" s="244" t="s">
        <v>106</v>
      </c>
      <c r="C50" s="241" t="s">
        <v>273</v>
      </c>
      <c r="D50" s="366"/>
      <c r="E50" s="366"/>
      <c r="F50" s="366"/>
      <c r="G50" s="366"/>
    </row>
    <row r="51" spans="2:8" s="3" customFormat="1">
      <c r="B51" s="399" t="s">
        <v>0</v>
      </c>
      <c r="C51" s="400"/>
      <c r="D51" s="367"/>
      <c r="E51" s="367"/>
      <c r="F51" s="367"/>
      <c r="G51" s="367"/>
    </row>
    <row r="52" spans="2:8" s="3" customFormat="1">
      <c r="B52" s="403" t="s">
        <v>277</v>
      </c>
      <c r="C52" s="404"/>
      <c r="D52" s="10"/>
      <c r="E52" s="10">
        <v>9</v>
      </c>
      <c r="F52" s="10"/>
      <c r="G52" s="10">
        <v>9</v>
      </c>
    </row>
    <row r="53" spans="2:8" s="3" customFormat="1" ht="34.4" customHeight="1">
      <c r="B53" s="403" t="s">
        <v>148</v>
      </c>
      <c r="C53" s="404"/>
      <c r="D53" s="10"/>
      <c r="E53" s="10">
        <v>8</v>
      </c>
      <c r="F53" s="10"/>
      <c r="G53" s="10">
        <v>9</v>
      </c>
    </row>
    <row r="54" spans="2:8" s="33" customFormat="1">
      <c r="B54" s="11" t="s">
        <v>5</v>
      </c>
      <c r="C54" s="11"/>
      <c r="D54" s="119">
        <f>+'Հավելված N 3'!G109</f>
        <v>161856.80000000002</v>
      </c>
      <c r="E54" s="119">
        <f>+'Հավելված N 3'!H109</f>
        <v>203382.2</v>
      </c>
      <c r="F54" s="119">
        <f>+'Հավելված N 3'!I109</f>
        <v>237346.9</v>
      </c>
      <c r="G54" s="119">
        <f>+'Հավելված N 3'!J109</f>
        <v>237346.9</v>
      </c>
      <c r="H54" s="34"/>
    </row>
    <row r="56" spans="2:8" s="3" customFormat="1">
      <c r="B56" s="26" t="s">
        <v>38</v>
      </c>
      <c r="C56" s="26" t="s">
        <v>1</v>
      </c>
      <c r="D56" s="25"/>
      <c r="E56" s="25"/>
      <c r="F56" s="25"/>
      <c r="G56" s="25"/>
    </row>
    <row r="57" spans="2:8" s="3" customFormat="1" ht="35.5">
      <c r="B57" s="27">
        <v>1236</v>
      </c>
      <c r="C57" s="20" t="s">
        <v>98</v>
      </c>
      <c r="D57" s="26"/>
      <c r="E57" s="26"/>
      <c r="F57" s="26"/>
      <c r="G57" s="26"/>
    </row>
    <row r="58" spans="2:8" s="3" customFormat="1"/>
    <row r="59" spans="2:8" s="3" customFormat="1">
      <c r="B59" s="401" t="s">
        <v>2</v>
      </c>
      <c r="C59" s="402"/>
      <c r="D59" s="32"/>
      <c r="E59" s="32"/>
      <c r="F59" s="32"/>
      <c r="G59" s="32"/>
    </row>
    <row r="60" spans="2:8" s="3" customFormat="1" ht="37.25" customHeight="1">
      <c r="B60" s="20" t="s">
        <v>3</v>
      </c>
      <c r="C60" s="24">
        <v>1236</v>
      </c>
      <c r="D60" s="335" t="s">
        <v>29</v>
      </c>
      <c r="E60" s="336"/>
      <c r="F60" s="336"/>
      <c r="G60" s="337"/>
    </row>
    <row r="61" spans="2:8" s="3" customFormat="1" ht="35.5">
      <c r="B61" s="20" t="s">
        <v>4</v>
      </c>
      <c r="C61" s="24">
        <v>32001</v>
      </c>
      <c r="D61" s="9" t="s">
        <v>61</v>
      </c>
      <c r="E61" s="9" t="s">
        <v>60</v>
      </c>
      <c r="F61" s="9" t="s">
        <v>9</v>
      </c>
      <c r="G61" s="9" t="s">
        <v>10</v>
      </c>
    </row>
    <row r="62" spans="2:8" s="3" customFormat="1" ht="35.5">
      <c r="B62" s="65" t="s">
        <v>77</v>
      </c>
      <c r="C62" s="29" t="s">
        <v>103</v>
      </c>
      <c r="D62" s="365"/>
      <c r="E62" s="365"/>
      <c r="F62" s="365"/>
      <c r="G62" s="365"/>
    </row>
    <row r="63" spans="2:8" s="3" customFormat="1" ht="70.95">
      <c r="B63" s="20" t="s">
        <v>78</v>
      </c>
      <c r="C63" s="29" t="s">
        <v>104</v>
      </c>
      <c r="D63" s="366"/>
      <c r="E63" s="366"/>
      <c r="F63" s="366"/>
      <c r="G63" s="366"/>
    </row>
    <row r="64" spans="2:8" s="3" customFormat="1" ht="35.5">
      <c r="B64" s="28" t="s">
        <v>79</v>
      </c>
      <c r="C64" s="29" t="s">
        <v>99</v>
      </c>
      <c r="D64" s="366"/>
      <c r="E64" s="366"/>
      <c r="F64" s="366"/>
      <c r="G64" s="366"/>
    </row>
    <row r="65" spans="2:8" s="3" customFormat="1" ht="53.2">
      <c r="B65" s="243" t="s">
        <v>106</v>
      </c>
      <c r="C65" s="29" t="s">
        <v>105</v>
      </c>
      <c r="D65" s="366"/>
      <c r="E65" s="366"/>
      <c r="F65" s="366"/>
      <c r="G65" s="366"/>
    </row>
    <row r="66" spans="2:8" s="3" customFormat="1">
      <c r="B66" s="399" t="s">
        <v>0</v>
      </c>
      <c r="C66" s="400"/>
      <c r="D66" s="367"/>
      <c r="E66" s="367"/>
      <c r="F66" s="367"/>
      <c r="G66" s="367"/>
    </row>
    <row r="67" spans="2:8" s="3" customFormat="1" ht="18" customHeight="1">
      <c r="B67" s="403" t="s">
        <v>147</v>
      </c>
      <c r="C67" s="404"/>
      <c r="D67" s="10"/>
      <c r="E67" s="10">
        <v>1</v>
      </c>
      <c r="F67" s="10"/>
      <c r="G67" s="10">
        <v>1</v>
      </c>
    </row>
    <row r="68" spans="2:8" s="3" customFormat="1" ht="33.049999999999997" customHeight="1">
      <c r="B68" s="403" t="s">
        <v>148</v>
      </c>
      <c r="C68" s="404"/>
      <c r="D68" s="10"/>
      <c r="E68" s="10">
        <v>1</v>
      </c>
      <c r="F68" s="10"/>
      <c r="G68" s="10">
        <v>1</v>
      </c>
    </row>
    <row r="69" spans="2:8" s="33" customFormat="1">
      <c r="B69" s="11" t="s">
        <v>5</v>
      </c>
      <c r="C69" s="11"/>
      <c r="D69" s="120">
        <f>+'Հավելված N 3'!G28</f>
        <v>74395</v>
      </c>
      <c r="E69" s="120">
        <f>+'Հավելված N 3'!H28</f>
        <v>153427.6</v>
      </c>
      <c r="F69" s="120">
        <f>+'Հավելված N 3'!I28</f>
        <v>232460.1</v>
      </c>
      <c r="G69" s="120">
        <f>+'Հավելված N 3'!J28</f>
        <v>232460.1</v>
      </c>
      <c r="H69" s="34"/>
    </row>
    <row r="70" spans="2:8" ht="11.3" customHeight="1"/>
    <row r="71" spans="2:8" s="3" customFormat="1">
      <c r="B71" s="401" t="s">
        <v>2</v>
      </c>
      <c r="C71" s="402"/>
      <c r="D71" s="32"/>
      <c r="E71" s="32"/>
      <c r="F71" s="32"/>
      <c r="G71" s="32"/>
    </row>
    <row r="72" spans="2:8" s="3" customFormat="1" ht="37.25" customHeight="1">
      <c r="B72" s="20" t="s">
        <v>3</v>
      </c>
      <c r="C72" s="24">
        <v>1236</v>
      </c>
      <c r="D72" s="335" t="s">
        <v>29</v>
      </c>
      <c r="E72" s="336"/>
      <c r="F72" s="336"/>
      <c r="G72" s="337"/>
    </row>
    <row r="73" spans="2:8" s="3" customFormat="1" ht="35.5">
      <c r="B73" s="20" t="s">
        <v>4</v>
      </c>
      <c r="C73" s="24">
        <v>32003</v>
      </c>
      <c r="D73" s="9" t="s">
        <v>61</v>
      </c>
      <c r="E73" s="9" t="s">
        <v>60</v>
      </c>
      <c r="F73" s="9" t="s">
        <v>9</v>
      </c>
      <c r="G73" s="9" t="s">
        <v>10</v>
      </c>
    </row>
    <row r="74" spans="2:8" s="3" customFormat="1" ht="35.5">
      <c r="B74" s="65" t="s">
        <v>77</v>
      </c>
      <c r="C74" s="29" t="s">
        <v>165</v>
      </c>
      <c r="D74" s="365"/>
      <c r="E74" s="365"/>
      <c r="F74" s="365"/>
      <c r="G74" s="365"/>
    </row>
    <row r="75" spans="2:8" s="3" customFormat="1" ht="88.7">
      <c r="B75" s="20" t="s">
        <v>78</v>
      </c>
      <c r="C75" s="29" t="s">
        <v>166</v>
      </c>
      <c r="D75" s="366"/>
      <c r="E75" s="366"/>
      <c r="F75" s="366"/>
      <c r="G75" s="366"/>
    </row>
    <row r="76" spans="2:8" s="3" customFormat="1" ht="35.5">
      <c r="B76" s="28" t="s">
        <v>79</v>
      </c>
      <c r="C76" s="29" t="s">
        <v>99</v>
      </c>
      <c r="D76" s="366"/>
      <c r="E76" s="366"/>
      <c r="F76" s="366"/>
      <c r="G76" s="366"/>
    </row>
    <row r="77" spans="2:8" s="3" customFormat="1" ht="70.95">
      <c r="B77" s="243" t="s">
        <v>167</v>
      </c>
      <c r="C77" s="29" t="s">
        <v>168</v>
      </c>
      <c r="D77" s="366"/>
      <c r="E77" s="366"/>
      <c r="F77" s="366"/>
      <c r="G77" s="366"/>
    </row>
    <row r="78" spans="2:8" s="3" customFormat="1">
      <c r="B78" s="399" t="s">
        <v>0</v>
      </c>
      <c r="C78" s="400"/>
      <c r="D78" s="367"/>
      <c r="E78" s="367"/>
      <c r="F78" s="367"/>
      <c r="G78" s="367"/>
    </row>
    <row r="79" spans="2:8" s="3" customFormat="1" ht="18" customHeight="1">
      <c r="B79" s="403" t="s">
        <v>278</v>
      </c>
      <c r="C79" s="404"/>
      <c r="D79" s="10"/>
      <c r="E79" s="10">
        <v>4</v>
      </c>
      <c r="F79" s="10"/>
      <c r="G79" s="10">
        <v>4</v>
      </c>
    </row>
    <row r="80" spans="2:8" s="3" customFormat="1" ht="34.4" customHeight="1">
      <c r="B80" s="403" t="s">
        <v>279</v>
      </c>
      <c r="C80" s="404"/>
      <c r="D80" s="10"/>
      <c r="E80" s="10">
        <v>4</v>
      </c>
      <c r="F80" s="10"/>
      <c r="G80" s="10">
        <v>4</v>
      </c>
    </row>
    <row r="81" spans="2:8" s="3" customFormat="1" ht="37.1" customHeight="1">
      <c r="B81" s="403" t="s">
        <v>280</v>
      </c>
      <c r="C81" s="404"/>
      <c r="D81" s="10"/>
      <c r="E81" s="10">
        <v>450</v>
      </c>
      <c r="F81" s="10"/>
      <c r="G81" s="10">
        <v>450</v>
      </c>
    </row>
    <row r="82" spans="2:8" s="3" customFormat="1" ht="39.25" customHeight="1">
      <c r="B82" s="403" t="s">
        <v>281</v>
      </c>
      <c r="C82" s="404"/>
      <c r="D82" s="10"/>
      <c r="E82" s="10">
        <v>1</v>
      </c>
      <c r="F82" s="10"/>
      <c r="G82" s="10">
        <v>1</v>
      </c>
    </row>
    <row r="83" spans="2:8" s="3" customFormat="1" ht="52.15" customHeight="1">
      <c r="B83" s="403" t="s">
        <v>282</v>
      </c>
      <c r="C83" s="404"/>
      <c r="D83" s="10"/>
      <c r="E83" s="10">
        <v>1</v>
      </c>
      <c r="F83" s="10"/>
      <c r="G83" s="10">
        <v>1</v>
      </c>
    </row>
    <row r="84" spans="2:8" s="3" customFormat="1" ht="37.1" customHeight="1">
      <c r="B84" s="403" t="s">
        <v>283</v>
      </c>
      <c r="C84" s="404"/>
      <c r="D84" s="10"/>
      <c r="E84" s="10">
        <v>288</v>
      </c>
      <c r="F84" s="10"/>
      <c r="G84" s="10">
        <v>288</v>
      </c>
    </row>
    <row r="85" spans="2:8" s="3" customFormat="1" ht="16.7" customHeight="1">
      <c r="B85" s="403" t="s">
        <v>182</v>
      </c>
      <c r="C85" s="404"/>
      <c r="D85" s="10"/>
      <c r="E85" s="10">
        <v>4</v>
      </c>
      <c r="F85" s="10"/>
      <c r="G85" s="10">
        <v>4</v>
      </c>
    </row>
    <row r="86" spans="2:8" s="33" customFormat="1">
      <c r="B86" s="11" t="s">
        <v>5</v>
      </c>
      <c r="C86" s="11"/>
      <c r="D86" s="120">
        <f>+'Հավելված N 3'!G54</f>
        <v>407864.80000000005</v>
      </c>
      <c r="E86" s="120">
        <f>+'Հավելված N 3'!H54</f>
        <v>407864.80000000005</v>
      </c>
      <c r="F86" s="120">
        <f>+'Հավելված N 3'!I54</f>
        <v>407864.80000000005</v>
      </c>
      <c r="G86" s="120">
        <f>+'Հավելված N 3'!J54</f>
        <v>407864.80000000005</v>
      </c>
      <c r="H86" s="34"/>
    </row>
    <row r="87" spans="2:8" ht="8.1" customHeight="1"/>
    <row r="88" spans="2:8" s="3" customFormat="1">
      <c r="B88" s="401" t="s">
        <v>2</v>
      </c>
      <c r="C88" s="402"/>
      <c r="D88" s="32"/>
      <c r="E88" s="32"/>
      <c r="F88" s="32"/>
      <c r="G88" s="32"/>
    </row>
    <row r="89" spans="2:8" s="3" customFormat="1" ht="37.25" customHeight="1">
      <c r="B89" s="20" t="s">
        <v>3</v>
      </c>
      <c r="C89" s="24">
        <v>1236</v>
      </c>
      <c r="D89" s="335" t="s">
        <v>29</v>
      </c>
      <c r="E89" s="336"/>
      <c r="F89" s="336"/>
      <c r="G89" s="337"/>
    </row>
    <row r="90" spans="2:8" s="3" customFormat="1" ht="35.5">
      <c r="B90" s="20" t="s">
        <v>4</v>
      </c>
      <c r="C90" s="24">
        <v>32005</v>
      </c>
      <c r="D90" s="9" t="s">
        <v>61</v>
      </c>
      <c r="E90" s="9" t="s">
        <v>60</v>
      </c>
      <c r="F90" s="9" t="s">
        <v>9</v>
      </c>
      <c r="G90" s="9" t="s">
        <v>10</v>
      </c>
    </row>
    <row r="91" spans="2:8" s="3" customFormat="1" ht="35.5">
      <c r="B91" s="65" t="s">
        <v>77</v>
      </c>
      <c r="C91" s="29" t="s">
        <v>169</v>
      </c>
      <c r="D91" s="365"/>
      <c r="E91" s="365"/>
      <c r="F91" s="365"/>
      <c r="G91" s="365"/>
    </row>
    <row r="92" spans="2:8" s="3" customFormat="1" ht="88.7">
      <c r="B92" s="20" t="s">
        <v>78</v>
      </c>
      <c r="C92" s="29" t="s">
        <v>166</v>
      </c>
      <c r="D92" s="366"/>
      <c r="E92" s="366"/>
      <c r="F92" s="366"/>
      <c r="G92" s="366"/>
    </row>
    <row r="93" spans="2:8" s="3" customFormat="1" ht="35.5">
      <c r="B93" s="28" t="s">
        <v>79</v>
      </c>
      <c r="C93" s="29" t="s">
        <v>99</v>
      </c>
      <c r="D93" s="366"/>
      <c r="E93" s="366"/>
      <c r="F93" s="366"/>
      <c r="G93" s="366"/>
    </row>
    <row r="94" spans="2:8" s="3" customFormat="1" ht="70.95">
      <c r="B94" s="243" t="s">
        <v>167</v>
      </c>
      <c r="C94" s="29" t="s">
        <v>170</v>
      </c>
      <c r="D94" s="366"/>
      <c r="E94" s="366"/>
      <c r="F94" s="366"/>
      <c r="G94" s="366"/>
    </row>
    <row r="95" spans="2:8" s="3" customFormat="1">
      <c r="B95" s="399" t="s">
        <v>0</v>
      </c>
      <c r="C95" s="400"/>
      <c r="D95" s="367"/>
      <c r="E95" s="367"/>
      <c r="F95" s="367"/>
      <c r="G95" s="367"/>
    </row>
    <row r="96" spans="2:8" s="3" customFormat="1" ht="16.7" customHeight="1">
      <c r="B96" s="403" t="s">
        <v>182</v>
      </c>
      <c r="C96" s="404"/>
      <c r="D96" s="10"/>
      <c r="E96" s="10">
        <v>4</v>
      </c>
      <c r="F96" s="10"/>
      <c r="G96" s="10">
        <v>4</v>
      </c>
    </row>
    <row r="97" spans="1:8" s="33" customFormat="1">
      <c r="B97" s="11" t="s">
        <v>5</v>
      </c>
      <c r="C97" s="11"/>
      <c r="D97" s="120">
        <f>+'Հավելված N 3'!G72</f>
        <v>20000</v>
      </c>
      <c r="E97" s="120">
        <f>+'Հավելված N 3'!H72</f>
        <v>20000</v>
      </c>
      <c r="F97" s="120">
        <f>+'Հավելված N 3'!I72</f>
        <v>20000</v>
      </c>
      <c r="G97" s="120">
        <f>+'Հավելված N 3'!J72</f>
        <v>20000</v>
      </c>
      <c r="H97" s="34"/>
    </row>
    <row r="104" spans="1:8" ht="21.9" customHeight="1">
      <c r="A104" s="410" t="s">
        <v>59</v>
      </c>
      <c r="B104" s="410"/>
      <c r="C104" s="410"/>
      <c r="D104" s="410"/>
      <c r="E104" s="410"/>
      <c r="F104" s="410"/>
      <c r="G104" s="410"/>
    </row>
    <row r="105" spans="1:8" ht="38.700000000000003" customHeight="1">
      <c r="C105" s="412" t="s">
        <v>37</v>
      </c>
      <c r="D105" s="412"/>
      <c r="E105" s="412"/>
      <c r="F105" s="412"/>
      <c r="G105" s="8"/>
    </row>
    <row r="106" spans="1:8">
      <c r="B106" s="406" t="s">
        <v>35</v>
      </c>
      <c r="C106" s="407"/>
      <c r="D106" s="408"/>
      <c r="E106" s="408"/>
      <c r="F106" s="407"/>
      <c r="G106" s="409"/>
    </row>
    <row r="107" spans="1:8">
      <c r="B107" s="3"/>
      <c r="C107" s="3"/>
      <c r="D107" s="31"/>
      <c r="E107" s="31"/>
      <c r="F107" s="31"/>
      <c r="G107" s="31"/>
    </row>
    <row r="109" spans="1:8" s="3" customFormat="1">
      <c r="B109" s="26" t="s">
        <v>38</v>
      </c>
      <c r="C109" s="26" t="s">
        <v>1</v>
      </c>
      <c r="D109" s="25"/>
      <c r="E109" s="25"/>
      <c r="F109" s="25"/>
      <c r="G109" s="25"/>
    </row>
    <row r="110" spans="1:8" s="3" customFormat="1" ht="35.5">
      <c r="B110" s="27">
        <v>1236</v>
      </c>
      <c r="C110" s="20" t="s">
        <v>98</v>
      </c>
      <c r="D110" s="26"/>
      <c r="E110" s="26"/>
      <c r="F110" s="26"/>
      <c r="G110" s="26"/>
    </row>
    <row r="111" spans="1:8" s="3" customFormat="1"/>
    <row r="112" spans="1:8" s="3" customFormat="1">
      <c r="B112" s="401" t="s">
        <v>2</v>
      </c>
      <c r="C112" s="402"/>
      <c r="D112" s="32"/>
      <c r="E112" s="32"/>
      <c r="F112" s="32"/>
      <c r="G112" s="32"/>
    </row>
    <row r="113" spans="2:8" s="3" customFormat="1" ht="37.25" customHeight="1">
      <c r="B113" s="20" t="s">
        <v>3</v>
      </c>
      <c r="C113" s="24">
        <v>1236</v>
      </c>
      <c r="D113" s="335" t="s">
        <v>34</v>
      </c>
      <c r="E113" s="336"/>
      <c r="F113" s="336"/>
      <c r="G113" s="337"/>
    </row>
    <row r="114" spans="2:8" s="3" customFormat="1" ht="35.5">
      <c r="B114" s="20" t="s">
        <v>4</v>
      </c>
      <c r="C114" s="24">
        <v>32002</v>
      </c>
      <c r="D114" s="9" t="s">
        <v>61</v>
      </c>
      <c r="E114" s="9" t="s">
        <v>60</v>
      </c>
      <c r="F114" s="9" t="s">
        <v>9</v>
      </c>
      <c r="G114" s="9" t="s">
        <v>10</v>
      </c>
    </row>
    <row r="115" spans="2:8" s="3" customFormat="1" ht="35.5">
      <c r="B115" s="65" t="s">
        <v>77</v>
      </c>
      <c r="C115" s="29" t="s">
        <v>149</v>
      </c>
      <c r="D115" s="365"/>
      <c r="E115" s="365"/>
      <c r="F115" s="365"/>
      <c r="G115" s="365"/>
    </row>
    <row r="116" spans="2:8" s="3" customFormat="1" ht="53.2">
      <c r="B116" s="20" t="s">
        <v>78</v>
      </c>
      <c r="C116" s="29" t="s">
        <v>150</v>
      </c>
      <c r="D116" s="366"/>
      <c r="E116" s="366"/>
      <c r="F116" s="366"/>
      <c r="G116" s="366"/>
    </row>
    <row r="117" spans="2:8" s="3" customFormat="1" ht="35.5">
      <c r="B117" s="28" t="s">
        <v>79</v>
      </c>
      <c r="C117" s="29" t="s">
        <v>99</v>
      </c>
      <c r="D117" s="366"/>
      <c r="E117" s="366"/>
      <c r="F117" s="366"/>
      <c r="G117" s="366"/>
    </row>
    <row r="118" spans="2:8" s="3" customFormat="1" ht="53.2">
      <c r="B118" s="243" t="s">
        <v>106</v>
      </c>
      <c r="C118" s="29" t="s">
        <v>151</v>
      </c>
      <c r="D118" s="366"/>
      <c r="E118" s="366"/>
      <c r="F118" s="366"/>
      <c r="G118" s="366"/>
    </row>
    <row r="119" spans="2:8" s="3" customFormat="1">
      <c r="B119" s="399" t="s">
        <v>0</v>
      </c>
      <c r="C119" s="400"/>
      <c r="D119" s="367"/>
      <c r="E119" s="367"/>
      <c r="F119" s="367"/>
      <c r="G119" s="367"/>
    </row>
    <row r="120" spans="2:8" s="33" customFormat="1">
      <c r="B120" s="11" t="s">
        <v>5</v>
      </c>
      <c r="C120" s="11"/>
      <c r="D120" s="120">
        <f>+'Հավելված N 3'!G37</f>
        <v>0</v>
      </c>
      <c r="E120" s="120">
        <f>+'Հավելված N 3'!H37</f>
        <v>0</v>
      </c>
      <c r="F120" s="120">
        <f>+'Հավելված N 3'!I37</f>
        <v>-279349.69999999995</v>
      </c>
      <c r="G120" s="120">
        <f>+'Հավելված N 3'!J37</f>
        <v>-231068.5</v>
      </c>
      <c r="H120" s="34"/>
    </row>
    <row r="121" spans="2:8" ht="11.3" customHeight="1"/>
    <row r="122" spans="2:8" s="3" customFormat="1">
      <c r="B122" s="401" t="s">
        <v>2</v>
      </c>
      <c r="C122" s="402"/>
      <c r="D122" s="32"/>
      <c r="E122" s="32"/>
      <c r="F122" s="32"/>
      <c r="G122" s="32"/>
    </row>
    <row r="123" spans="2:8" s="3" customFormat="1" ht="37.25" customHeight="1">
      <c r="B123" s="20" t="s">
        <v>3</v>
      </c>
      <c r="C123" s="24">
        <v>1236</v>
      </c>
      <c r="D123" s="335" t="s">
        <v>34</v>
      </c>
      <c r="E123" s="336"/>
      <c r="F123" s="336"/>
      <c r="G123" s="337"/>
    </row>
    <row r="124" spans="2:8" s="3" customFormat="1" ht="35.5">
      <c r="B124" s="20" t="s">
        <v>4</v>
      </c>
      <c r="C124" s="24">
        <v>32003</v>
      </c>
      <c r="D124" s="9" t="s">
        <v>61</v>
      </c>
      <c r="E124" s="9" t="s">
        <v>60</v>
      </c>
      <c r="F124" s="9" t="s">
        <v>9</v>
      </c>
      <c r="G124" s="9" t="s">
        <v>10</v>
      </c>
    </row>
    <row r="125" spans="2:8" s="3" customFormat="1" ht="35.5">
      <c r="B125" s="65" t="s">
        <v>77</v>
      </c>
      <c r="C125" s="29" t="s">
        <v>165</v>
      </c>
      <c r="D125" s="365"/>
      <c r="E125" s="365"/>
      <c r="F125" s="365"/>
      <c r="G125" s="365"/>
    </row>
    <row r="126" spans="2:8" s="3" customFormat="1" ht="88.7">
      <c r="B126" s="20" t="s">
        <v>78</v>
      </c>
      <c r="C126" s="29" t="s">
        <v>166</v>
      </c>
      <c r="D126" s="366"/>
      <c r="E126" s="366"/>
      <c r="F126" s="366"/>
      <c r="G126" s="366"/>
    </row>
    <row r="127" spans="2:8" s="3" customFormat="1" ht="35.5">
      <c r="B127" s="28" t="s">
        <v>79</v>
      </c>
      <c r="C127" s="29" t="s">
        <v>99</v>
      </c>
      <c r="D127" s="366"/>
      <c r="E127" s="366"/>
      <c r="F127" s="366"/>
      <c r="G127" s="366"/>
    </row>
    <row r="128" spans="2:8" s="3" customFormat="1" ht="70.95">
      <c r="B128" s="243" t="s">
        <v>167</v>
      </c>
      <c r="C128" s="29" t="s">
        <v>168</v>
      </c>
      <c r="D128" s="366"/>
      <c r="E128" s="366"/>
      <c r="F128" s="366"/>
      <c r="G128" s="366"/>
    </row>
    <row r="129" spans="2:8" s="3" customFormat="1">
      <c r="B129" s="399" t="s">
        <v>0</v>
      </c>
      <c r="C129" s="400"/>
      <c r="D129" s="367"/>
      <c r="E129" s="367"/>
      <c r="F129" s="367"/>
      <c r="G129" s="367"/>
    </row>
    <row r="130" spans="2:8" s="33" customFormat="1">
      <c r="B130" s="11" t="s">
        <v>5</v>
      </c>
      <c r="C130" s="11"/>
      <c r="D130" s="120">
        <f>+'Հավելված N 3'!G63</f>
        <v>-733000</v>
      </c>
      <c r="E130" s="120">
        <f>+'Հավելված N 3'!H63</f>
        <v>-733000</v>
      </c>
      <c r="F130" s="120">
        <f>+'Հավելված N 3'!I63</f>
        <v>-1088575.3</v>
      </c>
      <c r="G130" s="120">
        <f>+'Հավելված N 3'!J63</f>
        <v>-1136856.5</v>
      </c>
      <c r="H130" s="34"/>
    </row>
  </sheetData>
  <mergeCells count="82">
    <mergeCell ref="D125:D129"/>
    <mergeCell ref="E125:E129"/>
    <mergeCell ref="F125:F129"/>
    <mergeCell ref="G125:G129"/>
    <mergeCell ref="B129:C129"/>
    <mergeCell ref="B83:C83"/>
    <mergeCell ref="D123:G123"/>
    <mergeCell ref="B85:C85"/>
    <mergeCell ref="B88:C88"/>
    <mergeCell ref="D89:G89"/>
    <mergeCell ref="D91:D95"/>
    <mergeCell ref="E91:E95"/>
    <mergeCell ref="F91:F95"/>
    <mergeCell ref="G91:G95"/>
    <mergeCell ref="B95:C95"/>
    <mergeCell ref="B96:C96"/>
    <mergeCell ref="A104:G104"/>
    <mergeCell ref="C105:F105"/>
    <mergeCell ref="B106:G106"/>
    <mergeCell ref="B122:C122"/>
    <mergeCell ref="B78:C78"/>
    <mergeCell ref="B79:C79"/>
    <mergeCell ref="B80:C80"/>
    <mergeCell ref="B81:C81"/>
    <mergeCell ref="B82:C82"/>
    <mergeCell ref="B67:C67"/>
    <mergeCell ref="B68:C68"/>
    <mergeCell ref="B112:C112"/>
    <mergeCell ref="D113:G113"/>
    <mergeCell ref="D115:D119"/>
    <mergeCell ref="E115:E119"/>
    <mergeCell ref="F115:F119"/>
    <mergeCell ref="G115:G119"/>
    <mergeCell ref="B119:C119"/>
    <mergeCell ref="B84:C84"/>
    <mergeCell ref="B71:C71"/>
    <mergeCell ref="D72:G72"/>
    <mergeCell ref="D74:D78"/>
    <mergeCell ref="E74:E78"/>
    <mergeCell ref="F74:F78"/>
    <mergeCell ref="G74:G78"/>
    <mergeCell ref="B52:C52"/>
    <mergeCell ref="B53:C53"/>
    <mergeCell ref="B59:C59"/>
    <mergeCell ref="D60:G60"/>
    <mergeCell ref="D62:D66"/>
    <mergeCell ref="E62:E66"/>
    <mergeCell ref="F62:F66"/>
    <mergeCell ref="G62:G66"/>
    <mergeCell ref="B66:C66"/>
    <mergeCell ref="B40:C40"/>
    <mergeCell ref="B41:C41"/>
    <mergeCell ref="B44:C44"/>
    <mergeCell ref="D45:G45"/>
    <mergeCell ref="D47:D51"/>
    <mergeCell ref="E47:E51"/>
    <mergeCell ref="F47:F51"/>
    <mergeCell ref="G47:G51"/>
    <mergeCell ref="B51:C51"/>
    <mergeCell ref="B25:C25"/>
    <mergeCell ref="B26:C26"/>
    <mergeCell ref="B32:C32"/>
    <mergeCell ref="D33:G33"/>
    <mergeCell ref="D35:D39"/>
    <mergeCell ref="E35:E39"/>
    <mergeCell ref="F35:F39"/>
    <mergeCell ref="G35:G39"/>
    <mergeCell ref="B39:C39"/>
    <mergeCell ref="B11:G11"/>
    <mergeCell ref="B17:C17"/>
    <mergeCell ref="D18:G18"/>
    <mergeCell ref="D20:D24"/>
    <mergeCell ref="E20:E24"/>
    <mergeCell ref="F20:F24"/>
    <mergeCell ref="G20:G24"/>
    <mergeCell ref="B24:C24"/>
    <mergeCell ref="C10:F10"/>
    <mergeCell ref="C1:G1"/>
    <mergeCell ref="C2:G2"/>
    <mergeCell ref="C3:G3"/>
    <mergeCell ref="B6:G6"/>
    <mergeCell ref="A9:G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zoomScale="85" zoomScaleNormal="85" workbookViewId="0">
      <selection activeCell="A30" sqref="A30:XFD30"/>
    </sheetView>
  </sheetViews>
  <sheetFormatPr defaultColWidth="9.09765625" defaultRowHeight="17.75"/>
  <cols>
    <col min="1" max="4" width="18.19921875" style="40" customWidth="1"/>
    <col min="5" max="6" width="14.3984375" style="87" customWidth="1"/>
    <col min="7" max="7" width="17.69921875" style="88" customWidth="1"/>
    <col min="8" max="8" width="14.3984375" style="88" customWidth="1"/>
    <col min="9" max="9" width="30.19921875" style="87" customWidth="1"/>
    <col min="10" max="10" width="18" style="40" customWidth="1"/>
    <col min="11" max="11" width="37.09765625" style="40" customWidth="1"/>
    <col min="12" max="12" width="20.19921875" style="40" customWidth="1"/>
    <col min="13" max="13" width="14" style="40" bestFit="1" customWidth="1"/>
    <col min="14" max="16384" width="9.09765625" style="40"/>
  </cols>
  <sheetData>
    <row r="1" spans="1:10" ht="33.450000000000003" customHeight="1">
      <c r="A1" s="77"/>
      <c r="B1" s="77"/>
      <c r="C1" s="77"/>
      <c r="D1" s="77"/>
      <c r="E1" s="78"/>
      <c r="F1" s="78"/>
      <c r="G1" s="79"/>
      <c r="H1" s="423" t="s">
        <v>256</v>
      </c>
      <c r="I1" s="423"/>
    </row>
    <row r="2" spans="1:10">
      <c r="A2" s="77"/>
      <c r="B2" s="77"/>
      <c r="C2" s="77"/>
      <c r="D2" s="77"/>
      <c r="E2" s="78"/>
      <c r="F2" s="78"/>
      <c r="G2" s="79"/>
      <c r="H2" s="424" t="s">
        <v>81</v>
      </c>
      <c r="I2" s="424"/>
    </row>
    <row r="3" spans="1:10">
      <c r="A3" s="77"/>
      <c r="B3" s="77"/>
      <c r="C3" s="77"/>
      <c r="D3" s="77"/>
      <c r="E3" s="78"/>
      <c r="F3" s="78"/>
      <c r="G3" s="79"/>
      <c r="H3" s="424" t="s">
        <v>6</v>
      </c>
      <c r="I3" s="424"/>
    </row>
    <row r="4" spans="1:10">
      <c r="A4" s="77"/>
      <c r="B4" s="77"/>
      <c r="C4" s="77"/>
      <c r="D4" s="77"/>
      <c r="E4" s="78"/>
      <c r="F4" s="78"/>
      <c r="G4" s="79"/>
      <c r="H4" s="79"/>
      <c r="I4" s="80"/>
    </row>
    <row r="5" spans="1:10">
      <c r="A5" s="77"/>
      <c r="B5" s="77"/>
      <c r="C5" s="77"/>
      <c r="D5" s="77"/>
      <c r="E5" s="78"/>
      <c r="F5" s="78"/>
      <c r="G5" s="79"/>
      <c r="H5" s="79"/>
      <c r="I5" s="80"/>
    </row>
    <row r="6" spans="1:10" ht="32.25" customHeight="1">
      <c r="A6" s="425" t="s">
        <v>153</v>
      </c>
      <c r="B6" s="425"/>
      <c r="C6" s="425"/>
      <c r="D6" s="425"/>
      <c r="E6" s="425"/>
      <c r="F6" s="425"/>
      <c r="G6" s="425"/>
      <c r="H6" s="425"/>
      <c r="I6" s="425"/>
    </row>
    <row r="7" spans="1:10" ht="20.95" customHeight="1">
      <c r="A7" s="425"/>
      <c r="B7" s="425"/>
      <c r="C7" s="425"/>
      <c r="D7" s="425"/>
      <c r="E7" s="425"/>
      <c r="F7" s="425"/>
      <c r="G7" s="425"/>
      <c r="H7" s="425"/>
      <c r="I7" s="425"/>
    </row>
    <row r="8" spans="1:10" ht="20.95" customHeight="1">
      <c r="A8" s="81"/>
      <c r="B8" s="81"/>
      <c r="C8" s="81"/>
      <c r="D8" s="81"/>
      <c r="E8" s="81"/>
      <c r="F8" s="81"/>
      <c r="G8" s="81"/>
      <c r="H8" s="81"/>
      <c r="I8" s="81"/>
    </row>
    <row r="9" spans="1:10" ht="20.95" customHeight="1">
      <c r="A9" s="81"/>
      <c r="B9" s="81"/>
      <c r="C9" s="81"/>
      <c r="D9" s="81"/>
      <c r="E9" s="81"/>
      <c r="F9" s="81"/>
      <c r="G9" s="81"/>
      <c r="H9" s="81"/>
      <c r="I9" s="81"/>
    </row>
    <row r="10" spans="1:10" ht="73.75" customHeight="1">
      <c r="A10" s="426" t="s">
        <v>39</v>
      </c>
      <c r="B10" s="426" t="s">
        <v>40</v>
      </c>
      <c r="C10" s="426"/>
      <c r="D10" s="426"/>
      <c r="E10" s="426" t="s">
        <v>41</v>
      </c>
      <c r="F10" s="426" t="s">
        <v>42</v>
      </c>
      <c r="G10" s="426" t="s">
        <v>43</v>
      </c>
      <c r="H10" s="427" t="s">
        <v>152</v>
      </c>
      <c r="I10" s="427"/>
    </row>
    <row r="11" spans="1:10" ht="20.95" customHeight="1">
      <c r="A11" s="426"/>
      <c r="B11" s="426"/>
      <c r="C11" s="426"/>
      <c r="D11" s="426"/>
      <c r="E11" s="426"/>
      <c r="F11" s="426"/>
      <c r="G11" s="426"/>
      <c r="H11" s="82" t="s">
        <v>44</v>
      </c>
      <c r="I11" s="83" t="s">
        <v>45</v>
      </c>
    </row>
    <row r="12" spans="1:10">
      <c r="A12" s="84">
        <v>1</v>
      </c>
      <c r="B12" s="417">
        <v>2</v>
      </c>
      <c r="C12" s="418"/>
      <c r="D12" s="419"/>
      <c r="E12" s="82">
        <v>3</v>
      </c>
      <c r="F12" s="82">
        <v>4</v>
      </c>
      <c r="G12" s="82">
        <v>5</v>
      </c>
      <c r="H12" s="82">
        <v>6</v>
      </c>
      <c r="I12" s="82">
        <v>7</v>
      </c>
      <c r="J12" s="85"/>
    </row>
    <row r="13" spans="1:10" ht="44.9" customHeight="1">
      <c r="A13" s="420" t="s">
        <v>171</v>
      </c>
      <c r="B13" s="420"/>
      <c r="C13" s="420"/>
      <c r="D13" s="420"/>
      <c r="E13" s="420"/>
      <c r="F13" s="420"/>
      <c r="G13" s="420"/>
      <c r="H13" s="420"/>
      <c r="I13" s="60">
        <f>+I14+I24+I55</f>
        <v>1349434.9</v>
      </c>
      <c r="J13" s="86"/>
    </row>
    <row r="14" spans="1:10" s="3" customFormat="1">
      <c r="A14" s="107" t="s">
        <v>83</v>
      </c>
      <c r="B14" s="107" t="s">
        <v>141</v>
      </c>
      <c r="C14" s="107" t="s">
        <v>85</v>
      </c>
      <c r="D14" s="429" t="s">
        <v>142</v>
      </c>
      <c r="E14" s="430"/>
      <c r="F14" s="430"/>
      <c r="G14" s="430"/>
      <c r="H14" s="431"/>
      <c r="I14" s="108">
        <f>+I15</f>
        <v>232460.1</v>
      </c>
    </row>
    <row r="15" spans="1:10" s="110" customFormat="1" ht="54.95" customHeight="1">
      <c r="A15" s="20" t="s">
        <v>100</v>
      </c>
      <c r="B15" s="422" t="s">
        <v>101</v>
      </c>
      <c r="C15" s="422"/>
      <c r="D15" s="422"/>
      <c r="E15" s="422"/>
      <c r="F15" s="422"/>
      <c r="G15" s="422"/>
      <c r="H15" s="422"/>
      <c r="I15" s="109">
        <f>+I16+I19</f>
        <v>232460.1</v>
      </c>
      <c r="J15" s="118"/>
    </row>
    <row r="16" spans="1:10" s="33" customFormat="1" ht="20.95" customHeight="1">
      <c r="A16" s="104"/>
      <c r="B16" s="335" t="s">
        <v>86</v>
      </c>
      <c r="C16" s="336"/>
      <c r="D16" s="337"/>
      <c r="E16" s="105"/>
      <c r="F16" s="105"/>
      <c r="G16" s="105"/>
      <c r="H16" s="106"/>
      <c r="I16" s="69">
        <f>SUM(I17:I18)</f>
        <v>219262.9</v>
      </c>
    </row>
    <row r="17" spans="1:10" s="113" customFormat="1">
      <c r="A17" s="199" t="s">
        <v>223</v>
      </c>
      <c r="B17" s="421" t="s">
        <v>221</v>
      </c>
      <c r="C17" s="421"/>
      <c r="D17" s="421"/>
      <c r="E17" s="111" t="s">
        <v>174</v>
      </c>
      <c r="F17" s="111" t="s">
        <v>82</v>
      </c>
      <c r="G17" s="112"/>
      <c r="H17" s="67"/>
      <c r="I17" s="68">
        <v>148851.4</v>
      </c>
    </row>
    <row r="18" spans="1:10" s="113" customFormat="1">
      <c r="A18" s="199">
        <v>45221142</v>
      </c>
      <c r="B18" s="421" t="s">
        <v>221</v>
      </c>
      <c r="C18" s="421"/>
      <c r="D18" s="421"/>
      <c r="E18" s="111" t="s">
        <v>174</v>
      </c>
      <c r="F18" s="111" t="s">
        <v>82</v>
      </c>
      <c r="G18" s="112">
        <v>70411500</v>
      </c>
      <c r="H18" s="67">
        <v>1</v>
      </c>
      <c r="I18" s="261">
        <f t="shared" ref="I18" si="0">+ROUNDUP(H18*G18/1000,1)</f>
        <v>70411.5</v>
      </c>
    </row>
    <row r="19" spans="1:10" s="113" customFormat="1" ht="20.95" customHeight="1">
      <c r="A19" s="22"/>
      <c r="B19" s="335" t="s">
        <v>65</v>
      </c>
      <c r="C19" s="336"/>
      <c r="D19" s="337"/>
      <c r="E19" s="105" t="s">
        <v>87</v>
      </c>
      <c r="F19" s="105" t="s">
        <v>87</v>
      </c>
      <c r="G19" s="105" t="s">
        <v>87</v>
      </c>
      <c r="H19" s="114"/>
      <c r="I19" s="69">
        <f>SUM(I20:I23)</f>
        <v>13197.2</v>
      </c>
    </row>
    <row r="20" spans="1:10" s="113" customFormat="1">
      <c r="A20" s="199" t="s">
        <v>193</v>
      </c>
      <c r="B20" s="421" t="s">
        <v>72</v>
      </c>
      <c r="C20" s="421"/>
      <c r="D20" s="421"/>
      <c r="E20" s="247" t="s">
        <v>66</v>
      </c>
      <c r="F20" s="247" t="s">
        <v>64</v>
      </c>
      <c r="G20" s="259"/>
      <c r="H20" s="260"/>
      <c r="I20" s="261">
        <v>5049.7</v>
      </c>
    </row>
    <row r="21" spans="1:10" s="113" customFormat="1">
      <c r="A21" s="199">
        <v>71351540</v>
      </c>
      <c r="B21" s="421" t="s">
        <v>72</v>
      </c>
      <c r="C21" s="421"/>
      <c r="D21" s="421"/>
      <c r="E21" s="247" t="s">
        <v>66</v>
      </c>
      <c r="F21" s="247" t="s">
        <v>64</v>
      </c>
      <c r="G21" s="259">
        <v>2641000</v>
      </c>
      <c r="H21" s="260">
        <v>1</v>
      </c>
      <c r="I21" s="261">
        <f t="shared" ref="I21:I23" si="1">+ROUNDUP(H21*G21/1000,1)</f>
        <v>2641</v>
      </c>
    </row>
    <row r="22" spans="1:10" s="113" customFormat="1">
      <c r="A22" s="22" t="s">
        <v>195</v>
      </c>
      <c r="B22" s="428" t="s">
        <v>73</v>
      </c>
      <c r="C22" s="428"/>
      <c r="D22" s="428"/>
      <c r="E22" s="111" t="s">
        <v>67</v>
      </c>
      <c r="F22" s="111" t="s">
        <v>64</v>
      </c>
      <c r="G22" s="112"/>
      <c r="H22" s="67"/>
      <c r="I22" s="68">
        <v>4164</v>
      </c>
    </row>
    <row r="23" spans="1:10" s="113" customFormat="1">
      <c r="A23" s="242">
        <v>98111140</v>
      </c>
      <c r="B23" s="428" t="s">
        <v>73</v>
      </c>
      <c r="C23" s="428"/>
      <c r="D23" s="428"/>
      <c r="E23" s="111" t="s">
        <v>67</v>
      </c>
      <c r="F23" s="111" t="s">
        <v>64</v>
      </c>
      <c r="G23" s="112">
        <v>1342500</v>
      </c>
      <c r="H23" s="67">
        <v>1</v>
      </c>
      <c r="I23" s="261">
        <f t="shared" si="1"/>
        <v>1342.5</v>
      </c>
    </row>
    <row r="24" spans="1:10" s="3" customFormat="1" ht="17.75" customHeight="1">
      <c r="A24" s="217" t="s">
        <v>83</v>
      </c>
      <c r="B24" s="217" t="s">
        <v>172</v>
      </c>
      <c r="C24" s="217" t="s">
        <v>85</v>
      </c>
      <c r="D24" s="432" t="s">
        <v>161</v>
      </c>
      <c r="E24" s="433"/>
      <c r="F24" s="433"/>
      <c r="G24" s="433"/>
      <c r="H24" s="431"/>
      <c r="I24" s="108">
        <f>+I25+I45</f>
        <v>409374.69999999995</v>
      </c>
    </row>
    <row r="25" spans="1:10" s="110" customFormat="1" ht="54.95" customHeight="1">
      <c r="A25" s="218" t="s">
        <v>173</v>
      </c>
      <c r="B25" s="441" t="s">
        <v>162</v>
      </c>
      <c r="C25" s="441"/>
      <c r="D25" s="441"/>
      <c r="E25" s="441"/>
      <c r="F25" s="441"/>
      <c r="G25" s="441"/>
      <c r="H25" s="441"/>
      <c r="I25" s="109">
        <f>+I26+I32</f>
        <v>389374.69999999995</v>
      </c>
      <c r="J25" s="118"/>
    </row>
    <row r="26" spans="1:10" s="33" customFormat="1" ht="20.95" customHeight="1">
      <c r="A26" s="104"/>
      <c r="B26" s="335" t="s">
        <v>86</v>
      </c>
      <c r="C26" s="336"/>
      <c r="D26" s="337"/>
      <c r="E26" s="105"/>
      <c r="F26" s="105"/>
      <c r="G26" s="105"/>
      <c r="H26" s="106"/>
      <c r="I26" s="69">
        <f>SUM(I27:I31)</f>
        <v>358120.39999999997</v>
      </c>
    </row>
    <row r="27" spans="1:10" s="113" customFormat="1" ht="18" customHeight="1">
      <c r="A27" s="215">
        <v>45221142</v>
      </c>
      <c r="B27" s="414" t="s">
        <v>139</v>
      </c>
      <c r="C27" s="415"/>
      <c r="D27" s="416"/>
      <c r="E27" s="111" t="s">
        <v>138</v>
      </c>
      <c r="F27" s="111" t="s">
        <v>82</v>
      </c>
      <c r="G27" s="112">
        <v>105493250</v>
      </c>
      <c r="H27" s="67">
        <v>1</v>
      </c>
      <c r="I27" s="261">
        <f t="shared" ref="I27:I37" si="2">+ROUNDUP(H27*G27/1000,1)</f>
        <v>105493.3</v>
      </c>
    </row>
    <row r="28" spans="1:10" s="113" customFormat="1" ht="18" customHeight="1">
      <c r="A28" s="199">
        <v>45211231</v>
      </c>
      <c r="B28" s="421" t="s">
        <v>236</v>
      </c>
      <c r="C28" s="421"/>
      <c r="D28" s="421"/>
      <c r="E28" s="247" t="s">
        <v>222</v>
      </c>
      <c r="F28" s="111" t="s">
        <v>82</v>
      </c>
      <c r="G28" s="112">
        <v>110401440</v>
      </c>
      <c r="H28" s="67">
        <v>1</v>
      </c>
      <c r="I28" s="261">
        <f t="shared" si="2"/>
        <v>110401.5</v>
      </c>
    </row>
    <row r="29" spans="1:10" s="113" customFormat="1" ht="18" customHeight="1">
      <c r="A29" s="199">
        <v>45211231</v>
      </c>
      <c r="B29" s="421" t="s">
        <v>236</v>
      </c>
      <c r="C29" s="421"/>
      <c r="D29" s="421"/>
      <c r="E29" s="247" t="s">
        <v>222</v>
      </c>
      <c r="F29" s="111" t="s">
        <v>82</v>
      </c>
      <c r="G29" s="112">
        <v>60080600</v>
      </c>
      <c r="H29" s="67">
        <v>1</v>
      </c>
      <c r="I29" s="261">
        <f t="shared" si="2"/>
        <v>60080.6</v>
      </c>
    </row>
    <row r="30" spans="1:10" s="113" customFormat="1" ht="18" customHeight="1">
      <c r="A30" s="242">
        <v>45221142</v>
      </c>
      <c r="B30" s="414" t="s">
        <v>139</v>
      </c>
      <c r="C30" s="415"/>
      <c r="D30" s="416"/>
      <c r="E30" s="111" t="s">
        <v>174</v>
      </c>
      <c r="F30" s="111" t="s">
        <v>82</v>
      </c>
      <c r="G30" s="112">
        <v>39156630</v>
      </c>
      <c r="H30" s="67">
        <v>1</v>
      </c>
      <c r="I30" s="261">
        <f t="shared" si="2"/>
        <v>39156.699999999997</v>
      </c>
    </row>
    <row r="31" spans="1:10" s="113" customFormat="1" ht="18" customHeight="1">
      <c r="A31" s="242">
        <v>45221142</v>
      </c>
      <c r="B31" s="414" t="s">
        <v>139</v>
      </c>
      <c r="C31" s="415"/>
      <c r="D31" s="416"/>
      <c r="E31" s="111" t="s">
        <v>174</v>
      </c>
      <c r="F31" s="111" t="s">
        <v>82</v>
      </c>
      <c r="G31" s="112">
        <v>42988300</v>
      </c>
      <c r="H31" s="67">
        <v>1</v>
      </c>
      <c r="I31" s="261">
        <f t="shared" si="2"/>
        <v>42988.3</v>
      </c>
    </row>
    <row r="32" spans="1:10" s="113" customFormat="1" ht="20.95" customHeight="1">
      <c r="A32" s="215"/>
      <c r="B32" s="335" t="s">
        <v>65</v>
      </c>
      <c r="C32" s="336"/>
      <c r="D32" s="337"/>
      <c r="E32" s="105" t="s">
        <v>87</v>
      </c>
      <c r="F32" s="105" t="s">
        <v>87</v>
      </c>
      <c r="G32" s="105" t="s">
        <v>87</v>
      </c>
      <c r="H32" s="114"/>
      <c r="I32" s="69">
        <f>SUM(I33:I44)</f>
        <v>31254.3</v>
      </c>
    </row>
    <row r="33" spans="1:10" s="113" customFormat="1" ht="17.75" customHeight="1">
      <c r="A33" s="215">
        <v>71351540</v>
      </c>
      <c r="B33" s="414" t="s">
        <v>72</v>
      </c>
      <c r="C33" s="415"/>
      <c r="D33" s="416"/>
      <c r="E33" s="111" t="s">
        <v>66</v>
      </c>
      <c r="F33" s="111" t="s">
        <v>64</v>
      </c>
      <c r="G33" s="112">
        <v>5356100</v>
      </c>
      <c r="H33" s="67">
        <v>1</v>
      </c>
      <c r="I33" s="261">
        <f t="shared" si="2"/>
        <v>5356.1</v>
      </c>
    </row>
    <row r="34" spans="1:10" s="113" customFormat="1" ht="17.75" customHeight="1">
      <c r="A34" s="242">
        <v>71351540</v>
      </c>
      <c r="B34" s="414" t="s">
        <v>72</v>
      </c>
      <c r="C34" s="415"/>
      <c r="D34" s="416"/>
      <c r="E34" s="111" t="s">
        <v>66</v>
      </c>
      <c r="F34" s="111" t="s">
        <v>64</v>
      </c>
      <c r="G34" s="112">
        <f>1644470+2250320</f>
        <v>3894790</v>
      </c>
      <c r="H34" s="67">
        <f>--1</f>
        <v>1</v>
      </c>
      <c r="I34" s="261">
        <f t="shared" si="2"/>
        <v>3894.7999999999997</v>
      </c>
    </row>
    <row r="35" spans="1:10" s="113" customFormat="1" ht="17.75" customHeight="1">
      <c r="A35" s="242" t="s">
        <v>241</v>
      </c>
      <c r="B35" s="414" t="s">
        <v>72</v>
      </c>
      <c r="C35" s="415"/>
      <c r="D35" s="416"/>
      <c r="E35" s="111" t="s">
        <v>66</v>
      </c>
      <c r="F35" s="111" t="s">
        <v>64</v>
      </c>
      <c r="G35" s="112"/>
      <c r="H35" s="67">
        <f t="shared" ref="H35:H36" si="3">--1</f>
        <v>1</v>
      </c>
      <c r="I35" s="261">
        <v>869.4</v>
      </c>
    </row>
    <row r="36" spans="1:10" s="113" customFormat="1" ht="17.75" customHeight="1">
      <c r="A36" s="242" t="s">
        <v>243</v>
      </c>
      <c r="B36" s="414" t="s">
        <v>72</v>
      </c>
      <c r="C36" s="415"/>
      <c r="D36" s="416"/>
      <c r="E36" s="111" t="s">
        <v>66</v>
      </c>
      <c r="F36" s="111" t="s">
        <v>64</v>
      </c>
      <c r="G36" s="112"/>
      <c r="H36" s="67">
        <f t="shared" si="3"/>
        <v>1</v>
      </c>
      <c r="I36" s="261">
        <v>1769.9</v>
      </c>
    </row>
    <row r="37" spans="1:10" s="113" customFormat="1" ht="17.75" customHeight="1">
      <c r="A37" s="242">
        <v>98111140</v>
      </c>
      <c r="B37" s="414" t="s">
        <v>73</v>
      </c>
      <c r="C37" s="415"/>
      <c r="D37" s="416"/>
      <c r="E37" s="111" t="s">
        <v>67</v>
      </c>
      <c r="F37" s="111" t="s">
        <v>64</v>
      </c>
      <c r="G37" s="112">
        <v>901200</v>
      </c>
      <c r="H37" s="67">
        <v>1</v>
      </c>
      <c r="I37" s="261">
        <f t="shared" si="2"/>
        <v>901.2</v>
      </c>
    </row>
    <row r="38" spans="1:10" s="113" customFormat="1" ht="17.75" customHeight="1">
      <c r="A38" s="242" t="s">
        <v>237</v>
      </c>
      <c r="B38" s="414" t="s">
        <v>73</v>
      </c>
      <c r="C38" s="415"/>
      <c r="D38" s="416"/>
      <c r="E38" s="111" t="s">
        <v>67</v>
      </c>
      <c r="F38" s="111" t="s">
        <v>64</v>
      </c>
      <c r="G38" s="112"/>
      <c r="H38" s="67">
        <f>--1</f>
        <v>1</v>
      </c>
      <c r="I38" s="261">
        <f>799.9+413.8+218.4+221.3+875.8+933.7</f>
        <v>3462.8999999999996</v>
      </c>
    </row>
    <row r="39" spans="1:10" s="113" customFormat="1" ht="17.75" customHeight="1">
      <c r="A39" s="242">
        <v>71241200</v>
      </c>
      <c r="B39" s="414" t="s">
        <v>246</v>
      </c>
      <c r="C39" s="415"/>
      <c r="D39" s="416"/>
      <c r="E39" s="111" t="s">
        <v>66</v>
      </c>
      <c r="F39" s="111" t="s">
        <v>64</v>
      </c>
      <c r="G39" s="112">
        <v>4500000</v>
      </c>
      <c r="H39" s="67">
        <v>1</v>
      </c>
      <c r="I39" s="261">
        <f t="shared" ref="I39" si="4">+ROUNDUP(H39*G39/1000,1)</f>
        <v>4500</v>
      </c>
    </row>
    <row r="40" spans="1:10" s="113" customFormat="1" ht="17.75" customHeight="1">
      <c r="A40" s="242">
        <v>71241200</v>
      </c>
      <c r="B40" s="414" t="s">
        <v>246</v>
      </c>
      <c r="C40" s="415"/>
      <c r="D40" s="416"/>
      <c r="E40" s="111" t="s">
        <v>66</v>
      </c>
      <c r="F40" s="111" t="s">
        <v>64</v>
      </c>
      <c r="G40" s="112">
        <v>4500000</v>
      </c>
      <c r="H40" s="67">
        <v>1</v>
      </c>
      <c r="I40" s="261">
        <f t="shared" ref="I40:I41" si="5">+ROUNDUP(H40*G40/1000,1)</f>
        <v>4500</v>
      </c>
    </row>
    <row r="41" spans="1:10" s="113" customFormat="1" ht="17.75" customHeight="1">
      <c r="A41" s="242">
        <v>71241200</v>
      </c>
      <c r="B41" s="414" t="s">
        <v>246</v>
      </c>
      <c r="C41" s="415"/>
      <c r="D41" s="416"/>
      <c r="E41" s="111" t="s">
        <v>66</v>
      </c>
      <c r="F41" s="111" t="s">
        <v>64</v>
      </c>
      <c r="G41" s="112">
        <v>4500000</v>
      </c>
      <c r="H41" s="67">
        <v>1</v>
      </c>
      <c r="I41" s="261">
        <f t="shared" si="5"/>
        <v>4500</v>
      </c>
    </row>
    <row r="42" spans="1:10" s="113" customFormat="1" ht="18" customHeight="1">
      <c r="A42" s="199">
        <v>50531140</v>
      </c>
      <c r="B42" s="421" t="s">
        <v>74</v>
      </c>
      <c r="C42" s="421"/>
      <c r="D42" s="421"/>
      <c r="E42" s="247" t="s">
        <v>66</v>
      </c>
      <c r="F42" s="247" t="s">
        <v>64</v>
      </c>
      <c r="G42" s="264">
        <v>500000</v>
      </c>
      <c r="H42" s="277">
        <v>1</v>
      </c>
      <c r="I42" s="276">
        <f t="shared" ref="I42:I44" si="6">+ROUND(H42*G42/1000,1)</f>
        <v>500</v>
      </c>
    </row>
    <row r="43" spans="1:10" s="113" customFormat="1" ht="18" customHeight="1">
      <c r="A43" s="199">
        <v>50531140</v>
      </c>
      <c r="B43" s="421" t="s">
        <v>74</v>
      </c>
      <c r="C43" s="421"/>
      <c r="D43" s="421"/>
      <c r="E43" s="247" t="s">
        <v>66</v>
      </c>
      <c r="F43" s="247" t="s">
        <v>64</v>
      </c>
      <c r="G43" s="264">
        <v>500000</v>
      </c>
      <c r="H43" s="277">
        <v>1</v>
      </c>
      <c r="I43" s="276">
        <f t="shared" si="6"/>
        <v>500</v>
      </c>
    </row>
    <row r="44" spans="1:10" s="113" customFormat="1" ht="18" customHeight="1">
      <c r="A44" s="199">
        <v>50531140</v>
      </c>
      <c r="B44" s="421" t="s">
        <v>74</v>
      </c>
      <c r="C44" s="421"/>
      <c r="D44" s="421"/>
      <c r="E44" s="247" t="s">
        <v>66</v>
      </c>
      <c r="F44" s="247" t="s">
        <v>64</v>
      </c>
      <c r="G44" s="264">
        <v>500000</v>
      </c>
      <c r="H44" s="277">
        <v>1</v>
      </c>
      <c r="I44" s="276">
        <f t="shared" si="6"/>
        <v>500</v>
      </c>
    </row>
    <row r="45" spans="1:10" s="110" customFormat="1" ht="54.95" customHeight="1">
      <c r="A45" s="218" t="s">
        <v>177</v>
      </c>
      <c r="B45" s="441" t="s">
        <v>163</v>
      </c>
      <c r="C45" s="441"/>
      <c r="D45" s="441"/>
      <c r="E45" s="441"/>
      <c r="F45" s="441"/>
      <c r="G45" s="441"/>
      <c r="H45" s="441"/>
      <c r="I45" s="109">
        <f>+I46</f>
        <v>20000</v>
      </c>
      <c r="J45" s="118"/>
    </row>
    <row r="46" spans="1:10" s="113" customFormat="1" ht="20.95" customHeight="1">
      <c r="A46" s="242"/>
      <c r="B46" s="335" t="s">
        <v>65</v>
      </c>
      <c r="C46" s="336"/>
      <c r="D46" s="337"/>
      <c r="E46" s="105" t="s">
        <v>87</v>
      </c>
      <c r="F46" s="105" t="s">
        <v>87</v>
      </c>
      <c r="G46" s="105" t="s">
        <v>87</v>
      </c>
      <c r="H46" s="114"/>
      <c r="I46" s="69">
        <f>SUM(I47:I54)</f>
        <v>20000</v>
      </c>
    </row>
    <row r="47" spans="1:10" s="113" customFormat="1" ht="17.75" customHeight="1">
      <c r="A47" s="242">
        <v>71241200</v>
      </c>
      <c r="B47" s="414" t="s">
        <v>246</v>
      </c>
      <c r="C47" s="415"/>
      <c r="D47" s="416"/>
      <c r="E47" s="111" t="s">
        <v>66</v>
      </c>
      <c r="F47" s="111" t="s">
        <v>64</v>
      </c>
      <c r="G47" s="112">
        <v>4500000</v>
      </c>
      <c r="H47" s="67">
        <v>1</v>
      </c>
      <c r="I47" s="261">
        <f t="shared" ref="I47:I48" si="7">+ROUNDUP(H47*G47/1000,1)</f>
        <v>4500</v>
      </c>
    </row>
    <row r="48" spans="1:10" s="113" customFormat="1" ht="17.75" customHeight="1">
      <c r="A48" s="242">
        <v>71241200</v>
      </c>
      <c r="B48" s="414" t="s">
        <v>246</v>
      </c>
      <c r="C48" s="415"/>
      <c r="D48" s="416"/>
      <c r="E48" s="111" t="s">
        <v>66</v>
      </c>
      <c r="F48" s="111" t="s">
        <v>64</v>
      </c>
      <c r="G48" s="112">
        <v>4500000</v>
      </c>
      <c r="H48" s="67">
        <v>1</v>
      </c>
      <c r="I48" s="261">
        <f t="shared" si="7"/>
        <v>4500</v>
      </c>
    </row>
    <row r="49" spans="1:10" s="113" customFormat="1" ht="17.75" customHeight="1">
      <c r="A49" s="242">
        <v>71241200</v>
      </c>
      <c r="B49" s="414" t="s">
        <v>246</v>
      </c>
      <c r="C49" s="415"/>
      <c r="D49" s="416"/>
      <c r="E49" s="111" t="s">
        <v>66</v>
      </c>
      <c r="F49" s="111" t="s">
        <v>64</v>
      </c>
      <c r="G49" s="112">
        <v>4500000</v>
      </c>
      <c r="H49" s="67">
        <v>1</v>
      </c>
      <c r="I49" s="261">
        <f t="shared" ref="I49:I50" si="8">+ROUNDUP(H49*G49/1000,1)</f>
        <v>4500</v>
      </c>
    </row>
    <row r="50" spans="1:10" s="113" customFormat="1" ht="17.75" customHeight="1">
      <c r="A50" s="242">
        <v>71241200</v>
      </c>
      <c r="B50" s="414" t="s">
        <v>246</v>
      </c>
      <c r="C50" s="415"/>
      <c r="D50" s="416"/>
      <c r="E50" s="111" t="s">
        <v>66</v>
      </c>
      <c r="F50" s="111" t="s">
        <v>64</v>
      </c>
      <c r="G50" s="112">
        <v>4500000</v>
      </c>
      <c r="H50" s="67">
        <v>1</v>
      </c>
      <c r="I50" s="261">
        <f t="shared" si="8"/>
        <v>4500</v>
      </c>
    </row>
    <row r="51" spans="1:10" s="113" customFormat="1" ht="18" customHeight="1">
      <c r="A51" s="199">
        <v>50531140</v>
      </c>
      <c r="B51" s="421" t="s">
        <v>74</v>
      </c>
      <c r="C51" s="421"/>
      <c r="D51" s="421"/>
      <c r="E51" s="247" t="s">
        <v>66</v>
      </c>
      <c r="F51" s="247" t="s">
        <v>64</v>
      </c>
      <c r="G51" s="264">
        <v>500000</v>
      </c>
      <c r="H51" s="277">
        <v>1</v>
      </c>
      <c r="I51" s="276">
        <f t="shared" ref="I51:I52" si="9">+ROUND(H51*G51/1000,1)</f>
        <v>500</v>
      </c>
    </row>
    <row r="52" spans="1:10" s="113" customFormat="1" ht="18" customHeight="1">
      <c r="A52" s="199">
        <v>50531140</v>
      </c>
      <c r="B52" s="421" t="s">
        <v>74</v>
      </c>
      <c r="C52" s="421"/>
      <c r="D52" s="421"/>
      <c r="E52" s="247" t="s">
        <v>66</v>
      </c>
      <c r="F52" s="247" t="s">
        <v>64</v>
      </c>
      <c r="G52" s="264">
        <v>500000</v>
      </c>
      <c r="H52" s="277">
        <v>1</v>
      </c>
      <c r="I52" s="276">
        <f t="shared" si="9"/>
        <v>500</v>
      </c>
    </row>
    <row r="53" spans="1:10" s="113" customFormat="1" ht="18" customHeight="1">
      <c r="A53" s="199">
        <v>50531140</v>
      </c>
      <c r="B53" s="421" t="s">
        <v>74</v>
      </c>
      <c r="C53" s="421"/>
      <c r="D53" s="421"/>
      <c r="E53" s="247" t="s">
        <v>66</v>
      </c>
      <c r="F53" s="247" t="s">
        <v>64</v>
      </c>
      <c r="G53" s="264">
        <v>500000</v>
      </c>
      <c r="H53" s="277">
        <v>1</v>
      </c>
      <c r="I53" s="276">
        <f t="shared" ref="I53:I54" si="10">+ROUND(H53*G53/1000,1)</f>
        <v>500</v>
      </c>
    </row>
    <row r="54" spans="1:10" s="113" customFormat="1" ht="18" customHeight="1">
      <c r="A54" s="199">
        <v>50531140</v>
      </c>
      <c r="B54" s="421" t="s">
        <v>74</v>
      </c>
      <c r="C54" s="421"/>
      <c r="D54" s="421"/>
      <c r="E54" s="247" t="s">
        <v>66</v>
      </c>
      <c r="F54" s="247" t="s">
        <v>64</v>
      </c>
      <c r="G54" s="264">
        <v>500000</v>
      </c>
      <c r="H54" s="277">
        <v>1</v>
      </c>
      <c r="I54" s="276">
        <f t="shared" si="10"/>
        <v>500</v>
      </c>
    </row>
    <row r="55" spans="1:10" s="249" customFormat="1">
      <c r="A55" s="217" t="s">
        <v>83</v>
      </c>
      <c r="B55" s="217" t="s">
        <v>84</v>
      </c>
      <c r="C55" s="217" t="s">
        <v>85</v>
      </c>
      <c r="D55" s="432" t="s">
        <v>93</v>
      </c>
      <c r="E55" s="433"/>
      <c r="F55" s="433"/>
      <c r="G55" s="433"/>
      <c r="H55" s="431"/>
      <c r="I55" s="248">
        <f>+I56+I62+I106</f>
        <v>707600.10000000009</v>
      </c>
    </row>
    <row r="56" spans="1:10" s="39" customFormat="1" ht="54.8" customHeight="1">
      <c r="A56" s="250" t="s">
        <v>107</v>
      </c>
      <c r="B56" s="434" t="s">
        <v>137</v>
      </c>
      <c r="C56" s="435"/>
      <c r="D56" s="435"/>
      <c r="E56" s="435"/>
      <c r="F56" s="435"/>
      <c r="G56" s="435"/>
      <c r="H56" s="436"/>
      <c r="I56" s="251">
        <f>+I57+I59</f>
        <v>51974</v>
      </c>
    </row>
    <row r="57" spans="1:10" ht="16.55" customHeight="1">
      <c r="A57" s="252"/>
      <c r="B57" s="437" t="s">
        <v>191</v>
      </c>
      <c r="C57" s="438"/>
      <c r="D57" s="439"/>
      <c r="E57" s="253"/>
      <c r="F57" s="253"/>
      <c r="G57" s="254"/>
      <c r="H57" s="254"/>
      <c r="I57" s="255">
        <f>+I58</f>
        <v>48327</v>
      </c>
      <c r="J57" s="256"/>
    </row>
    <row r="58" spans="1:10" s="263" customFormat="1" ht="36.549999999999997" customHeight="1">
      <c r="A58" s="257">
        <v>45211131</v>
      </c>
      <c r="B58" s="440" t="s">
        <v>192</v>
      </c>
      <c r="C58" s="440"/>
      <c r="D58" s="440"/>
      <c r="E58" s="258" t="s">
        <v>138</v>
      </c>
      <c r="F58" s="258" t="s">
        <v>64</v>
      </c>
      <c r="G58" s="259">
        <v>48326930</v>
      </c>
      <c r="H58" s="260">
        <v>1</v>
      </c>
      <c r="I58" s="261">
        <f>+ROUNDUP(H58*G58/1000,1)</f>
        <v>48327</v>
      </c>
      <c r="J58" s="262"/>
    </row>
    <row r="59" spans="1:10" ht="16.55" customHeight="1">
      <c r="A59" s="252"/>
      <c r="B59" s="437" t="s">
        <v>65</v>
      </c>
      <c r="C59" s="438"/>
      <c r="D59" s="439"/>
      <c r="E59" s="253"/>
      <c r="F59" s="253"/>
      <c r="G59" s="254"/>
      <c r="H59" s="254"/>
      <c r="I59" s="255">
        <f>SUM(I60:I61)</f>
        <v>3647</v>
      </c>
      <c r="J59" s="256"/>
    </row>
    <row r="60" spans="1:10" s="263" customFormat="1" ht="18" customHeight="1">
      <c r="A60" s="257">
        <v>71351540</v>
      </c>
      <c r="B60" s="440" t="s">
        <v>194</v>
      </c>
      <c r="C60" s="440"/>
      <c r="D60" s="440"/>
      <c r="E60" s="258" t="s">
        <v>66</v>
      </c>
      <c r="F60" s="258" t="s">
        <v>64</v>
      </c>
      <c r="G60" s="259">
        <v>2839220</v>
      </c>
      <c r="H60" s="260">
        <v>1</v>
      </c>
      <c r="I60" s="261">
        <f t="shared" ref="I60:I61" si="11">+ROUNDUP(H60*G60/1000,1)</f>
        <v>2839.2999999999997</v>
      </c>
      <c r="J60" s="262"/>
    </row>
    <row r="61" spans="1:10" s="263" customFormat="1" ht="18" customHeight="1">
      <c r="A61" s="257">
        <v>98111140</v>
      </c>
      <c r="B61" s="440" t="s">
        <v>196</v>
      </c>
      <c r="C61" s="440"/>
      <c r="D61" s="440"/>
      <c r="E61" s="258" t="s">
        <v>67</v>
      </c>
      <c r="F61" s="258" t="s">
        <v>64</v>
      </c>
      <c r="G61" s="259">
        <v>807700</v>
      </c>
      <c r="H61" s="260">
        <v>1</v>
      </c>
      <c r="I61" s="261">
        <f t="shared" si="11"/>
        <v>807.7</v>
      </c>
      <c r="J61" s="262"/>
    </row>
    <row r="62" spans="1:10" s="110" customFormat="1" ht="54.95" customHeight="1">
      <c r="A62" s="218" t="s">
        <v>220</v>
      </c>
      <c r="B62" s="441" t="s">
        <v>186</v>
      </c>
      <c r="C62" s="441"/>
      <c r="D62" s="441"/>
      <c r="E62" s="441"/>
      <c r="F62" s="441"/>
      <c r="G62" s="441"/>
      <c r="H62" s="441"/>
      <c r="I62" s="109">
        <f>+I63+I79</f>
        <v>418279.20000000007</v>
      </c>
    </row>
    <row r="63" spans="1:10" s="33" customFormat="1" ht="20.95" customHeight="1">
      <c r="A63" s="271"/>
      <c r="B63" s="331" t="s">
        <v>86</v>
      </c>
      <c r="C63" s="332"/>
      <c r="D63" s="337"/>
      <c r="E63" s="272"/>
      <c r="F63" s="272"/>
      <c r="G63" s="272"/>
      <c r="H63" s="106"/>
      <c r="I63" s="265">
        <f>SUM(I64:I78)</f>
        <v>394514.80000000005</v>
      </c>
    </row>
    <row r="64" spans="1:10" s="113" customFormat="1" ht="17.5" customHeight="1">
      <c r="A64" s="199">
        <v>45221142</v>
      </c>
      <c r="B64" s="421" t="s">
        <v>221</v>
      </c>
      <c r="C64" s="421"/>
      <c r="D64" s="421"/>
      <c r="E64" s="247" t="s">
        <v>222</v>
      </c>
      <c r="F64" s="247" t="s">
        <v>82</v>
      </c>
      <c r="G64" s="259">
        <v>37618390</v>
      </c>
      <c r="H64" s="260">
        <v>1</v>
      </c>
      <c r="I64" s="261">
        <f t="shared" ref="I64:I104" si="12">+ROUNDUP(H64*G64/1000,1)</f>
        <v>37618.400000000001</v>
      </c>
    </row>
    <row r="65" spans="1:9" s="113" customFormat="1" ht="17.5" customHeight="1">
      <c r="A65" s="199">
        <v>45221142</v>
      </c>
      <c r="B65" s="421" t="s">
        <v>221</v>
      </c>
      <c r="C65" s="421"/>
      <c r="D65" s="421"/>
      <c r="E65" s="247" t="s">
        <v>222</v>
      </c>
      <c r="F65" s="247" t="s">
        <v>82</v>
      </c>
      <c r="G65" s="259">
        <v>40907510</v>
      </c>
      <c r="H65" s="260">
        <v>1</v>
      </c>
      <c r="I65" s="261">
        <f t="shared" si="12"/>
        <v>40907.599999999999</v>
      </c>
    </row>
    <row r="66" spans="1:9" s="113" customFormat="1" ht="17.5" customHeight="1">
      <c r="A66" s="199">
        <v>45221142</v>
      </c>
      <c r="B66" s="421" t="s">
        <v>221</v>
      </c>
      <c r="C66" s="421"/>
      <c r="D66" s="421"/>
      <c r="E66" s="247" t="s">
        <v>222</v>
      </c>
      <c r="F66" s="247" t="s">
        <v>82</v>
      </c>
      <c r="G66" s="259">
        <v>45091780</v>
      </c>
      <c r="H66" s="260">
        <v>1</v>
      </c>
      <c r="I66" s="261">
        <f t="shared" si="12"/>
        <v>45091.799999999996</v>
      </c>
    </row>
    <row r="67" spans="1:9" s="113" customFormat="1" ht="17.5" customHeight="1">
      <c r="A67" s="199">
        <v>45221142</v>
      </c>
      <c r="B67" s="421" t="s">
        <v>221</v>
      </c>
      <c r="C67" s="421"/>
      <c r="D67" s="421"/>
      <c r="E67" s="247" t="s">
        <v>222</v>
      </c>
      <c r="F67" s="247" t="s">
        <v>82</v>
      </c>
      <c r="G67" s="259">
        <v>32822140</v>
      </c>
      <c r="H67" s="260">
        <v>1</v>
      </c>
      <c r="I67" s="261">
        <f t="shared" si="12"/>
        <v>32822.199999999997</v>
      </c>
    </row>
    <row r="68" spans="1:9" s="113" customFormat="1" ht="17.5" customHeight="1">
      <c r="A68" s="199">
        <v>45221142</v>
      </c>
      <c r="B68" s="421" t="s">
        <v>221</v>
      </c>
      <c r="C68" s="421"/>
      <c r="D68" s="421"/>
      <c r="E68" s="247" t="s">
        <v>222</v>
      </c>
      <c r="F68" s="247" t="s">
        <v>82</v>
      </c>
      <c r="G68" s="259">
        <v>2119140</v>
      </c>
      <c r="H68" s="260">
        <v>1</v>
      </c>
      <c r="I68" s="261">
        <f t="shared" si="12"/>
        <v>2119.1999999999998</v>
      </c>
    </row>
    <row r="69" spans="1:9" s="113" customFormat="1" ht="17.5" customHeight="1">
      <c r="A69" s="199">
        <v>45221142</v>
      </c>
      <c r="B69" s="421" t="s">
        <v>221</v>
      </c>
      <c r="C69" s="421"/>
      <c r="D69" s="421"/>
      <c r="E69" s="247" t="s">
        <v>222</v>
      </c>
      <c r="F69" s="247" t="s">
        <v>82</v>
      </c>
      <c r="G69" s="259">
        <v>3440500</v>
      </c>
      <c r="H69" s="260">
        <v>1</v>
      </c>
      <c r="I69" s="261">
        <f t="shared" si="12"/>
        <v>3440.5</v>
      </c>
    </row>
    <row r="70" spans="1:9" s="113" customFormat="1" ht="17.5" customHeight="1">
      <c r="A70" s="199">
        <v>45221142</v>
      </c>
      <c r="B70" s="421" t="s">
        <v>221</v>
      </c>
      <c r="C70" s="421"/>
      <c r="D70" s="421"/>
      <c r="E70" s="247" t="s">
        <v>222</v>
      </c>
      <c r="F70" s="247" t="s">
        <v>82</v>
      </c>
      <c r="G70" s="259">
        <v>30989900</v>
      </c>
      <c r="H70" s="260">
        <v>1</v>
      </c>
      <c r="I70" s="261">
        <f t="shared" si="12"/>
        <v>30989.9</v>
      </c>
    </row>
    <row r="71" spans="1:9" s="113" customFormat="1" ht="17.5" customHeight="1">
      <c r="A71" s="199">
        <v>45221142</v>
      </c>
      <c r="B71" s="421" t="s">
        <v>221</v>
      </c>
      <c r="C71" s="421"/>
      <c r="D71" s="421"/>
      <c r="E71" s="247" t="s">
        <v>222</v>
      </c>
      <c r="F71" s="247" t="s">
        <v>82</v>
      </c>
      <c r="G71" s="259">
        <v>1097220</v>
      </c>
      <c r="H71" s="260">
        <v>1</v>
      </c>
      <c r="I71" s="261">
        <f t="shared" si="12"/>
        <v>1097.3</v>
      </c>
    </row>
    <row r="72" spans="1:9" s="113" customFormat="1" ht="17.5" customHeight="1">
      <c r="A72" s="199">
        <v>45221142</v>
      </c>
      <c r="B72" s="421" t="s">
        <v>221</v>
      </c>
      <c r="C72" s="421"/>
      <c r="D72" s="421"/>
      <c r="E72" s="247" t="s">
        <v>222</v>
      </c>
      <c r="F72" s="247" t="s">
        <v>82</v>
      </c>
      <c r="G72" s="259">
        <v>901860</v>
      </c>
      <c r="H72" s="260">
        <v>1</v>
      </c>
      <c r="I72" s="261">
        <f t="shared" si="12"/>
        <v>901.9</v>
      </c>
    </row>
    <row r="73" spans="1:9" s="113" customFormat="1" ht="17.5" customHeight="1">
      <c r="A73" s="199">
        <v>45221142</v>
      </c>
      <c r="B73" s="421" t="s">
        <v>221</v>
      </c>
      <c r="C73" s="421"/>
      <c r="D73" s="421"/>
      <c r="E73" s="247" t="s">
        <v>222</v>
      </c>
      <c r="F73" s="247" t="s">
        <v>82</v>
      </c>
      <c r="G73" s="259">
        <v>754360</v>
      </c>
      <c r="H73" s="260">
        <v>1</v>
      </c>
      <c r="I73" s="261">
        <f t="shared" si="12"/>
        <v>754.4</v>
      </c>
    </row>
    <row r="74" spans="1:9" s="113" customFormat="1" ht="17.5" customHeight="1">
      <c r="A74" s="199">
        <v>45221142</v>
      </c>
      <c r="B74" s="421" t="s">
        <v>221</v>
      </c>
      <c r="C74" s="421"/>
      <c r="D74" s="421"/>
      <c r="E74" s="247" t="s">
        <v>222</v>
      </c>
      <c r="F74" s="247" t="s">
        <v>82</v>
      </c>
      <c r="G74" s="259">
        <v>66314510</v>
      </c>
      <c r="H74" s="260">
        <v>1</v>
      </c>
      <c r="I74" s="261">
        <f t="shared" si="12"/>
        <v>66314.600000000006</v>
      </c>
    </row>
    <row r="75" spans="1:9" s="113" customFormat="1" ht="17.5" customHeight="1">
      <c r="A75" s="199">
        <v>45221142</v>
      </c>
      <c r="B75" s="421" t="s">
        <v>221</v>
      </c>
      <c r="C75" s="421"/>
      <c r="D75" s="421"/>
      <c r="E75" s="247" t="s">
        <v>222</v>
      </c>
      <c r="F75" s="247" t="s">
        <v>82</v>
      </c>
      <c r="G75" s="259">
        <v>22964890</v>
      </c>
      <c r="H75" s="260">
        <v>1</v>
      </c>
      <c r="I75" s="261">
        <f t="shared" si="12"/>
        <v>22964.899999999998</v>
      </c>
    </row>
    <row r="76" spans="1:9" s="113" customFormat="1" ht="17.5" customHeight="1">
      <c r="A76" s="199">
        <v>45221142</v>
      </c>
      <c r="B76" s="421" t="s">
        <v>221</v>
      </c>
      <c r="C76" s="421"/>
      <c r="D76" s="421"/>
      <c r="E76" s="247" t="s">
        <v>222</v>
      </c>
      <c r="F76" s="247" t="s">
        <v>82</v>
      </c>
      <c r="G76" s="259">
        <v>12804360</v>
      </c>
      <c r="H76" s="260">
        <v>1</v>
      </c>
      <c r="I76" s="261">
        <f t="shared" si="12"/>
        <v>12804.4</v>
      </c>
    </row>
    <row r="77" spans="1:9" s="113" customFormat="1" ht="17.5" customHeight="1">
      <c r="A77" s="199">
        <v>45221142</v>
      </c>
      <c r="B77" s="421" t="s">
        <v>221</v>
      </c>
      <c r="C77" s="421"/>
      <c r="D77" s="421"/>
      <c r="E77" s="247" t="s">
        <v>222</v>
      </c>
      <c r="F77" s="247" t="s">
        <v>82</v>
      </c>
      <c r="G77" s="259">
        <v>49380870</v>
      </c>
      <c r="H77" s="260">
        <v>1</v>
      </c>
      <c r="I77" s="261">
        <f t="shared" si="12"/>
        <v>49380.9</v>
      </c>
    </row>
    <row r="78" spans="1:9" s="113" customFormat="1" ht="17.5" customHeight="1">
      <c r="A78" s="199">
        <v>45221142</v>
      </c>
      <c r="B78" s="421" t="s">
        <v>221</v>
      </c>
      <c r="C78" s="421"/>
      <c r="D78" s="421"/>
      <c r="E78" s="247" t="s">
        <v>222</v>
      </c>
      <c r="F78" s="247" t="s">
        <v>82</v>
      </c>
      <c r="G78" s="259">
        <v>47306710</v>
      </c>
      <c r="H78" s="260">
        <v>1</v>
      </c>
      <c r="I78" s="261">
        <f t="shared" si="12"/>
        <v>47306.799999999996</v>
      </c>
    </row>
    <row r="79" spans="1:9" s="113" customFormat="1" ht="20.95" customHeight="1">
      <c r="A79" s="199"/>
      <c r="B79" s="331" t="s">
        <v>65</v>
      </c>
      <c r="C79" s="332"/>
      <c r="D79" s="337"/>
      <c r="E79" s="272" t="s">
        <v>87</v>
      </c>
      <c r="F79" s="272" t="s">
        <v>87</v>
      </c>
      <c r="G79" s="272" t="s">
        <v>87</v>
      </c>
      <c r="H79" s="114"/>
      <c r="I79" s="265">
        <f>SUM(I80:I105)</f>
        <v>23764.399999999998</v>
      </c>
    </row>
    <row r="80" spans="1:9" s="113" customFormat="1">
      <c r="A80" s="199">
        <v>71351540</v>
      </c>
      <c r="B80" s="421" t="s">
        <v>72</v>
      </c>
      <c r="C80" s="421"/>
      <c r="D80" s="421"/>
      <c r="E80" s="247" t="s">
        <v>66</v>
      </c>
      <c r="F80" s="247" t="s">
        <v>64</v>
      </c>
      <c r="G80" s="259">
        <v>1124260</v>
      </c>
      <c r="H80" s="260">
        <v>1</v>
      </c>
      <c r="I80" s="261">
        <f t="shared" si="12"/>
        <v>1124.3</v>
      </c>
    </row>
    <row r="81" spans="1:9" s="113" customFormat="1">
      <c r="A81" s="199">
        <v>71351540</v>
      </c>
      <c r="B81" s="421" t="s">
        <v>72</v>
      </c>
      <c r="C81" s="421"/>
      <c r="D81" s="421"/>
      <c r="E81" s="247" t="s">
        <v>66</v>
      </c>
      <c r="F81" s="247" t="s">
        <v>64</v>
      </c>
      <c r="G81" s="259">
        <v>1452470</v>
      </c>
      <c r="H81" s="260">
        <v>1</v>
      </c>
      <c r="I81" s="261">
        <f t="shared" si="12"/>
        <v>1452.5</v>
      </c>
    </row>
    <row r="82" spans="1:9" s="113" customFormat="1">
      <c r="A82" s="199">
        <v>71351540</v>
      </c>
      <c r="B82" s="421" t="s">
        <v>72</v>
      </c>
      <c r="C82" s="421"/>
      <c r="D82" s="421"/>
      <c r="E82" s="247" t="s">
        <v>66</v>
      </c>
      <c r="F82" s="247" t="s">
        <v>64</v>
      </c>
      <c r="G82" s="259">
        <v>1844800</v>
      </c>
      <c r="H82" s="260">
        <v>1</v>
      </c>
      <c r="I82" s="261">
        <f t="shared" si="12"/>
        <v>1844.8</v>
      </c>
    </row>
    <row r="83" spans="1:9" s="113" customFormat="1">
      <c r="A83" s="199">
        <v>71351540</v>
      </c>
      <c r="B83" s="421" t="s">
        <v>72</v>
      </c>
      <c r="C83" s="421"/>
      <c r="D83" s="421"/>
      <c r="E83" s="247" t="s">
        <v>66</v>
      </c>
      <c r="F83" s="247" t="s">
        <v>64</v>
      </c>
      <c r="G83" s="259">
        <v>1392300</v>
      </c>
      <c r="H83" s="260">
        <v>1</v>
      </c>
      <c r="I83" s="261">
        <f t="shared" si="12"/>
        <v>1392.3</v>
      </c>
    </row>
    <row r="84" spans="1:9" s="113" customFormat="1">
      <c r="A84" s="199">
        <v>71351540</v>
      </c>
      <c r="B84" s="421" t="s">
        <v>72</v>
      </c>
      <c r="C84" s="421"/>
      <c r="D84" s="421"/>
      <c r="E84" s="247" t="s">
        <v>66</v>
      </c>
      <c r="F84" s="247" t="s">
        <v>64</v>
      </c>
      <c r="G84" s="259">
        <v>441300</v>
      </c>
      <c r="H84" s="260">
        <v>1</v>
      </c>
      <c r="I84" s="261">
        <f t="shared" si="12"/>
        <v>441.3</v>
      </c>
    </row>
    <row r="85" spans="1:9" s="113" customFormat="1">
      <c r="A85" s="199">
        <v>71351540</v>
      </c>
      <c r="B85" s="421" t="s">
        <v>72</v>
      </c>
      <c r="C85" s="421"/>
      <c r="D85" s="421"/>
      <c r="E85" s="247" t="s">
        <v>66</v>
      </c>
      <c r="F85" s="247" t="s">
        <v>64</v>
      </c>
      <c r="G85" s="259">
        <v>365200</v>
      </c>
      <c r="H85" s="260">
        <v>1</v>
      </c>
      <c r="I85" s="261">
        <f t="shared" si="12"/>
        <v>365.2</v>
      </c>
    </row>
    <row r="86" spans="1:9" s="113" customFormat="1">
      <c r="A86" s="199">
        <v>71351540</v>
      </c>
      <c r="B86" s="421" t="s">
        <v>72</v>
      </c>
      <c r="C86" s="421"/>
      <c r="D86" s="421"/>
      <c r="E86" s="247" t="s">
        <v>66</v>
      </c>
      <c r="F86" s="247" t="s">
        <v>64</v>
      </c>
      <c r="G86" s="259">
        <v>2962400</v>
      </c>
      <c r="H86" s="260">
        <v>1</v>
      </c>
      <c r="I86" s="261">
        <f t="shared" si="12"/>
        <v>2962.4</v>
      </c>
    </row>
    <row r="87" spans="1:9" s="113" customFormat="1">
      <c r="A87" s="199">
        <v>71351540</v>
      </c>
      <c r="B87" s="421" t="s">
        <v>72</v>
      </c>
      <c r="C87" s="421"/>
      <c r="D87" s="421"/>
      <c r="E87" s="247" t="s">
        <v>66</v>
      </c>
      <c r="F87" s="247" t="s">
        <v>64</v>
      </c>
      <c r="G87" s="259">
        <v>1621900</v>
      </c>
      <c r="H87" s="260">
        <v>1</v>
      </c>
      <c r="I87" s="261">
        <f t="shared" si="12"/>
        <v>1621.9</v>
      </c>
    </row>
    <row r="88" spans="1:9" s="113" customFormat="1">
      <c r="A88" s="199">
        <v>71351540</v>
      </c>
      <c r="B88" s="421" t="s">
        <v>72</v>
      </c>
      <c r="C88" s="421"/>
      <c r="D88" s="421"/>
      <c r="E88" s="247" t="s">
        <v>66</v>
      </c>
      <c r="F88" s="247" t="s">
        <v>64</v>
      </c>
      <c r="G88" s="259">
        <v>1083200</v>
      </c>
      <c r="H88" s="260">
        <v>1</v>
      </c>
      <c r="I88" s="261">
        <f t="shared" si="12"/>
        <v>1083.2</v>
      </c>
    </row>
    <row r="89" spans="1:9" s="113" customFormat="1">
      <c r="A89" s="199">
        <v>71351540</v>
      </c>
      <c r="B89" s="421" t="s">
        <v>72</v>
      </c>
      <c r="C89" s="421"/>
      <c r="D89" s="421"/>
      <c r="E89" s="247" t="s">
        <v>66</v>
      </c>
      <c r="F89" s="247" t="s">
        <v>64</v>
      </c>
      <c r="G89" s="259">
        <v>2589200</v>
      </c>
      <c r="H89" s="260">
        <v>1</v>
      </c>
      <c r="I89" s="261">
        <f t="shared" si="12"/>
        <v>2589.1999999999998</v>
      </c>
    </row>
    <row r="90" spans="1:9" s="113" customFormat="1">
      <c r="A90" s="199">
        <v>71351540</v>
      </c>
      <c r="B90" s="421" t="s">
        <v>72</v>
      </c>
      <c r="C90" s="421"/>
      <c r="D90" s="421"/>
      <c r="E90" s="247" t="s">
        <v>66</v>
      </c>
      <c r="F90" s="247" t="s">
        <v>64</v>
      </c>
      <c r="G90" s="259">
        <v>2787800</v>
      </c>
      <c r="H90" s="260">
        <v>1</v>
      </c>
      <c r="I90" s="261">
        <f t="shared" si="12"/>
        <v>2787.8</v>
      </c>
    </row>
    <row r="91" spans="1:9" s="113" customFormat="1">
      <c r="A91" s="199">
        <v>98111140</v>
      </c>
      <c r="B91" s="421" t="s">
        <v>73</v>
      </c>
      <c r="C91" s="421"/>
      <c r="D91" s="421"/>
      <c r="E91" s="247" t="s">
        <v>67</v>
      </c>
      <c r="F91" s="247" t="s">
        <v>64</v>
      </c>
      <c r="G91" s="259">
        <v>631020</v>
      </c>
      <c r="H91" s="260">
        <v>1</v>
      </c>
      <c r="I91" s="261">
        <f t="shared" si="12"/>
        <v>631.1</v>
      </c>
    </row>
    <row r="92" spans="1:9" s="113" customFormat="1">
      <c r="A92" s="199">
        <v>98111140</v>
      </c>
      <c r="B92" s="421" t="s">
        <v>73</v>
      </c>
      <c r="C92" s="421"/>
      <c r="D92" s="421"/>
      <c r="E92" s="247" t="s">
        <v>67</v>
      </c>
      <c r="F92" s="247" t="s">
        <v>64</v>
      </c>
      <c r="G92" s="259">
        <v>467680</v>
      </c>
      <c r="H92" s="260">
        <v>1</v>
      </c>
      <c r="I92" s="261">
        <f t="shared" si="12"/>
        <v>467.70000000000005</v>
      </c>
    </row>
    <row r="93" spans="1:9" s="113" customFormat="1">
      <c r="A93" s="199">
        <v>98111140</v>
      </c>
      <c r="B93" s="421" t="s">
        <v>73</v>
      </c>
      <c r="C93" s="421"/>
      <c r="D93" s="421"/>
      <c r="E93" s="247" t="s">
        <v>67</v>
      </c>
      <c r="F93" s="247" t="s">
        <v>64</v>
      </c>
      <c r="G93" s="259">
        <v>879800</v>
      </c>
      <c r="H93" s="260">
        <v>1</v>
      </c>
      <c r="I93" s="261">
        <f t="shared" si="12"/>
        <v>879.8</v>
      </c>
    </row>
    <row r="94" spans="1:9" s="113" customFormat="1">
      <c r="A94" s="199">
        <v>98111140</v>
      </c>
      <c r="B94" s="421" t="s">
        <v>73</v>
      </c>
      <c r="C94" s="421"/>
      <c r="D94" s="421"/>
      <c r="E94" s="247" t="s">
        <v>67</v>
      </c>
      <c r="F94" s="247" t="s">
        <v>64</v>
      </c>
      <c r="G94" s="259">
        <v>601800</v>
      </c>
      <c r="H94" s="260">
        <v>1</v>
      </c>
      <c r="I94" s="261">
        <f t="shared" si="12"/>
        <v>601.79999999999995</v>
      </c>
    </row>
    <row r="95" spans="1:9" s="113" customFormat="1">
      <c r="A95" s="199">
        <v>98111140</v>
      </c>
      <c r="B95" s="421" t="s">
        <v>73</v>
      </c>
      <c r="C95" s="421"/>
      <c r="D95" s="421"/>
      <c r="E95" s="247" t="s">
        <v>67</v>
      </c>
      <c r="F95" s="247" t="s">
        <v>64</v>
      </c>
      <c r="G95" s="259">
        <v>97700</v>
      </c>
      <c r="H95" s="260">
        <v>1</v>
      </c>
      <c r="I95" s="261">
        <f t="shared" si="12"/>
        <v>97.7</v>
      </c>
    </row>
    <row r="96" spans="1:9" s="113" customFormat="1">
      <c r="A96" s="199">
        <v>98111140</v>
      </c>
      <c r="B96" s="421" t="s">
        <v>73</v>
      </c>
      <c r="C96" s="421"/>
      <c r="D96" s="421"/>
      <c r="E96" s="247" t="s">
        <v>67</v>
      </c>
      <c r="F96" s="247" t="s">
        <v>64</v>
      </c>
      <c r="G96" s="259">
        <v>20100</v>
      </c>
      <c r="H96" s="260">
        <v>1</v>
      </c>
      <c r="I96" s="261">
        <f t="shared" si="12"/>
        <v>20.100000000000001</v>
      </c>
    </row>
    <row r="97" spans="1:9" s="113" customFormat="1">
      <c r="A97" s="199">
        <v>98111140</v>
      </c>
      <c r="B97" s="421" t="s">
        <v>73</v>
      </c>
      <c r="C97" s="421"/>
      <c r="D97" s="421"/>
      <c r="E97" s="247" t="s">
        <v>67</v>
      </c>
      <c r="F97" s="247" t="s">
        <v>64</v>
      </c>
      <c r="G97" s="259">
        <v>737500</v>
      </c>
      <c r="H97" s="260">
        <v>1</v>
      </c>
      <c r="I97" s="261">
        <f t="shared" si="12"/>
        <v>737.5</v>
      </c>
    </row>
    <row r="98" spans="1:9" s="113" customFormat="1">
      <c r="A98" s="199">
        <v>98111140</v>
      </c>
      <c r="B98" s="421" t="s">
        <v>73</v>
      </c>
      <c r="C98" s="421"/>
      <c r="D98" s="421"/>
      <c r="E98" s="247" t="s">
        <v>67</v>
      </c>
      <c r="F98" s="247" t="s">
        <v>64</v>
      </c>
      <c r="G98" s="259">
        <v>391300</v>
      </c>
      <c r="H98" s="260">
        <v>1</v>
      </c>
      <c r="I98" s="261">
        <f t="shared" si="12"/>
        <v>391.3</v>
      </c>
    </row>
    <row r="99" spans="1:9" s="113" customFormat="1">
      <c r="A99" s="199">
        <v>98111140</v>
      </c>
      <c r="B99" s="421" t="s">
        <v>73</v>
      </c>
      <c r="C99" s="421"/>
      <c r="D99" s="421"/>
      <c r="E99" s="247" t="s">
        <v>67</v>
      </c>
      <c r="F99" s="247" t="s">
        <v>64</v>
      </c>
      <c r="G99" s="259">
        <v>195800</v>
      </c>
      <c r="H99" s="260">
        <v>1</v>
      </c>
      <c r="I99" s="261">
        <f t="shared" si="12"/>
        <v>195.8</v>
      </c>
    </row>
    <row r="100" spans="1:9" s="113" customFormat="1">
      <c r="A100" s="199">
        <v>98111140</v>
      </c>
      <c r="B100" s="421" t="s">
        <v>73</v>
      </c>
      <c r="C100" s="421"/>
      <c r="D100" s="421"/>
      <c r="E100" s="247" t="s">
        <v>67</v>
      </c>
      <c r="F100" s="247" t="s">
        <v>64</v>
      </c>
      <c r="G100" s="259">
        <v>356300</v>
      </c>
      <c r="H100" s="260">
        <v>1</v>
      </c>
      <c r="I100" s="261">
        <f t="shared" si="12"/>
        <v>356.3</v>
      </c>
    </row>
    <row r="101" spans="1:9" s="113" customFormat="1">
      <c r="A101" s="199">
        <v>98111140</v>
      </c>
      <c r="B101" s="421" t="s">
        <v>73</v>
      </c>
      <c r="C101" s="421"/>
      <c r="D101" s="421"/>
      <c r="E101" s="247" t="s">
        <v>67</v>
      </c>
      <c r="F101" s="247" t="s">
        <v>64</v>
      </c>
      <c r="G101" s="259">
        <v>292900</v>
      </c>
      <c r="H101" s="260">
        <v>1</v>
      </c>
      <c r="I101" s="261">
        <f t="shared" si="12"/>
        <v>292.89999999999998</v>
      </c>
    </row>
    <row r="102" spans="1:9" s="113" customFormat="1">
      <c r="A102" s="199">
        <v>98111140</v>
      </c>
      <c r="B102" s="421" t="s">
        <v>73</v>
      </c>
      <c r="C102" s="421"/>
      <c r="D102" s="421"/>
      <c r="E102" s="247" t="s">
        <v>67</v>
      </c>
      <c r="F102" s="247" t="s">
        <v>64</v>
      </c>
      <c r="G102" s="259">
        <v>187800</v>
      </c>
      <c r="H102" s="260">
        <v>1</v>
      </c>
      <c r="I102" s="261">
        <f t="shared" si="12"/>
        <v>187.8</v>
      </c>
    </row>
    <row r="103" spans="1:9" s="113" customFormat="1">
      <c r="A103" s="199">
        <v>98111140</v>
      </c>
      <c r="B103" s="421" t="s">
        <v>73</v>
      </c>
      <c r="C103" s="421"/>
      <c r="D103" s="421"/>
      <c r="E103" s="247" t="s">
        <v>67</v>
      </c>
      <c r="F103" s="247" t="s">
        <v>64</v>
      </c>
      <c r="G103" s="259">
        <v>389900</v>
      </c>
      <c r="H103" s="260">
        <v>1</v>
      </c>
      <c r="I103" s="261">
        <f t="shared" si="12"/>
        <v>389.9</v>
      </c>
    </row>
    <row r="104" spans="1:9" s="113" customFormat="1">
      <c r="A104" s="199">
        <v>98111140</v>
      </c>
      <c r="B104" s="421" t="s">
        <v>73</v>
      </c>
      <c r="C104" s="421"/>
      <c r="D104" s="421"/>
      <c r="E104" s="247" t="s">
        <v>67</v>
      </c>
      <c r="F104" s="247" t="s">
        <v>64</v>
      </c>
      <c r="G104" s="259">
        <v>521680</v>
      </c>
      <c r="H104" s="260">
        <v>1</v>
      </c>
      <c r="I104" s="261">
        <f t="shared" si="12"/>
        <v>521.70000000000005</v>
      </c>
    </row>
    <row r="105" spans="1:9" s="113" customFormat="1">
      <c r="A105" s="199">
        <v>98111140</v>
      </c>
      <c r="B105" s="421" t="s">
        <v>73</v>
      </c>
      <c r="C105" s="421"/>
      <c r="D105" s="421"/>
      <c r="E105" s="247" t="s">
        <v>67</v>
      </c>
      <c r="F105" s="247" t="s">
        <v>64</v>
      </c>
      <c r="G105" s="259">
        <v>328030</v>
      </c>
      <c r="H105" s="260">
        <v>1</v>
      </c>
      <c r="I105" s="261">
        <f t="shared" ref="I105" si="13">+ROUNDUP(H105*G105/1000,1)</f>
        <v>328.1</v>
      </c>
    </row>
    <row r="106" spans="1:9" s="110" customFormat="1" ht="54.95" customHeight="1">
      <c r="A106" s="218" t="s">
        <v>226</v>
      </c>
      <c r="B106" s="441" t="s">
        <v>188</v>
      </c>
      <c r="C106" s="441"/>
      <c r="D106" s="441"/>
      <c r="E106" s="441"/>
      <c r="F106" s="441"/>
      <c r="G106" s="441"/>
      <c r="H106" s="441"/>
      <c r="I106" s="109">
        <f>+I107+I118</f>
        <v>237346.90000000002</v>
      </c>
    </row>
    <row r="107" spans="1:9" s="33" customFormat="1" ht="20.95" customHeight="1">
      <c r="A107" s="271"/>
      <c r="B107" s="331" t="s">
        <v>86</v>
      </c>
      <c r="C107" s="332"/>
      <c r="D107" s="337"/>
      <c r="E107" s="272"/>
      <c r="F107" s="272"/>
      <c r="G107" s="272"/>
      <c r="H107" s="106"/>
      <c r="I107" s="265">
        <f>SUM(I108:I117)</f>
        <v>230941.90000000002</v>
      </c>
    </row>
    <row r="108" spans="1:9" s="113" customFormat="1" ht="17.5" customHeight="1">
      <c r="A108" s="199">
        <v>45451700</v>
      </c>
      <c r="B108" s="421" t="s">
        <v>228</v>
      </c>
      <c r="C108" s="421"/>
      <c r="D108" s="421"/>
      <c r="E108" s="247" t="s">
        <v>222</v>
      </c>
      <c r="F108" s="247" t="s">
        <v>82</v>
      </c>
      <c r="G108" s="259">
        <v>1308830</v>
      </c>
      <c r="H108" s="260">
        <v>1</v>
      </c>
      <c r="I108" s="261">
        <f t="shared" ref="I108:I129" si="14">+ROUNDUP(H108*G108/1000,1)</f>
        <v>1308.8999999999999</v>
      </c>
    </row>
    <row r="109" spans="1:9" s="113" customFormat="1" ht="17.5" customHeight="1">
      <c r="A109" s="199">
        <v>45451700</v>
      </c>
      <c r="B109" s="421" t="s">
        <v>228</v>
      </c>
      <c r="C109" s="421"/>
      <c r="D109" s="421"/>
      <c r="E109" s="247" t="s">
        <v>222</v>
      </c>
      <c r="F109" s="247" t="s">
        <v>82</v>
      </c>
      <c r="G109" s="259">
        <v>10641500</v>
      </c>
      <c r="H109" s="260">
        <v>1</v>
      </c>
      <c r="I109" s="261">
        <f t="shared" ref="I109:I116" si="15">+ROUNDUP(H109*G109/1000,1)</f>
        <v>10641.5</v>
      </c>
    </row>
    <row r="110" spans="1:9" s="113" customFormat="1" ht="17.5" customHeight="1">
      <c r="A110" s="199">
        <v>45451700</v>
      </c>
      <c r="B110" s="421" t="s">
        <v>228</v>
      </c>
      <c r="C110" s="421"/>
      <c r="D110" s="421"/>
      <c r="E110" s="247" t="s">
        <v>222</v>
      </c>
      <c r="F110" s="247" t="s">
        <v>82</v>
      </c>
      <c r="G110" s="259">
        <v>19329460</v>
      </c>
      <c r="H110" s="260">
        <v>1</v>
      </c>
      <c r="I110" s="261">
        <f t="shared" si="15"/>
        <v>19329.5</v>
      </c>
    </row>
    <row r="111" spans="1:9" s="113" customFormat="1" ht="17.5" customHeight="1">
      <c r="A111" s="199">
        <v>45451700</v>
      </c>
      <c r="B111" s="421" t="s">
        <v>228</v>
      </c>
      <c r="C111" s="421"/>
      <c r="D111" s="421"/>
      <c r="E111" s="247" t="s">
        <v>222</v>
      </c>
      <c r="F111" s="247" t="s">
        <v>82</v>
      </c>
      <c r="G111" s="259">
        <v>10090</v>
      </c>
      <c r="H111" s="260">
        <v>1</v>
      </c>
      <c r="I111" s="261">
        <f t="shared" si="15"/>
        <v>10.1</v>
      </c>
    </row>
    <row r="112" spans="1:9" s="113" customFormat="1" ht="17.5" customHeight="1">
      <c r="A112" s="199">
        <v>45451700</v>
      </c>
      <c r="B112" s="421" t="s">
        <v>228</v>
      </c>
      <c r="C112" s="421"/>
      <c r="D112" s="421"/>
      <c r="E112" s="247" t="s">
        <v>222</v>
      </c>
      <c r="F112" s="247" t="s">
        <v>82</v>
      </c>
      <c r="G112" s="259">
        <v>65560760</v>
      </c>
      <c r="H112" s="260">
        <v>1</v>
      </c>
      <c r="I112" s="261">
        <f t="shared" si="15"/>
        <v>65560.800000000003</v>
      </c>
    </row>
    <row r="113" spans="1:9" s="113" customFormat="1" ht="17.5" customHeight="1">
      <c r="A113" s="199">
        <v>45451700</v>
      </c>
      <c r="B113" s="421" t="s">
        <v>228</v>
      </c>
      <c r="C113" s="421"/>
      <c r="D113" s="421"/>
      <c r="E113" s="247" t="s">
        <v>222</v>
      </c>
      <c r="F113" s="247" t="s">
        <v>82</v>
      </c>
      <c r="G113" s="259">
        <v>3312560</v>
      </c>
      <c r="H113" s="260">
        <v>1</v>
      </c>
      <c r="I113" s="261">
        <f t="shared" si="15"/>
        <v>3312.6</v>
      </c>
    </row>
    <row r="114" spans="1:9" s="113" customFormat="1" ht="17.5" customHeight="1">
      <c r="A114" s="199">
        <v>45451700</v>
      </c>
      <c r="B114" s="421" t="s">
        <v>228</v>
      </c>
      <c r="C114" s="421"/>
      <c r="D114" s="421"/>
      <c r="E114" s="247" t="s">
        <v>222</v>
      </c>
      <c r="F114" s="247" t="s">
        <v>82</v>
      </c>
      <c r="G114" s="259">
        <v>47247100</v>
      </c>
      <c r="H114" s="260">
        <v>1</v>
      </c>
      <c r="I114" s="261">
        <f t="shared" si="15"/>
        <v>47247.1</v>
      </c>
    </row>
    <row r="115" spans="1:9" s="113" customFormat="1" ht="17.5" customHeight="1">
      <c r="A115" s="199">
        <v>45451700</v>
      </c>
      <c r="B115" s="421" t="s">
        <v>228</v>
      </c>
      <c r="C115" s="421"/>
      <c r="D115" s="421"/>
      <c r="E115" s="247" t="s">
        <v>222</v>
      </c>
      <c r="F115" s="247" t="s">
        <v>82</v>
      </c>
      <c r="G115" s="259">
        <v>17349960</v>
      </c>
      <c r="H115" s="260">
        <v>1</v>
      </c>
      <c r="I115" s="261">
        <f t="shared" si="15"/>
        <v>17350</v>
      </c>
    </row>
    <row r="116" spans="1:9" s="113" customFormat="1" ht="17.5" customHeight="1">
      <c r="A116" s="199">
        <v>45451700</v>
      </c>
      <c r="B116" s="421" t="s">
        <v>228</v>
      </c>
      <c r="C116" s="421"/>
      <c r="D116" s="421"/>
      <c r="E116" s="247" t="s">
        <v>222</v>
      </c>
      <c r="F116" s="247" t="s">
        <v>82</v>
      </c>
      <c r="G116" s="259">
        <v>30837100</v>
      </c>
      <c r="H116" s="260">
        <v>1</v>
      </c>
      <c r="I116" s="261">
        <f t="shared" si="15"/>
        <v>30837.1</v>
      </c>
    </row>
    <row r="117" spans="1:9" s="113" customFormat="1" ht="17.5" customHeight="1">
      <c r="A117" s="199" t="s">
        <v>227</v>
      </c>
      <c r="B117" s="421" t="s">
        <v>228</v>
      </c>
      <c r="C117" s="421"/>
      <c r="D117" s="421"/>
      <c r="E117" s="247" t="s">
        <v>222</v>
      </c>
      <c r="F117" s="247" t="s">
        <v>82</v>
      </c>
      <c r="G117" s="259"/>
      <c r="H117" s="260"/>
      <c r="I117" s="261">
        <v>35344.300000000003</v>
      </c>
    </row>
    <row r="118" spans="1:9" s="113" customFormat="1" ht="20.95" customHeight="1">
      <c r="A118" s="199"/>
      <c r="B118" s="331" t="s">
        <v>65</v>
      </c>
      <c r="C118" s="332"/>
      <c r="D118" s="337"/>
      <c r="E118" s="272" t="s">
        <v>87</v>
      </c>
      <c r="F118" s="272" t="s">
        <v>87</v>
      </c>
      <c r="G118" s="272" t="s">
        <v>87</v>
      </c>
      <c r="H118" s="114"/>
      <c r="I118" s="265">
        <f>SUM(I119:I136)</f>
        <v>6405</v>
      </c>
    </row>
    <row r="119" spans="1:9" s="113" customFormat="1">
      <c r="A119" s="199">
        <v>71351540</v>
      </c>
      <c r="B119" s="421" t="s">
        <v>72</v>
      </c>
      <c r="C119" s="421"/>
      <c r="D119" s="421"/>
      <c r="E119" s="247" t="s">
        <v>66</v>
      </c>
      <c r="F119" s="247" t="s">
        <v>64</v>
      </c>
      <c r="G119" s="259">
        <v>77700</v>
      </c>
      <c r="H119" s="260">
        <v>1</v>
      </c>
      <c r="I119" s="261">
        <f t="shared" si="14"/>
        <v>77.7</v>
      </c>
    </row>
    <row r="120" spans="1:9" s="113" customFormat="1">
      <c r="A120" s="199">
        <v>71351540</v>
      </c>
      <c r="B120" s="421" t="s">
        <v>72</v>
      </c>
      <c r="C120" s="421"/>
      <c r="D120" s="421"/>
      <c r="E120" s="247" t="s">
        <v>66</v>
      </c>
      <c r="F120" s="247" t="s">
        <v>64</v>
      </c>
      <c r="G120" s="259">
        <v>304200</v>
      </c>
      <c r="H120" s="260">
        <v>1</v>
      </c>
      <c r="I120" s="261">
        <f t="shared" ref="I120" si="16">+ROUNDUP(H120*G120/1000,1)</f>
        <v>304.2</v>
      </c>
    </row>
    <row r="121" spans="1:9" s="113" customFormat="1">
      <c r="A121" s="199">
        <v>71351540</v>
      </c>
      <c r="B121" s="421" t="s">
        <v>72</v>
      </c>
      <c r="C121" s="421"/>
      <c r="D121" s="421"/>
      <c r="E121" s="247" t="s">
        <v>66</v>
      </c>
      <c r="F121" s="247" t="s">
        <v>64</v>
      </c>
      <c r="G121" s="259">
        <v>21230</v>
      </c>
      <c r="H121" s="260">
        <v>1</v>
      </c>
      <c r="I121" s="261">
        <f t="shared" ref="I121:I126" si="17">+ROUNDUP(H121*G121/1000,1)</f>
        <v>21.3</v>
      </c>
    </row>
    <row r="122" spans="1:9" s="113" customFormat="1">
      <c r="A122" s="199">
        <v>71351540</v>
      </c>
      <c r="B122" s="421" t="s">
        <v>72</v>
      </c>
      <c r="C122" s="421"/>
      <c r="D122" s="421"/>
      <c r="E122" s="247" t="s">
        <v>66</v>
      </c>
      <c r="F122" s="247" t="s">
        <v>64</v>
      </c>
      <c r="G122" s="259">
        <v>27700</v>
      </c>
      <c r="H122" s="260">
        <v>1</v>
      </c>
      <c r="I122" s="261">
        <f t="shared" si="17"/>
        <v>27.7</v>
      </c>
    </row>
    <row r="123" spans="1:9" s="113" customFormat="1">
      <c r="A123" s="199">
        <v>71351540</v>
      </c>
      <c r="B123" s="421" t="s">
        <v>72</v>
      </c>
      <c r="C123" s="421"/>
      <c r="D123" s="421"/>
      <c r="E123" s="247" t="s">
        <v>66</v>
      </c>
      <c r="F123" s="247" t="s">
        <v>64</v>
      </c>
      <c r="G123" s="259">
        <v>96700</v>
      </c>
      <c r="H123" s="260">
        <v>1</v>
      </c>
      <c r="I123" s="261">
        <f t="shared" si="17"/>
        <v>96.7</v>
      </c>
    </row>
    <row r="124" spans="1:9" s="113" customFormat="1">
      <c r="A124" s="199">
        <v>71351540</v>
      </c>
      <c r="B124" s="421" t="s">
        <v>72</v>
      </c>
      <c r="C124" s="421"/>
      <c r="D124" s="421"/>
      <c r="E124" s="247" t="s">
        <v>66</v>
      </c>
      <c r="F124" s="247" t="s">
        <v>64</v>
      </c>
      <c r="G124" s="259">
        <v>2947800</v>
      </c>
      <c r="H124" s="260">
        <v>1</v>
      </c>
      <c r="I124" s="261">
        <f t="shared" si="17"/>
        <v>2947.8</v>
      </c>
    </row>
    <row r="125" spans="1:9" s="113" customFormat="1">
      <c r="A125" s="199">
        <v>71351540</v>
      </c>
      <c r="B125" s="421" t="s">
        <v>72</v>
      </c>
      <c r="C125" s="421"/>
      <c r="D125" s="421"/>
      <c r="E125" s="247" t="s">
        <v>66</v>
      </c>
      <c r="F125" s="247" t="s">
        <v>64</v>
      </c>
      <c r="G125" s="259">
        <v>314030</v>
      </c>
      <c r="H125" s="260">
        <v>1</v>
      </c>
      <c r="I125" s="261">
        <f t="shared" si="17"/>
        <v>314.10000000000002</v>
      </c>
    </row>
    <row r="126" spans="1:9" s="113" customFormat="1">
      <c r="A126" s="199">
        <v>71351540</v>
      </c>
      <c r="B126" s="421" t="s">
        <v>72</v>
      </c>
      <c r="C126" s="421"/>
      <c r="D126" s="421"/>
      <c r="E126" s="247" t="s">
        <v>66</v>
      </c>
      <c r="F126" s="247" t="s">
        <v>64</v>
      </c>
      <c r="G126" s="259">
        <v>536400</v>
      </c>
      <c r="H126" s="260">
        <v>1</v>
      </c>
      <c r="I126" s="261">
        <f t="shared" si="17"/>
        <v>536.4</v>
      </c>
    </row>
    <row r="127" spans="1:9" s="113" customFormat="1">
      <c r="A127" s="199" t="s">
        <v>224</v>
      </c>
      <c r="B127" s="421" t="s">
        <v>72</v>
      </c>
      <c r="C127" s="421"/>
      <c r="D127" s="421"/>
      <c r="E127" s="247" t="s">
        <v>66</v>
      </c>
      <c r="F127" s="247" t="s">
        <v>64</v>
      </c>
      <c r="G127" s="259"/>
      <c r="H127" s="260"/>
      <c r="I127" s="261">
        <v>-2143.5</v>
      </c>
    </row>
    <row r="128" spans="1:9" s="113" customFormat="1">
      <c r="A128" s="199" t="s">
        <v>193</v>
      </c>
      <c r="B128" s="421" t="s">
        <v>72</v>
      </c>
      <c r="C128" s="421"/>
      <c r="D128" s="421"/>
      <c r="E128" s="247" t="s">
        <v>66</v>
      </c>
      <c r="F128" s="247" t="s">
        <v>64</v>
      </c>
      <c r="G128" s="259"/>
      <c r="H128" s="260"/>
      <c r="I128" s="261">
        <v>-28.1</v>
      </c>
    </row>
    <row r="129" spans="1:9" s="113" customFormat="1" ht="16.7" customHeight="1">
      <c r="A129" s="199">
        <v>98111140</v>
      </c>
      <c r="B129" s="421" t="s">
        <v>73</v>
      </c>
      <c r="C129" s="421"/>
      <c r="D129" s="421"/>
      <c r="E129" s="247" t="s">
        <v>67</v>
      </c>
      <c r="F129" s="247" t="s">
        <v>64</v>
      </c>
      <c r="G129" s="259">
        <v>445500</v>
      </c>
      <c r="H129" s="260">
        <v>1</v>
      </c>
      <c r="I129" s="261">
        <f t="shared" si="14"/>
        <v>445.5</v>
      </c>
    </row>
    <row r="130" spans="1:9" s="113" customFormat="1" ht="16.7" customHeight="1">
      <c r="A130" s="199">
        <v>98111140</v>
      </c>
      <c r="B130" s="421" t="s">
        <v>73</v>
      </c>
      <c r="C130" s="421"/>
      <c r="D130" s="421"/>
      <c r="E130" s="247" t="s">
        <v>67</v>
      </c>
      <c r="F130" s="247" t="s">
        <v>64</v>
      </c>
      <c r="G130" s="259">
        <v>458600</v>
      </c>
      <c r="H130" s="260">
        <v>1</v>
      </c>
      <c r="I130" s="261">
        <f t="shared" ref="I130" si="18">+ROUNDUP(H130*G130/1000,1)</f>
        <v>458.6</v>
      </c>
    </row>
    <row r="131" spans="1:9" s="113" customFormat="1" ht="16.7" customHeight="1">
      <c r="A131" s="199">
        <v>98111140</v>
      </c>
      <c r="B131" s="421" t="s">
        <v>73</v>
      </c>
      <c r="C131" s="421"/>
      <c r="D131" s="421"/>
      <c r="E131" s="247" t="s">
        <v>67</v>
      </c>
      <c r="F131" s="247" t="s">
        <v>64</v>
      </c>
      <c r="G131" s="259">
        <v>1003930</v>
      </c>
      <c r="H131" s="260">
        <v>1</v>
      </c>
      <c r="I131" s="261">
        <f t="shared" ref="I131" si="19">+ROUNDUP(H131*G131/1000,1)</f>
        <v>1004</v>
      </c>
    </row>
    <row r="132" spans="1:9" s="113" customFormat="1" ht="16.7" customHeight="1">
      <c r="A132" s="199">
        <v>98111140</v>
      </c>
      <c r="B132" s="421" t="s">
        <v>73</v>
      </c>
      <c r="C132" s="421"/>
      <c r="D132" s="421"/>
      <c r="E132" s="247" t="s">
        <v>67</v>
      </c>
      <c r="F132" s="247" t="s">
        <v>64</v>
      </c>
      <c r="G132" s="259">
        <v>1230000</v>
      </c>
      <c r="H132" s="260">
        <v>1</v>
      </c>
      <c r="I132" s="261">
        <f t="shared" ref="I132" si="20">+ROUNDUP(H132*G132/1000,1)</f>
        <v>1230</v>
      </c>
    </row>
    <row r="133" spans="1:9" s="113" customFormat="1" ht="16.7" customHeight="1">
      <c r="A133" s="199">
        <v>98111140</v>
      </c>
      <c r="B133" s="421" t="s">
        <v>73</v>
      </c>
      <c r="C133" s="421"/>
      <c r="D133" s="421"/>
      <c r="E133" s="247" t="s">
        <v>67</v>
      </c>
      <c r="F133" s="247" t="s">
        <v>64</v>
      </c>
      <c r="G133" s="259">
        <v>68000</v>
      </c>
      <c r="H133" s="260">
        <v>1</v>
      </c>
      <c r="I133" s="261">
        <f t="shared" ref="I133" si="21">+ROUNDUP(H133*G133/1000,1)</f>
        <v>68</v>
      </c>
    </row>
    <row r="134" spans="1:9" s="113" customFormat="1" ht="16.7" customHeight="1">
      <c r="A134" s="199">
        <v>98111140</v>
      </c>
      <c r="B134" s="421" t="s">
        <v>73</v>
      </c>
      <c r="C134" s="421"/>
      <c r="D134" s="421"/>
      <c r="E134" s="247" t="s">
        <v>67</v>
      </c>
      <c r="F134" s="247" t="s">
        <v>64</v>
      </c>
      <c r="G134" s="259">
        <v>252600</v>
      </c>
      <c r="H134" s="260">
        <v>1</v>
      </c>
      <c r="I134" s="261">
        <f t="shared" ref="I134" si="22">+ROUNDUP(H134*G134/1000,1)</f>
        <v>252.6</v>
      </c>
    </row>
    <row r="135" spans="1:9" s="113" customFormat="1" ht="17.5" customHeight="1">
      <c r="A135" s="199" t="s">
        <v>225</v>
      </c>
      <c r="B135" s="421" t="s">
        <v>73</v>
      </c>
      <c r="C135" s="421"/>
      <c r="D135" s="421"/>
      <c r="E135" s="247" t="s">
        <v>67</v>
      </c>
      <c r="F135" s="247" t="s">
        <v>64</v>
      </c>
      <c r="G135" s="259"/>
      <c r="H135" s="260"/>
      <c r="I135" s="261">
        <v>503.5</v>
      </c>
    </row>
    <row r="136" spans="1:9" s="113" customFormat="1" ht="17.5" customHeight="1">
      <c r="A136" s="199" t="s">
        <v>195</v>
      </c>
      <c r="B136" s="421" t="s">
        <v>73</v>
      </c>
      <c r="C136" s="421"/>
      <c r="D136" s="421"/>
      <c r="E136" s="247" t="s">
        <v>67</v>
      </c>
      <c r="F136" s="247" t="s">
        <v>64</v>
      </c>
      <c r="G136" s="259"/>
      <c r="H136" s="260"/>
      <c r="I136" s="261">
        <v>288.5</v>
      </c>
    </row>
  </sheetData>
  <mergeCells count="135">
    <mergeCell ref="B51:D51"/>
    <mergeCell ref="B52:D52"/>
    <mergeCell ref="B53:D53"/>
    <mergeCell ref="B54:D54"/>
    <mergeCell ref="B125:D125"/>
    <mergeCell ref="B129:D129"/>
    <mergeCell ref="B135:D135"/>
    <mergeCell ref="B101:D101"/>
    <mergeCell ref="B102:D102"/>
    <mergeCell ref="B103:D103"/>
    <mergeCell ref="B104:D104"/>
    <mergeCell ref="B106:H106"/>
    <mergeCell ref="B107:D107"/>
    <mergeCell ref="B108:D108"/>
    <mergeCell ref="B117:D117"/>
    <mergeCell ref="B109:D109"/>
    <mergeCell ref="B92:D92"/>
    <mergeCell ref="B93:D93"/>
    <mergeCell ref="B94:D94"/>
    <mergeCell ref="B95:D95"/>
    <mergeCell ref="B96:D96"/>
    <mergeCell ref="B97:D97"/>
    <mergeCell ref="B136:D136"/>
    <mergeCell ref="B105:D105"/>
    <mergeCell ref="B130:D130"/>
    <mergeCell ref="B120:D120"/>
    <mergeCell ref="B112:D112"/>
    <mergeCell ref="B122:D122"/>
    <mergeCell ref="B131:D131"/>
    <mergeCell ref="B114:D114"/>
    <mergeCell ref="B124:D124"/>
    <mergeCell ref="B132:D132"/>
    <mergeCell ref="B115:D115"/>
    <mergeCell ref="B133:D133"/>
    <mergeCell ref="B116:D116"/>
    <mergeCell ref="B126:D126"/>
    <mergeCell ref="B134:D134"/>
    <mergeCell ref="B111:D111"/>
    <mergeCell ref="B113:D113"/>
    <mergeCell ref="B110:D110"/>
    <mergeCell ref="B118:D118"/>
    <mergeCell ref="B119:D119"/>
    <mergeCell ref="B127:D127"/>
    <mergeCell ref="B128:D128"/>
    <mergeCell ref="B121:D121"/>
    <mergeCell ref="B123:D123"/>
    <mergeCell ref="B98:D98"/>
    <mergeCell ref="B99:D99"/>
    <mergeCell ref="B100:D100"/>
    <mergeCell ref="B88:D88"/>
    <mergeCell ref="B89:D89"/>
    <mergeCell ref="B90:D90"/>
    <mergeCell ref="B91:D91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71:D71"/>
    <mergeCell ref="B72:D72"/>
    <mergeCell ref="B73:D73"/>
    <mergeCell ref="B74:D74"/>
    <mergeCell ref="B75:D75"/>
    <mergeCell ref="B76:D76"/>
    <mergeCell ref="B77:D77"/>
    <mergeCell ref="B78:D78"/>
    <mergeCell ref="B62:H62"/>
    <mergeCell ref="B63:D63"/>
    <mergeCell ref="B64:D64"/>
    <mergeCell ref="B65:D65"/>
    <mergeCell ref="B66:D66"/>
    <mergeCell ref="B67:D67"/>
    <mergeCell ref="B68:D68"/>
    <mergeCell ref="B69:D69"/>
    <mergeCell ref="B70:D70"/>
    <mergeCell ref="D55:H55"/>
    <mergeCell ref="B56:H56"/>
    <mergeCell ref="B57:D57"/>
    <mergeCell ref="B58:D58"/>
    <mergeCell ref="B59:D59"/>
    <mergeCell ref="B60:D60"/>
    <mergeCell ref="B61:D61"/>
    <mergeCell ref="B28:D28"/>
    <mergeCell ref="D24:H24"/>
    <mergeCell ref="B25:H25"/>
    <mergeCell ref="B26:D26"/>
    <mergeCell ref="B27:D27"/>
    <mergeCell ref="B32:D32"/>
    <mergeCell ref="B33:D33"/>
    <mergeCell ref="B37:D37"/>
    <mergeCell ref="B31:D31"/>
    <mergeCell ref="B40:D40"/>
    <mergeCell ref="B41:D41"/>
    <mergeCell ref="B42:D42"/>
    <mergeCell ref="B43:D43"/>
    <mergeCell ref="B44:D44"/>
    <mergeCell ref="B45:H45"/>
    <mergeCell ref="B46:D46"/>
    <mergeCell ref="B49:D49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50:D50"/>
    <mergeCell ref="B12:D12"/>
    <mergeCell ref="A13:H13"/>
    <mergeCell ref="B29:D29"/>
    <mergeCell ref="B15:H15"/>
    <mergeCell ref="B16:D16"/>
    <mergeCell ref="B17:D17"/>
    <mergeCell ref="B30:D30"/>
    <mergeCell ref="B38:D38"/>
    <mergeCell ref="B34:D34"/>
    <mergeCell ref="B35:D35"/>
    <mergeCell ref="B36:D36"/>
    <mergeCell ref="B19:D19"/>
    <mergeCell ref="B22:D22"/>
    <mergeCell ref="D14:H14"/>
    <mergeCell ref="B20:D20"/>
    <mergeCell ref="B18:D18"/>
    <mergeCell ref="B21:D21"/>
    <mergeCell ref="B23:D23"/>
    <mergeCell ref="B39:D39"/>
    <mergeCell ref="B47:D47"/>
    <mergeCell ref="B48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2024-03-06T12:30:53Z</dcterms:modified>
</cp:coreProperties>
</file>