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seysmiki turqer + Voskehat\"/>
    </mc:Choice>
  </mc:AlternateContent>
  <bookViews>
    <workbookView xWindow="-118" yWindow="-118" windowWidth="21836" windowHeight="13143" tabRatio="845" firstSheet="2" activeTab="7"/>
  </bookViews>
  <sheets>
    <sheet name="Հավելված N 1" sheetId="65" r:id="rId1"/>
    <sheet name="Հավելված N 2" sheetId="32" r:id="rId2"/>
    <sheet name="Հավելված N 3" sheetId="69" r:id="rId3"/>
    <sheet name="Հավելված N 4" sheetId="56" r:id="rId4"/>
    <sheet name="Հավելված N 5" sheetId="72" r:id="rId5"/>
    <sheet name="Հավելված N 6" sheetId="29" r:id="rId6"/>
    <sheet name="Հավելված N 7" sheetId="74" r:id="rId7"/>
    <sheet name="Հավելված N 8" sheetId="54" r:id="rId8"/>
    <sheet name="Հավելված N 9" sheetId="71" r:id="rId9"/>
  </sheets>
  <definedNames>
    <definedName name="a" localSheetId="0">#REF!</definedName>
    <definedName name="a" localSheetId="2">#REF!</definedName>
    <definedName name="a" localSheetId="4">#REF!</definedName>
    <definedName name="a" localSheetId="6">#REF!</definedName>
    <definedName name="a" localSheetId="8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1">#REF!</definedName>
    <definedName name="AgencyName" localSheetId="2">#REF!</definedName>
    <definedName name="AgencyName" localSheetId="4">#REF!</definedName>
    <definedName name="AgencyName" localSheetId="6">#REF!</definedName>
    <definedName name="AgencyName" localSheetId="8">#REF!</definedName>
    <definedName name="AgencyName">#REF!</definedName>
    <definedName name="BOP" localSheetId="6">#REF!</definedName>
    <definedName name="BOP">#REF!</definedName>
    <definedName name="BOPfoot" localSheetId="6">#REF!</definedName>
    <definedName name="BOPfoot">#REF!</definedName>
    <definedName name="davit" localSheetId="2">#REF!</definedName>
    <definedName name="davit" localSheetId="4">#REF!</definedName>
    <definedName name="davit" localSheetId="6">#REF!</definedName>
    <definedName name="davit" localSheetId="8">#REF!</definedName>
    <definedName name="davit">#REF!</definedName>
    <definedName name="DebtCG" localSheetId="6">#REF!</definedName>
    <definedName name="DebtCG">#REF!</definedName>
    <definedName name="DebtGG" localSheetId="6">#REF!</definedName>
    <definedName name="DebtGG">#REF!</definedName>
    <definedName name="Functional1" localSheetId="1">#REF!</definedName>
    <definedName name="Functional1" localSheetId="2">#REF!</definedName>
    <definedName name="Functional1" localSheetId="4">#REF!</definedName>
    <definedName name="Functional1" localSheetId="6">#REF!</definedName>
    <definedName name="Functional1" localSheetId="8">#REF!</definedName>
    <definedName name="Functional1">#REF!</definedName>
    <definedName name="ggg" localSheetId="2">#REF!</definedName>
    <definedName name="ggg" localSheetId="4">#REF!</definedName>
    <definedName name="ggg" localSheetId="6">#REF!</definedName>
    <definedName name="ggg" localSheetId="8">#REF!</definedName>
    <definedName name="ggg">#REF!</definedName>
    <definedName name="MonExo" localSheetId="6">#REF!</definedName>
    <definedName name="MonExo">#REF!</definedName>
    <definedName name="MonGrow" localSheetId="6">#REF!</definedName>
    <definedName name="MonGrow">#REF!</definedName>
    <definedName name="PANature" localSheetId="1">#REF!</definedName>
    <definedName name="PANature" localSheetId="2">#REF!</definedName>
    <definedName name="PANature" localSheetId="4">#REF!</definedName>
    <definedName name="PANature" localSheetId="6">#REF!</definedName>
    <definedName name="PANature" localSheetId="8">#REF!</definedName>
    <definedName name="PANature">#REF!</definedName>
    <definedName name="PAType" localSheetId="1">#REF!</definedName>
    <definedName name="PAType" localSheetId="2">#REF!</definedName>
    <definedName name="PAType" localSheetId="4">#REF!</definedName>
    <definedName name="PAType" localSheetId="6">#REF!</definedName>
    <definedName name="PAType" localSheetId="8">#REF!</definedName>
    <definedName name="PAType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 localSheetId="6">#REF!</definedName>
    <definedName name="PerformanceType" localSheetId="8">#REF!</definedName>
    <definedName name="PerformanceType">#REF!</definedName>
    <definedName name="RealExo" localSheetId="6">#REF!</definedName>
    <definedName name="RealExo">#REF!</definedName>
    <definedName name="RealPercent" localSheetId="6">#REF!</definedName>
    <definedName name="RealPercent">#REF!</definedName>
    <definedName name="Table_2._Turkey__Exogenous_assumptions" localSheetId="6">#REF!</definedName>
    <definedName name="Table_2._Turkey__Exogenous_assumptions">#REF!</definedName>
    <definedName name="vlom" localSheetId="6">#REF!</definedName>
    <definedName name="vlom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2">#REF!</definedName>
    <definedName name="Հավելված" localSheetId="4">#REF!</definedName>
    <definedName name="Հավելված" localSheetId="6">#REF!</definedName>
    <definedName name="Հավելված" localSheetId="8">#REF!</definedName>
    <definedName name="Հավելված">#REF!</definedName>
    <definedName name="Հավելված10" localSheetId="4">#REF!</definedName>
    <definedName name="Հավելված10" localSheetId="6">#REF!</definedName>
    <definedName name="Հավելված10" localSheetId="8">#REF!</definedName>
    <definedName name="Հավելված10">#REF!</definedName>
    <definedName name="Հավելված11" localSheetId="4">#REF!</definedName>
    <definedName name="Հավելված11" localSheetId="6">#REF!</definedName>
    <definedName name="Հավելված11" localSheetId="8">#REF!</definedName>
    <definedName name="Հավելված11">#REF!</definedName>
    <definedName name="Հավելված20" localSheetId="4">#REF!</definedName>
    <definedName name="Հավելված20" localSheetId="6">#REF!</definedName>
    <definedName name="Հավելված20" localSheetId="8">#REF!</definedName>
    <definedName name="Հավելված20">#REF!</definedName>
    <definedName name="Հավելված9" localSheetId="4">#REF!</definedName>
    <definedName name="Հավելված9" localSheetId="6">#REF!</definedName>
    <definedName name="Հավելված9" localSheetId="8">#REF!</definedName>
    <definedName name="Հավելված9">#REF!</definedName>
    <definedName name="Մաս" localSheetId="2">#REF!</definedName>
    <definedName name="Մաս" localSheetId="4">#REF!</definedName>
    <definedName name="Մաս" localSheetId="6">#REF!</definedName>
    <definedName name="Մաս" localSheetId="8">#REF!</definedName>
    <definedName name="Մաս">#REF!</definedName>
    <definedName name="շախմատիստ" localSheetId="2">#REF!</definedName>
    <definedName name="շախմատիստ" localSheetId="4">#REF!</definedName>
    <definedName name="շախմատիստ" localSheetId="6">#REF!</definedName>
    <definedName name="շախմատիստ" localSheetId="8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9" i="56" l="1"/>
  <c r="E52" i="56"/>
  <c r="F29" i="56" l="1"/>
  <c r="D29" i="56"/>
  <c r="F23" i="69"/>
  <c r="G23" i="69"/>
  <c r="H23" i="69"/>
  <c r="E23" i="69"/>
  <c r="G25" i="69"/>
  <c r="I79" i="54"/>
  <c r="I82" i="54" l="1"/>
  <c r="I80" i="54"/>
  <c r="I44" i="54" l="1"/>
  <c r="I45" i="54"/>
  <c r="I46" i="54"/>
  <c r="I43" i="54"/>
  <c r="I42" i="54" l="1"/>
  <c r="H25" i="69" l="1"/>
  <c r="F25" i="69"/>
  <c r="E25" i="69"/>
  <c r="G53" i="71" l="1"/>
  <c r="D160" i="74"/>
  <c r="D150" i="74"/>
  <c r="D114" i="74"/>
  <c r="E25" i="74"/>
  <c r="D25" i="74"/>
  <c r="D92" i="74"/>
  <c r="D116" i="29" l="1"/>
  <c r="E92" i="29" l="1"/>
  <c r="D92" i="29"/>
  <c r="D38" i="29" l="1"/>
  <c r="G152" i="32" l="1"/>
  <c r="D100" i="65"/>
  <c r="E81" i="65" l="1"/>
  <c r="E74" i="65" s="1"/>
  <c r="D81" i="65"/>
  <c r="D74" i="65" s="1"/>
  <c r="D36" i="65" l="1"/>
  <c r="D29" i="65" s="1"/>
  <c r="G127" i="32"/>
  <c r="G125" i="32"/>
  <c r="G123" i="32"/>
  <c r="H130" i="32"/>
  <c r="G129" i="32"/>
  <c r="G130" i="32"/>
  <c r="H132" i="32"/>
  <c r="G132" i="32"/>
  <c r="G131" i="32" s="1"/>
  <c r="H131" i="32"/>
  <c r="G105" i="32"/>
  <c r="G104" i="32" s="1"/>
  <c r="G103" i="32" s="1"/>
  <c r="G102" i="32" s="1"/>
  <c r="G101" i="32" s="1"/>
  <c r="G99" i="32" s="1"/>
  <c r="G97" i="32" s="1"/>
  <c r="G96" i="32"/>
  <c r="G95" i="32" s="1"/>
  <c r="G94" i="32" s="1"/>
  <c r="G93" i="32" s="1"/>
  <c r="G92" i="32" s="1"/>
  <c r="G90" i="32" s="1"/>
  <c r="G62" i="32"/>
  <c r="G61" i="32" s="1"/>
  <c r="G60" i="32" s="1"/>
  <c r="G59" i="32" s="1"/>
  <c r="G58" i="32" s="1"/>
  <c r="G56" i="32" s="1"/>
  <c r="G54" i="32" s="1"/>
  <c r="G52" i="32" s="1"/>
  <c r="G50" i="32" s="1"/>
  <c r="G88" i="32" l="1"/>
  <c r="D94" i="65" s="1"/>
  <c r="D173" i="74"/>
  <c r="H129" i="32"/>
  <c r="H127" i="32" s="1"/>
  <c r="H125" i="32" s="1"/>
  <c r="H123" i="32" s="1"/>
  <c r="G48" i="32"/>
  <c r="D105" i="29" l="1"/>
  <c r="D87" i="65"/>
  <c r="G86" i="32"/>
  <c r="G84" i="32" s="1"/>
  <c r="G82" i="32" s="1"/>
  <c r="G80" i="32" s="1"/>
  <c r="I18" i="72" l="1"/>
  <c r="H18" i="72"/>
  <c r="F18" i="72"/>
  <c r="E18" i="72"/>
  <c r="E20" i="72"/>
  <c r="E22" i="72"/>
  <c r="I26" i="72"/>
  <c r="H26" i="72"/>
  <c r="I25" i="72"/>
  <c r="I24" i="72" s="1"/>
  <c r="H25" i="72"/>
  <c r="H24" i="72" s="1"/>
  <c r="F26" i="72"/>
  <c r="F25" i="72" s="1"/>
  <c r="F24" i="72" s="1"/>
  <c r="E24" i="72"/>
  <c r="E25" i="72"/>
  <c r="E26" i="72"/>
  <c r="I27" i="72" l="1"/>
  <c r="I22" i="72" s="1"/>
  <c r="I20" i="72" s="1"/>
  <c r="F22" i="72"/>
  <c r="F20" i="72" s="1"/>
  <c r="D26" i="72" l="1"/>
  <c r="H27" i="72"/>
  <c r="D27" i="72"/>
  <c r="F16" i="72"/>
  <c r="F15" i="72" s="1"/>
  <c r="F13" i="72" s="1"/>
  <c r="I16" i="72"/>
  <c r="I15" i="72" s="1"/>
  <c r="I13" i="72" s="1"/>
  <c r="G27" i="72" l="1"/>
  <c r="G26" i="72" l="1"/>
  <c r="D25" i="72"/>
  <c r="D24" i="72" l="1"/>
  <c r="G25" i="72" l="1"/>
  <c r="D22" i="72"/>
  <c r="D20" i="72"/>
  <c r="G24" i="72" l="1"/>
  <c r="H22" i="72"/>
  <c r="G22" i="72" l="1"/>
  <c r="H20" i="72"/>
  <c r="G20" i="72" s="1"/>
  <c r="D18" i="72" l="1"/>
  <c r="E16" i="72"/>
  <c r="G18" i="72" l="1"/>
  <c r="H16" i="72"/>
  <c r="D16" i="72"/>
  <c r="E15" i="72"/>
  <c r="D15" i="72" l="1"/>
  <c r="E13" i="72"/>
  <c r="D13" i="72" s="1"/>
  <c r="G16" i="72"/>
  <c r="H15" i="72"/>
  <c r="G15" i="72" l="1"/>
  <c r="H13" i="72"/>
  <c r="G13" i="72" s="1"/>
  <c r="E50" i="56" l="1"/>
  <c r="E23" i="56"/>
  <c r="E21" i="56" s="1"/>
  <c r="E19" i="56" s="1"/>
  <c r="D24" i="56"/>
  <c r="D31" i="56"/>
  <c r="E30" i="56"/>
  <c r="I74" i="54"/>
  <c r="I72" i="54"/>
  <c r="I58" i="54"/>
  <c r="I60" i="54"/>
  <c r="H26" i="69"/>
  <c r="F26" i="69"/>
  <c r="I83" i="54"/>
  <c r="I81" i="54"/>
  <c r="G27" i="69" s="1"/>
  <c r="D27" i="69" s="1"/>
  <c r="F31" i="56" s="1"/>
  <c r="F30" i="56" s="1"/>
  <c r="I78" i="54" l="1"/>
  <c r="I77" i="54" s="1"/>
  <c r="I71" i="54"/>
  <c r="I70" i="54" s="1"/>
  <c r="I57" i="54"/>
  <c r="I56" i="54" s="1"/>
  <c r="G26" i="69"/>
  <c r="E26" i="69"/>
  <c r="I69" i="54" l="1"/>
  <c r="D25" i="69"/>
  <c r="D23" i="69"/>
  <c r="D26" i="69"/>
  <c r="E29" i="56" l="1"/>
  <c r="E27" i="56" s="1"/>
  <c r="F27" i="56"/>
  <c r="E42" i="69"/>
  <c r="D44" i="69"/>
  <c r="H42" i="69"/>
  <c r="G42" i="69"/>
  <c r="F42" i="69"/>
  <c r="D42" i="69" l="1"/>
  <c r="F52" i="56"/>
  <c r="H96" i="32" s="1"/>
  <c r="H95" i="32" s="1"/>
  <c r="H94" i="32" s="1"/>
  <c r="H93" i="32" s="1"/>
  <c r="H92" i="32" s="1"/>
  <c r="H90" i="32" s="1"/>
  <c r="F25" i="56"/>
  <c r="H122" i="32"/>
  <c r="H121" i="32" s="1"/>
  <c r="H120" i="32" s="1"/>
  <c r="H119" i="32" s="1"/>
  <c r="H118" i="32" s="1"/>
  <c r="H116" i="32" s="1"/>
  <c r="E25" i="56"/>
  <c r="G122" i="32"/>
  <c r="G121" i="32" s="1"/>
  <c r="G120" i="32" s="1"/>
  <c r="G119" i="32" s="1"/>
  <c r="G118" i="32" s="1"/>
  <c r="G116" i="32" s="1"/>
  <c r="E21" i="69"/>
  <c r="E19" i="69" s="1"/>
  <c r="F22" i="69"/>
  <c r="D22" i="69" s="1"/>
  <c r="F24" i="56" s="1"/>
  <c r="F23" i="56" s="1"/>
  <c r="F21" i="56" s="1"/>
  <c r="H21" i="69"/>
  <c r="H19" i="69" s="1"/>
  <c r="G21" i="69"/>
  <c r="G19" i="69" s="1"/>
  <c r="H88" i="32" l="1"/>
  <c r="E94" i="65" s="1"/>
  <c r="E105" i="29" s="1"/>
  <c r="E173" i="74"/>
  <c r="G114" i="32"/>
  <c r="D128" i="74"/>
  <c r="F19" i="56"/>
  <c r="H62" i="32"/>
  <c r="H61" i="32" s="1"/>
  <c r="H60" i="32" s="1"/>
  <c r="H59" i="32" s="1"/>
  <c r="H58" i="32" s="1"/>
  <c r="H56" i="32" s="1"/>
  <c r="H114" i="32"/>
  <c r="E128" i="74"/>
  <c r="F21" i="69"/>
  <c r="F19" i="69" s="1"/>
  <c r="D19" i="69" s="1"/>
  <c r="H54" i="32" l="1"/>
  <c r="E114" i="74"/>
  <c r="H112" i="32"/>
  <c r="H110" i="32" s="1"/>
  <c r="H108" i="32" s="1"/>
  <c r="H106" i="32" s="1"/>
  <c r="E49" i="65"/>
  <c r="E52" i="29" s="1"/>
  <c r="D49" i="65"/>
  <c r="G112" i="32"/>
  <c r="G110" i="32" s="1"/>
  <c r="G108" i="32" s="1"/>
  <c r="G106" i="32" s="1"/>
  <c r="G78" i="32" s="1"/>
  <c r="D21" i="69"/>
  <c r="D52" i="29" l="1"/>
  <c r="H52" i="32"/>
  <c r="H50" i="32" s="1"/>
  <c r="H48" i="32" s="1"/>
  <c r="E36" i="65"/>
  <c r="D18" i="56"/>
  <c r="F15" i="69"/>
  <c r="E15" i="69"/>
  <c r="F17" i="69"/>
  <c r="G17" i="69"/>
  <c r="G15" i="69" s="1"/>
  <c r="E17" i="69"/>
  <c r="I40" i="54"/>
  <c r="I39" i="54"/>
  <c r="I38" i="54"/>
  <c r="I37" i="54"/>
  <c r="I33" i="54"/>
  <c r="I31" i="54"/>
  <c r="I34" i="54"/>
  <c r="I29" i="54"/>
  <c r="I36" i="54"/>
  <c r="I23" i="54"/>
  <c r="I22" i="54"/>
  <c r="I24" i="54"/>
  <c r="I21" i="54"/>
  <c r="I35" i="54"/>
  <c r="I27" i="54"/>
  <c r="I30" i="54"/>
  <c r="I25" i="54"/>
  <c r="I26" i="54"/>
  <c r="I28" i="54"/>
  <c r="I32" i="54"/>
  <c r="I18" i="54"/>
  <c r="I19" i="54"/>
  <c r="I20" i="54"/>
  <c r="I17" i="54"/>
  <c r="I16" i="54" l="1"/>
  <c r="I15" i="54"/>
  <c r="H18" i="69"/>
  <c r="D18" i="69" s="1"/>
  <c r="F18" i="56" s="1"/>
  <c r="E18" i="56" s="1"/>
  <c r="E17" i="56" s="1"/>
  <c r="E15" i="56" s="1"/>
  <c r="E29" i="65"/>
  <c r="E38" i="29"/>
  <c r="D58" i="56"/>
  <c r="F47" i="69"/>
  <c r="F45" i="69" s="1"/>
  <c r="H47" i="69"/>
  <c r="H45" i="69" s="1"/>
  <c r="E47" i="69"/>
  <c r="E45" i="69" s="1"/>
  <c r="F17" i="56" l="1"/>
  <c r="F15" i="56" s="1"/>
  <c r="F13" i="56" s="1"/>
  <c r="H17" i="69"/>
  <c r="H15" i="69" s="1"/>
  <c r="D15" i="69" s="1"/>
  <c r="E13" i="56"/>
  <c r="G34" i="32"/>
  <c r="G33" i="32" s="1"/>
  <c r="G32" i="32" s="1"/>
  <c r="G31" i="32" s="1"/>
  <c r="G30" i="32" s="1"/>
  <c r="G28" i="32" s="1"/>
  <c r="I67" i="54"/>
  <c r="I66" i="54"/>
  <c r="I65" i="54" s="1"/>
  <c r="I64" i="54" s="1"/>
  <c r="I63" i="54" s="1"/>
  <c r="H34" i="32" l="1"/>
  <c r="H33" i="32" s="1"/>
  <c r="H32" i="32" s="1"/>
  <c r="H31" i="32" s="1"/>
  <c r="H30" i="32" s="1"/>
  <c r="H28" i="32" s="1"/>
  <c r="H26" i="32" s="1"/>
  <c r="E48" i="74"/>
  <c r="G26" i="32"/>
  <c r="D48" i="74"/>
  <c r="G48" i="69"/>
  <c r="G47" i="69" s="1"/>
  <c r="G45" i="69" s="1"/>
  <c r="G24" i="32" l="1"/>
  <c r="D23" i="65"/>
  <c r="H24" i="32"/>
  <c r="E23" i="65"/>
  <c r="D45" i="69"/>
  <c r="D48" i="69"/>
  <c r="F58" i="56" s="1"/>
  <c r="D47" i="69"/>
  <c r="E16" i="65" l="1"/>
  <c r="E25" i="29"/>
  <c r="D16" i="65"/>
  <c r="D25" i="29"/>
  <c r="D43" i="56"/>
  <c r="E42" i="56"/>
  <c r="D41" i="56"/>
  <c r="E40" i="56"/>
  <c r="D39" i="56"/>
  <c r="E38" i="56"/>
  <c r="H36" i="69"/>
  <c r="G36" i="69"/>
  <c r="F36" i="69"/>
  <c r="H34" i="69"/>
  <c r="G34" i="69"/>
  <c r="F34" i="69"/>
  <c r="H32" i="69"/>
  <c r="G32" i="69"/>
  <c r="F32" i="69"/>
  <c r="F30" i="69"/>
  <c r="G30" i="69"/>
  <c r="H30" i="69"/>
  <c r="D37" i="56"/>
  <c r="E36" i="56"/>
  <c r="I55" i="54"/>
  <c r="I51" i="54"/>
  <c r="I54" i="54"/>
  <c r="I50" i="54"/>
  <c r="I53" i="54"/>
  <c r="I49" i="54"/>
  <c r="I52" i="54"/>
  <c r="I48" i="54"/>
  <c r="E34" i="56" l="1"/>
  <c r="I47" i="54"/>
  <c r="I41" i="54"/>
  <c r="I14" i="54" s="1"/>
  <c r="I13" i="54" s="1"/>
  <c r="G28" i="69"/>
  <c r="H28" i="69"/>
  <c r="F28" i="69"/>
  <c r="E33" i="69"/>
  <c r="D33" i="69" s="1"/>
  <c r="F39" i="56" s="1"/>
  <c r="F38" i="56" s="1"/>
  <c r="E31" i="69"/>
  <c r="E30" i="69" s="1"/>
  <c r="D30" i="69" s="1"/>
  <c r="E37" i="69"/>
  <c r="D37" i="69" s="1"/>
  <c r="F43" i="56" s="1"/>
  <c r="F42" i="56" s="1"/>
  <c r="E35" i="69"/>
  <c r="D35" i="69" s="1"/>
  <c r="F41" i="56" s="1"/>
  <c r="F40" i="56" s="1"/>
  <c r="E32" i="56" l="1"/>
  <c r="G45" i="32"/>
  <c r="G44" i="32" s="1"/>
  <c r="G43" i="32" s="1"/>
  <c r="G42" i="32" s="1"/>
  <c r="G41" i="32" s="1"/>
  <c r="G39" i="32" s="1"/>
  <c r="E32" i="69"/>
  <c r="D32" i="69" s="1"/>
  <c r="E36" i="69"/>
  <c r="D36" i="69" s="1"/>
  <c r="E34" i="69"/>
  <c r="D34" i="69" s="1"/>
  <c r="G37" i="32" l="1"/>
  <c r="D65" i="74"/>
  <c r="E28" i="69"/>
  <c r="G35" i="32" l="1"/>
  <c r="G22" i="32" s="1"/>
  <c r="G20" i="32" s="1"/>
  <c r="G18" i="32" s="1"/>
  <c r="D55" i="65"/>
  <c r="G52" i="71"/>
  <c r="G51" i="71" s="1"/>
  <c r="G50" i="71" s="1"/>
  <c r="G49" i="71" s="1"/>
  <c r="D66" i="29" l="1"/>
  <c r="D42" i="65"/>
  <c r="G47" i="71"/>
  <c r="G45" i="71" s="1"/>
  <c r="G43" i="71" s="1"/>
  <c r="G41" i="71" s="1"/>
  <c r="G39" i="71" s="1"/>
  <c r="G37" i="71" s="1"/>
  <c r="G35" i="71" s="1"/>
  <c r="G34" i="71" s="1"/>
  <c r="E48" i="56"/>
  <c r="E46" i="56" s="1"/>
  <c r="G77" i="32" s="1"/>
  <c r="D49" i="56"/>
  <c r="E40" i="69"/>
  <c r="E38" i="69"/>
  <c r="E13" i="69" s="1"/>
  <c r="F41" i="69"/>
  <c r="D41" i="69" s="1"/>
  <c r="F49" i="56" s="1"/>
  <c r="F48" i="56" s="1"/>
  <c r="F46" i="56" s="1"/>
  <c r="H77" i="32" s="1"/>
  <c r="H40" i="69"/>
  <c r="H38" i="69" s="1"/>
  <c r="H13" i="69" s="1"/>
  <c r="G40" i="69"/>
  <c r="G38" i="69" s="1"/>
  <c r="G13" i="69" s="1"/>
  <c r="F44" i="56" l="1"/>
  <c r="H76" i="32"/>
  <c r="H75" i="32" s="1"/>
  <c r="H74" i="32" s="1"/>
  <c r="H73" i="32" s="1"/>
  <c r="E44" i="56"/>
  <c r="E11" i="56" s="1"/>
  <c r="G76" i="32"/>
  <c r="G75" i="32" s="1"/>
  <c r="G74" i="32" s="1"/>
  <c r="G73" i="32" s="1"/>
  <c r="G71" i="32" s="1"/>
  <c r="D78" i="74" s="1"/>
  <c r="F40" i="69"/>
  <c r="F38" i="69" s="1"/>
  <c r="F13" i="69" s="1"/>
  <c r="G160" i="32" l="1"/>
  <c r="G151" i="32"/>
  <c r="G150" i="32" s="1"/>
  <c r="G149" i="32" s="1"/>
  <c r="G147" i="32" s="1"/>
  <c r="D17" i="69"/>
  <c r="D40" i="69"/>
  <c r="D38" i="69"/>
  <c r="G145" i="32" l="1"/>
  <c r="G159" i="32"/>
  <c r="G158" i="32" s="1"/>
  <c r="G157" i="32" s="1"/>
  <c r="G155" i="32" s="1"/>
  <c r="G32" i="71"/>
  <c r="G31" i="71" s="1"/>
  <c r="G30" i="71" s="1"/>
  <c r="G29" i="71" s="1"/>
  <c r="G28" i="71" s="1"/>
  <c r="G26" i="71" s="1"/>
  <c r="G24" i="71" s="1"/>
  <c r="G22" i="71" s="1"/>
  <c r="G20" i="71" s="1"/>
  <c r="G18" i="71" s="1"/>
  <c r="G16" i="71" s="1"/>
  <c r="G14" i="71" s="1"/>
  <c r="G13" i="71" s="1"/>
  <c r="G11" i="71" s="1"/>
  <c r="G153" i="32" l="1"/>
  <c r="D120" i="65" s="1"/>
  <c r="D148" i="29" s="1"/>
  <c r="D114" i="65"/>
  <c r="D138" i="29" l="1"/>
  <c r="D108" i="65"/>
  <c r="D106" i="65" s="1"/>
  <c r="G143" i="32"/>
  <c r="G141" i="32" s="1"/>
  <c r="G139" i="32" s="1"/>
  <c r="G137" i="32" s="1"/>
  <c r="G135" i="32" s="1"/>
  <c r="G134" i="32" s="1"/>
  <c r="F57" i="56"/>
  <c r="F55" i="56" s="1"/>
  <c r="H105" i="32" s="1"/>
  <c r="E57" i="56"/>
  <c r="E55" i="56" s="1"/>
  <c r="H104" i="32" l="1"/>
  <c r="H103" i="32" s="1"/>
  <c r="H102" i="32" s="1"/>
  <c r="H101" i="32" s="1"/>
  <c r="H99" i="32" s="1"/>
  <c r="H53" i="71"/>
  <c r="H52" i="71" s="1"/>
  <c r="H51" i="71" s="1"/>
  <c r="H50" i="71" s="1"/>
  <c r="H49" i="71" s="1"/>
  <c r="H47" i="71" s="1"/>
  <c r="H45" i="71" s="1"/>
  <c r="H43" i="71" s="1"/>
  <c r="H41" i="71" s="1"/>
  <c r="H39" i="71" s="1"/>
  <c r="H37" i="71" s="1"/>
  <c r="H35" i="71" s="1"/>
  <c r="H34" i="71" s="1"/>
  <c r="E53" i="56"/>
  <c r="F53" i="56"/>
  <c r="H97" i="32" l="1"/>
  <c r="E92" i="74"/>
  <c r="F50" i="56"/>
  <c r="D28" i="69"/>
  <c r="D31" i="69"/>
  <c r="F37" i="56" s="1"/>
  <c r="F36" i="56" s="1"/>
  <c r="F34" i="56" s="1"/>
  <c r="H152" i="32" l="1"/>
  <c r="E100" i="65"/>
  <c r="H86" i="32"/>
  <c r="H84" i="32" s="1"/>
  <c r="H82" i="32" s="1"/>
  <c r="H80" i="32" s="1"/>
  <c r="H78" i="32" s="1"/>
  <c r="F32" i="56"/>
  <c r="F11" i="56" s="1"/>
  <c r="H45" i="32"/>
  <c r="H44" i="32" s="1"/>
  <c r="H43" i="32" s="1"/>
  <c r="H42" i="32" s="1"/>
  <c r="H41" i="32" s="1"/>
  <c r="H39" i="32" s="1"/>
  <c r="H71" i="32"/>
  <c r="E78" i="74" s="1"/>
  <c r="E116" i="29" l="1"/>
  <c r="E87" i="65"/>
  <c r="H151" i="32"/>
  <c r="H150" i="32" s="1"/>
  <c r="H149" i="32" s="1"/>
  <c r="H147" i="32" s="1"/>
  <c r="H160" i="32"/>
  <c r="H37" i="32"/>
  <c r="E65" i="74"/>
  <c r="G69" i="32"/>
  <c r="D68" i="65" s="1"/>
  <c r="H69" i="32"/>
  <c r="E11" i="69"/>
  <c r="D79" i="29" l="1"/>
  <c r="D61" i="65"/>
  <c r="D14" i="65" s="1"/>
  <c r="D12" i="65" s="1"/>
  <c r="H67" i="32"/>
  <c r="E68" i="65"/>
  <c r="H32" i="71"/>
  <c r="H31" i="71" s="1"/>
  <c r="H30" i="71" s="1"/>
  <c r="H29" i="71" s="1"/>
  <c r="H28" i="71" s="1"/>
  <c r="H26" i="71" s="1"/>
  <c r="H24" i="71" s="1"/>
  <c r="H22" i="71" s="1"/>
  <c r="H20" i="71" s="1"/>
  <c r="H18" i="71" s="1"/>
  <c r="H16" i="71" s="1"/>
  <c r="H14" i="71" s="1"/>
  <c r="H13" i="71" s="1"/>
  <c r="H11" i="71" s="1"/>
  <c r="H159" i="32"/>
  <c r="H158" i="32" s="1"/>
  <c r="H157" i="32" s="1"/>
  <c r="H155" i="32" s="1"/>
  <c r="E150" i="74"/>
  <c r="H145" i="32"/>
  <c r="H35" i="32"/>
  <c r="H22" i="32" s="1"/>
  <c r="E55" i="65"/>
  <c r="G67" i="32"/>
  <c r="G65" i="32" s="1"/>
  <c r="G63" i="32" s="1"/>
  <c r="H65" i="32"/>
  <c r="H63" i="32" s="1"/>
  <c r="H46" i="32" s="1"/>
  <c r="H11" i="69"/>
  <c r="E160" i="74" l="1"/>
  <c r="H153" i="32"/>
  <c r="E120" i="65" s="1"/>
  <c r="E148" i="29" s="1"/>
  <c r="E114" i="65"/>
  <c r="H143" i="32"/>
  <c r="H141" i="32" s="1"/>
  <c r="H139" i="32" s="1"/>
  <c r="H137" i="32" s="1"/>
  <c r="H135" i="32" s="1"/>
  <c r="H134" i="32" s="1"/>
  <c r="E79" i="29"/>
  <c r="E61" i="65"/>
  <c r="E66" i="29"/>
  <c r="E42" i="65"/>
  <c r="E14" i="65" s="1"/>
  <c r="E12" i="65" s="1"/>
  <c r="G46" i="32"/>
  <c r="G16" i="32" s="1"/>
  <c r="G15" i="32" s="1"/>
  <c r="G13" i="32" s="1"/>
  <c r="G11" i="69"/>
  <c r="E138" i="29" l="1"/>
  <c r="E108" i="65"/>
  <c r="E106" i="65" s="1"/>
  <c r="H20" i="32"/>
  <c r="F11" i="69"/>
  <c r="D11" i="69" s="1"/>
  <c r="D13" i="69"/>
  <c r="H18" i="32" l="1"/>
  <c r="H16" i="32" s="1"/>
  <c r="H15" i="32" s="1"/>
  <c r="H13" i="32" s="1"/>
</calcChain>
</file>

<file path=xl/sharedStrings.xml><?xml version="1.0" encoding="utf-8"?>
<sst xmlns="http://schemas.openxmlformats.org/spreadsheetml/2006/main" count="1180" uniqueCount="342">
  <si>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</si>
  <si>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</si>
  <si>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</si>
  <si>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</si>
  <si>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</si>
  <si>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</si>
  <si>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</si>
  <si>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</si>
  <si>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</si>
  <si>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</si>
  <si>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</si>
  <si>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</si>
  <si>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</si>
  <si>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</si>
  <si>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</si>
  <si>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</si>
  <si>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</si>
  <si>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</si>
  <si>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</si>
  <si>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</si>
  <si>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</si>
  <si>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</si>
  <si>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</si>
  <si>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</si>
  <si>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</si>
  <si>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 xml:space="preserve"> ______________ ի    ___Ն որոշման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</si>
  <si>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</si>
  <si>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</si>
  <si>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</si>
  <si>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</si>
  <si>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</si>
  <si>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</si>
  <si>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</si>
  <si>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</si>
  <si>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</si>
  <si>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</si>
  <si>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</si>
  <si>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</si>
  <si>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</si>
  <si>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</si>
  <si>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</si>
  <si>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</si>
  <si>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</si>
  <si>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</si>
  <si>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</si>
  <si>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Ցուցանիշների փոփոխությունը (ավելացումները նշված են դրական նշանով, իսկ նվազեցումները՝ փակագծերում)  </t>
  </si>
  <si>
    <t>Աղյուսակ 9․1.13</t>
  </si>
  <si>
    <t>Խումբ N 02</t>
  </si>
  <si>
    <t>02</t>
  </si>
  <si>
    <t xml:space="preserve"> ԸՆԹԱՑԻԿ ԾԱԽՍԵՐ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</si>
  <si>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</si>
  <si>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</si>
  <si>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</si>
  <si>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</si>
  <si>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</si>
  <si>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 xml:space="preserve"> </t>
  </si>
  <si>
    <t>ՀՀ կառավարության  2024 թվականի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</si>
  <si>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</si>
  <si>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</si>
  <si>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</si>
  <si>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</si>
  <si>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</si>
  <si>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</si>
  <si>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</si>
  <si>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</si>
  <si>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</si>
  <si>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</si>
  <si>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</si>
  <si>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</si>
  <si>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</si>
  <si>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</si>
  <si>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>Ընդամենը</t>
  </si>
  <si>
    <t>Հավելված N 3</t>
  </si>
  <si>
    <t xml:space="preserve"> Ակտիվն օգտագործող կազմակերպությունների անվանումները </t>
  </si>
  <si>
    <t xml:space="preserve"> այդ թվում`ըստ ուղղությունների</t>
  </si>
  <si>
    <t>Երևան քաղաք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</si>
  <si>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</si>
  <si>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</si>
  <si>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</si>
  <si>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</si>
  <si>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</si>
  <si>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</si>
  <si>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</si>
  <si>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Հավելված N 6</t>
  </si>
  <si>
    <t>Արվեստների ծրագիր</t>
  </si>
  <si>
    <t>Ներդրումներ թատրոնների և համերգային կազմակերպությունների շենքերի կապիտալ վերանորոգման համար</t>
  </si>
  <si>
    <t>Բաժին N 08</t>
  </si>
  <si>
    <t>Դաս N 05</t>
  </si>
  <si>
    <t xml:space="preserve"> Արվեստ</t>
  </si>
  <si>
    <t xml:space="preserve"> ՄԱՍ I. ԱՊՐԱՆՔՆԵՐ</t>
  </si>
  <si>
    <t>ԷԱՃ</t>
  </si>
  <si>
    <t>լրակազմ</t>
  </si>
  <si>
    <t>08</t>
  </si>
  <si>
    <t xml:space="preserve"> ՀԱՆԳԻՍՏ, ՄՇԱԿՈՒՅԹ ԵՎ ԿՐՈՆ</t>
  </si>
  <si>
    <t xml:space="preserve"> Մշակութային ծառայություններ</t>
  </si>
  <si>
    <t>05</t>
  </si>
  <si>
    <t xml:space="preserve"> ՀՀ  կրթության , գիտության, մշակույթի և սպորտի նախարարություն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</si>
  <si>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</si>
  <si>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</si>
  <si>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</si>
  <si>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</si>
  <si>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</si>
  <si>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</si>
  <si>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</si>
  <si>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</si>
  <si>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</si>
  <si>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</si>
  <si>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Ծառայությունների մատուցում</t>
  </si>
  <si>
    <t xml:space="preserve"> Միջոցառման դասիչը` </t>
  </si>
  <si>
    <t xml:space="preserve"> 32001 </t>
  </si>
  <si>
    <t xml:space="preserve"> Ինն ամիս </t>
  </si>
  <si>
    <t xml:space="preserve"> Տարի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</si>
  <si>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</si>
  <si>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</si>
  <si>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և համերգային կազմակերպություններ</t>
  </si>
  <si>
    <t xml:space="preserve"> Ծառայությունների մատուցում </t>
  </si>
  <si>
    <t>Հավելված N 7</t>
  </si>
  <si>
    <t>1168-32001</t>
  </si>
  <si>
    <t xml:space="preserve"> ՄԱՍ II. ԱՇԽԱՏԱՆՔՆԵՐ</t>
  </si>
  <si>
    <t>45611200-1</t>
  </si>
  <si>
    <t xml:space="preserve"> մշակութային օբյեկտների հիմնանորոգում</t>
  </si>
  <si>
    <t>ԲՄ</t>
  </si>
  <si>
    <t>դրամ</t>
  </si>
  <si>
    <t xml:space="preserve"> ՄԱՍ III. ԾԱՌԱՅՈՒԹՅՈՒՆՆԵՐ</t>
  </si>
  <si>
    <t>71351540-1</t>
  </si>
  <si>
    <t xml:space="preserve"> տեխնիկական հսկողության ծառայություններ</t>
  </si>
  <si>
    <t>ԳՀ</t>
  </si>
  <si>
    <t>98111140-1</t>
  </si>
  <si>
    <t xml:space="preserve"> հեղինակային հսկողության ծառայություններ</t>
  </si>
  <si>
    <t>ՄԱ</t>
  </si>
  <si>
    <t>«Հայաստանի պետական սիմֆոնիկ նվագախումբ» ՊՈԱԿ</t>
  </si>
  <si>
    <t xml:space="preserve"> ՇԵՆՔԵՐ ԵՎ ՇԻՆՈՒԹՅՈՒՆՆԵՐ</t>
  </si>
  <si>
    <t xml:space="preserve"> – Շենքերի և շինությունների կապիտալ վերանորոգում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</si>
  <si>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</si>
  <si>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</si>
  <si>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</si>
  <si>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</si>
  <si>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</si>
  <si>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Միջոցառումն իրականացնողի անվանումը 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</si>
  <si>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</si>
  <si>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</si>
  <si>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</si>
  <si>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</si>
  <si>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</si>
  <si>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</si>
  <si>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</si>
  <si>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</si>
  <si>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</si>
  <si>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</si>
  <si>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</si>
  <si>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</si>
  <si>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</si>
  <si>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</si>
  <si>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</si>
  <si>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9․48</t>
  </si>
  <si>
    <t>ՀՀ կառավարություն</t>
  </si>
  <si>
    <t xml:space="preserve"> ՀՀ կառավարության պահուստային ֆոնդ </t>
  </si>
  <si>
    <t>Միջոցառման դասիչը՝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</si>
  <si>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</si>
  <si>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</si>
  <si>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ՀԱՅԱՍՏԱՆԻ ՀԱՆՐԱՊԵՏՈՒԹՅԱՆ ԿԱՌԱՎԱՐՈՒԹՅԱՆ 2023 ԹՎԱԿԱՆԻ ԴԵԿՏԵՄԲԵՐԻ 28-Ի N 2323-Ն ՈՐՈՇՄԱՆ N 9 ՀԱՎԵԼՎԱԾԻ NN 9.13 ԵՎ 9.48 ԱՂՅՈՒՍԱԿՆԵՐՈՒՄ ԿԱՏԱՐՎՈՂ ՓՈՓՈԽՈՒԹՅՈՒՆՆԵՐԸ ԵՎ ԼՐԱՑՈՒՄՆԵՐԸ </t>
  </si>
  <si>
    <t>Աղյուսակ 9․1.58</t>
  </si>
  <si>
    <t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</si>
  <si>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Բաժին</t>
  </si>
  <si>
    <t xml:space="preserve"> Խումբ</t>
  </si>
  <si>
    <t xml:space="preserve"> - Շենքերի և շինությունների շինարարություն</t>
  </si>
  <si>
    <t>Հավելված N 9</t>
  </si>
  <si>
    <t>«Վորքաութ» տեսակի մարզահրապարակների կառուցում</t>
  </si>
  <si>
    <t>Խումբ N 01</t>
  </si>
  <si>
    <t>Դաս N 01</t>
  </si>
  <si>
    <t xml:space="preserve"> Հանգստի և սպորտի ծառայություններ</t>
  </si>
  <si>
    <t>1163-32005</t>
  </si>
  <si>
    <t xml:space="preserve"> «Վորքաութ» տեսակի մարզահրապարակների կառուցում</t>
  </si>
  <si>
    <t xml:space="preserve"> փորձաքննության ծառայություններ</t>
  </si>
  <si>
    <t>ՀՀ Գեղարքունիքի մարզ</t>
  </si>
  <si>
    <t>Ճամբարակ քաղաքի Տիգրան Մեծի փ. 18/5, Նադարյան փ. 3/4 շենքերի բակերում գտնվող տարածքներում  «Վորքաութ» տեսակի մարզահրապարակներ</t>
  </si>
  <si>
    <t>ՀՀ Սյունիքի մարզ</t>
  </si>
  <si>
    <t>ՀՀ Վայոց Ձորի մարզ</t>
  </si>
  <si>
    <t>ՀՀ Տավուշի մարզ</t>
  </si>
  <si>
    <t>Կապան քաղաքի Մանուկյան փ. 1-ին նրբ. թիվ 2 և 3 շենքերի, Թումանյան փ. թիվ 18, Շահումյան փ. թիվ 15 և 19 շենքերի բակերում գտնվող տարածքներում  «Վորքաութ» տեսակի մարզահրապարակներ</t>
  </si>
  <si>
    <t>Ջերմուկ քաղաքի Ս. Շահումյանի փ. թիվ 1 շենքի, Ջերմուկի կրթահամալիրի բակերում գտնվող տարածքներում  «Վորքաութ» տեսակի մարզահրապարակներ</t>
  </si>
  <si>
    <t>Բերդ քաղաքի Սայաթ-Նովա 1 շենքերի, թիվ 4 դպրոցի և թիվ 3 դպրոցի բակերում գտնվող տարածքներում  «Վորքաութ» տեսակի մարզահրապարակներ</t>
  </si>
  <si>
    <t>ՀՀ Արմավիրի մարզ</t>
  </si>
  <si>
    <t>«Ոսկեհատի միջնակարգ դպրոց» ՊՈԱԿ</t>
  </si>
  <si>
    <t>Բաժին N 09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</si>
  <si>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</si>
  <si>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</si>
  <si>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 նախագծերի պատրաստում, ծախսերի գնահատում</t>
  </si>
  <si>
    <t>1236-32007</t>
  </si>
  <si>
    <t>Բարգավաճ և դիմակայուն Ասիայի և Խաղաղ օվկիանոսի Ճապոնիայի հիմնադրամի աջակցությամբ դպրոցների շենքային ապահովվածության բարելավում</t>
  </si>
  <si>
    <t xml:space="preserve"> Բարգավաճ և դիմակայուն Ասիայի և Խաղաղ օվկիանոսի Ճապոնիայի հիմնադրամի աջակցությամբ դպրոցների շենքային ապահովվածության բարելավում</t>
  </si>
  <si>
    <t>1041-32001</t>
  </si>
  <si>
    <t xml:space="preserve"> Մանկապատանեկան մարզադպրոցներին, մարզաձևերի ազգային ֆեդերացիաներին այլ մարզական կազմակերպություններին գույքով ապահովում</t>
  </si>
  <si>
    <t>37421210-503</t>
  </si>
  <si>
    <t xml:space="preserve"> վարժասարքեր</t>
  </si>
  <si>
    <t>հատ</t>
  </si>
  <si>
    <t>37421210-506</t>
  </si>
  <si>
    <t>37421210-505</t>
  </si>
  <si>
    <t>37421210-504</t>
  </si>
  <si>
    <t>37431270-508</t>
  </si>
  <si>
    <t xml:space="preserve"> մարզագունդ (հանտել)</t>
  </si>
  <si>
    <t>37431270-504</t>
  </si>
  <si>
    <t>37431270-502</t>
  </si>
  <si>
    <t>37431270-501</t>
  </si>
  <si>
    <t>37431270-506</t>
  </si>
  <si>
    <t>37431270-503</t>
  </si>
  <si>
    <t>37431282-501</t>
  </si>
  <si>
    <t xml:space="preserve"> ծանրաձողեր</t>
  </si>
  <si>
    <t>37421210-507</t>
  </si>
  <si>
    <t>37421210-510</t>
  </si>
  <si>
    <t>37421210-508</t>
  </si>
  <si>
    <t>37421210-509</t>
  </si>
  <si>
    <t>37431271-501</t>
  </si>
  <si>
    <t xml:space="preserve"> հանտելների կանգնակ</t>
  </si>
  <si>
    <t>37431270-505</t>
  </si>
  <si>
    <t>37431270-510</t>
  </si>
  <si>
    <t>37431270-507</t>
  </si>
  <si>
    <t>37431270-509</t>
  </si>
  <si>
    <t>37431285-501</t>
  </si>
  <si>
    <t xml:space="preserve"> ծանրաձողի կշռաքարերի հենակ</t>
  </si>
  <si>
    <t>37451830-501</t>
  </si>
  <si>
    <t xml:space="preserve"> վոլեյբոլի ցանց</t>
  </si>
  <si>
    <t>37451420-501</t>
  </si>
  <si>
    <t xml:space="preserve"> բասկետբոլի ամբողջական խաղային կոմպլեքսներ</t>
  </si>
  <si>
    <t>37451861-501</t>
  </si>
  <si>
    <t xml:space="preserve"> ֆուտբոլի դարպասներ</t>
  </si>
  <si>
    <t>Մանկապատանեկան մարզադպրոցներին, մարզաձևերի ազգային ֆեդերացիաներին այլ մարզական կազմակերպություններին գույքով ապահովում</t>
  </si>
  <si>
    <t>ՀՀ Լոռու մարզ</t>
  </si>
  <si>
    <t>Օձուն բնակավայրի մարզաառողջարանային կենտրոն</t>
  </si>
  <si>
    <t>ՀՀ քաղաքաշինության կոմիտե</t>
  </si>
  <si>
    <t>Դաս N 02</t>
  </si>
  <si>
    <t xml:space="preserve"> Թանգարաններ և ցուցասրահներ</t>
  </si>
  <si>
    <t>1075-32001</t>
  </si>
  <si>
    <t xml:space="preserve"> Ներդրումներ թանգարանների և պատկերասրահների հիմնանորոգման համար</t>
  </si>
  <si>
    <t xml:space="preserve"> 45611200-1</t>
  </si>
  <si>
    <t xml:space="preserve"> դրամ</t>
  </si>
  <si>
    <t xml:space="preserve"> 71351540-1</t>
  </si>
  <si>
    <t xml:space="preserve"> 98111140-1</t>
  </si>
  <si>
    <t>Ներդրումներ թանգարանների և պատկերասրահների հիմնանորոգման համար</t>
  </si>
  <si>
    <t>Հայաստանի ազգային պատկերասրահ  ՊՈԱԿ-ի Արա Սարգսյանի և Հակոբ Կոջոյանի տուն-թանգարան մասնաճյուղ</t>
  </si>
  <si>
    <t>Մարզական օբյեկտների շինարարություն</t>
  </si>
  <si>
    <t>Խումբ N 06</t>
  </si>
  <si>
    <t xml:space="preserve"> Կրթությանը տրամադրվող օժանդակ ծառայություններ</t>
  </si>
  <si>
    <t>1163-32001</t>
  </si>
  <si>
    <t xml:space="preserve"> Մարզական օբյեկտների շինարարություն</t>
  </si>
  <si>
    <t>71241200-3</t>
  </si>
  <si>
    <t>50531140-3</t>
  </si>
  <si>
    <t>«Խաղային մարզաձևերի օլիմպիական մանկապատանեկան մարզադպրոց» ՊՈԱԿ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</si>
  <si>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</si>
  <si>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Ցուցանիշների փոփոխությունը (ավելացումները նշված են դրական նշանով, իսկ նվազեցումները՝ փակագծերում)</t>
  </si>
  <si>
    <t xml:space="preserve">ՀԱՅԱՍՏԱՆԻ ՀԱՆՐԱՊԵՏՈՒԹՅԱՆ ԿԱՌԱՎԱՐՈՒԹՅԱՆ 2023 ԹՎԱԿԱՆԻ ԴԵԿՏԵՄԲԵՐԻ 28-Ի N 2323-Ն N 10 ՀԱՎԵԼՎԱԾՈՒՄ ԿԱՏԱՐՎՈՂ ՓՈՓՈԽՈՒԹՅՈՒՆՆԵՐԸ ԵՎ ԼՐԱՑՈՒՄՆԵՐԸ
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</si>
  <si>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</si>
  <si>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Հավելված N 5</t>
  </si>
  <si>
    <t xml:space="preserve">Ինն ամիս
</t>
  </si>
  <si>
    <t xml:space="preserve">Տարի
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</si>
  <si>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</si>
  <si>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</si>
  <si>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</si>
  <si>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</si>
  <si>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1189</t>
  </si>
  <si>
    <t xml:space="preserve">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</si>
  <si>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</si>
  <si>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 xml:space="preserve"> Ասիական զարգացման բանկի աջակցությամբ իրականացվող դպրոցների սեյսմիկ պաշտպանության ծրագրի կառավարում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</si>
  <si>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</si>
  <si>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</si>
  <si>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Ցուցանիշների փոփոխությունը (ավելացումները նշված են դրական նշանով)</t>
  </si>
  <si>
    <t>«ՀԱՅԱՍՏԱՆԻ ՀԱՆՐԱՊԵՏՈՒԹՅԱՆ 2024 ԹՎԱԿԱՆԻ ՊԵՏԱԿԱՆ ԲՅՈՒՋԵԻ ՄԱՍԻՆ» ՕՐԵՆՔԻ N 1 ՀԱՎԵԼՎԱԾԻ N 4 ԱՂՅՈՒՍԱԿՈՒՄ ԵՎ ՀԱՅԱՍՏԱՆԻ ՀԱՆՐԱՊԵՏՈՒԹՅԱՆ ԿԱՌԱՎԱՐՈՒԹՅԱՆ 2023 ԹՎԱԿԱՆԻ ԴԵԿՏԵՄԲԵՐԻ 28-Ի N 2323-Ն ՈՐՈՇՄԱՆ N 5 ՀԱՎԵԼՎԱԾԻ N 3 ԱՂՅՈՒՍԱԿՈՒՄ ԿԱՏԱՐՎՈՂ ԼՐԱՑՈՒՄԸ</t>
  </si>
  <si>
    <t>01</t>
  </si>
  <si>
    <t xml:space="preserve"> Մեծ նվաճումների սպորտ</t>
  </si>
  <si>
    <t xml:space="preserve"> Մասսայական սպորտ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</si>
  <si>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</si>
  <si>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</si>
  <si>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</si>
  <si>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կապիտալ վերանորոգում</t>
  </si>
  <si>
    <t xml:space="preserve"> ԿՐԹՈՒԹՅՈՒՆ</t>
  </si>
  <si>
    <t xml:space="preserve"> Միջնակարգ ընդհանուր կրթություն</t>
  </si>
  <si>
    <t>09</t>
  </si>
  <si>
    <t xml:space="preserve"> Հանրակրթական և նախադպրոցական հաստատությունների հիմնում, կառուցում, բարելավում</t>
  </si>
  <si>
    <t xml:space="preserve"> ԱՅԼ ՀԻՄՆԱԿԱՆ ՄԻՋՈՑՆԵՐ</t>
  </si>
  <si>
    <t xml:space="preserve"> - Նախագծահետազոտական ծախսեր</t>
  </si>
  <si>
    <t>06</t>
  </si>
  <si>
    <t>ՀՀ տարածքային կառավարման և ենթակառուցվածքների նախարարություն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</si>
  <si>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</si>
  <si>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</si>
  <si>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 Մանկապատանեկան մարզադպրոցներին, մարզաձևերի ազգային ֆեդերացիաներին և այլ մարզական հասարակական կազմակերպություններին գույքով ապահովում</t>
  </si>
  <si>
    <t xml:space="preserve"> Սպորտի զարգացման նպատակով մարզադպրոցներին, ազգային ֆեդերացիաներին և այլ մարզական հասարակական կազմակերպություններին մարզական և այլ անհրաժեշտ գույքի տրամադրում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</si>
  <si>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</si>
  <si>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</si>
  <si>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</si>
  <si>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</si>
  <si>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Առողջ ապրելակերպի զարգացման նպատակով բնակելի շենքերի, դպրոցների բակերում և այլ հասարակական վայրերում «Վորքաութ» տեսակի մարզահրապարակների կառուցում, նախագծում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</si>
  <si>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</si>
  <si>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</si>
  <si>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Դպրոցների սեյսմիկ պաշտպանության ծրագիր` ՀՀ դպրոցների սեյսմիկ անվտանգության բարելավման նպատակով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</si>
  <si>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</si>
  <si>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</si>
  <si>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</si>
  <si>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Հավելված N 8</t>
  </si>
  <si>
    <t>Մեծ նվաճումների սպորտ</t>
  </si>
  <si>
    <t xml:space="preserve"> Մանկապատանեկան մարզադպրոցներին, մարզաձևերի ազգային ֆեդերացիաներին և այլ մարզական հասարակական կազմակերպություններին գույքով ապահովում </t>
  </si>
  <si>
    <t xml:space="preserve"> Սպորտի զարգացման նպատակով մարզադպրոցներին, ազգային ֆեդերացիաներին և այլ մարզական հասարակական կազմակերպություններին մարզական և այլ անհրաժեշտ գույքի տրամադրում </t>
  </si>
  <si>
    <t xml:space="preserve"> Ակտիվն օգտագործող կազմակերպությունների անվանում </t>
  </si>
  <si>
    <t>Մարզական հաստատություններ</t>
  </si>
  <si>
    <t xml:space="preserve"> Մարզաառողջարանային կենտրոնների քանակը, որոնք ապահովվում են գույքով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</si>
  <si>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</si>
  <si>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</si>
  <si>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Թանգարաններ և պատկերասրահներ </t>
  </si>
  <si>
    <t xml:space="preserve"> Մարզական օբյեկտների շինարարություն 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</si>
  <si>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</si>
  <si>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Մարզական հաստատություններ </t>
  </si>
  <si>
    <t xml:space="preserve"> Նախագծանահաշվային փաստաթղթերի քանակ, հատ </t>
  </si>
  <si>
    <t xml:space="preserve"> Միջոցառումն իրականացնողի անվանումը՛ </t>
  </si>
  <si>
    <t xml:space="preserve"> «Գնումների մասին» ՀՀ օրենքի համաձայն ընտրված կազմակերպություն </t>
  </si>
  <si>
    <t xml:space="preserve">ՀՀ Գեղարքունիքի մարզում կառուցվող «Վորքաութ» տեսակի մարզահրապարակների քանակ, հատ </t>
  </si>
  <si>
    <t xml:space="preserve">ՀՀ Սյունիքի մարզում կառուցվող «Վորքաութ» տեսակի մարզահրապարակների քանակ, հատ </t>
  </si>
  <si>
    <t xml:space="preserve">ՀՀ Վայոց Ձորի մարզում կառուցվող «Վորքաութ» տեսակի մարզահրապարակների քանակ, հատ </t>
  </si>
  <si>
    <t xml:space="preserve">ՀՀ Տավուշի մարզում կառուցվող «Վորքաութ» տեսակի մարզահրապարակների քանակ, հատ </t>
  </si>
  <si>
    <t xml:space="preserve"> Դպրոցների սեյսմիկ անվտանգության մակարդակի բարձրացման ծրագիր </t>
  </si>
  <si>
    <t xml:space="preserve"> Ասիական զարգացման բանկի աջակցությամբ իրականացվող դպրոցների սեյսմիկ պաշտպանության ծրագրի կառավարում </t>
  </si>
  <si>
    <t xml:space="preserve"> Դպրոցների սեյսմիկ պաշտպանության ծրագիր` ՀՀ դպրոցների սեյսմիկ անվտանգության բարելավման նպատակով </t>
  </si>
  <si>
    <t xml:space="preserve">  Մասնագիտացված միավոր </t>
  </si>
  <si>
    <t xml:space="preserve"> Հանրակրթական և նախադպրոցական հաստատությունների հիմնում, կառուցում, բարելավում 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</si>
  <si>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</si>
  <si>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</si>
  <si>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</si>
  <si>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</si>
  <si>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 xml:space="preserve"> «Սեյսմիկ անվտանգության բարելավման»  ծրագրի շրջանակներում Բարգավաճ և դիմակայուն Ասիայի և Խաղաղ օվկիանոսի Ճապոնիայի հիմնադրամի աջակցությամբ դպրոցների նոր շենքերի կառուցում, առկա շենքերի վերակառուցում, հիմնանորոգում</t>
  </si>
  <si>
    <t>Նախագծանահաշվային փաստաթղթերի քանակ, հատ</t>
  </si>
  <si>
    <t>Աղյուսակ 9․1.7</t>
  </si>
  <si>
    <t xml:space="preserve">ՀՀ տարածքային կառավարման և ենթակառուցվածքների նախարարություն </t>
  </si>
  <si>
    <t>Աղյուսակ 9․1.39</t>
  </si>
  <si>
    <t xml:space="preserve">ՀԱՅԱՍՏԱՆԻ ՀԱՆՐԱՊԵՏՈՒԹՅԱՆ ԿԱՌԱՎԱՐՈՒԹՅԱՆ 2023 ԹՎԱԿԱՆԻ ԴԵԿՏԵՄԲԵՐԻ 28-Ի N 2323-Ն ՈՐՈՇՄԱՆ N 9.1 ՀԱՎԵԼՎԱԾԻ NN 9.1.7, 9.1.13, 9.1.39 ԵՎ 9.1.58 ԱՂՅՈՒՍԱԿՆԵՐՈՒՄ ԿԱՏԱՐՎՈՂ ՓՈՓՈԽՈՒԹՅՈՒՆՆԵՐԸ ԵՎ ԼՐԱՑՈՒՄՆԵՐԸ </t>
  </si>
  <si>
    <t xml:space="preserve"> – Հարկեր, պարտադիր վճարներ և տույժեր, որոնք կառավարման տարբեր մակարդակների կողմից կիրառվում են միմյանց նկատմամբ</t>
  </si>
  <si>
    <t>45211137-501</t>
  </si>
  <si>
    <t xml:space="preserve"> Մարզական հրապարակների հետ կապված կառույցների  կառուցման աշխատանքներ</t>
  </si>
  <si>
    <t>45211137-502</t>
  </si>
  <si>
    <t>45211137-503</t>
  </si>
  <si>
    <t>45211137-504</t>
  </si>
  <si>
    <t>Մարզական համալիրի կառուցման բազմակի կիրառման օրինակելի նախագծանախահաշվային փաստաթղթեր</t>
  </si>
  <si>
    <t>71241200-1</t>
  </si>
  <si>
    <t>50531140-1</t>
  </si>
  <si>
    <t>Հավելված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</si>
</sst>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##,##0;\(##,##0\);\-"/>
    <numFmt numFmtId="175" formatCode="_-* #,##0.0\ _р_._-;\-* #,##0.0\ _р_._-;_-* &quot;-&quot;??\ _р_._-;_-@_-"/>
    <numFmt numFmtId="176" formatCode="_-* #,##0.0\ _₽_-;\-* #,##0.0\ _₽_-;_-* &quot;-&quot;?\ _₽_-;_-@_-"/>
    <numFmt numFmtId="177" formatCode="#,##0.000000000000000000000000_);\(#,##0.000000000000000000000000\)"/>
    <numFmt numFmtId="178" formatCode="0_);\(0\)"/>
    <numFmt numFmtId="179" formatCode="0.000%"/>
    <numFmt numFmtId="180" formatCode="_(* #,##0.000_);_(* \(#,##0.000\);_(* &quot;-&quot;??_);_(@_)"/>
    <numFmt numFmtId="181" formatCode="_(* #,##0_);_(* \(#,##0\);_(* &quot;-&quot;??_);_(@_)"/>
  </numFmts>
  <fonts count="10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i/>
      <sz val="8"/>
      <name val="GHEA Grapalat"/>
      <family val="2"/>
    </font>
    <font>
      <sz val="12"/>
      <color rgb="FF00B05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03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7" applyNumberFormat="0" applyAlignment="0" applyProtection="0"/>
    <xf numFmtId="0" fontId="26" fillId="7" borderId="8" applyNumberFormat="0" applyAlignment="0" applyProtection="0"/>
    <xf numFmtId="0" fontId="27" fillId="7" borderId="7" applyNumberFormat="0" applyAlignment="0" applyProtection="0"/>
    <xf numFmtId="0" fontId="28" fillId="0" borderId="9" applyNumberFormat="0" applyFill="0" applyAlignment="0" applyProtection="0"/>
    <xf numFmtId="0" fontId="29" fillId="8" borderId="10" applyNumberFormat="0" applyAlignment="0" applyProtection="0"/>
    <xf numFmtId="0" fontId="30" fillId="0" borderId="0" applyNumberFormat="0" applyFill="0" applyBorder="0" applyAlignment="0" applyProtection="0"/>
    <xf numFmtId="0" fontId="13" fillId="9" borderId="11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2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1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4" applyNumberFormat="0" applyFill="0" applyAlignment="0" applyProtection="0"/>
    <xf numFmtId="0" fontId="35" fillId="25" borderId="0" applyNumberFormat="0" applyBorder="0" applyAlignment="0" applyProtection="0"/>
    <xf numFmtId="0" fontId="43" fillId="0" borderId="6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9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7" applyNumberFormat="0" applyAlignment="0" applyProtection="0"/>
    <xf numFmtId="0" fontId="40" fillId="3" borderId="0" applyNumberFormat="0" applyBorder="0" applyAlignment="0" applyProtection="0"/>
    <xf numFmtId="0" fontId="47" fillId="7" borderId="8" applyNumberFormat="0" applyAlignment="0" applyProtection="0"/>
    <xf numFmtId="0" fontId="44" fillId="6" borderId="7" applyNumberFormat="0" applyAlignment="0" applyProtection="0"/>
    <xf numFmtId="0" fontId="42" fillId="0" borderId="5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0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2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3" applyNumberFormat="0" applyAlignment="0" applyProtection="0"/>
    <xf numFmtId="0" fontId="57" fillId="53" borderId="14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5" applyNumberFormat="0" applyFill="0" applyAlignment="0" applyProtection="0"/>
    <xf numFmtId="0" fontId="61" fillId="0" borderId="16" applyNumberFormat="0" applyFill="0" applyAlignment="0" applyProtection="0"/>
    <xf numFmtId="0" fontId="62" fillId="0" borderId="17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3" applyNumberFormat="0" applyAlignment="0" applyProtection="0"/>
    <xf numFmtId="0" fontId="64" fillId="0" borderId="18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9" applyNumberFormat="0" applyFont="0" applyAlignment="0" applyProtection="0"/>
    <xf numFmtId="0" fontId="66" fillId="52" borderId="20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1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1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1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5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6">
      <protection locked="0"/>
    </xf>
    <xf numFmtId="171" fontId="83" fillId="56" borderId="26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56" fillId="5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63" fillId="42" borderId="13" applyNumberForma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16" fillId="55" borderId="19" applyNumberFormat="0" applyFon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6" fillId="52" borderId="20" applyNumberFormat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68" fillId="0" borderId="21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6" fillId="7" borderId="8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9" fillId="8" borderId="10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13" fillId="9" borderId="11" applyNumberFormat="0" applyFont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  <xf numFmtId="165" fontId="102" fillId="0" borderId="0" applyFill="0" applyBorder="0" applyProtection="0">
      <alignment horizontal="right" vertical="top"/>
    </xf>
  </cellStyleXfs>
  <cellXfs count="481">
    <xf numFmtId="0" fontId="0" fillId="0" borderId="0" xfId="0"/>
    <xf numFmtId="0" fontId="74" fillId="2" borderId="0" xfId="0" applyFont="1" applyFill="1"/>
    <xf numFmtId="169" fontId="17" fillId="2" borderId="22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2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right"/>
    </xf>
    <xf numFmtId="0" fontId="86" fillId="2" borderId="2" xfId="0" applyFont="1" applyFill="1" applyBorder="1" applyAlignment="1">
      <alignment horizontal="right" vertical="top" wrapText="1"/>
    </xf>
    <xf numFmtId="169" fontId="17" fillId="2" borderId="22" xfId="7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2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2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49" fontId="17" fillId="2" borderId="30" xfId="96" applyNumberFormat="1" applyFont="1" applyFill="1" applyBorder="1" applyAlignment="1">
      <alignment horizontal="center" vertical="center" textRotation="90" wrapText="1"/>
    </xf>
    <xf numFmtId="169" fontId="17" fillId="2" borderId="30" xfId="96" applyNumberFormat="1" applyFont="1" applyFill="1" applyBorder="1" applyAlignment="1">
      <alignment horizontal="center" vertical="center" wrapText="1"/>
    </xf>
    <xf numFmtId="0" fontId="17" fillId="2" borderId="30" xfId="96" applyFont="1" applyFill="1" applyBorder="1" applyAlignment="1">
      <alignment horizontal="center" vertical="center" wrapText="1"/>
    </xf>
    <xf numFmtId="0" fontId="74" fillId="2" borderId="30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4" fillId="2" borderId="0" xfId="253" applyFont="1" applyFill="1" applyAlignment="1">
      <alignment horizontal="center"/>
    </xf>
    <xf numFmtId="0" fontId="90" fillId="2" borderId="30" xfId="253" applyFont="1" applyFill="1" applyBorder="1" applyAlignment="1">
      <alignment horizontal="center" vertical="center" wrapText="1"/>
    </xf>
    <xf numFmtId="168" fontId="92" fillId="2" borderId="30" xfId="96" applyNumberFormat="1" applyFont="1" applyFill="1" applyBorder="1" applyAlignment="1">
      <alignment horizontal="center" vertical="center" wrapText="1"/>
    </xf>
    <xf numFmtId="0" fontId="86" fillId="2" borderId="30" xfId="253" applyFont="1" applyFill="1" applyBorder="1" applyAlignment="1">
      <alignment horizontal="center" vertical="center" wrapText="1"/>
    </xf>
    <xf numFmtId="168" fontId="73" fillId="2" borderId="30" xfId="96" applyNumberFormat="1" applyFont="1" applyFill="1" applyBorder="1" applyAlignment="1">
      <alignment vertical="center" wrapText="1"/>
    </xf>
    <xf numFmtId="0" fontId="91" fillId="2" borderId="33" xfId="96" applyFont="1" applyFill="1" applyBorder="1" applyAlignment="1">
      <alignment horizontal="center" vertical="center" wrapText="1"/>
    </xf>
    <xf numFmtId="165" fontId="91" fillId="2" borderId="30" xfId="6" applyNumberFormat="1" applyFont="1" applyFill="1" applyBorder="1" applyAlignment="1">
      <alignment horizontal="center" vertical="center"/>
    </xf>
    <xf numFmtId="43" fontId="74" fillId="2" borderId="30" xfId="7" applyFont="1" applyFill="1" applyBorder="1" applyAlignment="1">
      <alignment vertical="center"/>
    </xf>
    <xf numFmtId="0" fontId="14" fillId="2" borderId="30" xfId="165" applyFont="1" applyFill="1" applyBorder="1" applyAlignment="1">
      <alignment horizontal="center" vertical="center" wrapText="1"/>
    </xf>
    <xf numFmtId="166" fontId="17" fillId="58" borderId="30" xfId="7" applyNumberFormat="1" applyFont="1" applyFill="1" applyBorder="1" applyAlignment="1">
      <alignment vertical="top" wrapText="1"/>
    </xf>
    <xf numFmtId="0" fontId="73" fillId="2" borderId="23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43" fontId="14" fillId="2" borderId="30" xfId="253" applyNumberFormat="1" applyFont="1" applyFill="1" applyBorder="1" applyAlignment="1">
      <alignment vertical="center"/>
    </xf>
    <xf numFmtId="0" fontId="17" fillId="2" borderId="23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0" fontId="73" fillId="2" borderId="30" xfId="1736" applyFont="1" applyFill="1" applyBorder="1" applyAlignment="1">
      <alignment horizontal="center" vertical="center"/>
    </xf>
    <xf numFmtId="0" fontId="73" fillId="2" borderId="30" xfId="1735" applyFont="1" applyFill="1" applyBorder="1" applyAlignment="1">
      <alignment horizontal="center"/>
    </xf>
    <xf numFmtId="172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Border="1" applyAlignment="1">
      <alignment horizontal="center" wrapText="1"/>
    </xf>
    <xf numFmtId="0" fontId="73" fillId="2" borderId="0" xfId="0" applyFont="1" applyFill="1" applyAlignment="1">
      <alignment vertical="top"/>
    </xf>
    <xf numFmtId="0" fontId="73" fillId="2" borderId="0" xfId="0" applyFont="1" applyFill="1" applyAlignment="1">
      <alignment horizontal="left" vertical="center" wrapText="1"/>
    </xf>
    <xf numFmtId="0" fontId="94" fillId="2" borderId="1" xfId="0" applyFont="1" applyFill="1" applyBorder="1" applyAlignment="1"/>
    <xf numFmtId="0" fontId="94" fillId="2" borderId="30" xfId="0" applyFont="1" applyFill="1" applyBorder="1" applyAlignment="1">
      <alignment horizontal="center"/>
    </xf>
    <xf numFmtId="0" fontId="94" fillId="2" borderId="30" xfId="0" applyFont="1" applyFill="1" applyBorder="1" applyAlignment="1"/>
    <xf numFmtId="0" fontId="73" fillId="2" borderId="0" xfId="0" applyFont="1" applyFill="1" applyAlignment="1">
      <alignment horizontal="right"/>
    </xf>
    <xf numFmtId="0" fontId="73" fillId="2" borderId="22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vertical="top" wrapText="1"/>
    </xf>
    <xf numFmtId="0" fontId="73" fillId="2" borderId="40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top" wrapText="1"/>
    </xf>
    <xf numFmtId="167" fontId="73" fillId="2" borderId="38" xfId="0" applyNumberFormat="1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vertical="top" wrapText="1"/>
    </xf>
    <xf numFmtId="0" fontId="17" fillId="2" borderId="40" xfId="0" applyFont="1" applyFill="1" applyBorder="1" applyAlignment="1">
      <alignment vertical="top" wrapText="1"/>
    </xf>
    <xf numFmtId="0" fontId="86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center" wrapText="1"/>
    </xf>
    <xf numFmtId="169" fontId="17" fillId="2" borderId="38" xfId="7" applyNumberFormat="1" applyFont="1" applyFill="1" applyBorder="1" applyAlignment="1">
      <alignment horizontal="right" vertical="center" wrapText="1"/>
    </xf>
    <xf numFmtId="0" fontId="73" fillId="2" borderId="38" xfId="0" applyFont="1" applyFill="1" applyBorder="1"/>
    <xf numFmtId="165" fontId="73" fillId="2" borderId="38" xfId="0" applyNumberFormat="1" applyFont="1" applyFill="1" applyBorder="1"/>
    <xf numFmtId="165" fontId="73" fillId="2" borderId="0" xfId="0" applyNumberFormat="1" applyFont="1" applyFill="1"/>
    <xf numFmtId="0" fontId="17" fillId="2" borderId="38" xfId="0" applyFont="1" applyFill="1" applyBorder="1"/>
    <xf numFmtId="0" fontId="73" fillId="2" borderId="38" xfId="0" applyFont="1" applyFill="1" applyBorder="1" applyAlignment="1">
      <alignment horizontal="center" vertical="top"/>
    </xf>
    <xf numFmtId="165" fontId="73" fillId="2" borderId="38" xfId="6" applyFont="1" applyFill="1" applyBorder="1">
      <alignment horizontal="right" vertical="top"/>
    </xf>
    <xf numFmtId="0" fontId="73" fillId="57" borderId="38" xfId="0" applyFont="1" applyFill="1" applyBorder="1" applyAlignment="1">
      <alignment wrapText="1"/>
    </xf>
    <xf numFmtId="169" fontId="73" fillId="2" borderId="38" xfId="7" applyNumberFormat="1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166" fontId="73" fillId="0" borderId="0" xfId="299" applyNumberFormat="1" applyFont="1" applyFill="1"/>
    <xf numFmtId="0" fontId="73" fillId="2" borderId="38" xfId="0" applyFont="1" applyFill="1" applyBorder="1" applyAlignment="1">
      <alignment horizontal="center" vertical="top" wrapText="1"/>
    </xf>
    <xf numFmtId="0" fontId="73" fillId="2" borderId="0" xfId="1734" applyFont="1" applyFill="1" applyAlignment="1">
      <alignment horizontal="right" vertical="center"/>
    </xf>
    <xf numFmtId="0" fontId="73" fillId="2" borderId="30" xfId="1735" applyFont="1" applyFill="1" applyBorder="1" applyAlignment="1">
      <alignment horizontal="center" vertical="center" wrapText="1"/>
    </xf>
    <xf numFmtId="0" fontId="86" fillId="2" borderId="24" xfId="0" applyFont="1" applyFill="1" applyBorder="1" applyAlignment="1">
      <alignment vertical="center" wrapText="1"/>
    </xf>
    <xf numFmtId="0" fontId="86" fillId="2" borderId="38" xfId="165" applyFont="1" applyFill="1" applyBorder="1" applyAlignment="1">
      <alignment horizontal="left" vertical="top" wrapText="1"/>
    </xf>
    <xf numFmtId="0" fontId="87" fillId="2" borderId="38" xfId="0" applyFont="1" applyFill="1" applyBorder="1" applyAlignment="1">
      <alignment horizontal="left" vertical="top" wrapText="1"/>
    </xf>
    <xf numFmtId="0" fontId="73" fillId="2" borderId="38" xfId="96" applyFont="1" applyFill="1" applyBorder="1" applyAlignment="1">
      <alignment horizontal="center" vertical="center" wrapText="1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49" fontId="17" fillId="2" borderId="38" xfId="96" applyNumberFormat="1" applyFont="1" applyFill="1" applyBorder="1" applyAlignment="1">
      <alignment horizontal="center" vertical="center" textRotation="90" wrapText="1"/>
    </xf>
    <xf numFmtId="168" fontId="17" fillId="2" borderId="38" xfId="96" applyNumberFormat="1" applyFont="1" applyFill="1" applyBorder="1" applyAlignment="1">
      <alignment horizontal="center" vertical="center" wrapText="1"/>
    </xf>
    <xf numFmtId="0" fontId="17" fillId="2" borderId="38" xfId="96" applyFont="1" applyFill="1" applyBorder="1" applyAlignment="1">
      <alignment horizontal="center" vertical="center" wrapText="1"/>
    </xf>
    <xf numFmtId="169" fontId="17" fillId="2" borderId="38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90" fillId="2" borderId="38" xfId="96" applyFont="1" applyFill="1" applyBorder="1" applyAlignment="1">
      <alignment horizontal="center" vertical="center" wrapText="1"/>
    </xf>
    <xf numFmtId="39" fontId="17" fillId="2" borderId="38" xfId="96" applyNumberFormat="1" applyFont="1" applyFill="1" applyBorder="1" applyAlignment="1">
      <alignment horizontal="center" vertical="center" wrapText="1"/>
    </xf>
    <xf numFmtId="168" fontId="73" fillId="2" borderId="38" xfId="96" applyNumberFormat="1" applyFont="1" applyFill="1" applyBorder="1" applyAlignment="1">
      <alignment horizontal="center" vertical="center" wrapText="1"/>
    </xf>
    <xf numFmtId="165" fontId="17" fillId="2" borderId="38" xfId="6" applyNumberFormat="1" applyFont="1" applyFill="1" applyBorder="1" applyAlignment="1">
      <alignment horizontal="center" vertical="center"/>
    </xf>
    <xf numFmtId="0" fontId="17" fillId="2" borderId="1" xfId="96" applyFont="1" applyFill="1" applyBorder="1" applyAlignment="1">
      <alignment horizontal="center" vertical="center" wrapText="1"/>
    </xf>
    <xf numFmtId="169" fontId="73" fillId="57" borderId="24" xfId="0" applyNumberFormat="1" applyFont="1" applyFill="1" applyBorder="1" applyAlignment="1">
      <alignment horizontal="right" vertical="center" wrapText="1"/>
    </xf>
    <xf numFmtId="0" fontId="73" fillId="2" borderId="38" xfId="0" applyFont="1" applyFill="1" applyBorder="1" applyAlignment="1">
      <alignment vertical="top" wrapText="1"/>
    </xf>
    <xf numFmtId="169" fontId="73" fillId="2" borderId="24" xfId="0" applyNumberFormat="1" applyFont="1" applyFill="1" applyBorder="1" applyAlignment="1">
      <alignment horizontal="right" vertical="top" wrapText="1"/>
    </xf>
    <xf numFmtId="0" fontId="73" fillId="2" borderId="40" xfId="0" applyFont="1" applyFill="1" applyBorder="1" applyAlignment="1">
      <alignment vertical="center"/>
    </xf>
    <xf numFmtId="0" fontId="73" fillId="2" borderId="24" xfId="0" applyFont="1" applyFill="1" applyBorder="1" applyAlignment="1">
      <alignment horizontal="center" vertical="center"/>
    </xf>
    <xf numFmtId="169" fontId="73" fillId="2" borderId="38" xfId="0" applyNumberFormat="1" applyFont="1" applyFill="1" applyBorder="1" applyAlignment="1">
      <alignment horizontal="right" vertical="center" wrapText="1"/>
    </xf>
    <xf numFmtId="165" fontId="73" fillId="2" borderId="38" xfId="6" applyNumberFormat="1" applyFont="1" applyFill="1" applyBorder="1" applyAlignment="1">
      <alignment horizontal="center" vertical="center"/>
    </xf>
    <xf numFmtId="174" fontId="73" fillId="2" borderId="38" xfId="6" applyNumberFormat="1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vertical="center" wrapText="1"/>
    </xf>
    <xf numFmtId="0" fontId="73" fillId="2" borderId="24" xfId="0" applyFont="1" applyFill="1" applyBorder="1" applyAlignment="1">
      <alignment horizontal="center"/>
    </xf>
    <xf numFmtId="0" fontId="91" fillId="2" borderId="38" xfId="0" applyFont="1" applyFill="1" applyBorder="1" applyAlignment="1">
      <alignment vertical="center" wrapText="1"/>
    </xf>
    <xf numFmtId="43" fontId="73" fillId="2" borderId="0" xfId="0" applyNumberFormat="1" applyFont="1" applyFill="1"/>
    <xf numFmtId="43" fontId="73" fillId="2" borderId="0" xfId="7" applyFont="1" applyFill="1"/>
    <xf numFmtId="166" fontId="91" fillId="2" borderId="38" xfId="7" applyNumberFormat="1" applyFont="1" applyFill="1" applyBorder="1"/>
    <xf numFmtId="166" fontId="86" fillId="2" borderId="38" xfId="7" applyNumberFormat="1" applyFont="1" applyFill="1" applyBorder="1" applyAlignment="1">
      <alignment vertical="center"/>
    </xf>
    <xf numFmtId="166" fontId="86" fillId="0" borderId="38" xfId="7" applyNumberFormat="1" applyFont="1" applyFill="1" applyBorder="1" applyAlignment="1">
      <alignment vertical="center"/>
    </xf>
    <xf numFmtId="0" fontId="91" fillId="0" borderId="38" xfId="0" applyFont="1" applyFill="1" applyBorder="1" applyAlignment="1">
      <alignment vertical="center" wrapText="1"/>
    </xf>
    <xf numFmtId="0" fontId="86" fillId="0" borderId="24" xfId="0" applyFont="1" applyFill="1" applyBorder="1" applyAlignment="1">
      <alignment vertical="center" wrapText="1"/>
    </xf>
    <xf numFmtId="0" fontId="17" fillId="2" borderId="38" xfId="0" applyFont="1" applyFill="1" applyBorder="1" applyAlignment="1">
      <alignment horizontal="left" vertical="top" wrapText="1"/>
    </xf>
    <xf numFmtId="0" fontId="73" fillId="2" borderId="38" xfId="165" applyFont="1" applyFill="1" applyBorder="1" applyAlignment="1">
      <alignment horizontal="left" vertical="top" wrapText="1"/>
    </xf>
    <xf numFmtId="0" fontId="73" fillId="0" borderId="38" xfId="0" applyFont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center" wrapText="1"/>
    </xf>
    <xf numFmtId="168" fontId="73" fillId="0" borderId="38" xfId="96" applyNumberFormat="1" applyFont="1" applyFill="1" applyBorder="1" applyAlignment="1">
      <alignment horizontal="center" vertical="center" wrapText="1"/>
    </xf>
    <xf numFmtId="0" fontId="74" fillId="2" borderId="38" xfId="253" applyFont="1" applyFill="1" applyBorder="1"/>
    <xf numFmtId="43" fontId="73" fillId="2" borderId="38" xfId="7" applyFont="1" applyFill="1" applyBorder="1" applyAlignment="1">
      <alignment vertical="center" wrapText="1"/>
    </xf>
    <xf numFmtId="175" fontId="74" fillId="2" borderId="0" xfId="2027" applyNumberFormat="1" applyFont="1" applyFill="1"/>
    <xf numFmtId="0" fontId="96" fillId="0" borderId="38" xfId="0" applyFont="1" applyFill="1" applyBorder="1" applyAlignment="1">
      <alignment horizontal="left" vertical="top" wrapText="1"/>
    </xf>
    <xf numFmtId="166" fontId="73" fillId="2" borderId="38" xfId="7" applyNumberFormat="1" applyFont="1" applyFill="1" applyBorder="1" applyAlignment="1">
      <alignment horizontal="center" vertical="center" wrapText="1"/>
    </xf>
    <xf numFmtId="43" fontId="73" fillId="2" borderId="38" xfId="7" applyNumberFormat="1" applyFont="1" applyFill="1" applyBorder="1" applyAlignment="1">
      <alignment horizontal="center" vertical="center" wrapText="1"/>
    </xf>
    <xf numFmtId="166" fontId="86" fillId="2" borderId="38" xfId="7" applyNumberFormat="1" applyFont="1" applyFill="1" applyBorder="1" applyAlignment="1">
      <alignment horizontal="center" vertical="center" wrapText="1"/>
    </xf>
    <xf numFmtId="166" fontId="86" fillId="2" borderId="38" xfId="7" applyNumberFormat="1" applyFont="1" applyFill="1" applyBorder="1" applyAlignment="1">
      <alignment horizontal="right" vertical="center" wrapText="1"/>
    </xf>
    <xf numFmtId="166" fontId="73" fillId="2" borderId="38" xfId="7" applyNumberFormat="1" applyFont="1" applyFill="1" applyBorder="1" applyAlignment="1">
      <alignment horizontal="right" vertical="center" wrapText="1"/>
    </xf>
    <xf numFmtId="166" fontId="73" fillId="2" borderId="38" xfId="7" applyNumberFormat="1" applyFont="1" applyFill="1" applyBorder="1" applyAlignment="1">
      <alignment vertical="center" wrapText="1"/>
    </xf>
    <xf numFmtId="176" fontId="73" fillId="2" borderId="0" xfId="0" applyNumberFormat="1" applyFont="1" applyFill="1" applyAlignment="1">
      <alignment horizontal="left" vertical="top" wrapText="1"/>
    </xf>
    <xf numFmtId="0" fontId="17" fillId="2" borderId="38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vertical="center" wrapText="1"/>
    </xf>
    <xf numFmtId="0" fontId="86" fillId="2" borderId="38" xfId="165" applyFont="1" applyFill="1" applyBorder="1">
      <alignment horizontal="left" vertical="top" wrapText="1"/>
    </xf>
    <xf numFmtId="0" fontId="95" fillId="2" borderId="38" xfId="0" applyFont="1" applyFill="1" applyBorder="1" applyAlignment="1">
      <alignment horizontal="left" vertical="top" wrapText="1"/>
    </xf>
    <xf numFmtId="0" fontId="73" fillId="2" borderId="39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vertical="center" wrapText="1"/>
    </xf>
    <xf numFmtId="0" fontId="87" fillId="0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center"/>
    </xf>
    <xf numFmtId="165" fontId="73" fillId="2" borderId="38" xfId="6" applyNumberFormat="1" applyFont="1" applyFill="1" applyBorder="1" applyAlignment="1">
      <alignment horizontal="right" vertical="center"/>
    </xf>
    <xf numFmtId="0" fontId="73" fillId="2" borderId="0" xfId="0" applyFont="1" applyFill="1" applyAlignment="1">
      <alignment horizontal="right"/>
    </xf>
    <xf numFmtId="0" fontId="73" fillId="2" borderId="38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center" wrapText="1"/>
    </xf>
    <xf numFmtId="177" fontId="73" fillId="2" borderId="0" xfId="0" applyNumberFormat="1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 vertical="top" wrapText="1"/>
    </xf>
    <xf numFmtId="49" fontId="17" fillId="2" borderId="0" xfId="0" applyNumberFormat="1" applyFont="1" applyFill="1" applyBorder="1" applyAlignment="1">
      <alignment horizontal="center" vertical="top" wrapText="1"/>
    </xf>
    <xf numFmtId="0" fontId="73" fillId="2" borderId="0" xfId="0" applyFont="1" applyFill="1" applyBorder="1" applyAlignment="1">
      <alignment horizontal="center" wrapText="1"/>
    </xf>
    <xf numFmtId="49" fontId="73" fillId="2" borderId="0" xfId="0" applyNumberFormat="1" applyFont="1" applyFill="1" applyBorder="1" applyAlignment="1">
      <alignment horizontal="left" vertical="top" wrapText="1"/>
    </xf>
    <xf numFmtId="166" fontId="73" fillId="2" borderId="0" xfId="7" applyNumberFormat="1" applyFont="1" applyFill="1" applyBorder="1" applyAlignment="1">
      <alignment horizontal="right" vertical="center" wrapText="1"/>
    </xf>
    <xf numFmtId="165" fontId="73" fillId="2" borderId="38" xfId="8" applyNumberFormat="1" applyFont="1" applyFill="1" applyBorder="1" applyAlignment="1">
      <alignment horizontal="center" vertical="center" wrapText="1"/>
    </xf>
    <xf numFmtId="169" fontId="73" fillId="2" borderId="38" xfId="7" applyNumberFormat="1" applyFont="1" applyFill="1" applyBorder="1" applyAlignment="1">
      <alignment horizontal="right" vertical="center" wrapText="1"/>
    </xf>
    <xf numFmtId="168" fontId="17" fillId="2" borderId="38" xfId="0" applyNumberFormat="1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wrapText="1"/>
    </xf>
    <xf numFmtId="0" fontId="17" fillId="2" borderId="38" xfId="0" applyFont="1" applyFill="1" applyBorder="1" applyAlignment="1">
      <alignment horizontal="center" wrapText="1"/>
    </xf>
    <xf numFmtId="165" fontId="17" fillId="2" borderId="38" xfId="6" applyNumberFormat="1" applyFont="1" applyFill="1" applyBorder="1" applyAlignment="1">
      <alignment horizontal="right" vertical="center"/>
    </xf>
    <xf numFmtId="168" fontId="73" fillId="2" borderId="38" xfId="0" applyNumberFormat="1" applyFont="1" applyFill="1" applyBorder="1" applyAlignment="1">
      <alignment horizontal="right" vertical="center"/>
    </xf>
    <xf numFmtId="165" fontId="86" fillId="2" borderId="38" xfId="6" applyNumberFormat="1" applyFont="1" applyFill="1" applyBorder="1" applyAlignment="1">
      <alignment horizontal="right" vertical="center"/>
    </xf>
    <xf numFmtId="0" fontId="17" fillId="2" borderId="3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73" fillId="2" borderId="38" xfId="8" applyFont="1" applyFill="1" applyBorder="1" applyAlignment="1">
      <alignment horizontal="left" vertical="top" wrapText="1"/>
    </xf>
    <xf numFmtId="169" fontId="17" fillId="2" borderId="38" xfId="0" applyNumberFormat="1" applyFont="1" applyFill="1" applyBorder="1" applyAlignment="1">
      <alignment horizontal="center" vertical="top"/>
    </xf>
    <xf numFmtId="0" fontId="86" fillId="2" borderId="2" xfId="0" applyFont="1" applyFill="1" applyBorder="1" applyAlignment="1">
      <alignment horizontal="left" vertical="top" wrapText="1"/>
    </xf>
    <xf numFmtId="168" fontId="73" fillId="2" borderId="38" xfId="0" applyNumberFormat="1" applyFont="1" applyFill="1" applyBorder="1" applyAlignment="1">
      <alignment vertical="center"/>
    </xf>
    <xf numFmtId="0" fontId="73" fillId="2" borderId="23" xfId="8" applyFont="1" applyFill="1" applyBorder="1" applyAlignment="1">
      <alignment horizontal="left" vertical="top" wrapText="1"/>
    </xf>
    <xf numFmtId="0" fontId="17" fillId="2" borderId="38" xfId="8" applyFont="1" applyFill="1" applyBorder="1" applyAlignment="1">
      <alignment horizontal="left" vertical="center" wrapText="1"/>
    </xf>
    <xf numFmtId="169" fontId="17" fillId="2" borderId="38" xfId="0" applyNumberFormat="1" applyFont="1" applyFill="1" applyBorder="1" applyAlignment="1">
      <alignment vertical="center"/>
    </xf>
    <xf numFmtId="169" fontId="73" fillId="2" borderId="38" xfId="0" applyNumberFormat="1" applyFont="1" applyFill="1" applyBorder="1" applyAlignment="1">
      <alignment vertical="center"/>
    </xf>
    <xf numFmtId="0" fontId="14" fillId="2" borderId="0" xfId="0" applyFont="1" applyFill="1" applyBorder="1" applyAlignment="1">
      <alignment vertical="top" wrapText="1"/>
    </xf>
    <xf numFmtId="167" fontId="74" fillId="2" borderId="0" xfId="0" applyNumberFormat="1" applyFont="1" applyFill="1"/>
    <xf numFmtId="0" fontId="73" fillId="2" borderId="38" xfId="0" applyFont="1" applyFill="1" applyBorder="1" applyAlignment="1">
      <alignment wrapText="1"/>
    </xf>
    <xf numFmtId="166" fontId="73" fillId="2" borderId="38" xfId="7" applyNumberFormat="1" applyFont="1" applyFill="1" applyBorder="1" applyAlignment="1">
      <alignment horizontal="right" vertical="center"/>
    </xf>
    <xf numFmtId="0" fontId="17" fillId="2" borderId="38" xfId="0" applyFont="1" applyFill="1" applyBorder="1" applyAlignment="1"/>
    <xf numFmtId="0" fontId="88" fillId="2" borderId="0" xfId="0" applyFont="1" applyFill="1" applyAlignment="1">
      <alignment vertical="top" wrapText="1"/>
    </xf>
    <xf numFmtId="165" fontId="17" fillId="2" borderId="38" xfId="8" applyNumberFormat="1" applyFont="1" applyFill="1" applyBorder="1" applyAlignment="1">
      <alignment horizontal="center" vertical="center" wrapText="1"/>
    </xf>
    <xf numFmtId="169" fontId="17" fillId="2" borderId="38" xfId="0" applyNumberFormat="1" applyFont="1" applyFill="1" applyBorder="1" applyAlignment="1">
      <alignment horizontal="center" vertical="center"/>
    </xf>
    <xf numFmtId="0" fontId="73" fillId="2" borderId="33" xfId="0" applyFont="1" applyFill="1" applyBorder="1" applyAlignment="1">
      <alignment horizontal="left" vertical="top" wrapText="1"/>
    </xf>
    <xf numFmtId="166" fontId="17" fillId="2" borderId="38" xfId="7" applyNumberFormat="1" applyFont="1" applyFill="1" applyBorder="1" applyAlignment="1">
      <alignment horizontal="right" vertical="center" wrapText="1"/>
    </xf>
    <xf numFmtId="0" fontId="73" fillId="2" borderId="38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73" fillId="2" borderId="23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center" vertical="center" wrapText="1"/>
    </xf>
    <xf numFmtId="0" fontId="73" fillId="2" borderId="23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wrapText="1"/>
    </xf>
    <xf numFmtId="0" fontId="73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center" wrapText="1"/>
    </xf>
    <xf numFmtId="0" fontId="17" fillId="0" borderId="38" xfId="96" applyFont="1" applyBorder="1" applyAlignment="1">
      <alignment horizontal="left" vertical="center" wrapText="1"/>
    </xf>
    <xf numFmtId="165" fontId="17" fillId="2" borderId="38" xfId="6" applyFont="1" applyFill="1" applyBorder="1" applyAlignment="1">
      <alignment horizontal="center" vertical="center"/>
    </xf>
    <xf numFmtId="0" fontId="73" fillId="2" borderId="38" xfId="208" applyFont="1" applyFill="1" applyBorder="1" applyAlignment="1">
      <alignment horizontal="center"/>
    </xf>
    <xf numFmtId="0" fontId="73" fillId="2" borderId="38" xfId="208" applyFont="1" applyFill="1" applyBorder="1" applyAlignment="1">
      <alignment horizontal="left"/>
    </xf>
    <xf numFmtId="169" fontId="73" fillId="0" borderId="38" xfId="208" applyNumberFormat="1" applyFont="1" applyBorder="1"/>
    <xf numFmtId="43" fontId="73" fillId="2" borderId="38" xfId="217" applyFont="1" applyFill="1" applyBorder="1"/>
    <xf numFmtId="0" fontId="73" fillId="2" borderId="38" xfId="208" applyFont="1" applyFill="1" applyBorder="1"/>
    <xf numFmtId="0" fontId="100" fillId="2" borderId="0" xfId="208" applyFont="1" applyFill="1"/>
    <xf numFmtId="0" fontId="91" fillId="2" borderId="33" xfId="96" applyFont="1" applyFill="1" applyBorder="1" applyAlignment="1">
      <alignment horizontal="left" vertical="center" wrapText="1"/>
    </xf>
    <xf numFmtId="169" fontId="91" fillId="2" borderId="38" xfId="2030" applyNumberFormat="1" applyFont="1" applyFill="1" applyBorder="1" applyAlignment="1">
      <alignment vertical="center"/>
    </xf>
    <xf numFmtId="166" fontId="91" fillId="2" borderId="38" xfId="2030" applyNumberFormat="1" applyFont="1" applyFill="1" applyBorder="1" applyAlignment="1">
      <alignment vertical="center"/>
    </xf>
    <xf numFmtId="0" fontId="101" fillId="2" borderId="0" xfId="208" applyFont="1" applyFill="1"/>
    <xf numFmtId="166" fontId="17" fillId="58" borderId="38" xfId="7" applyNumberFormat="1" applyFont="1" applyFill="1" applyBorder="1" applyAlignment="1">
      <alignment vertical="top" wrapText="1"/>
    </xf>
    <xf numFmtId="39" fontId="73" fillId="57" borderId="33" xfId="0" applyNumberFormat="1" applyFont="1" applyFill="1" applyBorder="1" applyAlignment="1">
      <alignment horizontal="right" vertical="center" wrapText="1"/>
    </xf>
    <xf numFmtId="166" fontId="73" fillId="2" borderId="0" xfId="0" applyNumberFormat="1" applyFont="1" applyFill="1"/>
    <xf numFmtId="169" fontId="73" fillId="2" borderId="33" xfId="0" applyNumberFormat="1" applyFont="1" applyFill="1" applyBorder="1" applyAlignment="1">
      <alignment horizontal="right" vertical="top" wrapText="1"/>
    </xf>
    <xf numFmtId="169" fontId="73" fillId="2" borderId="0" xfId="0" applyNumberFormat="1" applyFont="1" applyFill="1" applyAlignment="1">
      <alignment vertical="top"/>
    </xf>
    <xf numFmtId="0" fontId="73" fillId="2" borderId="33" xfId="0" applyFont="1" applyFill="1" applyBorder="1" applyAlignment="1">
      <alignment horizontal="center" vertical="center"/>
    </xf>
    <xf numFmtId="165" fontId="73" fillId="2" borderId="38" xfId="6" applyFont="1" applyFill="1" applyBorder="1" applyAlignment="1">
      <alignment horizontal="center" vertical="center"/>
    </xf>
    <xf numFmtId="0" fontId="73" fillId="2" borderId="39" xfId="0" applyFont="1" applyFill="1" applyBorder="1" applyAlignment="1">
      <alignment horizontal="left" vertical="center" wrapText="1"/>
    </xf>
    <xf numFmtId="0" fontId="73" fillId="0" borderId="38" xfId="0" applyFont="1" applyFill="1" applyBorder="1" applyAlignment="1">
      <alignment horizontal="left" vertical="center" wrapText="1"/>
    </xf>
    <xf numFmtId="0" fontId="73" fillId="0" borderId="38" xfId="0" applyFont="1" applyFill="1" applyBorder="1" applyAlignment="1">
      <alignment horizontal="center" vertical="center" wrapText="1"/>
    </xf>
    <xf numFmtId="165" fontId="73" fillId="0" borderId="38" xfId="6" applyNumberFormat="1" applyFont="1" applyFill="1" applyBorder="1" applyAlignment="1">
      <alignment horizontal="center" vertical="center"/>
    </xf>
    <xf numFmtId="174" fontId="73" fillId="0" borderId="38" xfId="6" applyNumberFormat="1" applyFont="1" applyFill="1" applyBorder="1" applyAlignment="1">
      <alignment horizontal="center" vertical="center"/>
    </xf>
    <xf numFmtId="169" fontId="73" fillId="0" borderId="38" xfId="0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vertical="center" wrapText="1"/>
    </xf>
    <xf numFmtId="0" fontId="17" fillId="0" borderId="38" xfId="96" applyFont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left" vertical="center" wrapText="1"/>
    </xf>
    <xf numFmtId="169" fontId="17" fillId="0" borderId="38" xfId="96" applyNumberFormat="1" applyFont="1" applyBorder="1" applyAlignment="1">
      <alignment horizontal="center" vertical="center" wrapText="1"/>
    </xf>
    <xf numFmtId="165" fontId="17" fillId="0" borderId="38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38" xfId="208" applyFont="1" applyBorder="1" applyAlignment="1">
      <alignment horizontal="center"/>
    </xf>
    <xf numFmtId="0" fontId="73" fillId="0" borderId="38" xfId="208" applyFont="1" applyBorder="1" applyAlignment="1">
      <alignment horizontal="left"/>
    </xf>
    <xf numFmtId="43" fontId="73" fillId="0" borderId="38" xfId="217" applyFont="1" applyFill="1" applyBorder="1"/>
    <xf numFmtId="0" fontId="100" fillId="0" borderId="0" xfId="208" applyFont="1"/>
    <xf numFmtId="169" fontId="86" fillId="2" borderId="38" xfId="2030" applyNumberFormat="1" applyFont="1" applyFill="1" applyBorder="1" applyAlignment="1">
      <alignment vertical="center"/>
    </xf>
    <xf numFmtId="166" fontId="86" fillId="2" borderId="38" xfId="2030" applyNumberFormat="1" applyFont="1" applyFill="1" applyBorder="1" applyAlignment="1">
      <alignment vertical="center"/>
    </xf>
    <xf numFmtId="0" fontId="101" fillId="2" borderId="0" xfId="208" applyFont="1" applyFill="1" applyAlignment="1">
      <alignment vertical="center"/>
    </xf>
    <xf numFmtId="178" fontId="73" fillId="0" borderId="38" xfId="0" applyNumberFormat="1" applyFont="1" applyBorder="1" applyAlignment="1">
      <alignment horizontal="center" vertical="center"/>
    </xf>
    <xf numFmtId="169" fontId="73" fillId="2" borderId="38" xfId="299" applyNumberFormat="1" applyFont="1" applyFill="1" applyBorder="1" applyAlignment="1">
      <alignment horizontal="right" vertical="center" wrapText="1"/>
    </xf>
    <xf numFmtId="169" fontId="73" fillId="0" borderId="38" xfId="0" applyNumberFormat="1" applyFont="1" applyBorder="1" applyAlignment="1">
      <alignment horizontal="right" vertical="center" wrapText="1"/>
    </xf>
    <xf numFmtId="43" fontId="73" fillId="2" borderId="0" xfId="0" applyNumberFormat="1" applyFont="1" applyFill="1" applyAlignment="1">
      <alignment vertical="top"/>
    </xf>
    <xf numFmtId="0" fontId="17" fillId="0" borderId="38" xfId="96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vertical="center" wrapText="1"/>
    </xf>
    <xf numFmtId="165" fontId="17" fillId="0" borderId="38" xfId="6" applyNumberFormat="1" applyFont="1" applyFill="1" applyBorder="1" applyAlignment="1">
      <alignment horizontal="center" vertical="center"/>
    </xf>
    <xf numFmtId="165" fontId="74" fillId="0" borderId="0" xfId="299" applyNumberFormat="1" applyFont="1" applyFill="1"/>
    <xf numFmtId="0" fontId="74" fillId="0" borderId="0" xfId="299" applyFont="1" applyFill="1"/>
    <xf numFmtId="0" fontId="73" fillId="57" borderId="38" xfId="0" applyFont="1" applyFill="1" applyBorder="1" applyAlignment="1">
      <alignment vertical="center" wrapText="1"/>
    </xf>
    <xf numFmtId="169" fontId="73" fillId="57" borderId="33" xfId="0" applyNumberFormat="1" applyFont="1" applyFill="1" applyBorder="1" applyAlignment="1">
      <alignment horizontal="right" vertical="center" wrapText="1"/>
    </xf>
    <xf numFmtId="39" fontId="73" fillId="0" borderId="0" xfId="299" applyNumberFormat="1" applyFont="1" applyFill="1" applyAlignment="1">
      <alignment vertical="center"/>
    </xf>
    <xf numFmtId="0" fontId="73" fillId="2" borderId="38" xfId="299" applyFont="1" applyFill="1" applyBorder="1" applyAlignment="1">
      <alignment vertical="top"/>
    </xf>
    <xf numFmtId="43" fontId="73" fillId="2" borderId="38" xfId="7" applyFont="1" applyFill="1" applyBorder="1" applyAlignment="1">
      <alignment horizontal="right" vertical="top" wrapText="1"/>
    </xf>
    <xf numFmtId="0" fontId="73" fillId="2" borderId="39" xfId="1737" applyFont="1" applyFill="1" applyBorder="1" applyAlignment="1">
      <alignment vertical="center"/>
    </xf>
    <xf numFmtId="0" fontId="73" fillId="2" borderId="40" xfId="1737" applyFont="1" applyFill="1" applyBorder="1" applyAlignment="1">
      <alignment vertical="center"/>
    </xf>
    <xf numFmtId="0" fontId="73" fillId="2" borderId="40" xfId="1737" applyFont="1" applyFill="1" applyBorder="1" applyAlignment="1">
      <alignment horizontal="center" vertical="center"/>
    </xf>
    <xf numFmtId="169" fontId="73" fillId="2" borderId="33" xfId="1737" applyNumberFormat="1" applyFont="1" applyFill="1" applyBorder="1" applyAlignment="1">
      <alignment vertical="center"/>
    </xf>
    <xf numFmtId="173" fontId="73" fillId="2" borderId="0" xfId="2027" applyFont="1" applyFill="1"/>
    <xf numFmtId="0" fontId="73" fillId="0" borderId="38" xfId="0" applyFont="1" applyFill="1" applyBorder="1" applyAlignment="1">
      <alignment horizontal="left" vertical="top" wrapText="1"/>
    </xf>
    <xf numFmtId="0" fontId="73" fillId="0" borderId="38" xfId="0" applyFont="1" applyBorder="1" applyAlignment="1">
      <alignment horizontal="center" vertical="center" wrapText="1"/>
    </xf>
    <xf numFmtId="165" fontId="73" fillId="0" borderId="38" xfId="6" applyNumberFormat="1" applyFont="1" applyBorder="1" applyAlignment="1">
      <alignment horizontal="center" vertical="center"/>
    </xf>
    <xf numFmtId="178" fontId="73" fillId="0" borderId="38" xfId="0" applyNumberFormat="1" applyFont="1" applyFill="1" applyBorder="1" applyAlignment="1">
      <alignment horizontal="center" vertical="center"/>
    </xf>
    <xf numFmtId="173" fontId="73" fillId="2" borderId="0" xfId="202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17" fillId="2" borderId="38" xfId="96" applyFont="1" applyFill="1" applyBorder="1" applyAlignment="1">
      <alignment vertical="center" wrapText="1"/>
    </xf>
    <xf numFmtId="0" fontId="74" fillId="2" borderId="38" xfId="0" applyFont="1" applyFill="1" applyBorder="1" applyAlignment="1">
      <alignment horizontal="center"/>
    </xf>
    <xf numFmtId="0" fontId="74" fillId="2" borderId="38" xfId="0" applyFont="1" applyFill="1" applyBorder="1"/>
    <xf numFmtId="179" fontId="74" fillId="2" borderId="38" xfId="2029" applyNumberFormat="1" applyFont="1" applyFill="1" applyBorder="1"/>
    <xf numFmtId="0" fontId="91" fillId="2" borderId="38" xfId="96" applyFont="1" applyFill="1" applyBorder="1" applyAlignment="1">
      <alignment horizontal="left" vertical="center" wrapText="1"/>
    </xf>
    <xf numFmtId="169" fontId="91" fillId="2" borderId="38" xfId="2030" applyNumberFormat="1" applyFont="1" applyFill="1" applyBorder="1"/>
    <xf numFmtId="166" fontId="91" fillId="2" borderId="38" xfId="2030" applyNumberFormat="1" applyFont="1" applyFill="1" applyBorder="1"/>
    <xf numFmtId="0" fontId="74" fillId="2" borderId="38" xfId="299" applyFont="1" applyFill="1" applyBorder="1"/>
    <xf numFmtId="0" fontId="86" fillId="2" borderId="38" xfId="208" applyFont="1" applyFill="1" applyBorder="1" applyAlignment="1">
      <alignment vertical="center" wrapText="1"/>
    </xf>
    <xf numFmtId="0" fontId="17" fillId="2" borderId="38" xfId="96" applyFont="1" applyFill="1" applyBorder="1" applyAlignment="1">
      <alignment horizontal="left" vertical="center" wrapText="1"/>
    </xf>
    <xf numFmtId="169" fontId="73" fillId="2" borderId="38" xfId="208" applyNumberFormat="1" applyFont="1" applyFill="1" applyBorder="1"/>
    <xf numFmtId="0" fontId="73" fillId="2" borderId="0" xfId="253" applyFont="1" applyFill="1"/>
    <xf numFmtId="0" fontId="73" fillId="2" borderId="30" xfId="299" applyFont="1" applyFill="1" applyBorder="1" applyAlignment="1">
      <alignment horizontal="center"/>
    </xf>
    <xf numFmtId="0" fontId="73" fillId="2" borderId="38" xfId="253" applyFont="1" applyFill="1" applyBorder="1"/>
    <xf numFmtId="43" fontId="17" fillId="2" borderId="30" xfId="253" applyNumberFormat="1" applyFont="1" applyFill="1" applyBorder="1" applyAlignment="1">
      <alignment vertical="center"/>
    </xf>
    <xf numFmtId="43" fontId="73" fillId="2" borderId="30" xfId="7" applyFont="1" applyFill="1" applyBorder="1" applyAlignment="1">
      <alignment vertical="center"/>
    </xf>
    <xf numFmtId="0" fontId="98" fillId="2" borderId="1" xfId="0" applyFont="1" applyFill="1" applyBorder="1" applyAlignment="1">
      <alignment vertical="center" wrapText="1"/>
    </xf>
    <xf numFmtId="0" fontId="99" fillId="2" borderId="1" xfId="0" applyFont="1" applyFill="1" applyBorder="1" applyAlignment="1">
      <alignment vertical="top" wrapText="1"/>
    </xf>
    <xf numFmtId="0" fontId="99" fillId="2" borderId="0" xfId="0" applyFont="1" applyFill="1" applyAlignment="1">
      <alignment horizontal="left" vertical="top" wrapText="1"/>
    </xf>
    <xf numFmtId="0" fontId="98" fillId="2" borderId="42" xfId="0" applyFont="1" applyFill="1" applyBorder="1" applyAlignment="1">
      <alignment vertical="center" wrapText="1"/>
    </xf>
    <xf numFmtId="0" fontId="99" fillId="2" borderId="0" xfId="0" applyFont="1" applyFill="1" applyBorder="1" applyAlignment="1">
      <alignment horizontal="left" vertical="top" wrapText="1"/>
    </xf>
    <xf numFmtId="0" fontId="74" fillId="2" borderId="0" xfId="253" applyFont="1" applyFill="1" applyAlignment="1">
      <alignment vertical="center"/>
    </xf>
    <xf numFmtId="0" fontId="74" fillId="2" borderId="0" xfId="0" applyFont="1" applyFill="1" applyAlignment="1">
      <alignment vertical="center"/>
    </xf>
    <xf numFmtId="166" fontId="74" fillId="2" borderId="0" xfId="253" applyNumberFormat="1" applyFont="1" applyFill="1" applyAlignment="1">
      <alignment horizontal="center"/>
    </xf>
    <xf numFmtId="169" fontId="73" fillId="2" borderId="0" xfId="0" applyNumberFormat="1" applyFont="1" applyFill="1" applyAlignment="1">
      <alignment horizontal="left" vertical="top" wrapText="1"/>
    </xf>
    <xf numFmtId="166" fontId="17" fillId="2" borderId="38" xfId="7" applyNumberFormat="1" applyFont="1" applyFill="1" applyBorder="1" applyAlignment="1">
      <alignment horizontal="right" vertical="center"/>
    </xf>
    <xf numFmtId="0" fontId="73" fillId="2" borderId="0" xfId="0" applyFont="1" applyFill="1" applyAlignment="1">
      <alignment horizontal="center" vertical="top" wrapText="1"/>
    </xf>
    <xf numFmtId="0" fontId="73" fillId="2" borderId="38" xfId="0" applyFont="1" applyFill="1" applyBorder="1" applyAlignment="1">
      <alignment horizontal="right" vertical="center" wrapText="1"/>
    </xf>
    <xf numFmtId="165" fontId="17" fillId="2" borderId="38" xfId="6" applyFont="1" applyFill="1" applyBorder="1" applyAlignment="1">
      <alignment horizontal="right" vertical="center"/>
    </xf>
    <xf numFmtId="0" fontId="17" fillId="2" borderId="0" xfId="0" applyFont="1" applyFill="1" applyAlignment="1">
      <alignment horizontal="left" vertical="top" wrapText="1"/>
    </xf>
    <xf numFmtId="165" fontId="73" fillId="2" borderId="38" xfId="6" applyFont="1" applyFill="1" applyBorder="1" applyAlignment="1">
      <alignment horizontal="right" vertical="center"/>
    </xf>
    <xf numFmtId="0" fontId="86" fillId="2" borderId="38" xfId="0" applyFont="1" applyFill="1" applyBorder="1" applyAlignment="1">
      <alignment horizontal="left" vertical="center" wrapText="1"/>
    </xf>
    <xf numFmtId="165" fontId="86" fillId="2" borderId="38" xfId="2032" applyFont="1" applyFill="1" applyBorder="1" applyAlignment="1">
      <alignment horizontal="right" vertical="center"/>
    </xf>
    <xf numFmtId="166" fontId="86" fillId="2" borderId="38" xfId="7" applyNumberFormat="1" applyFont="1" applyFill="1" applyBorder="1" applyAlignment="1">
      <alignment horizontal="right" vertical="center"/>
    </xf>
    <xf numFmtId="43" fontId="74" fillId="2" borderId="0" xfId="0" applyNumberFormat="1" applyFont="1" applyFill="1"/>
    <xf numFmtId="43" fontId="74" fillId="2" borderId="0" xfId="7" applyFont="1" applyFill="1"/>
    <xf numFmtId="0" fontId="73" fillId="2" borderId="2" xfId="0" applyFont="1" applyFill="1" applyBorder="1" applyAlignment="1">
      <alignment vertical="top" wrapText="1"/>
    </xf>
    <xf numFmtId="0" fontId="73" fillId="0" borderId="33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vertical="top" wrapText="1"/>
    </xf>
    <xf numFmtId="169" fontId="86" fillId="2" borderId="38" xfId="7" applyNumberFormat="1" applyFont="1" applyFill="1" applyBorder="1" applyAlignment="1">
      <alignment horizontal="right" vertical="center" wrapText="1"/>
    </xf>
    <xf numFmtId="49" fontId="17" fillId="2" borderId="1" xfId="0" applyNumberFormat="1" applyFont="1" applyFill="1" applyBorder="1" applyAlignment="1">
      <alignment vertical="top" wrapText="1"/>
    </xf>
    <xf numFmtId="0" fontId="17" fillId="2" borderId="38" xfId="0" applyFont="1" applyFill="1" applyBorder="1" applyAlignment="1">
      <alignment horizontal="left" vertical="top" wrapText="1"/>
    </xf>
    <xf numFmtId="0" fontId="73" fillId="2" borderId="38" xfId="8" applyFont="1" applyFill="1" applyBorder="1">
      <alignment horizontal="left" vertical="top" wrapText="1"/>
    </xf>
    <xf numFmtId="0" fontId="87" fillId="0" borderId="38" xfId="165" applyFont="1" applyBorder="1">
      <alignment horizontal="left" vertical="top" wrapText="1"/>
    </xf>
    <xf numFmtId="0" fontId="17" fillId="0" borderId="38" xfId="165" applyFont="1" applyBorder="1" applyAlignment="1">
      <alignment horizontal="left" vertical="center" wrapText="1"/>
    </xf>
    <xf numFmtId="0" fontId="95" fillId="0" borderId="38" xfId="165" applyFont="1" applyBorder="1">
      <alignment horizontal="left" vertical="top" wrapText="1"/>
    </xf>
    <xf numFmtId="0" fontId="73" fillId="2" borderId="23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0" fontId="73" fillId="2" borderId="39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wrapText="1"/>
    </xf>
    <xf numFmtId="0" fontId="17" fillId="2" borderId="33" xfId="0" applyFont="1" applyFill="1" applyBorder="1" applyAlignment="1">
      <alignment horizontal="center" vertical="top" wrapText="1"/>
    </xf>
    <xf numFmtId="0" fontId="73" fillId="2" borderId="38" xfId="8" applyFont="1" applyFill="1" applyBorder="1" applyAlignment="1">
      <alignment horizontal="left" vertical="center" wrapText="1"/>
    </xf>
    <xf numFmtId="0" fontId="86" fillId="2" borderId="33" xfId="0" applyFont="1" applyFill="1" applyBorder="1" applyAlignment="1">
      <alignment horizontal="left" vertical="top" wrapText="1"/>
    </xf>
    <xf numFmtId="0" fontId="87" fillId="0" borderId="38" xfId="0" applyFont="1" applyBorder="1" applyAlignment="1">
      <alignment horizontal="left" vertical="top" wrapText="1"/>
    </xf>
    <xf numFmtId="43" fontId="73" fillId="2" borderId="38" xfId="7" applyFont="1" applyFill="1" applyBorder="1" applyAlignment="1">
      <alignment horizontal="right" vertical="center"/>
    </xf>
    <xf numFmtId="168" fontId="73" fillId="2" borderId="0" xfId="0" applyNumberFormat="1" applyFont="1" applyFill="1" applyAlignment="1">
      <alignment vertical="center"/>
    </xf>
    <xf numFmtId="0" fontId="74" fillId="2" borderId="38" xfId="0" applyFont="1" applyFill="1" applyBorder="1" applyAlignment="1">
      <alignment wrapText="1"/>
    </xf>
    <xf numFmtId="0" fontId="74" fillId="2" borderId="38" xfId="0" applyFont="1" applyFill="1" applyBorder="1" applyAlignment="1">
      <alignment vertical="top" wrapText="1"/>
    </xf>
    <xf numFmtId="0" fontId="74" fillId="2" borderId="38" xfId="0" applyFont="1" applyFill="1" applyBorder="1" applyAlignment="1">
      <alignment horizontal="left" vertical="top" wrapText="1"/>
    </xf>
    <xf numFmtId="181" fontId="86" fillId="2" borderId="2" xfId="7" applyNumberFormat="1" applyFont="1" applyFill="1" applyBorder="1" applyAlignment="1">
      <alignment horizontal="center" vertical="top" wrapText="1"/>
    </xf>
    <xf numFmtId="0" fontId="86" fillId="2" borderId="33" xfId="0" applyFont="1" applyFill="1" applyBorder="1" applyAlignment="1">
      <alignment horizontal="left" vertical="top" wrapText="1"/>
    </xf>
    <xf numFmtId="0" fontId="99" fillId="2" borderId="0" xfId="0" applyFont="1" applyFill="1"/>
    <xf numFmtId="181" fontId="86" fillId="0" borderId="2" xfId="7" applyNumberFormat="1" applyFont="1" applyFill="1" applyBorder="1" applyAlignment="1">
      <alignment horizontal="center" vertical="top" wrapText="1"/>
    </xf>
    <xf numFmtId="0" fontId="103" fillId="2" borderId="0" xfId="0" applyFont="1" applyFill="1"/>
    <xf numFmtId="0" fontId="103" fillId="2" borderId="0" xfId="0" applyFont="1" applyFill="1" applyAlignment="1">
      <alignment vertical="center"/>
    </xf>
    <xf numFmtId="0" fontId="103" fillId="2" borderId="0" xfId="0" applyFont="1" applyFill="1" applyBorder="1" applyAlignment="1">
      <alignment horizontal="left" vertical="center"/>
    </xf>
    <xf numFmtId="165" fontId="103" fillId="2" borderId="0" xfId="6" applyNumberFormat="1" applyFont="1" applyFill="1" applyBorder="1" applyAlignment="1">
      <alignment horizontal="right" vertical="center"/>
    </xf>
    <xf numFmtId="0" fontId="91" fillId="2" borderId="0" xfId="0" applyFont="1" applyFill="1" applyAlignment="1">
      <alignment vertical="top" wrapText="1"/>
    </xf>
    <xf numFmtId="0" fontId="17" fillId="2" borderId="0" xfId="0" applyFont="1" applyFill="1" applyBorder="1" applyAlignment="1">
      <alignment vertical="top" wrapText="1"/>
    </xf>
    <xf numFmtId="167" fontId="73" fillId="2" borderId="0" xfId="0" applyNumberFormat="1" applyFont="1" applyFill="1"/>
    <xf numFmtId="0" fontId="17" fillId="2" borderId="33" xfId="0" applyFont="1" applyFill="1" applyBorder="1" applyAlignment="1">
      <alignment vertical="top" wrapText="1"/>
    </xf>
    <xf numFmtId="0" fontId="73" fillId="0" borderId="38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left" vertical="center" wrapText="1"/>
    </xf>
    <xf numFmtId="0" fontId="17" fillId="0" borderId="23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2" borderId="23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73" fillId="2" borderId="23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23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center" wrapText="1"/>
    </xf>
    <xf numFmtId="49" fontId="17" fillId="2" borderId="38" xfId="0" applyNumberFormat="1" applyFont="1" applyFill="1" applyBorder="1" applyAlignment="1">
      <alignment horizontal="center" vertical="top" wrapText="1"/>
    </xf>
    <xf numFmtId="0" fontId="73" fillId="2" borderId="38" xfId="0" applyNumberFormat="1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center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top" wrapText="1"/>
    </xf>
    <xf numFmtId="0" fontId="17" fillId="2" borderId="38" xfId="8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wrapText="1"/>
    </xf>
    <xf numFmtId="0" fontId="17" fillId="2" borderId="38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left" vertical="top" wrapText="1"/>
    </xf>
    <xf numFmtId="0" fontId="17" fillId="2" borderId="24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center" wrapText="1"/>
    </xf>
    <xf numFmtId="0" fontId="17" fillId="2" borderId="23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8" fontId="17" fillId="2" borderId="23" xfId="96" applyNumberFormat="1" applyFont="1" applyFill="1" applyBorder="1" applyAlignment="1">
      <alignment horizontal="center" vertical="center" wrapText="1"/>
    </xf>
    <xf numFmtId="168" fontId="17" fillId="2" borderId="2" xfId="96" applyNumberFormat="1" applyFont="1" applyFill="1" applyBorder="1" applyAlignment="1">
      <alignment horizontal="center" vertical="center" wrapText="1"/>
    </xf>
    <xf numFmtId="168" fontId="73" fillId="2" borderId="39" xfId="96" applyNumberFormat="1" applyFont="1" applyFill="1" applyBorder="1" applyAlignment="1">
      <alignment horizontal="center" vertical="center" wrapText="1"/>
    </xf>
    <xf numFmtId="168" fontId="73" fillId="2" borderId="40" xfId="96" applyNumberFormat="1" applyFont="1" applyFill="1" applyBorder="1" applyAlignment="1">
      <alignment horizontal="center" vertical="center" wrapText="1"/>
    </xf>
    <xf numFmtId="168" fontId="73" fillId="2" borderId="24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4" xfId="2028" applyFont="1" applyFill="1" applyBorder="1" applyAlignment="1">
      <alignment horizontal="right"/>
    </xf>
    <xf numFmtId="49" fontId="17" fillId="2" borderId="39" xfId="96" applyNumberFormat="1" applyFont="1" applyFill="1" applyBorder="1" applyAlignment="1">
      <alignment horizontal="center" vertical="center" wrapText="1"/>
    </xf>
    <xf numFmtId="49" fontId="17" fillId="2" borderId="24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49" fontId="17" fillId="2" borderId="31" xfId="96" applyNumberFormat="1" applyFont="1" applyFill="1" applyBorder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wrapText="1"/>
    </xf>
    <xf numFmtId="0" fontId="17" fillId="2" borderId="23" xfId="96" applyNumberFormat="1" applyFont="1" applyFill="1" applyBorder="1" applyAlignment="1">
      <alignment horizontal="center" vertical="center" wrapText="1"/>
    </xf>
    <xf numFmtId="0" fontId="17" fillId="2" borderId="2" xfId="96" applyNumberFormat="1" applyFont="1" applyFill="1" applyBorder="1" applyAlignment="1">
      <alignment horizontal="center" vertical="center" wrapText="1"/>
    </xf>
    <xf numFmtId="168" fontId="93" fillId="2" borderId="39" xfId="96" applyNumberFormat="1" applyFont="1" applyFill="1" applyBorder="1" applyAlignment="1">
      <alignment horizontal="center" vertical="center" wrapText="1"/>
    </xf>
    <xf numFmtId="168" fontId="93" fillId="2" borderId="33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3" fillId="2" borderId="39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center" vertical="top" wrapText="1"/>
    </xf>
    <xf numFmtId="180" fontId="73" fillId="2" borderId="39" xfId="0" applyNumberFormat="1" applyFont="1" applyFill="1" applyBorder="1" applyAlignment="1">
      <alignment horizontal="center" vertical="top" wrapText="1"/>
    </xf>
    <xf numFmtId="180" fontId="73" fillId="2" borderId="40" xfId="0" applyNumberFormat="1" applyFont="1" applyFill="1" applyBorder="1" applyAlignment="1">
      <alignment horizontal="center" vertical="top" wrapText="1"/>
    </xf>
    <xf numFmtId="180" fontId="73" fillId="2" borderId="33" xfId="0" applyNumberFormat="1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37" xfId="0" applyFont="1" applyFill="1" applyBorder="1" applyAlignment="1">
      <alignment horizontal="center" vertical="top" wrapText="1"/>
    </xf>
    <xf numFmtId="0" fontId="73" fillId="2" borderId="41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35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left" vertical="center" wrapText="1"/>
    </xf>
    <xf numFmtId="0" fontId="85" fillId="2" borderId="33" xfId="0" applyFont="1" applyFill="1" applyBorder="1" applyAlignment="1">
      <alignment vertical="center" wrapText="1"/>
    </xf>
    <xf numFmtId="0" fontId="86" fillId="2" borderId="39" xfId="0" applyFont="1" applyFill="1" applyBorder="1" applyAlignment="1">
      <alignment horizontal="left" vertical="top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24" xfId="0" applyFont="1" applyFill="1" applyBorder="1" applyAlignment="1">
      <alignment horizontal="center" vertical="top" wrapText="1"/>
    </xf>
    <xf numFmtId="0" fontId="97" fillId="2" borderId="33" xfId="0" applyFont="1" applyFill="1" applyBorder="1" applyAlignment="1">
      <alignment horizontal="left" vertical="top" wrapText="1"/>
    </xf>
    <xf numFmtId="0" fontId="85" fillId="2" borderId="24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horizontal="left"/>
    </xf>
    <xf numFmtId="0" fontId="17" fillId="2" borderId="27" xfId="0" applyFont="1" applyFill="1" applyBorder="1" applyAlignment="1">
      <alignment horizontal="left"/>
    </xf>
    <xf numFmtId="0" fontId="17" fillId="2" borderId="28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top" wrapText="1"/>
    </xf>
    <xf numFmtId="0" fontId="88" fillId="2" borderId="0" xfId="0" applyFont="1" applyFill="1" applyAlignment="1">
      <alignment horizontal="right" vertical="top" wrapText="1"/>
    </xf>
    <xf numFmtId="0" fontId="14" fillId="2" borderId="38" xfId="0" applyFont="1" applyFill="1" applyBorder="1" applyAlignment="1">
      <alignment horizontal="center" vertical="top" wrapText="1"/>
    </xf>
    <xf numFmtId="0" fontId="100" fillId="2" borderId="33" xfId="0" applyFont="1" applyFill="1" applyBorder="1" applyAlignment="1">
      <alignment horizontal="left" vertical="top" wrapText="1"/>
    </xf>
    <xf numFmtId="0" fontId="91" fillId="2" borderId="0" xfId="0" applyFont="1" applyFill="1" applyAlignment="1">
      <alignment horizontal="right" vertical="top" wrapText="1"/>
    </xf>
    <xf numFmtId="0" fontId="73" fillId="2" borderId="38" xfId="0" applyFont="1" applyFill="1" applyBorder="1" applyAlignment="1">
      <alignment horizontal="left" vertical="center" wrapText="1"/>
    </xf>
    <xf numFmtId="0" fontId="73" fillId="2" borderId="24" xfId="0" applyFont="1" applyFill="1" applyBorder="1" applyAlignment="1">
      <alignment horizontal="center" vertical="center" wrapText="1"/>
    </xf>
    <xf numFmtId="0" fontId="73" fillId="57" borderId="39" xfId="0" applyFont="1" applyFill="1" applyBorder="1" applyAlignment="1">
      <alignment horizontal="left" vertical="center" wrapText="1"/>
    </xf>
    <xf numFmtId="0" fontId="73" fillId="57" borderId="40" xfId="0" applyFont="1" applyFill="1" applyBorder="1" applyAlignment="1">
      <alignment horizontal="left" vertical="center" wrapText="1"/>
    </xf>
    <xf numFmtId="0" fontId="73" fillId="57" borderId="33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left" vertical="top" wrapText="1"/>
    </xf>
    <xf numFmtId="0" fontId="73" fillId="0" borderId="38" xfId="0" applyFont="1" applyFill="1" applyBorder="1" applyAlignment="1">
      <alignment horizontal="left" vertical="center" wrapText="1"/>
    </xf>
    <xf numFmtId="0" fontId="73" fillId="0" borderId="38" xfId="0" applyFont="1" applyBorder="1" applyAlignment="1">
      <alignment horizontal="left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0" xfId="1734" applyFont="1" applyFill="1" applyBorder="1" applyAlignment="1">
      <alignment horizontal="center" vertical="center" wrapText="1"/>
    </xf>
    <xf numFmtId="0" fontId="73" fillId="2" borderId="30" xfId="1735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31" xfId="1735" applyFont="1" applyFill="1" applyBorder="1" applyAlignment="1">
      <alignment horizontal="center" wrapText="1"/>
    </xf>
    <xf numFmtId="0" fontId="73" fillId="2" borderId="32" xfId="1735" applyFont="1" applyFill="1" applyBorder="1" applyAlignment="1">
      <alignment horizontal="center" wrapText="1"/>
    </xf>
    <xf numFmtId="0" fontId="73" fillId="2" borderId="33" xfId="1735" applyFont="1" applyFill="1" applyBorder="1" applyAlignment="1">
      <alignment horizontal="center" wrapText="1"/>
    </xf>
    <xf numFmtId="0" fontId="17" fillId="58" borderId="30" xfId="0" applyFont="1" applyFill="1" applyBorder="1" applyAlignment="1">
      <alignment vertical="top" wrapText="1"/>
    </xf>
    <xf numFmtId="0" fontId="73" fillId="0" borderId="39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3" xfId="0" applyFont="1" applyFill="1" applyBorder="1" applyAlignment="1">
      <alignment horizontal="left" vertical="center" wrapText="1"/>
    </xf>
    <xf numFmtId="0" fontId="17" fillId="58" borderId="38" xfId="0" applyFont="1" applyFill="1" applyBorder="1" applyAlignment="1">
      <alignment vertical="top" wrapText="1"/>
    </xf>
    <xf numFmtId="0" fontId="73" fillId="2" borderId="39" xfId="299" applyFont="1" applyFill="1" applyBorder="1" applyAlignment="1">
      <alignment horizontal="left" vertical="top" wrapText="1"/>
    </xf>
    <xf numFmtId="0" fontId="73" fillId="2" borderId="40" xfId="299" applyFont="1" applyFill="1" applyBorder="1" applyAlignment="1">
      <alignment horizontal="left" vertical="top" wrapText="1"/>
    </xf>
    <xf numFmtId="0" fontId="73" fillId="2" borderId="33" xfId="299" applyFont="1" applyFill="1" applyBorder="1" applyAlignment="1">
      <alignment horizontal="left" vertical="top" wrapText="1"/>
    </xf>
    <xf numFmtId="0" fontId="73" fillId="0" borderId="38" xfId="0" applyFont="1" applyFill="1" applyBorder="1" applyAlignment="1">
      <alignment horizontal="left" vertical="top" wrapText="1"/>
    </xf>
    <xf numFmtId="0" fontId="73" fillId="2" borderId="39" xfId="0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center" wrapText="1"/>
    </xf>
    <xf numFmtId="0" fontId="73" fillId="57" borderId="24" xfId="0" applyFont="1" applyFill="1" applyBorder="1" applyAlignment="1">
      <alignment horizontal="left" vertical="center" wrapText="1"/>
    </xf>
    <xf numFmtId="0" fontId="73" fillId="2" borderId="39" xfId="299" applyFont="1" applyFill="1" applyBorder="1" applyAlignment="1">
      <alignment horizontal="center" vertical="top" wrapText="1"/>
    </xf>
    <xf numFmtId="0" fontId="73" fillId="2" borderId="40" xfId="299" applyFont="1" applyFill="1" applyBorder="1" applyAlignment="1">
      <alignment horizontal="center" vertical="top" wrapText="1"/>
    </xf>
    <xf numFmtId="0" fontId="73" fillId="2" borderId="33" xfId="299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right"/>
    </xf>
    <xf numFmtId="0" fontId="17" fillId="2" borderId="38" xfId="0" applyNumberFormat="1" applyFont="1" applyFill="1" applyBorder="1" applyAlignment="1">
      <alignment horizontal="center" vertical="top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</cellXfs>
  <cellStyles count="203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0 3 2" xfId="2031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it" xfId="2032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4"/>
  <sheetViews>
    <sheetView topLeftCell="A112" zoomScale="85" zoomScaleNormal="85" zoomScaleSheetLayoutView="100" workbookViewId="0">
      <selection activeCell="C2" sqref="C2:E2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5" style="3" customWidth="1"/>
    <col min="4" max="5" width="22.09765625" style="3" customWidth="1"/>
    <col min="6" max="6" width="15.8984375" style="3" customWidth="1"/>
    <col min="7" max="7" width="15.59765625" style="3" customWidth="1"/>
    <col min="8" max="8" width="13.8984375" style="3" customWidth="1"/>
    <col min="9" max="10" width="12.19921875" style="3" customWidth="1"/>
    <col min="11" max="16384" width="9.09765625" style="3"/>
  </cols>
  <sheetData>
    <row r="1" spans="1:6" ht="37.35" customHeight="1">
      <c r="C1" s="365" t="s">
        <v>24</v>
      </c>
      <c r="D1" s="365"/>
      <c r="E1" s="365"/>
    </row>
    <row r="2" spans="1:6" ht="17.600000000000001" customHeight="1">
      <c r="C2" s="366" t="s">
        <v>54</v>
      </c>
      <c r="D2" s="366"/>
      <c r="E2" s="366"/>
    </row>
    <row r="3" spans="1:6" ht="17.600000000000001" customHeight="1">
      <c r="C3" s="366" t="s">
        <v>5</v>
      </c>
      <c r="D3" s="366"/>
      <c r="E3" s="366"/>
    </row>
    <row r="6" spans="1:6" ht="75.900000000000006" customHeight="1">
      <c r="A6" s="367" t="s">
        <v>137</v>
      </c>
      <c r="B6" s="367"/>
      <c r="C6" s="367"/>
      <c r="D6" s="367"/>
      <c r="E6" s="367"/>
    </row>
    <row r="7" spans="1:6">
      <c r="A7" s="65"/>
      <c r="B7" s="65"/>
      <c r="C7" s="65"/>
      <c r="D7" s="65"/>
      <c r="E7" s="65"/>
    </row>
    <row r="9" spans="1:6">
      <c r="D9" s="60"/>
      <c r="E9" s="60" t="s">
        <v>15</v>
      </c>
    </row>
    <row r="10" spans="1:6" s="9" customFormat="1" ht="81.150000000000006" customHeight="1">
      <c r="A10" s="368" t="s">
        <v>7</v>
      </c>
      <c r="B10" s="369"/>
      <c r="C10" s="370" t="s">
        <v>59</v>
      </c>
      <c r="D10" s="368" t="s">
        <v>30</v>
      </c>
      <c r="E10" s="372"/>
    </row>
    <row r="11" spans="1:6" s="9" customFormat="1">
      <c r="A11" s="62" t="s">
        <v>20</v>
      </c>
      <c r="B11" s="66" t="s">
        <v>60</v>
      </c>
      <c r="C11" s="371"/>
      <c r="D11" s="61" t="s">
        <v>8</v>
      </c>
      <c r="E11" s="61" t="s">
        <v>9</v>
      </c>
    </row>
    <row r="12" spans="1:6" s="9" customFormat="1" ht="34.950000000000003" customHeight="1">
      <c r="A12" s="67" t="s">
        <v>61</v>
      </c>
      <c r="B12" s="68"/>
      <c r="C12" s="69" t="s">
        <v>14</v>
      </c>
      <c r="D12" s="70">
        <f>+D14+G106</f>
        <v>0</v>
      </c>
      <c r="E12" s="70">
        <f>+E14+H106</f>
        <v>0</v>
      </c>
    </row>
    <row r="13" spans="1:6" s="9" customFormat="1" ht="18" customHeight="1">
      <c r="A13" s="67"/>
      <c r="B13" s="68"/>
      <c r="C13" s="63" t="s">
        <v>62</v>
      </c>
      <c r="D13" s="71"/>
      <c r="E13" s="71"/>
    </row>
    <row r="14" spans="1:6" s="9" customFormat="1" ht="33.35">
      <c r="A14" s="72"/>
      <c r="B14" s="73"/>
      <c r="C14" s="69" t="s">
        <v>23</v>
      </c>
      <c r="D14" s="64">
        <f>+D16+D29+D42+D61+D74+D87</f>
        <v>0</v>
      </c>
      <c r="E14" s="64">
        <f>+E16+E29+E42+E61+E74+E87</f>
        <v>0</v>
      </c>
    </row>
    <row r="15" spans="1:6" ht="17.899999999999999" customHeight="1">
      <c r="A15" s="357">
        <v>1041</v>
      </c>
      <c r="B15" s="361"/>
      <c r="C15" s="74" t="s">
        <v>63</v>
      </c>
      <c r="D15" s="78"/>
      <c r="E15" s="78"/>
    </row>
    <row r="16" spans="1:6">
      <c r="A16" s="358"/>
      <c r="B16" s="362"/>
      <c r="C16" s="203" t="s">
        <v>268</v>
      </c>
      <c r="D16" s="64">
        <f t="shared" ref="D16:E16" si="0">+D23</f>
        <v>4439.2000000000007</v>
      </c>
      <c r="E16" s="64">
        <f t="shared" si="0"/>
        <v>4439.2000000000007</v>
      </c>
      <c r="F16" s="79"/>
    </row>
    <row r="17" spans="1:6" ht="17.899999999999999" customHeight="1">
      <c r="A17" s="358"/>
      <c r="B17" s="362"/>
      <c r="C17" s="74" t="s">
        <v>64</v>
      </c>
      <c r="D17" s="80"/>
      <c r="E17" s="80"/>
    </row>
    <row r="18" spans="1:6" ht="53.2">
      <c r="A18" s="358"/>
      <c r="B18" s="362"/>
      <c r="C18" s="318" t="s">
        <v>282</v>
      </c>
      <c r="D18" s="80"/>
      <c r="E18" s="80"/>
    </row>
    <row r="19" spans="1:6" ht="17.899999999999999" customHeight="1">
      <c r="A19" s="358"/>
      <c r="B19" s="362"/>
      <c r="C19" s="74" t="s">
        <v>65</v>
      </c>
      <c r="D19" s="80"/>
      <c r="E19" s="80"/>
    </row>
    <row r="20" spans="1:6" ht="53.2">
      <c r="A20" s="358"/>
      <c r="B20" s="363"/>
      <c r="C20" s="318" t="s">
        <v>283</v>
      </c>
      <c r="D20" s="80"/>
      <c r="E20" s="80"/>
    </row>
    <row r="21" spans="1:6" ht="24.05" customHeight="1">
      <c r="A21" s="358"/>
      <c r="B21" s="197"/>
      <c r="C21" s="81" t="s">
        <v>70</v>
      </c>
      <c r="D21" s="77"/>
      <c r="E21" s="77"/>
    </row>
    <row r="22" spans="1:6" ht="17.899999999999999" customHeight="1">
      <c r="A22" s="358"/>
      <c r="B22" s="354">
        <v>32001</v>
      </c>
      <c r="C22" s="74" t="s">
        <v>66</v>
      </c>
      <c r="D22" s="82"/>
      <c r="E22" s="82"/>
    </row>
    <row r="23" spans="1:6" ht="66.650000000000006">
      <c r="A23" s="358"/>
      <c r="B23" s="355"/>
      <c r="C23" s="132" t="s">
        <v>284</v>
      </c>
      <c r="D23" s="76">
        <f>+'Հավելված N 2'!G26</f>
        <v>4439.2000000000007</v>
      </c>
      <c r="E23" s="76">
        <f>+'Հավելված N 2'!H26</f>
        <v>4439.2000000000007</v>
      </c>
      <c r="F23" s="79"/>
    </row>
    <row r="24" spans="1:6" ht="17.600000000000001" customHeight="1">
      <c r="A24" s="358"/>
      <c r="B24" s="355"/>
      <c r="C24" s="74" t="s">
        <v>67</v>
      </c>
      <c r="D24" s="200"/>
      <c r="E24" s="200"/>
    </row>
    <row r="25" spans="1:6" ht="70.95">
      <c r="A25" s="358"/>
      <c r="B25" s="355"/>
      <c r="C25" s="318" t="s">
        <v>285</v>
      </c>
      <c r="D25" s="200"/>
      <c r="E25" s="200"/>
    </row>
    <row r="26" spans="1:6" ht="17.600000000000001" customHeight="1">
      <c r="A26" s="358"/>
      <c r="B26" s="355"/>
      <c r="C26" s="74" t="s">
        <v>68</v>
      </c>
      <c r="D26" s="200"/>
      <c r="E26" s="200"/>
    </row>
    <row r="27" spans="1:6" ht="53.2">
      <c r="A27" s="359"/>
      <c r="B27" s="356"/>
      <c r="C27" s="318" t="s">
        <v>69</v>
      </c>
      <c r="D27" s="200"/>
      <c r="E27" s="200"/>
    </row>
    <row r="28" spans="1:6" ht="17.899999999999999" customHeight="1">
      <c r="A28" s="360">
        <v>1075</v>
      </c>
      <c r="B28" s="361"/>
      <c r="C28" s="74" t="s">
        <v>63</v>
      </c>
      <c r="D28" s="78"/>
      <c r="E28" s="78"/>
    </row>
    <row r="29" spans="1:6">
      <c r="A29" s="360"/>
      <c r="B29" s="362"/>
      <c r="C29" s="75" t="s">
        <v>134</v>
      </c>
      <c r="D29" s="64">
        <f>+D36</f>
        <v>0</v>
      </c>
      <c r="E29" s="64">
        <f>+E36</f>
        <v>-33931.700000000004</v>
      </c>
      <c r="F29" s="79"/>
    </row>
    <row r="30" spans="1:6" ht="17.899999999999999" customHeight="1">
      <c r="A30" s="360"/>
      <c r="B30" s="362"/>
      <c r="C30" s="151" t="s">
        <v>64</v>
      </c>
      <c r="D30" s="80"/>
      <c r="E30" s="80"/>
    </row>
    <row r="31" spans="1:6" ht="35.5">
      <c r="A31" s="360"/>
      <c r="B31" s="362"/>
      <c r="C31" s="133" t="s">
        <v>135</v>
      </c>
      <c r="D31" s="80"/>
      <c r="E31" s="80"/>
    </row>
    <row r="32" spans="1:6" ht="17.899999999999999" customHeight="1">
      <c r="A32" s="360"/>
      <c r="B32" s="362"/>
      <c r="C32" s="151" t="s">
        <v>65</v>
      </c>
      <c r="D32" s="80"/>
      <c r="E32" s="80"/>
    </row>
    <row r="33" spans="1:6" ht="35.5">
      <c r="A33" s="360"/>
      <c r="B33" s="363"/>
      <c r="C33" s="133" t="s">
        <v>136</v>
      </c>
      <c r="D33" s="80"/>
      <c r="E33" s="80"/>
    </row>
    <row r="34" spans="1:6" ht="24.05" customHeight="1">
      <c r="A34" s="360"/>
      <c r="B34" s="159"/>
      <c r="C34" s="81" t="s">
        <v>70</v>
      </c>
      <c r="D34" s="77"/>
      <c r="E34" s="77"/>
    </row>
    <row r="35" spans="1:6" ht="17.899999999999999" customHeight="1">
      <c r="A35" s="360"/>
      <c r="B35" s="354">
        <v>32001</v>
      </c>
      <c r="C35" s="74" t="s">
        <v>66</v>
      </c>
      <c r="D35" s="82"/>
      <c r="E35" s="82"/>
    </row>
    <row r="36" spans="1:6" ht="33.35">
      <c r="A36" s="360"/>
      <c r="B36" s="355"/>
      <c r="C36" s="132" t="s">
        <v>233</v>
      </c>
      <c r="D36" s="76">
        <f>+'Հավելված N 2'!G54</f>
        <v>0</v>
      </c>
      <c r="E36" s="76">
        <f>+'Հավելված N 2'!H54</f>
        <v>-33931.700000000004</v>
      </c>
      <c r="F36" s="79"/>
    </row>
    <row r="37" spans="1:6" ht="17.600000000000001" customHeight="1">
      <c r="A37" s="360"/>
      <c r="B37" s="355"/>
      <c r="C37" s="74" t="s">
        <v>67</v>
      </c>
      <c r="D37" s="160"/>
      <c r="E37" s="160"/>
    </row>
    <row r="38" spans="1:6" ht="70.95">
      <c r="A38" s="360"/>
      <c r="B38" s="355"/>
      <c r="C38" s="318" t="s">
        <v>286</v>
      </c>
      <c r="D38" s="160"/>
      <c r="E38" s="160"/>
    </row>
    <row r="39" spans="1:6" ht="17.600000000000001" customHeight="1">
      <c r="A39" s="360"/>
      <c r="B39" s="355"/>
      <c r="C39" s="74" t="s">
        <v>68</v>
      </c>
      <c r="D39" s="160"/>
      <c r="E39" s="160"/>
    </row>
    <row r="40" spans="1:6" ht="53.2">
      <c r="A40" s="360"/>
      <c r="B40" s="356"/>
      <c r="C40" s="318" t="s">
        <v>69</v>
      </c>
      <c r="D40" s="160"/>
      <c r="E40" s="160"/>
    </row>
    <row r="41" spans="1:6" ht="17.899999999999999" customHeight="1">
      <c r="A41" s="357">
        <v>1163</v>
      </c>
      <c r="B41" s="361"/>
      <c r="C41" s="74" t="s">
        <v>63</v>
      </c>
      <c r="D41" s="78"/>
      <c r="E41" s="78"/>
    </row>
    <row r="42" spans="1:6">
      <c r="A42" s="358"/>
      <c r="B42" s="362"/>
      <c r="C42" s="203" t="s">
        <v>269</v>
      </c>
      <c r="D42" s="64">
        <f>+D49+D55</f>
        <v>59045.5</v>
      </c>
      <c r="E42" s="64">
        <f>+E49+E55</f>
        <v>91371.6</v>
      </c>
      <c r="F42" s="79"/>
    </row>
    <row r="43" spans="1:6" ht="17.899999999999999" customHeight="1">
      <c r="A43" s="358"/>
      <c r="B43" s="362"/>
      <c r="C43" s="74" t="s">
        <v>64</v>
      </c>
      <c r="D43" s="80"/>
      <c r="E43" s="80"/>
    </row>
    <row r="44" spans="1:6" ht="70.95">
      <c r="A44" s="358"/>
      <c r="B44" s="362"/>
      <c r="C44" s="318" t="s">
        <v>287</v>
      </c>
      <c r="D44" s="80"/>
      <c r="E44" s="80"/>
    </row>
    <row r="45" spans="1:6" ht="17.899999999999999" customHeight="1">
      <c r="A45" s="358"/>
      <c r="B45" s="362"/>
      <c r="C45" s="74" t="s">
        <v>65</v>
      </c>
      <c r="D45" s="80"/>
      <c r="E45" s="80"/>
    </row>
    <row r="46" spans="1:6" ht="35.5">
      <c r="A46" s="358"/>
      <c r="B46" s="363"/>
      <c r="C46" s="318" t="s">
        <v>288</v>
      </c>
      <c r="D46" s="80"/>
      <c r="E46" s="80"/>
    </row>
    <row r="47" spans="1:6" ht="24.05" customHeight="1">
      <c r="A47" s="358"/>
      <c r="B47" s="197"/>
      <c r="C47" s="81" t="s">
        <v>70</v>
      </c>
      <c r="D47" s="77"/>
      <c r="E47" s="77"/>
    </row>
    <row r="48" spans="1:6" ht="17.899999999999999" customHeight="1">
      <c r="A48" s="358"/>
      <c r="B48" s="354">
        <v>32001</v>
      </c>
      <c r="C48" s="319" t="s">
        <v>66</v>
      </c>
      <c r="D48" s="82"/>
      <c r="E48" s="82"/>
    </row>
    <row r="49" spans="1:6">
      <c r="A49" s="358"/>
      <c r="B49" s="355"/>
      <c r="C49" s="320" t="s">
        <v>244</v>
      </c>
      <c r="D49" s="76">
        <f>+'Հավելված N 2'!G114</f>
        <v>-25000</v>
      </c>
      <c r="E49" s="76">
        <f>+'Հավելված N 2'!H114</f>
        <v>-65909.399999999994</v>
      </c>
      <c r="F49" s="79"/>
    </row>
    <row r="50" spans="1:6" ht="17.600000000000001" customHeight="1">
      <c r="A50" s="358"/>
      <c r="B50" s="355"/>
      <c r="C50" s="319" t="s">
        <v>67</v>
      </c>
      <c r="D50" s="200"/>
      <c r="E50" s="200"/>
    </row>
    <row r="51" spans="1:6" ht="70.95">
      <c r="A51" s="358"/>
      <c r="B51" s="355"/>
      <c r="C51" s="321" t="s">
        <v>289</v>
      </c>
      <c r="D51" s="200"/>
      <c r="E51" s="200"/>
    </row>
    <row r="52" spans="1:6" ht="17.600000000000001" customHeight="1">
      <c r="A52" s="358"/>
      <c r="B52" s="355"/>
      <c r="C52" s="319" t="s">
        <v>68</v>
      </c>
      <c r="D52" s="200"/>
      <c r="E52" s="200"/>
    </row>
    <row r="53" spans="1:6" ht="53.2">
      <c r="A53" s="358"/>
      <c r="B53" s="356"/>
      <c r="C53" s="321" t="s">
        <v>69</v>
      </c>
      <c r="D53" s="200"/>
      <c r="E53" s="200"/>
    </row>
    <row r="54" spans="1:6" ht="17.899999999999999" customHeight="1">
      <c r="A54" s="358"/>
      <c r="B54" s="354">
        <v>32005</v>
      </c>
      <c r="C54" s="319" t="s">
        <v>66</v>
      </c>
      <c r="D54" s="82"/>
      <c r="E54" s="82"/>
    </row>
    <row r="55" spans="1:6">
      <c r="A55" s="358"/>
      <c r="B55" s="355"/>
      <c r="C55" s="320" t="s">
        <v>167</v>
      </c>
      <c r="D55" s="76">
        <f>+'Հավելված N 2'!G37</f>
        <v>84045.5</v>
      </c>
      <c r="E55" s="76">
        <f>+'Հավելված N 2'!H37</f>
        <v>157281</v>
      </c>
      <c r="F55" s="79"/>
    </row>
    <row r="56" spans="1:6" ht="17.600000000000001" customHeight="1">
      <c r="A56" s="358"/>
      <c r="B56" s="355"/>
      <c r="C56" s="319" t="s">
        <v>67</v>
      </c>
      <c r="D56" s="200"/>
      <c r="E56" s="200"/>
    </row>
    <row r="57" spans="1:6" ht="70.95">
      <c r="A57" s="358"/>
      <c r="B57" s="355"/>
      <c r="C57" s="321" t="s">
        <v>290</v>
      </c>
      <c r="D57" s="200"/>
      <c r="E57" s="200"/>
    </row>
    <row r="58" spans="1:6" ht="17.600000000000001" customHeight="1">
      <c r="A58" s="358"/>
      <c r="B58" s="355"/>
      <c r="C58" s="319" t="s">
        <v>68</v>
      </c>
      <c r="D58" s="200"/>
      <c r="E58" s="200"/>
    </row>
    <row r="59" spans="1:6">
      <c r="A59" s="359"/>
      <c r="B59" s="356"/>
      <c r="C59" s="321" t="s">
        <v>115</v>
      </c>
      <c r="D59" s="200"/>
      <c r="E59" s="200"/>
    </row>
    <row r="60" spans="1:6" ht="17.899999999999999" customHeight="1">
      <c r="A60" s="360">
        <v>1168</v>
      </c>
      <c r="B60" s="361"/>
      <c r="C60" s="74" t="s">
        <v>63</v>
      </c>
      <c r="D60" s="78"/>
      <c r="E60" s="78"/>
    </row>
    <row r="61" spans="1:6">
      <c r="A61" s="360"/>
      <c r="B61" s="362"/>
      <c r="C61" s="75" t="s">
        <v>102</v>
      </c>
      <c r="D61" s="64">
        <f>+D68</f>
        <v>-43684.7</v>
      </c>
      <c r="E61" s="64">
        <f>+E68</f>
        <v>-61879.1</v>
      </c>
      <c r="F61" s="79"/>
    </row>
    <row r="62" spans="1:6" ht="17.899999999999999" customHeight="1">
      <c r="A62" s="360"/>
      <c r="B62" s="362"/>
      <c r="C62" s="151" t="s">
        <v>64</v>
      </c>
      <c r="D62" s="80"/>
      <c r="E62" s="80"/>
    </row>
    <row r="63" spans="1:6" ht="53.2">
      <c r="A63" s="360"/>
      <c r="B63" s="362"/>
      <c r="C63" s="133" t="s">
        <v>103</v>
      </c>
      <c r="D63" s="80"/>
      <c r="E63" s="80"/>
    </row>
    <row r="64" spans="1:6" ht="17.899999999999999" customHeight="1">
      <c r="A64" s="360"/>
      <c r="B64" s="362"/>
      <c r="C64" s="151" t="s">
        <v>65</v>
      </c>
      <c r="D64" s="80"/>
      <c r="E64" s="80"/>
    </row>
    <row r="65" spans="1:6" ht="70.95">
      <c r="A65" s="360"/>
      <c r="B65" s="363"/>
      <c r="C65" s="133" t="s">
        <v>104</v>
      </c>
      <c r="D65" s="80"/>
      <c r="E65" s="80"/>
    </row>
    <row r="66" spans="1:6" ht="24.05" customHeight="1">
      <c r="A66" s="360"/>
      <c r="B66" s="87"/>
      <c r="C66" s="81" t="s">
        <v>70</v>
      </c>
      <c r="D66" s="77"/>
      <c r="E66" s="77"/>
    </row>
    <row r="67" spans="1:6" ht="17.899999999999999" customHeight="1">
      <c r="A67" s="360"/>
      <c r="B67" s="354">
        <v>32001</v>
      </c>
      <c r="C67" s="151" t="s">
        <v>66</v>
      </c>
      <c r="D67" s="82"/>
      <c r="E67" s="82"/>
    </row>
    <row r="68" spans="1:6" ht="50">
      <c r="A68" s="360"/>
      <c r="B68" s="355"/>
      <c r="C68" s="132" t="s">
        <v>105</v>
      </c>
      <c r="D68" s="76">
        <f>+'Հավելված N 2'!G69</f>
        <v>-43684.7</v>
      </c>
      <c r="E68" s="76">
        <f>+'Հավելված N 2'!H69</f>
        <v>-61879.1</v>
      </c>
      <c r="F68" s="79"/>
    </row>
    <row r="69" spans="1:6" ht="17.600000000000001" customHeight="1">
      <c r="A69" s="360"/>
      <c r="B69" s="355"/>
      <c r="C69" s="151" t="s">
        <v>67</v>
      </c>
      <c r="D69" s="63"/>
      <c r="E69" s="63"/>
    </row>
    <row r="70" spans="1:6" ht="88.7">
      <c r="A70" s="360"/>
      <c r="B70" s="355"/>
      <c r="C70" s="160" t="s">
        <v>106</v>
      </c>
      <c r="D70" s="63"/>
      <c r="E70" s="63"/>
    </row>
    <row r="71" spans="1:6" ht="17.600000000000001" customHeight="1">
      <c r="A71" s="360"/>
      <c r="B71" s="355"/>
      <c r="C71" s="151" t="s">
        <v>68</v>
      </c>
      <c r="D71" s="63"/>
      <c r="E71" s="63"/>
    </row>
    <row r="72" spans="1:6" ht="53.2">
      <c r="A72" s="360"/>
      <c r="B72" s="356"/>
      <c r="C72" s="152" t="s">
        <v>69</v>
      </c>
      <c r="D72" s="63"/>
      <c r="E72" s="63"/>
    </row>
    <row r="73" spans="1:6" ht="17.899999999999999" customHeight="1">
      <c r="A73" s="360">
        <v>1189</v>
      </c>
      <c r="B73" s="361"/>
      <c r="C73" s="74" t="s">
        <v>63</v>
      </c>
      <c r="D73" s="78"/>
      <c r="E73" s="78"/>
    </row>
    <row r="74" spans="1:6" ht="33.35">
      <c r="A74" s="360"/>
      <c r="B74" s="362"/>
      <c r="C74" s="203" t="s">
        <v>260</v>
      </c>
      <c r="D74" s="64">
        <f>+D81</f>
        <v>60000</v>
      </c>
      <c r="E74" s="64">
        <f>+E81</f>
        <v>60000</v>
      </c>
      <c r="F74" s="79"/>
    </row>
    <row r="75" spans="1:6" ht="17.899999999999999" customHeight="1">
      <c r="A75" s="360"/>
      <c r="B75" s="362"/>
      <c r="C75" s="151" t="s">
        <v>64</v>
      </c>
      <c r="D75" s="80"/>
      <c r="E75" s="80"/>
    </row>
    <row r="76" spans="1:6" ht="53.2">
      <c r="A76" s="360"/>
      <c r="B76" s="362"/>
      <c r="C76" s="133" t="s">
        <v>291</v>
      </c>
      <c r="D76" s="80"/>
      <c r="E76" s="80"/>
    </row>
    <row r="77" spans="1:6" ht="17.899999999999999" customHeight="1">
      <c r="A77" s="360"/>
      <c r="B77" s="362"/>
      <c r="C77" s="151" t="s">
        <v>65</v>
      </c>
      <c r="D77" s="80"/>
      <c r="E77" s="80"/>
    </row>
    <row r="78" spans="1:6" ht="35.5">
      <c r="A78" s="360"/>
      <c r="B78" s="363"/>
      <c r="C78" s="133" t="s">
        <v>292</v>
      </c>
      <c r="D78" s="80"/>
      <c r="E78" s="80"/>
    </row>
    <row r="79" spans="1:6" ht="24.05" customHeight="1">
      <c r="A79" s="360"/>
      <c r="B79" s="197"/>
      <c r="C79" s="81" t="s">
        <v>70</v>
      </c>
      <c r="D79" s="77"/>
      <c r="E79" s="77"/>
    </row>
    <row r="80" spans="1:6" ht="17.899999999999999" customHeight="1">
      <c r="A80" s="360"/>
      <c r="B80" s="354">
        <v>11001</v>
      </c>
      <c r="C80" s="151" t="s">
        <v>66</v>
      </c>
      <c r="D80" s="82"/>
      <c r="E80" s="82"/>
    </row>
    <row r="81" spans="1:6" ht="50">
      <c r="A81" s="360"/>
      <c r="B81" s="355"/>
      <c r="C81" s="132" t="s">
        <v>262</v>
      </c>
      <c r="D81" s="76">
        <f>+'Հավելված N 2'!G125</f>
        <v>60000</v>
      </c>
      <c r="E81" s="76">
        <f>+'Հավելված N 2'!H125</f>
        <v>60000</v>
      </c>
      <c r="F81" s="79"/>
    </row>
    <row r="82" spans="1:6" ht="17.600000000000001" customHeight="1">
      <c r="A82" s="360"/>
      <c r="B82" s="355"/>
      <c r="C82" s="151" t="s">
        <v>67</v>
      </c>
      <c r="D82" s="200"/>
      <c r="E82" s="200"/>
    </row>
    <row r="83" spans="1:6" ht="53.2">
      <c r="A83" s="360"/>
      <c r="B83" s="355"/>
      <c r="C83" s="200" t="s">
        <v>293</v>
      </c>
      <c r="D83" s="200"/>
      <c r="E83" s="200"/>
    </row>
    <row r="84" spans="1:6" ht="17.600000000000001" customHeight="1">
      <c r="A84" s="360"/>
      <c r="B84" s="355"/>
      <c r="C84" s="151" t="s">
        <v>68</v>
      </c>
      <c r="D84" s="200"/>
      <c r="E84" s="200"/>
    </row>
    <row r="85" spans="1:6">
      <c r="A85" s="360"/>
      <c r="B85" s="356"/>
      <c r="C85" s="152" t="s">
        <v>107</v>
      </c>
      <c r="D85" s="200"/>
      <c r="E85" s="200"/>
    </row>
    <row r="86" spans="1:6" ht="17.899999999999999" customHeight="1">
      <c r="A86" s="357">
        <v>1236</v>
      </c>
      <c r="B86" s="361"/>
      <c r="C86" s="307" t="s">
        <v>63</v>
      </c>
      <c r="D86" s="78"/>
      <c r="E86" s="78"/>
    </row>
    <row r="87" spans="1:6" ht="33.35">
      <c r="A87" s="358"/>
      <c r="B87" s="362"/>
      <c r="C87" s="211" t="s">
        <v>277</v>
      </c>
      <c r="D87" s="64">
        <f>+D94+D100</f>
        <v>-79800</v>
      </c>
      <c r="E87" s="64">
        <f>+E94+E100</f>
        <v>-60000</v>
      </c>
      <c r="F87" s="79"/>
    </row>
    <row r="88" spans="1:6" ht="17.899999999999999" customHeight="1">
      <c r="A88" s="358"/>
      <c r="B88" s="362"/>
      <c r="C88" s="307" t="s">
        <v>64</v>
      </c>
      <c r="D88" s="80"/>
      <c r="E88" s="80"/>
    </row>
    <row r="89" spans="1:6" ht="53.2">
      <c r="A89" s="358"/>
      <c r="B89" s="362"/>
      <c r="C89" s="331" t="s">
        <v>294</v>
      </c>
      <c r="D89" s="80"/>
      <c r="E89" s="80"/>
    </row>
    <row r="90" spans="1:6" ht="17.899999999999999" customHeight="1">
      <c r="A90" s="358"/>
      <c r="B90" s="362"/>
      <c r="C90" s="307" t="s">
        <v>65</v>
      </c>
      <c r="D90" s="80"/>
      <c r="E90" s="80"/>
    </row>
    <row r="91" spans="1:6">
      <c r="A91" s="358"/>
      <c r="B91" s="363"/>
      <c r="C91" s="331" t="s">
        <v>295</v>
      </c>
      <c r="D91" s="80"/>
      <c r="E91" s="80"/>
    </row>
    <row r="92" spans="1:6" ht="24.05" customHeight="1">
      <c r="A92" s="358"/>
      <c r="B92" s="208"/>
      <c r="C92" s="81" t="s">
        <v>70</v>
      </c>
      <c r="D92" s="77"/>
      <c r="E92" s="77"/>
    </row>
    <row r="93" spans="1:6" ht="17.899999999999999" customHeight="1">
      <c r="A93" s="358"/>
      <c r="B93" s="354">
        <v>32003</v>
      </c>
      <c r="C93" s="307" t="s">
        <v>66</v>
      </c>
      <c r="D93" s="82"/>
      <c r="E93" s="82"/>
    </row>
    <row r="94" spans="1:6">
      <c r="A94" s="358"/>
      <c r="B94" s="355"/>
      <c r="C94" s="211" t="s">
        <v>186</v>
      </c>
      <c r="D94" s="76">
        <f>+'Հավելված N 2'!G88</f>
        <v>-79800</v>
      </c>
      <c r="E94" s="76">
        <f>+'Հավելված N 2'!H88</f>
        <v>-79800</v>
      </c>
      <c r="F94" s="79"/>
    </row>
    <row r="95" spans="1:6" ht="17.600000000000001" customHeight="1">
      <c r="A95" s="358"/>
      <c r="B95" s="355"/>
      <c r="C95" s="307" t="s">
        <v>67</v>
      </c>
      <c r="D95" s="210"/>
      <c r="E95" s="210"/>
    </row>
    <row r="96" spans="1:6" ht="88.7">
      <c r="A96" s="358"/>
      <c r="B96" s="355"/>
      <c r="C96" s="331" t="s">
        <v>296</v>
      </c>
      <c r="D96" s="210"/>
      <c r="E96" s="210"/>
    </row>
    <row r="97" spans="1:6" ht="17.600000000000001" customHeight="1">
      <c r="A97" s="358"/>
      <c r="B97" s="355"/>
      <c r="C97" s="307" t="s">
        <v>68</v>
      </c>
      <c r="D97" s="210"/>
      <c r="E97" s="210"/>
    </row>
    <row r="98" spans="1:6" ht="53.2">
      <c r="A98" s="358"/>
      <c r="B98" s="356"/>
      <c r="C98" s="331" t="s">
        <v>69</v>
      </c>
      <c r="D98" s="210"/>
      <c r="E98" s="210"/>
    </row>
    <row r="99" spans="1:6" ht="17.899999999999999" customHeight="1">
      <c r="A99" s="358"/>
      <c r="B99" s="354">
        <v>32007</v>
      </c>
      <c r="C99" s="151" t="s">
        <v>66</v>
      </c>
      <c r="D99" s="82"/>
      <c r="E99" s="82"/>
    </row>
    <row r="100" spans="1:6" ht="50">
      <c r="A100" s="358"/>
      <c r="B100" s="355"/>
      <c r="C100" s="317" t="s">
        <v>190</v>
      </c>
      <c r="D100" s="76">
        <f>+'Հավելված N 2'!G97</f>
        <v>0</v>
      </c>
      <c r="E100" s="76">
        <f>+'Հավելված N 2'!H97</f>
        <v>19800</v>
      </c>
      <c r="F100" s="79"/>
    </row>
    <row r="101" spans="1:6" ht="17.600000000000001" customHeight="1">
      <c r="A101" s="358"/>
      <c r="B101" s="355"/>
      <c r="C101" s="151" t="s">
        <v>67</v>
      </c>
      <c r="D101" s="210"/>
      <c r="E101" s="210"/>
    </row>
    <row r="102" spans="1:6" ht="88.7">
      <c r="A102" s="358"/>
      <c r="B102" s="355"/>
      <c r="C102" s="270" t="s">
        <v>326</v>
      </c>
      <c r="D102" s="210"/>
      <c r="E102" s="210"/>
    </row>
    <row r="103" spans="1:6" ht="17.600000000000001" customHeight="1">
      <c r="A103" s="358"/>
      <c r="B103" s="355"/>
      <c r="C103" s="151" t="s">
        <v>68</v>
      </c>
      <c r="D103" s="210"/>
      <c r="E103" s="210"/>
    </row>
    <row r="104" spans="1:6" ht="53.2">
      <c r="A104" s="359"/>
      <c r="B104" s="356"/>
      <c r="C104" s="331" t="s">
        <v>69</v>
      </c>
      <c r="D104" s="210"/>
      <c r="E104" s="210"/>
    </row>
    <row r="105" spans="1:6" ht="8.6" customHeight="1">
      <c r="A105" s="177"/>
      <c r="B105" s="178"/>
      <c r="C105" s="179"/>
      <c r="D105" s="160"/>
      <c r="E105" s="160"/>
    </row>
    <row r="106" spans="1:6" s="9" customFormat="1" ht="34.950000000000003" customHeight="1">
      <c r="A106" s="67"/>
      <c r="B106" s="73"/>
      <c r="C106" s="132" t="s">
        <v>139</v>
      </c>
      <c r="D106" s="180">
        <f t="shared" ref="D106:E106" si="1">+D108</f>
        <v>0</v>
      </c>
      <c r="E106" s="180">
        <f t="shared" si="1"/>
        <v>0</v>
      </c>
    </row>
    <row r="107" spans="1:6">
      <c r="A107" s="360">
        <v>1139</v>
      </c>
      <c r="B107" s="364"/>
      <c r="C107" s="181" t="s">
        <v>63</v>
      </c>
      <c r="D107" s="180"/>
      <c r="E107" s="180"/>
    </row>
    <row r="108" spans="1:6" ht="19.350000000000001" customHeight="1">
      <c r="A108" s="360"/>
      <c r="B108" s="364"/>
      <c r="C108" s="132" t="s">
        <v>144</v>
      </c>
      <c r="D108" s="180">
        <f>+D114+D120</f>
        <v>0</v>
      </c>
      <c r="E108" s="180">
        <f>+E114+E120</f>
        <v>0</v>
      </c>
    </row>
    <row r="109" spans="1:6">
      <c r="A109" s="360"/>
      <c r="B109" s="364"/>
      <c r="C109" s="74" t="s">
        <v>64</v>
      </c>
      <c r="D109" s="182"/>
      <c r="E109" s="182"/>
    </row>
    <row r="110" spans="1:6" ht="53.2">
      <c r="A110" s="360"/>
      <c r="B110" s="364"/>
      <c r="C110" s="179" t="s">
        <v>150</v>
      </c>
      <c r="D110" s="182"/>
      <c r="E110" s="182"/>
    </row>
    <row r="111" spans="1:6">
      <c r="A111" s="360"/>
      <c r="B111" s="364"/>
      <c r="C111" s="74" t="s">
        <v>65</v>
      </c>
      <c r="D111" s="182"/>
      <c r="E111" s="182"/>
    </row>
    <row r="112" spans="1:6" ht="35.5">
      <c r="A112" s="360"/>
      <c r="B112" s="364"/>
      <c r="C112" s="183" t="s">
        <v>151</v>
      </c>
      <c r="D112" s="182"/>
      <c r="E112" s="182"/>
    </row>
    <row r="113" spans="1:5" ht="18" customHeight="1">
      <c r="A113" s="360"/>
      <c r="B113" s="360" t="s">
        <v>152</v>
      </c>
      <c r="C113" s="74" t="s">
        <v>66</v>
      </c>
      <c r="D113" s="77"/>
      <c r="E113" s="77"/>
    </row>
    <row r="114" spans="1:5" ht="19.350000000000001" customHeight="1">
      <c r="A114" s="360"/>
      <c r="B114" s="360"/>
      <c r="C114" s="184" t="s">
        <v>144</v>
      </c>
      <c r="D114" s="185">
        <f>+'Հավելված N 2'!G145</f>
        <v>0</v>
      </c>
      <c r="E114" s="185">
        <f>+'Հավելված N 2'!H145</f>
        <v>19800</v>
      </c>
    </row>
    <row r="115" spans="1:5">
      <c r="A115" s="360"/>
      <c r="B115" s="360"/>
      <c r="C115" s="74" t="s">
        <v>67</v>
      </c>
      <c r="D115" s="186"/>
      <c r="E115" s="186"/>
    </row>
    <row r="116" spans="1:5" ht="70.95">
      <c r="A116" s="360"/>
      <c r="B116" s="360"/>
      <c r="C116" s="179" t="s">
        <v>153</v>
      </c>
      <c r="D116" s="186"/>
      <c r="E116" s="186"/>
    </row>
    <row r="117" spans="1:5">
      <c r="A117" s="360"/>
      <c r="B117" s="360"/>
      <c r="C117" s="74" t="s">
        <v>68</v>
      </c>
      <c r="D117" s="186"/>
      <c r="E117" s="186"/>
    </row>
    <row r="118" spans="1:5">
      <c r="A118" s="360"/>
      <c r="B118" s="360"/>
      <c r="C118" s="179" t="s">
        <v>107</v>
      </c>
      <c r="D118" s="186"/>
      <c r="E118" s="186"/>
    </row>
    <row r="119" spans="1:5" ht="18" customHeight="1">
      <c r="A119" s="360"/>
      <c r="B119" s="360" t="s">
        <v>152</v>
      </c>
      <c r="C119" s="74" t="s">
        <v>66</v>
      </c>
      <c r="D119" s="77"/>
      <c r="E119" s="77"/>
    </row>
    <row r="120" spans="1:5" ht="19.350000000000001" customHeight="1">
      <c r="A120" s="360"/>
      <c r="B120" s="360"/>
      <c r="C120" s="184" t="s">
        <v>144</v>
      </c>
      <c r="D120" s="185">
        <f>+'Հավելված N 2'!G153</f>
        <v>0</v>
      </c>
      <c r="E120" s="185">
        <f>+'Հավելված N 2'!H153</f>
        <v>-19800</v>
      </c>
    </row>
    <row r="121" spans="1:5">
      <c r="A121" s="360"/>
      <c r="B121" s="360"/>
      <c r="C121" s="74" t="s">
        <v>67</v>
      </c>
      <c r="D121" s="186"/>
      <c r="E121" s="186"/>
    </row>
    <row r="122" spans="1:5" ht="70.95">
      <c r="A122" s="360"/>
      <c r="B122" s="360"/>
      <c r="C122" s="179" t="s">
        <v>153</v>
      </c>
      <c r="D122" s="186"/>
      <c r="E122" s="186"/>
    </row>
    <row r="123" spans="1:5">
      <c r="A123" s="360"/>
      <c r="B123" s="360"/>
      <c r="C123" s="74" t="s">
        <v>68</v>
      </c>
      <c r="D123" s="186"/>
      <c r="E123" s="186"/>
    </row>
    <row r="124" spans="1:5">
      <c r="A124" s="360"/>
      <c r="B124" s="360"/>
      <c r="C124" s="179" t="s">
        <v>107</v>
      </c>
      <c r="D124" s="186"/>
      <c r="E124" s="186"/>
    </row>
  </sheetData>
  <mergeCells count="31">
    <mergeCell ref="B107:B112"/>
    <mergeCell ref="B113:B118"/>
    <mergeCell ref="B119:B124"/>
    <mergeCell ref="A107:A124"/>
    <mergeCell ref="C1:E1"/>
    <mergeCell ref="C2:E2"/>
    <mergeCell ref="C3:E3"/>
    <mergeCell ref="A6:E6"/>
    <mergeCell ref="A10:B10"/>
    <mergeCell ref="C10:C11"/>
    <mergeCell ref="B60:B65"/>
    <mergeCell ref="B67:B72"/>
    <mergeCell ref="A60:A72"/>
    <mergeCell ref="D10:E10"/>
    <mergeCell ref="B28:B33"/>
    <mergeCell ref="B35:B40"/>
    <mergeCell ref="A28:A40"/>
    <mergeCell ref="A15:A27"/>
    <mergeCell ref="B15:B20"/>
    <mergeCell ref="B22:B27"/>
    <mergeCell ref="B41:B46"/>
    <mergeCell ref="B48:B53"/>
    <mergeCell ref="B54:B59"/>
    <mergeCell ref="A41:A59"/>
    <mergeCell ref="B86:B91"/>
    <mergeCell ref="B93:B98"/>
    <mergeCell ref="B99:B104"/>
    <mergeCell ref="A86:A104"/>
    <mergeCell ref="A73:A85"/>
    <mergeCell ref="B73:B78"/>
    <mergeCell ref="B80:B85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0"/>
  <sheetViews>
    <sheetView zoomScale="74" zoomScaleNormal="74" zoomScaleSheetLayoutView="100" workbookViewId="0">
      <selection activeCell="I7" sqref="I7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7" width="22.19921875" style="3" customWidth="1"/>
    <col min="8" max="8" width="22.09765625" style="3" customWidth="1"/>
    <col min="9" max="9" width="63.09765625" style="3" customWidth="1"/>
    <col min="10" max="11" width="15" style="3" customWidth="1"/>
    <col min="12" max="16384" width="9.09765625" style="3"/>
  </cols>
  <sheetData>
    <row r="1" spans="1:8" s="21" customFormat="1" ht="37.5" customHeight="1">
      <c r="F1" s="365" t="s">
        <v>341</v>
      </c>
      <c r="G1" s="365"/>
      <c r="H1" s="365"/>
    </row>
    <row r="2" spans="1:8" s="19" customFormat="1" ht="17.5" customHeight="1">
      <c r="F2" s="366" t="s">
        <v>54</v>
      </c>
      <c r="G2" s="366"/>
      <c r="H2" s="366"/>
    </row>
    <row r="3" spans="1:8" s="19" customFormat="1" ht="17.5" customHeight="1">
      <c r="F3" s="366" t="s">
        <v>5</v>
      </c>
      <c r="G3" s="366"/>
      <c r="H3" s="366"/>
    </row>
    <row r="4" spans="1:8" ht="13.7" customHeight="1"/>
    <row r="5" spans="1:8" ht="13.7" customHeight="1"/>
    <row r="6" spans="1:8" ht="13.7" customHeight="1"/>
    <row r="7" spans="1:8" ht="52.55" customHeight="1">
      <c r="A7" s="375" t="s">
        <v>133</v>
      </c>
      <c r="B7" s="375"/>
      <c r="C7" s="375"/>
      <c r="D7" s="375"/>
      <c r="E7" s="375"/>
      <c r="F7" s="375"/>
      <c r="G7" s="375"/>
      <c r="H7" s="375"/>
    </row>
    <row r="8" spans="1:8">
      <c r="A8" s="54"/>
      <c r="B8" s="54"/>
      <c r="C8" s="54"/>
      <c r="D8" s="54"/>
      <c r="E8" s="54"/>
      <c r="F8" s="54"/>
      <c r="G8" s="54"/>
      <c r="H8" s="54"/>
    </row>
    <row r="10" spans="1:8">
      <c r="H10" s="19" t="s">
        <v>15</v>
      </c>
    </row>
    <row r="11" spans="1:8" s="9" customFormat="1" ht="73.650000000000006" customHeight="1">
      <c r="A11" s="376" t="s">
        <v>16</v>
      </c>
      <c r="B11" s="376"/>
      <c r="C11" s="376"/>
      <c r="D11" s="376" t="s">
        <v>7</v>
      </c>
      <c r="E11" s="376"/>
      <c r="F11" s="376" t="s">
        <v>11</v>
      </c>
      <c r="G11" s="368" t="s">
        <v>30</v>
      </c>
      <c r="H11" s="372"/>
    </row>
    <row r="12" spans="1:8" s="9" customFormat="1">
      <c r="A12" s="20" t="s">
        <v>28</v>
      </c>
      <c r="B12" s="20" t="s">
        <v>29</v>
      </c>
      <c r="C12" s="20" t="s">
        <v>17</v>
      </c>
      <c r="D12" s="20" t="s">
        <v>10</v>
      </c>
      <c r="E12" s="20" t="s">
        <v>21</v>
      </c>
      <c r="F12" s="376"/>
      <c r="G12" s="20" t="s">
        <v>8</v>
      </c>
      <c r="H12" s="20" t="s">
        <v>9</v>
      </c>
    </row>
    <row r="13" spans="1:8" s="9" customFormat="1" ht="34.950000000000003" customHeight="1">
      <c r="A13" s="8"/>
      <c r="B13" s="8"/>
      <c r="C13" s="8"/>
      <c r="D13" s="20"/>
      <c r="E13" s="20"/>
      <c r="F13" s="13" t="s">
        <v>14</v>
      </c>
      <c r="G13" s="7">
        <f>+G15+G134</f>
        <v>0</v>
      </c>
      <c r="H13" s="7">
        <f>+H15+H134</f>
        <v>0</v>
      </c>
    </row>
    <row r="14" spans="1:8" s="9" customFormat="1">
      <c r="A14" s="8"/>
      <c r="B14" s="8"/>
      <c r="C14" s="8"/>
      <c r="D14" s="20"/>
      <c r="E14" s="20"/>
      <c r="F14" s="8" t="s">
        <v>50</v>
      </c>
      <c r="G14" s="2"/>
      <c r="H14" s="2"/>
    </row>
    <row r="15" spans="1:8" s="9" customFormat="1" ht="33.35">
      <c r="A15" s="8"/>
      <c r="B15" s="8"/>
      <c r="C15" s="8"/>
      <c r="D15" s="20"/>
      <c r="E15" s="20"/>
      <c r="F15" s="4" t="s">
        <v>23</v>
      </c>
      <c r="G15" s="2">
        <f>+G16+G78</f>
        <v>0</v>
      </c>
      <c r="H15" s="2">
        <f>+H16+H78</f>
        <v>0</v>
      </c>
    </row>
    <row r="16" spans="1:8" s="9" customFormat="1" ht="17.5" customHeight="1">
      <c r="A16" s="373" t="s">
        <v>92</v>
      </c>
      <c r="B16" s="374"/>
      <c r="C16" s="40"/>
      <c r="D16" s="43"/>
      <c r="E16" s="40"/>
      <c r="F16" s="132" t="s">
        <v>93</v>
      </c>
      <c r="G16" s="64">
        <f>+G18+G46</f>
        <v>44800</v>
      </c>
      <c r="H16" s="64">
        <f>+H18+H46</f>
        <v>65909.400000000009</v>
      </c>
    </row>
    <row r="17" spans="1:16" s="9" customFormat="1" ht="16.95" customHeight="1">
      <c r="A17" s="373"/>
      <c r="B17" s="374"/>
      <c r="C17" s="41"/>
      <c r="D17" s="44"/>
      <c r="E17" s="41"/>
      <c r="F17" s="200" t="s">
        <v>12</v>
      </c>
      <c r="G17" s="142"/>
      <c r="H17" s="142"/>
    </row>
    <row r="18" spans="1:16" s="294" customFormat="1">
      <c r="A18" s="373"/>
      <c r="B18" s="373" t="s">
        <v>267</v>
      </c>
      <c r="C18" s="314"/>
      <c r="D18" s="292"/>
      <c r="E18" s="293"/>
      <c r="F18" s="141" t="s">
        <v>170</v>
      </c>
      <c r="G18" s="84">
        <f>+G20</f>
        <v>88484.7</v>
      </c>
      <c r="H18" s="84">
        <f>+H20</f>
        <v>161720.20000000001</v>
      </c>
    </row>
    <row r="19" spans="1:16" s="294" customFormat="1" ht="16.95" customHeight="1">
      <c r="A19" s="373"/>
      <c r="B19" s="373"/>
      <c r="C19" s="314"/>
      <c r="D19" s="292"/>
      <c r="E19" s="293"/>
      <c r="F19" s="270" t="s">
        <v>12</v>
      </c>
      <c r="G19" s="84"/>
      <c r="H19" s="142"/>
    </row>
    <row r="20" spans="1:16" s="294" customFormat="1">
      <c r="A20" s="373"/>
      <c r="B20" s="373"/>
      <c r="C20" s="373" t="s">
        <v>267</v>
      </c>
      <c r="D20" s="295"/>
      <c r="E20" s="293"/>
      <c r="F20" s="141" t="s">
        <v>170</v>
      </c>
      <c r="G20" s="84">
        <f>+G22</f>
        <v>88484.7</v>
      </c>
      <c r="H20" s="84">
        <f t="shared" ref="H20" si="0">+H22</f>
        <v>161720.20000000001</v>
      </c>
      <c r="I20" s="296"/>
      <c r="J20" s="296"/>
      <c r="K20" s="296"/>
      <c r="L20" s="296"/>
      <c r="M20" s="296"/>
      <c r="N20" s="296"/>
      <c r="O20" s="296"/>
      <c r="P20" s="296"/>
    </row>
    <row r="21" spans="1:16" s="9" customFormat="1" ht="16.95" customHeight="1">
      <c r="A21" s="373"/>
      <c r="B21" s="373"/>
      <c r="C21" s="373"/>
      <c r="D21" s="150"/>
      <c r="E21" s="41"/>
      <c r="F21" s="200" t="s">
        <v>12</v>
      </c>
      <c r="G21" s="84"/>
      <c r="H21" s="143"/>
      <c r="I21" s="10"/>
      <c r="J21" s="10"/>
      <c r="K21" s="10"/>
      <c r="L21" s="10"/>
      <c r="M21" s="10"/>
      <c r="N21" s="10"/>
      <c r="O21" s="10"/>
      <c r="P21" s="10"/>
    </row>
    <row r="22" spans="1:16" s="9" customFormat="1" ht="35.5">
      <c r="A22" s="373"/>
      <c r="B22" s="373"/>
      <c r="C22" s="373"/>
      <c r="D22" s="150"/>
      <c r="E22" s="41"/>
      <c r="F22" s="201" t="s">
        <v>18</v>
      </c>
      <c r="G22" s="84">
        <f>+G24+G35</f>
        <v>88484.7</v>
      </c>
      <c r="H22" s="84">
        <f>+H24+H35</f>
        <v>161720.20000000001</v>
      </c>
      <c r="I22" s="162"/>
      <c r="J22" s="10"/>
      <c r="K22" s="10"/>
      <c r="L22" s="10"/>
      <c r="M22" s="10"/>
      <c r="N22" s="10"/>
      <c r="O22" s="10"/>
      <c r="P22" s="10"/>
    </row>
    <row r="23" spans="1:16" s="9" customFormat="1" ht="16.95" customHeight="1">
      <c r="A23" s="373"/>
      <c r="B23" s="373"/>
      <c r="C23" s="373"/>
      <c r="D23" s="150"/>
      <c r="E23" s="41"/>
      <c r="F23" s="200" t="s">
        <v>12</v>
      </c>
      <c r="G23" s="84"/>
      <c r="H23" s="143"/>
      <c r="I23" s="10"/>
      <c r="J23" s="10"/>
      <c r="K23" s="10"/>
      <c r="L23" s="10"/>
      <c r="M23" s="10"/>
      <c r="N23" s="10"/>
      <c r="O23" s="10"/>
      <c r="P23" s="10"/>
    </row>
    <row r="24" spans="1:16" s="9" customFormat="1" ht="18" customHeight="1">
      <c r="A24" s="373"/>
      <c r="B24" s="373"/>
      <c r="C24" s="373"/>
      <c r="D24" s="85">
        <v>1041</v>
      </c>
      <c r="E24" s="381" t="s">
        <v>268</v>
      </c>
      <c r="F24" s="381"/>
      <c r="G24" s="64">
        <f>+G26</f>
        <v>4439.2000000000007</v>
      </c>
      <c r="H24" s="64">
        <f>+H26</f>
        <v>4439.2000000000007</v>
      </c>
      <c r="I24" s="10"/>
      <c r="J24" s="10"/>
      <c r="K24" s="10"/>
      <c r="L24" s="10"/>
      <c r="M24" s="10"/>
      <c r="N24" s="10"/>
      <c r="O24" s="10"/>
      <c r="P24" s="10"/>
    </row>
    <row r="25" spans="1:16" s="9" customFormat="1" ht="16.95" customHeight="1">
      <c r="A25" s="373"/>
      <c r="B25" s="373"/>
      <c r="C25" s="373"/>
      <c r="D25" s="122"/>
      <c r="E25" s="41"/>
      <c r="F25" s="200" t="s">
        <v>12</v>
      </c>
      <c r="G25" s="64"/>
      <c r="H25" s="64"/>
      <c r="I25" s="10"/>
      <c r="J25" s="10"/>
      <c r="K25" s="10"/>
      <c r="L25" s="10"/>
      <c r="M25" s="10"/>
      <c r="N25" s="10"/>
      <c r="O25" s="10"/>
      <c r="P25" s="10"/>
    </row>
    <row r="26" spans="1:16" s="9" customFormat="1" ht="66.650000000000006">
      <c r="A26" s="373"/>
      <c r="B26" s="373"/>
      <c r="C26" s="373"/>
      <c r="D26" s="380"/>
      <c r="E26" s="85">
        <v>32001</v>
      </c>
      <c r="F26" s="203" t="s">
        <v>192</v>
      </c>
      <c r="G26" s="76">
        <f t="shared" ref="G26:H26" si="1">+G28</f>
        <v>4439.2000000000007</v>
      </c>
      <c r="H26" s="76">
        <f t="shared" si="1"/>
        <v>4439.2000000000007</v>
      </c>
      <c r="I26" s="10"/>
      <c r="J26" s="10"/>
      <c r="K26" s="10"/>
      <c r="L26" s="10"/>
      <c r="M26" s="10"/>
      <c r="N26" s="10"/>
      <c r="O26" s="10"/>
      <c r="P26" s="10"/>
    </row>
    <row r="27" spans="1:16" s="9" customFormat="1">
      <c r="A27" s="373"/>
      <c r="B27" s="373"/>
      <c r="C27" s="373"/>
      <c r="D27" s="380"/>
      <c r="E27" s="364"/>
      <c r="F27" s="200" t="s">
        <v>22</v>
      </c>
      <c r="G27" s="84"/>
      <c r="H27" s="142"/>
    </row>
    <row r="28" spans="1:16" s="11" customFormat="1" ht="35.5">
      <c r="A28" s="373"/>
      <c r="B28" s="373"/>
      <c r="C28" s="373"/>
      <c r="D28" s="380"/>
      <c r="E28" s="364"/>
      <c r="F28" s="91" t="s">
        <v>96</v>
      </c>
      <c r="G28" s="145">
        <f t="shared" ref="G28:H28" si="2">+G30</f>
        <v>4439.2000000000007</v>
      </c>
      <c r="H28" s="144">
        <f t="shared" si="2"/>
        <v>4439.2000000000007</v>
      </c>
    </row>
    <row r="29" spans="1:16" s="9" customFormat="1" ht="35.5">
      <c r="A29" s="373"/>
      <c r="B29" s="373"/>
      <c r="C29" s="373"/>
      <c r="D29" s="380"/>
      <c r="E29" s="364"/>
      <c r="F29" s="200" t="s">
        <v>97</v>
      </c>
      <c r="G29" s="146"/>
      <c r="H29" s="142"/>
    </row>
    <row r="30" spans="1:16" s="9" customFormat="1">
      <c r="A30" s="373"/>
      <c r="B30" s="373"/>
      <c r="C30" s="373"/>
      <c r="D30" s="380"/>
      <c r="E30" s="364"/>
      <c r="F30" s="197" t="s">
        <v>13</v>
      </c>
      <c r="G30" s="146">
        <f t="shared" ref="G30:H33" si="3">+G31</f>
        <v>4439.2000000000007</v>
      </c>
      <c r="H30" s="147">
        <f t="shared" si="3"/>
        <v>4439.2000000000007</v>
      </c>
    </row>
    <row r="31" spans="1:16" s="9" customFormat="1">
      <c r="A31" s="373"/>
      <c r="B31" s="373"/>
      <c r="C31" s="373"/>
      <c r="D31" s="380"/>
      <c r="E31" s="364"/>
      <c r="F31" s="200" t="s">
        <v>98</v>
      </c>
      <c r="G31" s="146">
        <f t="shared" si="3"/>
        <v>4439.2000000000007</v>
      </c>
      <c r="H31" s="146">
        <f t="shared" si="3"/>
        <v>4439.2000000000007</v>
      </c>
    </row>
    <row r="32" spans="1:16" s="9" customFormat="1">
      <c r="A32" s="373"/>
      <c r="B32" s="373"/>
      <c r="C32" s="373"/>
      <c r="D32" s="380"/>
      <c r="E32" s="364"/>
      <c r="F32" s="200" t="s">
        <v>99</v>
      </c>
      <c r="G32" s="146">
        <f>+G33</f>
        <v>4439.2000000000007</v>
      </c>
      <c r="H32" s="146">
        <f>+H33</f>
        <v>4439.2000000000007</v>
      </c>
    </row>
    <row r="33" spans="1:16" s="9" customFormat="1">
      <c r="A33" s="373"/>
      <c r="B33" s="373"/>
      <c r="C33" s="373"/>
      <c r="D33" s="380"/>
      <c r="E33" s="364"/>
      <c r="F33" s="313" t="s">
        <v>100</v>
      </c>
      <c r="G33" s="146">
        <f t="shared" si="3"/>
        <v>4439.2000000000007</v>
      </c>
      <c r="H33" s="146">
        <f t="shared" si="3"/>
        <v>4439.2000000000007</v>
      </c>
      <c r="I33" s="148"/>
    </row>
    <row r="34" spans="1:16" s="9" customFormat="1">
      <c r="A34" s="373"/>
      <c r="B34" s="373"/>
      <c r="C34" s="373"/>
      <c r="D34" s="380"/>
      <c r="E34" s="364"/>
      <c r="F34" s="313" t="s">
        <v>101</v>
      </c>
      <c r="G34" s="146">
        <f>+'Հավելված N 4'!E15</f>
        <v>4439.2000000000007</v>
      </c>
      <c r="H34" s="146">
        <f>+'Հավելված N 4'!F15</f>
        <v>4439.2000000000007</v>
      </c>
      <c r="I34" s="12"/>
    </row>
    <row r="35" spans="1:16" s="9" customFormat="1" ht="18" customHeight="1">
      <c r="A35" s="373"/>
      <c r="B35" s="373"/>
      <c r="C35" s="373"/>
      <c r="D35" s="85">
        <v>1163</v>
      </c>
      <c r="E35" s="381" t="s">
        <v>269</v>
      </c>
      <c r="F35" s="381"/>
      <c r="G35" s="64">
        <f>+G37</f>
        <v>84045.5</v>
      </c>
      <c r="H35" s="64">
        <f>+H37</f>
        <v>157281</v>
      </c>
      <c r="I35" s="10"/>
      <c r="J35" s="10"/>
      <c r="K35" s="10"/>
      <c r="L35" s="10"/>
      <c r="M35" s="10"/>
      <c r="N35" s="10"/>
      <c r="O35" s="10"/>
      <c r="P35" s="10"/>
    </row>
    <row r="36" spans="1:16" s="9" customFormat="1" ht="16.95" customHeight="1">
      <c r="A36" s="373"/>
      <c r="B36" s="373"/>
      <c r="C36" s="373"/>
      <c r="D36" s="122"/>
      <c r="E36" s="41"/>
      <c r="F36" s="200" t="s">
        <v>12</v>
      </c>
      <c r="G36" s="64"/>
      <c r="H36" s="64"/>
      <c r="I36" s="10"/>
      <c r="J36" s="10"/>
      <c r="K36" s="10"/>
      <c r="L36" s="10"/>
      <c r="M36" s="10"/>
      <c r="N36" s="10"/>
      <c r="O36" s="10"/>
      <c r="P36" s="10"/>
    </row>
    <row r="37" spans="1:16" s="9" customFormat="1" ht="33.35">
      <c r="A37" s="373"/>
      <c r="B37" s="373"/>
      <c r="C37" s="373"/>
      <c r="D37" s="380"/>
      <c r="E37" s="85">
        <v>32005</v>
      </c>
      <c r="F37" s="212" t="s">
        <v>167</v>
      </c>
      <c r="G37" s="76">
        <f t="shared" ref="G37:H37" si="4">+G39</f>
        <v>84045.5</v>
      </c>
      <c r="H37" s="76">
        <f t="shared" si="4"/>
        <v>157281</v>
      </c>
      <c r="I37" s="10"/>
      <c r="J37" s="10"/>
      <c r="K37" s="10"/>
      <c r="L37" s="10"/>
      <c r="M37" s="10"/>
      <c r="N37" s="10"/>
      <c r="O37" s="10"/>
      <c r="P37" s="10"/>
    </row>
    <row r="38" spans="1:16" s="9" customFormat="1">
      <c r="A38" s="373"/>
      <c r="B38" s="373"/>
      <c r="C38" s="373"/>
      <c r="D38" s="380"/>
      <c r="E38" s="364"/>
      <c r="F38" s="200" t="s">
        <v>22</v>
      </c>
      <c r="G38" s="84"/>
      <c r="H38" s="142"/>
    </row>
    <row r="39" spans="1:16" s="11" customFormat="1" ht="35.5">
      <c r="A39" s="373"/>
      <c r="B39" s="373"/>
      <c r="C39" s="373"/>
      <c r="D39" s="380"/>
      <c r="E39" s="364"/>
      <c r="F39" s="91" t="s">
        <v>96</v>
      </c>
      <c r="G39" s="145">
        <f t="shared" ref="G39:H39" si="5">+G41</f>
        <v>84045.5</v>
      </c>
      <c r="H39" s="144">
        <f t="shared" si="5"/>
        <v>157281</v>
      </c>
    </row>
    <row r="40" spans="1:16" s="9" customFormat="1" ht="35.5">
      <c r="A40" s="373"/>
      <c r="B40" s="373"/>
      <c r="C40" s="373"/>
      <c r="D40" s="380"/>
      <c r="E40" s="364"/>
      <c r="F40" s="200" t="s">
        <v>97</v>
      </c>
      <c r="G40" s="146"/>
      <c r="H40" s="142"/>
    </row>
    <row r="41" spans="1:16" s="9" customFormat="1">
      <c r="A41" s="373"/>
      <c r="B41" s="373"/>
      <c r="C41" s="373"/>
      <c r="D41" s="380"/>
      <c r="E41" s="364"/>
      <c r="F41" s="197" t="s">
        <v>13</v>
      </c>
      <c r="G41" s="146">
        <f t="shared" ref="G41:H44" si="6">+G42</f>
        <v>84045.5</v>
      </c>
      <c r="H41" s="147">
        <f t="shared" si="6"/>
        <v>157281</v>
      </c>
    </row>
    <row r="42" spans="1:16" s="9" customFormat="1">
      <c r="A42" s="373"/>
      <c r="B42" s="373"/>
      <c r="C42" s="373"/>
      <c r="D42" s="380"/>
      <c r="E42" s="364"/>
      <c r="F42" s="200" t="s">
        <v>98</v>
      </c>
      <c r="G42" s="146">
        <f t="shared" si="6"/>
        <v>84045.5</v>
      </c>
      <c r="H42" s="146">
        <f t="shared" si="6"/>
        <v>157281</v>
      </c>
    </row>
    <row r="43" spans="1:16" s="9" customFormat="1">
      <c r="A43" s="373"/>
      <c r="B43" s="373"/>
      <c r="C43" s="373"/>
      <c r="D43" s="380"/>
      <c r="E43" s="364"/>
      <c r="F43" s="200" t="s">
        <v>99</v>
      </c>
      <c r="G43" s="146">
        <f>+G44</f>
        <v>84045.5</v>
      </c>
      <c r="H43" s="146">
        <f>+H44</f>
        <v>157281</v>
      </c>
    </row>
    <row r="44" spans="1:16" s="9" customFormat="1">
      <c r="A44" s="373"/>
      <c r="B44" s="373"/>
      <c r="C44" s="373"/>
      <c r="D44" s="380"/>
      <c r="E44" s="364"/>
      <c r="F44" s="195" t="s">
        <v>131</v>
      </c>
      <c r="G44" s="146">
        <f t="shared" si="6"/>
        <v>84045.5</v>
      </c>
      <c r="H44" s="146">
        <f t="shared" si="6"/>
        <v>157281</v>
      </c>
      <c r="I44" s="148"/>
    </row>
    <row r="45" spans="1:16" s="9" customFormat="1">
      <c r="A45" s="373"/>
      <c r="B45" s="373"/>
      <c r="C45" s="373"/>
      <c r="D45" s="380"/>
      <c r="E45" s="364"/>
      <c r="F45" s="195" t="s">
        <v>165</v>
      </c>
      <c r="G45" s="146">
        <f>+'Հավելված N 4'!E34</f>
        <v>84045.5</v>
      </c>
      <c r="H45" s="146">
        <f>+'Հավելված N 4'!F34</f>
        <v>157281</v>
      </c>
      <c r="I45" s="12"/>
    </row>
    <row r="46" spans="1:16" s="9" customFormat="1">
      <c r="A46" s="373"/>
      <c r="B46" s="373" t="s">
        <v>48</v>
      </c>
      <c r="C46" s="41"/>
      <c r="D46" s="44"/>
      <c r="E46" s="41"/>
      <c r="F46" s="132" t="s">
        <v>94</v>
      </c>
      <c r="G46" s="84">
        <f>+G48+G63</f>
        <v>-43684.7</v>
      </c>
      <c r="H46" s="84">
        <f>+H48+H63</f>
        <v>-95810.8</v>
      </c>
    </row>
    <row r="47" spans="1:16" s="9" customFormat="1" ht="16.95" customHeight="1">
      <c r="A47" s="373"/>
      <c r="B47" s="373"/>
      <c r="C47" s="312"/>
      <c r="D47" s="44"/>
      <c r="E47" s="41"/>
      <c r="F47" s="135" t="s">
        <v>12</v>
      </c>
      <c r="G47" s="84"/>
      <c r="H47" s="142"/>
    </row>
    <row r="48" spans="1:16" s="9" customFormat="1">
      <c r="A48" s="373"/>
      <c r="B48" s="373"/>
      <c r="C48" s="373" t="s">
        <v>48</v>
      </c>
      <c r="D48" s="314"/>
      <c r="E48" s="41"/>
      <c r="F48" s="141" t="s">
        <v>231</v>
      </c>
      <c r="G48" s="84">
        <f t="shared" ref="G48" si="7">+G50</f>
        <v>0</v>
      </c>
      <c r="H48" s="84">
        <f>+H50</f>
        <v>-33931.700000000004</v>
      </c>
    </row>
    <row r="49" spans="1:16" s="9" customFormat="1" ht="16.95" customHeight="1">
      <c r="A49" s="373"/>
      <c r="B49" s="373"/>
      <c r="C49" s="373"/>
      <c r="D49" s="314"/>
      <c r="E49" s="41"/>
      <c r="F49" s="200" t="s">
        <v>12</v>
      </c>
      <c r="G49" s="84"/>
      <c r="H49" s="84"/>
    </row>
    <row r="50" spans="1:16" s="9" customFormat="1" ht="35.5">
      <c r="A50" s="373"/>
      <c r="B50" s="373"/>
      <c r="C50" s="373"/>
      <c r="D50" s="314"/>
      <c r="E50" s="41"/>
      <c r="F50" s="201" t="s">
        <v>18</v>
      </c>
      <c r="G50" s="84">
        <f>+G52</f>
        <v>0</v>
      </c>
      <c r="H50" s="84">
        <f t="shared" ref="H50" si="8">+H52</f>
        <v>-33931.700000000004</v>
      </c>
    </row>
    <row r="51" spans="1:16" s="9" customFormat="1" ht="16.95" customHeight="1">
      <c r="A51" s="373"/>
      <c r="B51" s="373"/>
      <c r="C51" s="373"/>
      <c r="D51" s="314"/>
      <c r="E51" s="312"/>
      <c r="F51" s="200" t="s">
        <v>12</v>
      </c>
      <c r="G51" s="84"/>
      <c r="H51" s="84"/>
    </row>
    <row r="52" spans="1:16" s="9" customFormat="1">
      <c r="A52" s="373"/>
      <c r="B52" s="373"/>
      <c r="C52" s="373"/>
      <c r="D52" s="202">
        <v>1075</v>
      </c>
      <c r="E52" s="381" t="s">
        <v>134</v>
      </c>
      <c r="F52" s="381"/>
      <c r="G52" s="64">
        <f t="shared" ref="G52:H52" si="9">+G54</f>
        <v>0</v>
      </c>
      <c r="H52" s="64">
        <f t="shared" si="9"/>
        <v>-33931.700000000004</v>
      </c>
      <c r="I52" s="10"/>
      <c r="J52" s="10"/>
      <c r="K52" s="10"/>
      <c r="L52" s="10"/>
      <c r="M52" s="10"/>
      <c r="N52" s="10"/>
      <c r="O52" s="10"/>
      <c r="P52" s="10"/>
    </row>
    <row r="53" spans="1:16" s="9" customFormat="1" ht="16.95" customHeight="1">
      <c r="A53" s="373"/>
      <c r="B53" s="373"/>
      <c r="C53" s="373"/>
      <c r="D53" s="199"/>
      <c r="E53" s="163"/>
      <c r="F53" s="200" t="s">
        <v>12</v>
      </c>
      <c r="G53" s="64"/>
      <c r="H53" s="64"/>
      <c r="I53" s="10"/>
      <c r="J53" s="10"/>
      <c r="K53" s="10"/>
      <c r="L53" s="10"/>
      <c r="M53" s="10"/>
      <c r="N53" s="10"/>
      <c r="O53" s="10"/>
      <c r="P53" s="10"/>
    </row>
    <row r="54" spans="1:16" s="9" customFormat="1" ht="33.35">
      <c r="A54" s="373"/>
      <c r="B54" s="373"/>
      <c r="C54" s="373"/>
      <c r="D54" s="382"/>
      <c r="E54" s="85">
        <v>32001</v>
      </c>
      <c r="F54" s="256" t="s">
        <v>238</v>
      </c>
      <c r="G54" s="76">
        <f t="shared" ref="G54:H54" si="10">+G56</f>
        <v>0</v>
      </c>
      <c r="H54" s="76">
        <f t="shared" si="10"/>
        <v>-33931.700000000004</v>
      </c>
      <c r="I54" s="10"/>
      <c r="J54" s="10"/>
      <c r="K54" s="10"/>
      <c r="L54" s="10"/>
      <c r="M54" s="10"/>
      <c r="N54" s="10"/>
      <c r="O54" s="10"/>
      <c r="P54" s="10"/>
    </row>
    <row r="55" spans="1:16" s="9" customFormat="1">
      <c r="A55" s="373"/>
      <c r="B55" s="373"/>
      <c r="C55" s="373"/>
      <c r="D55" s="382"/>
      <c r="E55" s="382"/>
      <c r="F55" s="200" t="s">
        <v>22</v>
      </c>
      <c r="G55" s="84"/>
      <c r="H55" s="142"/>
    </row>
    <row r="56" spans="1:16" s="11" customFormat="1" ht="36.549999999999997" customHeight="1">
      <c r="A56" s="373"/>
      <c r="B56" s="373"/>
      <c r="C56" s="373"/>
      <c r="D56" s="382"/>
      <c r="E56" s="382"/>
      <c r="F56" s="91" t="s">
        <v>229</v>
      </c>
      <c r="G56" s="315">
        <f t="shared" ref="G56:H56" si="11">+G58</f>
        <v>0</v>
      </c>
      <c r="H56" s="315">
        <f t="shared" si="11"/>
        <v>-33931.700000000004</v>
      </c>
    </row>
    <row r="57" spans="1:16" s="9" customFormat="1" ht="53.2">
      <c r="A57" s="373"/>
      <c r="B57" s="373"/>
      <c r="C57" s="373"/>
      <c r="D57" s="382"/>
      <c r="E57" s="382"/>
      <c r="F57" s="200" t="s">
        <v>19</v>
      </c>
      <c r="G57" s="170"/>
      <c r="H57" s="142"/>
    </row>
    <row r="58" spans="1:16" s="9" customFormat="1" ht="16.95" customHeight="1">
      <c r="A58" s="373"/>
      <c r="B58" s="373"/>
      <c r="C58" s="373"/>
      <c r="D58" s="382"/>
      <c r="E58" s="382"/>
      <c r="F58" s="197" t="s">
        <v>13</v>
      </c>
      <c r="G58" s="84">
        <f t="shared" ref="G58:H58" si="12">G59</f>
        <v>0</v>
      </c>
      <c r="H58" s="84">
        <f t="shared" si="12"/>
        <v>-33931.700000000004</v>
      </c>
    </row>
    <row r="59" spans="1:16" s="9" customFormat="1" ht="16.95" customHeight="1">
      <c r="A59" s="373"/>
      <c r="B59" s="373"/>
      <c r="C59" s="373"/>
      <c r="D59" s="382"/>
      <c r="E59" s="382"/>
      <c r="F59" s="200" t="s">
        <v>270</v>
      </c>
      <c r="G59" s="170">
        <f t="shared" ref="G59:H61" si="13">+G60</f>
        <v>0</v>
      </c>
      <c r="H59" s="146">
        <f t="shared" si="13"/>
        <v>-33931.700000000004</v>
      </c>
    </row>
    <row r="60" spans="1:16" s="9" customFormat="1">
      <c r="A60" s="373"/>
      <c r="B60" s="373"/>
      <c r="C60" s="373"/>
      <c r="D60" s="382"/>
      <c r="E60" s="382"/>
      <c r="F60" s="200" t="s">
        <v>271</v>
      </c>
      <c r="G60" s="146">
        <f t="shared" si="13"/>
        <v>0</v>
      </c>
      <c r="H60" s="146">
        <f t="shared" si="13"/>
        <v>-33931.700000000004</v>
      </c>
    </row>
    <row r="61" spans="1:16" s="9" customFormat="1">
      <c r="A61" s="373"/>
      <c r="B61" s="373"/>
      <c r="C61" s="373"/>
      <c r="D61" s="382"/>
      <c r="E61" s="382"/>
      <c r="F61" s="313" t="s">
        <v>272</v>
      </c>
      <c r="G61" s="146">
        <f t="shared" si="13"/>
        <v>0</v>
      </c>
      <c r="H61" s="146">
        <f t="shared" si="13"/>
        <v>-33931.700000000004</v>
      </c>
      <c r="I61" s="12"/>
    </row>
    <row r="62" spans="1:16" s="9" customFormat="1">
      <c r="A62" s="373"/>
      <c r="B62" s="373"/>
      <c r="C62" s="373"/>
      <c r="D62" s="382"/>
      <c r="E62" s="382"/>
      <c r="F62" s="313" t="s">
        <v>273</v>
      </c>
      <c r="G62" s="146">
        <f>+'Հավելված N 4'!E21</f>
        <v>0</v>
      </c>
      <c r="H62" s="146">
        <f>+'Հավելված N 4'!F21</f>
        <v>-33931.700000000004</v>
      </c>
      <c r="I62" s="12"/>
    </row>
    <row r="63" spans="1:16" s="9" customFormat="1">
      <c r="A63" s="373"/>
      <c r="B63" s="373"/>
      <c r="C63" s="373" t="s">
        <v>95</v>
      </c>
      <c r="D63" s="150"/>
      <c r="E63" s="41"/>
      <c r="F63" s="141" t="s">
        <v>88</v>
      </c>
      <c r="G63" s="84">
        <f t="shared" ref="G63:H63" si="14">+G65</f>
        <v>-43684.7</v>
      </c>
      <c r="H63" s="84">
        <f t="shared" si="14"/>
        <v>-61879.1</v>
      </c>
      <c r="I63" s="10"/>
      <c r="J63" s="10"/>
      <c r="K63" s="10"/>
      <c r="L63" s="10"/>
      <c r="M63" s="10"/>
      <c r="N63" s="10"/>
      <c r="O63" s="10"/>
      <c r="P63" s="10"/>
    </row>
    <row r="64" spans="1:16" s="9" customFormat="1" ht="16.95" customHeight="1">
      <c r="A64" s="373"/>
      <c r="B64" s="373"/>
      <c r="C64" s="373"/>
      <c r="D64" s="150"/>
      <c r="E64" s="41"/>
      <c r="F64" s="135" t="s">
        <v>12</v>
      </c>
      <c r="G64" s="84"/>
      <c r="H64" s="143"/>
      <c r="I64" s="10"/>
      <c r="J64" s="10"/>
      <c r="K64" s="10"/>
      <c r="L64" s="10"/>
      <c r="M64" s="10"/>
      <c r="N64" s="10"/>
      <c r="O64" s="10"/>
      <c r="P64" s="10"/>
    </row>
    <row r="65" spans="1:16" s="9" customFormat="1" ht="35.5">
      <c r="A65" s="373"/>
      <c r="B65" s="373"/>
      <c r="C65" s="373"/>
      <c r="D65" s="150"/>
      <c r="E65" s="41"/>
      <c r="F65" s="136" t="s">
        <v>18</v>
      </c>
      <c r="G65" s="84">
        <f t="shared" ref="G65:H65" si="15">+G67</f>
        <v>-43684.7</v>
      </c>
      <c r="H65" s="84">
        <f t="shared" si="15"/>
        <v>-61879.1</v>
      </c>
      <c r="I65" s="162"/>
      <c r="J65" s="10"/>
      <c r="K65" s="10"/>
      <c r="L65" s="10"/>
      <c r="M65" s="10"/>
      <c r="N65" s="10"/>
      <c r="O65" s="10"/>
      <c r="P65" s="10"/>
    </row>
    <row r="66" spans="1:16" s="9" customFormat="1" ht="16.95" customHeight="1">
      <c r="A66" s="373"/>
      <c r="B66" s="373"/>
      <c r="C66" s="373"/>
      <c r="D66" s="150"/>
      <c r="E66" s="41"/>
      <c r="F66" s="135" t="s">
        <v>12</v>
      </c>
      <c r="G66" s="84"/>
      <c r="H66" s="143"/>
      <c r="I66" s="10"/>
      <c r="J66" s="10"/>
      <c r="K66" s="10"/>
      <c r="L66" s="10"/>
      <c r="M66" s="10"/>
      <c r="N66" s="10"/>
      <c r="O66" s="10"/>
      <c r="P66" s="10"/>
    </row>
    <row r="67" spans="1:16" s="9" customFormat="1" ht="18" customHeight="1">
      <c r="A67" s="373"/>
      <c r="B67" s="373"/>
      <c r="C67" s="373"/>
      <c r="D67" s="360">
        <v>1168</v>
      </c>
      <c r="E67" s="383" t="s">
        <v>84</v>
      </c>
      <c r="F67" s="384"/>
      <c r="G67" s="64">
        <f>+G69</f>
        <v>-43684.7</v>
      </c>
      <c r="H67" s="64">
        <f>+H69</f>
        <v>-61879.1</v>
      </c>
      <c r="I67" s="10"/>
      <c r="J67" s="10"/>
      <c r="K67" s="10"/>
      <c r="L67" s="10"/>
      <c r="M67" s="10"/>
      <c r="N67" s="10"/>
      <c r="O67" s="10"/>
      <c r="P67" s="10"/>
    </row>
    <row r="68" spans="1:16" s="9" customFormat="1" ht="16.95" customHeight="1">
      <c r="A68" s="373"/>
      <c r="B68" s="373"/>
      <c r="C68" s="373"/>
      <c r="D68" s="360"/>
      <c r="E68" s="41"/>
      <c r="F68" s="135" t="s">
        <v>12</v>
      </c>
      <c r="G68" s="64"/>
      <c r="H68" s="64"/>
      <c r="I68" s="10"/>
      <c r="J68" s="10"/>
      <c r="K68" s="10"/>
      <c r="L68" s="10"/>
      <c r="M68" s="10"/>
      <c r="N68" s="10"/>
      <c r="O68" s="10"/>
      <c r="P68" s="10"/>
    </row>
    <row r="69" spans="1:16" s="9" customFormat="1" ht="50">
      <c r="A69" s="373"/>
      <c r="B69" s="373"/>
      <c r="C69" s="373"/>
      <c r="D69" s="360"/>
      <c r="E69" s="85">
        <v>32001</v>
      </c>
      <c r="F69" s="75" t="s">
        <v>85</v>
      </c>
      <c r="G69" s="76">
        <f t="shared" ref="G69:H69" si="16">+G71</f>
        <v>-43684.7</v>
      </c>
      <c r="H69" s="76">
        <f t="shared" si="16"/>
        <v>-61879.1</v>
      </c>
      <c r="I69" s="10"/>
      <c r="J69" s="10"/>
      <c r="K69" s="10"/>
      <c r="L69" s="10"/>
      <c r="M69" s="10"/>
      <c r="N69" s="10"/>
      <c r="O69" s="10"/>
      <c r="P69" s="10"/>
    </row>
    <row r="70" spans="1:16" s="9" customFormat="1">
      <c r="A70" s="373"/>
      <c r="B70" s="373"/>
      <c r="C70" s="373"/>
      <c r="D70" s="360"/>
      <c r="E70" s="361"/>
      <c r="F70" s="135" t="s">
        <v>22</v>
      </c>
      <c r="G70" s="84"/>
      <c r="H70" s="142"/>
    </row>
    <row r="71" spans="1:16" s="11" customFormat="1" ht="35.5">
      <c r="A71" s="373"/>
      <c r="B71" s="373"/>
      <c r="C71" s="373"/>
      <c r="D71" s="360"/>
      <c r="E71" s="362"/>
      <c r="F71" s="91" t="s">
        <v>18</v>
      </c>
      <c r="G71" s="145">
        <f>+G73</f>
        <v>-43684.7</v>
      </c>
      <c r="H71" s="144">
        <f t="shared" ref="H71" si="17">+H73</f>
        <v>-61879.1</v>
      </c>
    </row>
    <row r="72" spans="1:16" s="9" customFormat="1" ht="53.2">
      <c r="A72" s="373"/>
      <c r="B72" s="373"/>
      <c r="C72" s="373"/>
      <c r="D72" s="360"/>
      <c r="E72" s="362"/>
      <c r="F72" s="135" t="s">
        <v>19</v>
      </c>
      <c r="G72" s="146"/>
      <c r="H72" s="142"/>
    </row>
    <row r="73" spans="1:16" s="9" customFormat="1">
      <c r="A73" s="373"/>
      <c r="B73" s="373"/>
      <c r="C73" s="373"/>
      <c r="D73" s="360"/>
      <c r="E73" s="362"/>
      <c r="F73" s="87" t="s">
        <v>13</v>
      </c>
      <c r="G73" s="146">
        <f>+G74</f>
        <v>-43684.7</v>
      </c>
      <c r="H73" s="146">
        <f>+H74</f>
        <v>-61879.1</v>
      </c>
    </row>
    <row r="74" spans="1:16" s="9" customFormat="1">
      <c r="A74" s="373"/>
      <c r="B74" s="373"/>
      <c r="C74" s="373"/>
      <c r="D74" s="360"/>
      <c r="E74" s="362"/>
      <c r="F74" s="134" t="s">
        <v>98</v>
      </c>
      <c r="G74" s="146">
        <f t="shared" ref="G74:H76" si="18">+G75</f>
        <v>-43684.7</v>
      </c>
      <c r="H74" s="146">
        <f t="shared" si="18"/>
        <v>-61879.1</v>
      </c>
    </row>
    <row r="75" spans="1:16" s="9" customFormat="1">
      <c r="A75" s="373"/>
      <c r="B75" s="373"/>
      <c r="C75" s="373"/>
      <c r="D75" s="360"/>
      <c r="E75" s="362"/>
      <c r="F75" s="134" t="s">
        <v>99</v>
      </c>
      <c r="G75" s="146">
        <f>+G76</f>
        <v>-43684.7</v>
      </c>
      <c r="H75" s="146">
        <f>+H76</f>
        <v>-61879.1</v>
      </c>
    </row>
    <row r="76" spans="1:16" s="9" customFormat="1">
      <c r="A76" s="373"/>
      <c r="B76" s="373"/>
      <c r="C76" s="373"/>
      <c r="D76" s="360"/>
      <c r="E76" s="362"/>
      <c r="F76" s="134" t="s">
        <v>131</v>
      </c>
      <c r="G76" s="146">
        <f t="shared" si="18"/>
        <v>-43684.7</v>
      </c>
      <c r="H76" s="146">
        <f t="shared" si="18"/>
        <v>-61879.1</v>
      </c>
      <c r="I76" s="148"/>
    </row>
    <row r="77" spans="1:16" s="9" customFormat="1">
      <c r="A77" s="373"/>
      <c r="B77" s="373"/>
      <c r="C77" s="373"/>
      <c r="D77" s="360"/>
      <c r="E77" s="363"/>
      <c r="F77" s="134" t="s">
        <v>132</v>
      </c>
      <c r="G77" s="146">
        <f>+'Հավելված N 4'!E46</f>
        <v>-43684.7</v>
      </c>
      <c r="H77" s="146">
        <f>+'Հավելված N 4'!F46</f>
        <v>-61879.1</v>
      </c>
      <c r="I77" s="12"/>
    </row>
    <row r="78" spans="1:16" s="9" customFormat="1" ht="17.5" customHeight="1">
      <c r="A78" s="373" t="s">
        <v>276</v>
      </c>
      <c r="B78" s="374"/>
      <c r="C78" s="361"/>
      <c r="D78" s="43"/>
      <c r="E78" s="40"/>
      <c r="F78" s="132" t="s">
        <v>274</v>
      </c>
      <c r="G78" s="64">
        <f>+G80+G106</f>
        <v>-44800</v>
      </c>
      <c r="H78" s="64">
        <f>+H80+H106</f>
        <v>-65909.399999999994</v>
      </c>
    </row>
    <row r="79" spans="1:16" s="9" customFormat="1" ht="16.95" customHeight="1">
      <c r="A79" s="373"/>
      <c r="B79" s="374"/>
      <c r="C79" s="362"/>
      <c r="D79" s="44"/>
      <c r="E79" s="41"/>
      <c r="F79" s="200" t="s">
        <v>12</v>
      </c>
      <c r="G79" s="84"/>
      <c r="H79" s="142"/>
    </row>
    <row r="80" spans="1:16" s="9" customFormat="1">
      <c r="A80" s="373"/>
      <c r="B80" s="373" t="s">
        <v>48</v>
      </c>
      <c r="C80" s="316"/>
      <c r="D80" s="314"/>
      <c r="E80" s="41"/>
      <c r="F80" s="132" t="s">
        <v>275</v>
      </c>
      <c r="G80" s="84">
        <f>+G82</f>
        <v>-79800</v>
      </c>
      <c r="H80" s="84">
        <f>+H82</f>
        <v>-60000</v>
      </c>
    </row>
    <row r="81" spans="1:16" s="9" customFormat="1" ht="16.95" customHeight="1">
      <c r="A81" s="373"/>
      <c r="B81" s="373"/>
      <c r="C81" s="316"/>
      <c r="D81" s="314"/>
      <c r="E81" s="41"/>
      <c r="F81" s="200" t="s">
        <v>12</v>
      </c>
      <c r="G81" s="84"/>
      <c r="H81" s="84"/>
    </row>
    <row r="82" spans="1:16" s="9" customFormat="1">
      <c r="A82" s="373"/>
      <c r="B82" s="373"/>
      <c r="C82" s="373" t="s">
        <v>267</v>
      </c>
      <c r="D82" s="314"/>
      <c r="E82" s="41"/>
      <c r="F82" s="132" t="s">
        <v>185</v>
      </c>
      <c r="G82" s="84">
        <f>+G84</f>
        <v>-79800</v>
      </c>
      <c r="H82" s="84">
        <f>+H84</f>
        <v>-60000</v>
      </c>
    </row>
    <row r="83" spans="1:16" s="9" customFormat="1" ht="16.95" customHeight="1">
      <c r="A83" s="373"/>
      <c r="B83" s="373"/>
      <c r="C83" s="373"/>
      <c r="D83" s="314"/>
      <c r="E83" s="41"/>
      <c r="F83" s="200" t="s">
        <v>12</v>
      </c>
      <c r="G83" s="84"/>
      <c r="H83" s="84"/>
    </row>
    <row r="84" spans="1:16" s="9" customFormat="1" ht="35.5">
      <c r="A84" s="373"/>
      <c r="B84" s="373"/>
      <c r="C84" s="373"/>
      <c r="D84" s="314"/>
      <c r="E84" s="41"/>
      <c r="F84" s="201" t="s">
        <v>18</v>
      </c>
      <c r="G84" s="84">
        <f>+G86</f>
        <v>-79800</v>
      </c>
      <c r="H84" s="84">
        <f>+H86</f>
        <v>-60000</v>
      </c>
    </row>
    <row r="85" spans="1:16" s="9" customFormat="1" ht="16.95" customHeight="1">
      <c r="A85" s="373"/>
      <c r="B85" s="373"/>
      <c r="C85" s="373"/>
      <c r="D85" s="314"/>
      <c r="E85" s="312"/>
      <c r="F85" s="200" t="s">
        <v>12</v>
      </c>
      <c r="G85" s="84"/>
      <c r="H85" s="84"/>
    </row>
    <row r="86" spans="1:16" s="9" customFormat="1" ht="39.25" customHeight="1">
      <c r="A86" s="373"/>
      <c r="B86" s="373"/>
      <c r="C86" s="373"/>
      <c r="D86" s="198">
        <v>1236</v>
      </c>
      <c r="E86" s="385" t="s">
        <v>277</v>
      </c>
      <c r="F86" s="385"/>
      <c r="G86" s="64">
        <f>+G88+G97</f>
        <v>-79800</v>
      </c>
      <c r="H86" s="64">
        <f>+H88+H97</f>
        <v>-60000</v>
      </c>
      <c r="I86" s="10"/>
      <c r="J86" s="10"/>
      <c r="K86" s="10"/>
      <c r="L86" s="10"/>
      <c r="M86" s="10"/>
      <c r="N86" s="10"/>
      <c r="O86" s="10"/>
      <c r="P86" s="10"/>
    </row>
    <row r="87" spans="1:16" s="9" customFormat="1" ht="16.95" customHeight="1">
      <c r="A87" s="373"/>
      <c r="B87" s="373"/>
      <c r="C87" s="373"/>
      <c r="D87" s="149"/>
      <c r="E87" s="163"/>
      <c r="F87" s="200" t="s">
        <v>12</v>
      </c>
      <c r="G87" s="64"/>
      <c r="H87" s="64"/>
      <c r="I87" s="10"/>
      <c r="J87" s="10"/>
      <c r="K87" s="10"/>
      <c r="L87" s="10"/>
      <c r="M87" s="10"/>
      <c r="N87" s="10"/>
      <c r="O87" s="10"/>
      <c r="P87" s="10"/>
    </row>
    <row r="88" spans="1:16" s="9" customFormat="1">
      <c r="A88" s="373"/>
      <c r="B88" s="373"/>
      <c r="C88" s="373"/>
      <c r="D88" s="360"/>
      <c r="E88" s="85">
        <v>32003</v>
      </c>
      <c r="F88" s="203" t="s">
        <v>186</v>
      </c>
      <c r="G88" s="76">
        <f t="shared" ref="G88:H88" si="19">+G90</f>
        <v>-79800</v>
      </c>
      <c r="H88" s="76">
        <f t="shared" si="19"/>
        <v>-79800</v>
      </c>
      <c r="I88" s="10"/>
      <c r="J88" s="10"/>
      <c r="K88" s="10"/>
      <c r="L88" s="10"/>
      <c r="M88" s="10"/>
      <c r="N88" s="10"/>
      <c r="O88" s="10"/>
      <c r="P88" s="10"/>
    </row>
    <row r="89" spans="1:16" s="9" customFormat="1">
      <c r="A89" s="373"/>
      <c r="B89" s="373"/>
      <c r="C89" s="373"/>
      <c r="D89" s="360"/>
      <c r="E89" s="386"/>
      <c r="F89" s="200" t="s">
        <v>22</v>
      </c>
      <c r="G89" s="84"/>
      <c r="H89" s="142"/>
    </row>
    <row r="90" spans="1:16" s="11" customFormat="1" ht="36.549999999999997" customHeight="1">
      <c r="A90" s="373"/>
      <c r="B90" s="373"/>
      <c r="C90" s="373"/>
      <c r="D90" s="360"/>
      <c r="E90" s="386"/>
      <c r="F90" s="151" t="s">
        <v>155</v>
      </c>
      <c r="G90" s="315">
        <f t="shared" ref="G90:H90" si="20">+G92</f>
        <v>-79800</v>
      </c>
      <c r="H90" s="315">
        <f t="shared" si="20"/>
        <v>-79800</v>
      </c>
    </row>
    <row r="91" spans="1:16" s="9" customFormat="1" ht="53.2">
      <c r="A91" s="373"/>
      <c r="B91" s="373"/>
      <c r="C91" s="373"/>
      <c r="D91" s="360"/>
      <c r="E91" s="386"/>
      <c r="F91" s="200" t="s">
        <v>19</v>
      </c>
      <c r="G91" s="170"/>
      <c r="H91" s="142"/>
    </row>
    <row r="92" spans="1:16" s="9" customFormat="1" ht="16.95" customHeight="1">
      <c r="A92" s="373"/>
      <c r="B92" s="373"/>
      <c r="C92" s="373"/>
      <c r="D92" s="360"/>
      <c r="E92" s="386"/>
      <c r="F92" s="197" t="s">
        <v>13</v>
      </c>
      <c r="G92" s="84">
        <f t="shared" ref="G92:H92" si="21">G93</f>
        <v>-79800</v>
      </c>
      <c r="H92" s="84">
        <f t="shared" si="21"/>
        <v>-79800</v>
      </c>
    </row>
    <row r="93" spans="1:16" s="9" customFormat="1" ht="16.95" customHeight="1">
      <c r="A93" s="373"/>
      <c r="B93" s="373"/>
      <c r="C93" s="373"/>
      <c r="D93" s="360"/>
      <c r="E93" s="386"/>
      <c r="F93" s="200" t="s">
        <v>270</v>
      </c>
      <c r="G93" s="170">
        <f t="shared" ref="G93:H95" si="22">+G94</f>
        <v>-79800</v>
      </c>
      <c r="H93" s="146">
        <f t="shared" si="22"/>
        <v>-79800</v>
      </c>
    </row>
    <row r="94" spans="1:16" s="9" customFormat="1">
      <c r="A94" s="373"/>
      <c r="B94" s="373"/>
      <c r="C94" s="373"/>
      <c r="D94" s="360"/>
      <c r="E94" s="386"/>
      <c r="F94" s="200" t="s">
        <v>271</v>
      </c>
      <c r="G94" s="146">
        <f t="shared" si="22"/>
        <v>-79800</v>
      </c>
      <c r="H94" s="146">
        <f t="shared" si="22"/>
        <v>-79800</v>
      </c>
    </row>
    <row r="95" spans="1:16" s="9" customFormat="1">
      <c r="A95" s="373"/>
      <c r="B95" s="373"/>
      <c r="C95" s="373"/>
      <c r="D95" s="360"/>
      <c r="E95" s="386"/>
      <c r="F95" s="195" t="s">
        <v>272</v>
      </c>
      <c r="G95" s="146">
        <f t="shared" si="22"/>
        <v>-79800</v>
      </c>
      <c r="H95" s="146">
        <f t="shared" si="22"/>
        <v>-79800</v>
      </c>
      <c r="I95" s="12"/>
    </row>
    <row r="96" spans="1:16" s="9" customFormat="1">
      <c r="A96" s="373"/>
      <c r="B96" s="373"/>
      <c r="C96" s="373"/>
      <c r="D96" s="360"/>
      <c r="E96" s="386"/>
      <c r="F96" s="195" t="s">
        <v>165</v>
      </c>
      <c r="G96" s="146">
        <f>+'Հավելված N 4'!E52</f>
        <v>-79800</v>
      </c>
      <c r="H96" s="146">
        <f>+'Հավելված N 4'!F52</f>
        <v>-79800</v>
      </c>
      <c r="I96" s="12"/>
    </row>
    <row r="97" spans="1:16" s="9" customFormat="1" ht="50">
      <c r="A97" s="373"/>
      <c r="B97" s="373"/>
      <c r="C97" s="373"/>
      <c r="D97" s="360"/>
      <c r="E97" s="85">
        <v>32007</v>
      </c>
      <c r="F97" s="240" t="s">
        <v>189</v>
      </c>
      <c r="G97" s="76">
        <f t="shared" ref="G97:H97" si="23">+G99</f>
        <v>0</v>
      </c>
      <c r="H97" s="76">
        <f t="shared" si="23"/>
        <v>19800</v>
      </c>
      <c r="I97" s="10"/>
      <c r="J97" s="10"/>
      <c r="K97" s="10"/>
      <c r="L97" s="10"/>
      <c r="M97" s="10"/>
      <c r="N97" s="10"/>
      <c r="O97" s="10"/>
      <c r="P97" s="10"/>
    </row>
    <row r="98" spans="1:16" s="9" customFormat="1">
      <c r="A98" s="373"/>
      <c r="B98" s="373"/>
      <c r="C98" s="373"/>
      <c r="D98" s="360"/>
      <c r="E98" s="386"/>
      <c r="F98" s="200" t="s">
        <v>22</v>
      </c>
      <c r="G98" s="84"/>
      <c r="H98" s="142"/>
    </row>
    <row r="99" spans="1:16" s="11" customFormat="1" ht="36.549999999999997" customHeight="1">
      <c r="A99" s="373"/>
      <c r="B99" s="373"/>
      <c r="C99" s="373"/>
      <c r="D99" s="360"/>
      <c r="E99" s="386"/>
      <c r="F99" s="151" t="s">
        <v>18</v>
      </c>
      <c r="G99" s="315">
        <f t="shared" ref="G99:H99" si="24">+G101</f>
        <v>0</v>
      </c>
      <c r="H99" s="315">
        <f t="shared" si="24"/>
        <v>19800</v>
      </c>
    </row>
    <row r="100" spans="1:16" s="9" customFormat="1" ht="53.2">
      <c r="A100" s="373"/>
      <c r="B100" s="373"/>
      <c r="C100" s="373"/>
      <c r="D100" s="360"/>
      <c r="E100" s="386"/>
      <c r="F100" s="200" t="s">
        <v>19</v>
      </c>
      <c r="G100" s="170"/>
      <c r="H100" s="142"/>
    </row>
    <row r="101" spans="1:16" s="9" customFormat="1" ht="16.95" customHeight="1">
      <c r="A101" s="373"/>
      <c r="B101" s="373"/>
      <c r="C101" s="373"/>
      <c r="D101" s="360"/>
      <c r="E101" s="386"/>
      <c r="F101" s="197" t="s">
        <v>13</v>
      </c>
      <c r="G101" s="84">
        <f t="shared" ref="G101:H101" si="25">G102</f>
        <v>0</v>
      </c>
      <c r="H101" s="84">
        <f t="shared" si="25"/>
        <v>19800</v>
      </c>
    </row>
    <row r="102" spans="1:16" s="9" customFormat="1" ht="16.95" customHeight="1">
      <c r="A102" s="373"/>
      <c r="B102" s="373"/>
      <c r="C102" s="373"/>
      <c r="D102" s="360"/>
      <c r="E102" s="386"/>
      <c r="F102" s="200" t="s">
        <v>270</v>
      </c>
      <c r="G102" s="170">
        <f t="shared" ref="G102:H104" si="26">+G103</f>
        <v>0</v>
      </c>
      <c r="H102" s="146">
        <f t="shared" si="26"/>
        <v>19800</v>
      </c>
    </row>
    <row r="103" spans="1:16" s="9" customFormat="1">
      <c r="A103" s="373"/>
      <c r="B103" s="373"/>
      <c r="C103" s="373"/>
      <c r="D103" s="360"/>
      <c r="E103" s="386"/>
      <c r="F103" s="200" t="s">
        <v>271</v>
      </c>
      <c r="G103" s="146">
        <f t="shared" si="26"/>
        <v>0</v>
      </c>
      <c r="H103" s="146">
        <f t="shared" si="26"/>
        <v>19800</v>
      </c>
    </row>
    <row r="104" spans="1:16" s="9" customFormat="1">
      <c r="A104" s="373"/>
      <c r="B104" s="373"/>
      <c r="C104" s="373"/>
      <c r="D104" s="360"/>
      <c r="E104" s="386"/>
      <c r="F104" s="313" t="s">
        <v>278</v>
      </c>
      <c r="G104" s="146">
        <f t="shared" si="26"/>
        <v>0</v>
      </c>
      <c r="H104" s="146">
        <f t="shared" si="26"/>
        <v>19800</v>
      </c>
      <c r="I104" s="12"/>
    </row>
    <row r="105" spans="1:16" s="9" customFormat="1">
      <c r="A105" s="373"/>
      <c r="B105" s="373"/>
      <c r="C105" s="373"/>
      <c r="D105" s="360"/>
      <c r="E105" s="386"/>
      <c r="F105" s="313" t="s">
        <v>279</v>
      </c>
      <c r="G105" s="146">
        <f>+'Հավելված N 4'!E55</f>
        <v>0</v>
      </c>
      <c r="H105" s="146">
        <f>+'Հավելված N 4'!F55</f>
        <v>19800</v>
      </c>
      <c r="I105" s="12"/>
    </row>
    <row r="106" spans="1:16" s="9" customFormat="1" ht="33.35">
      <c r="A106" s="373"/>
      <c r="B106" s="373" t="s">
        <v>280</v>
      </c>
      <c r="C106" s="316"/>
      <c r="D106" s="314"/>
      <c r="E106" s="41"/>
      <c r="F106" s="132" t="s">
        <v>242</v>
      </c>
      <c r="G106" s="84">
        <f>+G108</f>
        <v>35000</v>
      </c>
      <c r="H106" s="84">
        <f>+H108</f>
        <v>-5909.3999999999942</v>
      </c>
    </row>
    <row r="107" spans="1:16" s="9" customFormat="1" ht="16.95" customHeight="1">
      <c r="A107" s="373"/>
      <c r="B107" s="373"/>
      <c r="C107" s="316"/>
      <c r="D107" s="314"/>
      <c r="E107" s="41"/>
      <c r="F107" s="200" t="s">
        <v>12</v>
      </c>
      <c r="G107" s="84"/>
      <c r="H107" s="84"/>
    </row>
    <row r="108" spans="1:16" s="9" customFormat="1" ht="33.35">
      <c r="A108" s="373"/>
      <c r="B108" s="373"/>
      <c r="C108" s="373" t="s">
        <v>267</v>
      </c>
      <c r="D108" s="314"/>
      <c r="E108" s="41"/>
      <c r="F108" s="132" t="s">
        <v>242</v>
      </c>
      <c r="G108" s="84">
        <f>+G110</f>
        <v>35000</v>
      </c>
      <c r="H108" s="84">
        <f>+H110</f>
        <v>-5909.3999999999942</v>
      </c>
    </row>
    <row r="109" spans="1:16" s="9" customFormat="1" ht="16.95" customHeight="1">
      <c r="A109" s="373"/>
      <c r="B109" s="373"/>
      <c r="C109" s="373"/>
      <c r="D109" s="314"/>
      <c r="E109" s="41"/>
      <c r="F109" s="200" t="s">
        <v>12</v>
      </c>
      <c r="G109" s="84"/>
      <c r="H109" s="84"/>
    </row>
    <row r="110" spans="1:16" s="9" customFormat="1" ht="35.5">
      <c r="A110" s="373"/>
      <c r="B110" s="373"/>
      <c r="C110" s="373"/>
      <c r="D110" s="314"/>
      <c r="E110" s="41"/>
      <c r="F110" s="201" t="s">
        <v>18</v>
      </c>
      <c r="G110" s="84">
        <f>+G112+G123</f>
        <v>35000</v>
      </c>
      <c r="H110" s="84">
        <f>+H112+H123</f>
        <v>-5909.3999999999942</v>
      </c>
    </row>
    <row r="111" spans="1:16" s="9" customFormat="1" ht="16.95" customHeight="1">
      <c r="A111" s="373"/>
      <c r="B111" s="373"/>
      <c r="C111" s="373"/>
      <c r="D111" s="314"/>
      <c r="E111" s="312"/>
      <c r="F111" s="200" t="s">
        <v>12</v>
      </c>
      <c r="G111" s="84"/>
      <c r="H111" s="84"/>
    </row>
    <row r="112" spans="1:16" s="9" customFormat="1">
      <c r="A112" s="373"/>
      <c r="B112" s="373"/>
      <c r="C112" s="373"/>
      <c r="D112" s="198">
        <v>1163</v>
      </c>
      <c r="E112" s="385" t="s">
        <v>269</v>
      </c>
      <c r="F112" s="385"/>
      <c r="G112" s="64">
        <f>+G114</f>
        <v>-25000</v>
      </c>
      <c r="H112" s="64">
        <f>+H114</f>
        <v>-65909.399999999994</v>
      </c>
      <c r="I112" s="10"/>
      <c r="J112" s="10"/>
      <c r="K112" s="10"/>
      <c r="L112" s="10"/>
      <c r="M112" s="10"/>
      <c r="N112" s="10"/>
      <c r="O112" s="10"/>
      <c r="P112" s="10"/>
    </row>
    <row r="113" spans="1:16" s="9" customFormat="1" ht="16.95" customHeight="1">
      <c r="A113" s="373"/>
      <c r="B113" s="373"/>
      <c r="C113" s="373"/>
      <c r="D113" s="149"/>
      <c r="E113" s="163"/>
      <c r="F113" s="200" t="s">
        <v>12</v>
      </c>
      <c r="G113" s="64"/>
      <c r="H113" s="64"/>
      <c r="I113" s="10"/>
      <c r="J113" s="10"/>
      <c r="K113" s="10"/>
      <c r="L113" s="10"/>
      <c r="M113" s="10"/>
      <c r="N113" s="10"/>
      <c r="O113" s="10"/>
      <c r="P113" s="10"/>
    </row>
    <row r="114" spans="1:16" s="9" customFormat="1">
      <c r="A114" s="373"/>
      <c r="B114" s="373"/>
      <c r="C114" s="373"/>
      <c r="D114" s="360"/>
      <c r="E114" s="85">
        <v>32001</v>
      </c>
      <c r="F114" s="285" t="s">
        <v>240</v>
      </c>
      <c r="G114" s="76">
        <f t="shared" ref="G114:H114" si="27">+G116</f>
        <v>-25000</v>
      </c>
      <c r="H114" s="76">
        <f t="shared" si="27"/>
        <v>-65909.399999999994</v>
      </c>
      <c r="I114" s="10"/>
      <c r="J114" s="10"/>
      <c r="K114" s="10"/>
      <c r="L114" s="10"/>
      <c r="M114" s="10"/>
      <c r="N114" s="10"/>
      <c r="O114" s="10"/>
      <c r="P114" s="10"/>
    </row>
    <row r="115" spans="1:16" s="9" customFormat="1">
      <c r="A115" s="373"/>
      <c r="B115" s="373"/>
      <c r="C115" s="373"/>
      <c r="D115" s="360"/>
      <c r="E115" s="386"/>
      <c r="F115" s="200" t="s">
        <v>22</v>
      </c>
      <c r="G115" s="84"/>
      <c r="H115" s="142"/>
    </row>
    <row r="116" spans="1:16" s="11" customFormat="1" ht="36.549999999999997" customHeight="1">
      <c r="A116" s="373"/>
      <c r="B116" s="373"/>
      <c r="C116" s="373"/>
      <c r="D116" s="360"/>
      <c r="E116" s="386"/>
      <c r="F116" s="151" t="s">
        <v>229</v>
      </c>
      <c r="G116" s="315">
        <f t="shared" ref="G116:H116" si="28">+G118</f>
        <v>-25000</v>
      </c>
      <c r="H116" s="315">
        <f t="shared" si="28"/>
        <v>-65909.399999999994</v>
      </c>
    </row>
    <row r="117" spans="1:16" s="9" customFormat="1" ht="53.2">
      <c r="A117" s="373"/>
      <c r="B117" s="373"/>
      <c r="C117" s="373"/>
      <c r="D117" s="360"/>
      <c r="E117" s="386"/>
      <c r="F117" s="200" t="s">
        <v>19</v>
      </c>
      <c r="G117" s="170"/>
      <c r="H117" s="142"/>
    </row>
    <row r="118" spans="1:16" s="9" customFormat="1" ht="16.95" customHeight="1">
      <c r="A118" s="373"/>
      <c r="B118" s="373"/>
      <c r="C118" s="373"/>
      <c r="D118" s="360"/>
      <c r="E118" s="386"/>
      <c r="F118" s="197" t="s">
        <v>13</v>
      </c>
      <c r="G118" s="84">
        <f t="shared" ref="G118:H118" si="29">G119</f>
        <v>-25000</v>
      </c>
      <c r="H118" s="84">
        <f t="shared" si="29"/>
        <v>-65909.399999999994</v>
      </c>
    </row>
    <row r="119" spans="1:16" s="9" customFormat="1" ht="16.95" customHeight="1">
      <c r="A119" s="373"/>
      <c r="B119" s="373"/>
      <c r="C119" s="373"/>
      <c r="D119" s="360"/>
      <c r="E119" s="386"/>
      <c r="F119" s="200" t="s">
        <v>270</v>
      </c>
      <c r="G119" s="170">
        <f t="shared" ref="G119:H121" si="30">+G120</f>
        <v>-25000</v>
      </c>
      <c r="H119" s="146">
        <f t="shared" si="30"/>
        <v>-65909.399999999994</v>
      </c>
    </row>
    <row r="120" spans="1:16" s="9" customFormat="1">
      <c r="A120" s="373"/>
      <c r="B120" s="373"/>
      <c r="C120" s="373"/>
      <c r="D120" s="360"/>
      <c r="E120" s="386"/>
      <c r="F120" s="200" t="s">
        <v>271</v>
      </c>
      <c r="G120" s="146">
        <f t="shared" si="30"/>
        <v>-25000</v>
      </c>
      <c r="H120" s="146">
        <f t="shared" si="30"/>
        <v>-65909.399999999994</v>
      </c>
    </row>
    <row r="121" spans="1:16" s="9" customFormat="1">
      <c r="A121" s="373"/>
      <c r="B121" s="373"/>
      <c r="C121" s="373"/>
      <c r="D121" s="360"/>
      <c r="E121" s="386"/>
      <c r="F121" s="313" t="s">
        <v>278</v>
      </c>
      <c r="G121" s="146">
        <f t="shared" si="30"/>
        <v>-25000</v>
      </c>
      <c r="H121" s="146">
        <f t="shared" si="30"/>
        <v>-65909.399999999994</v>
      </c>
      <c r="I121" s="12"/>
    </row>
    <row r="122" spans="1:16" s="9" customFormat="1">
      <c r="A122" s="373"/>
      <c r="B122" s="373"/>
      <c r="C122" s="373"/>
      <c r="D122" s="360"/>
      <c r="E122" s="386"/>
      <c r="F122" s="313" t="s">
        <v>279</v>
      </c>
      <c r="G122" s="146">
        <f>+'Հավելված N 4'!E27</f>
        <v>-25000</v>
      </c>
      <c r="H122" s="146">
        <f>+'Հավելված N 4'!F27</f>
        <v>-65909.399999999994</v>
      </c>
      <c r="I122" s="12"/>
    </row>
    <row r="123" spans="1:16" s="9" customFormat="1" ht="36" customHeight="1">
      <c r="A123" s="373"/>
      <c r="B123" s="373"/>
      <c r="C123" s="373"/>
      <c r="D123" s="198">
        <v>1189</v>
      </c>
      <c r="E123" s="385" t="s">
        <v>260</v>
      </c>
      <c r="F123" s="385"/>
      <c r="G123" s="64">
        <f>+G125</f>
        <v>60000</v>
      </c>
      <c r="H123" s="64">
        <f>+H125</f>
        <v>60000</v>
      </c>
      <c r="I123" s="10"/>
      <c r="J123" s="10"/>
      <c r="K123" s="10"/>
      <c r="L123" s="10"/>
      <c r="M123" s="10"/>
      <c r="N123" s="10"/>
      <c r="O123" s="10"/>
      <c r="P123" s="10"/>
    </row>
    <row r="124" spans="1:16" s="9" customFormat="1" ht="16.95" customHeight="1">
      <c r="A124" s="373"/>
      <c r="B124" s="373"/>
      <c r="C124" s="373"/>
      <c r="D124" s="149"/>
      <c r="E124" s="163"/>
      <c r="F124" s="200" t="s">
        <v>12</v>
      </c>
      <c r="G124" s="64"/>
      <c r="H124" s="64"/>
      <c r="I124" s="10"/>
      <c r="J124" s="10"/>
      <c r="K124" s="10"/>
      <c r="L124" s="10"/>
      <c r="M124" s="10"/>
      <c r="N124" s="10"/>
      <c r="O124" s="10"/>
      <c r="P124" s="10"/>
    </row>
    <row r="125" spans="1:16" s="9" customFormat="1" ht="50">
      <c r="A125" s="373"/>
      <c r="B125" s="373"/>
      <c r="C125" s="373"/>
      <c r="D125" s="360"/>
      <c r="E125" s="85">
        <v>11001</v>
      </c>
      <c r="F125" s="203" t="s">
        <v>262</v>
      </c>
      <c r="G125" s="76">
        <f>+G127</f>
        <v>60000</v>
      </c>
      <c r="H125" s="76">
        <f t="shared" ref="H125" si="31">+H127</f>
        <v>60000</v>
      </c>
      <c r="I125" s="10"/>
      <c r="J125" s="10"/>
      <c r="K125" s="10"/>
      <c r="L125" s="10"/>
      <c r="M125" s="10"/>
      <c r="N125" s="10"/>
      <c r="O125" s="10"/>
      <c r="P125" s="10"/>
    </row>
    <row r="126" spans="1:16" s="9" customFormat="1">
      <c r="A126" s="373"/>
      <c r="B126" s="373"/>
      <c r="C126" s="373"/>
      <c r="D126" s="360"/>
      <c r="E126" s="386"/>
      <c r="F126" s="200" t="s">
        <v>22</v>
      </c>
      <c r="G126" s="84"/>
      <c r="H126" s="142"/>
    </row>
    <row r="127" spans="1:16" s="11" customFormat="1" ht="36.549999999999997" customHeight="1">
      <c r="A127" s="373"/>
      <c r="B127" s="373"/>
      <c r="C127" s="373"/>
      <c r="D127" s="360"/>
      <c r="E127" s="386"/>
      <c r="F127" s="151" t="s">
        <v>281</v>
      </c>
      <c r="G127" s="315">
        <f>+G129</f>
        <v>60000</v>
      </c>
      <c r="H127" s="315">
        <f t="shared" ref="H127" si="32">+H129</f>
        <v>60000</v>
      </c>
    </row>
    <row r="128" spans="1:16" s="9" customFormat="1" ht="53.2">
      <c r="A128" s="373"/>
      <c r="B128" s="373"/>
      <c r="C128" s="373"/>
      <c r="D128" s="360"/>
      <c r="E128" s="386"/>
      <c r="F128" s="200" t="s">
        <v>19</v>
      </c>
      <c r="G128" s="170"/>
      <c r="H128" s="142"/>
    </row>
    <row r="129" spans="1:9" s="9" customFormat="1" ht="16.95" customHeight="1">
      <c r="A129" s="373"/>
      <c r="B129" s="373"/>
      <c r="C129" s="373"/>
      <c r="D129" s="360"/>
      <c r="E129" s="386"/>
      <c r="F129" s="197" t="s">
        <v>13</v>
      </c>
      <c r="G129" s="84">
        <f>G130</f>
        <v>60000</v>
      </c>
      <c r="H129" s="84">
        <f t="shared" ref="H129" si="33">H130</f>
        <v>60000</v>
      </c>
    </row>
    <row r="130" spans="1:9" s="9" customFormat="1" ht="16.95" customHeight="1">
      <c r="A130" s="373"/>
      <c r="B130" s="373"/>
      <c r="C130" s="373"/>
      <c r="D130" s="360"/>
      <c r="E130" s="386"/>
      <c r="F130" s="201" t="s">
        <v>49</v>
      </c>
      <c r="G130" s="170">
        <f>+G131</f>
        <v>60000</v>
      </c>
      <c r="H130" s="170">
        <f>+H131</f>
        <v>60000</v>
      </c>
    </row>
    <row r="131" spans="1:9" s="9" customFormat="1">
      <c r="A131" s="373"/>
      <c r="B131" s="373"/>
      <c r="C131" s="373"/>
      <c r="D131" s="360"/>
      <c r="E131" s="386"/>
      <c r="F131" s="201" t="s">
        <v>263</v>
      </c>
      <c r="G131" s="146">
        <f t="shared" ref="G131:H131" si="34">+G132</f>
        <v>60000</v>
      </c>
      <c r="H131" s="146">
        <f t="shared" si="34"/>
        <v>60000</v>
      </c>
      <c r="I131" s="12"/>
    </row>
    <row r="132" spans="1:9" s="9" customFormat="1" ht="53.2">
      <c r="A132" s="373"/>
      <c r="B132" s="373"/>
      <c r="C132" s="373"/>
      <c r="D132" s="360"/>
      <c r="E132" s="386"/>
      <c r="F132" s="201" t="s">
        <v>332</v>
      </c>
      <c r="G132" s="146">
        <f>+'Հավելված N 5'!D27</f>
        <v>60000</v>
      </c>
      <c r="H132" s="146">
        <f>+'Հավելված N 5'!G27</f>
        <v>60000</v>
      </c>
      <c r="I132" s="12"/>
    </row>
    <row r="133" spans="1:9" s="9" customFormat="1" ht="8.1" customHeight="1">
      <c r="A133" s="165"/>
      <c r="B133" s="165"/>
      <c r="C133" s="164"/>
      <c r="D133" s="164"/>
      <c r="E133" s="166"/>
      <c r="F133" s="167"/>
      <c r="G133" s="168"/>
      <c r="H133" s="168"/>
      <c r="I133" s="12"/>
    </row>
    <row r="134" spans="1:9" s="9" customFormat="1" ht="34.950000000000003" customHeight="1">
      <c r="A134" s="160"/>
      <c r="B134" s="160"/>
      <c r="C134" s="160"/>
      <c r="D134" s="159"/>
      <c r="E134" s="159"/>
      <c r="F134" s="132" t="s">
        <v>139</v>
      </c>
      <c r="G134" s="70">
        <f t="shared" ref="G134:H134" si="35">+G135</f>
        <v>0</v>
      </c>
      <c r="H134" s="70">
        <f t="shared" si="35"/>
        <v>0</v>
      </c>
    </row>
    <row r="135" spans="1:9" ht="33.35">
      <c r="A135" s="378" t="s">
        <v>140</v>
      </c>
      <c r="B135" s="378"/>
      <c r="C135" s="378"/>
      <c r="D135" s="378"/>
      <c r="E135" s="378"/>
      <c r="F135" s="75" t="s">
        <v>141</v>
      </c>
      <c r="G135" s="64">
        <f t="shared" ref="G135:H135" si="36">+G137</f>
        <v>0</v>
      </c>
      <c r="H135" s="64">
        <f t="shared" si="36"/>
        <v>0</v>
      </c>
    </row>
    <row r="136" spans="1:9">
      <c r="A136" s="378"/>
      <c r="B136" s="378"/>
      <c r="C136" s="378"/>
      <c r="D136" s="378"/>
      <c r="E136" s="378"/>
      <c r="F136" s="160" t="s">
        <v>12</v>
      </c>
      <c r="G136" s="64"/>
      <c r="H136" s="64"/>
    </row>
    <row r="137" spans="1:9" ht="33.35">
      <c r="A137" s="378"/>
      <c r="B137" s="378" t="s">
        <v>142</v>
      </c>
      <c r="C137" s="378"/>
      <c r="D137" s="378"/>
      <c r="E137" s="378"/>
      <c r="F137" s="75" t="s">
        <v>143</v>
      </c>
      <c r="G137" s="84">
        <f t="shared" ref="G137:H137" si="37">+G139</f>
        <v>0</v>
      </c>
      <c r="H137" s="84">
        <f t="shared" si="37"/>
        <v>0</v>
      </c>
    </row>
    <row r="138" spans="1:9">
      <c r="A138" s="378"/>
      <c r="B138" s="378"/>
      <c r="C138" s="378"/>
      <c r="D138" s="378"/>
      <c r="E138" s="378"/>
      <c r="F138" s="160" t="s">
        <v>12</v>
      </c>
      <c r="G138" s="84"/>
      <c r="H138" s="169"/>
    </row>
    <row r="139" spans="1:9">
      <c r="A139" s="378"/>
      <c r="B139" s="378"/>
      <c r="C139" s="378" t="s">
        <v>142</v>
      </c>
      <c r="D139" s="378"/>
      <c r="E139" s="378"/>
      <c r="F139" s="132" t="s">
        <v>144</v>
      </c>
      <c r="G139" s="84">
        <f>+G141</f>
        <v>0</v>
      </c>
      <c r="H139" s="84">
        <f>+H141</f>
        <v>0</v>
      </c>
    </row>
    <row r="140" spans="1:9">
      <c r="A140" s="378"/>
      <c r="B140" s="378"/>
      <c r="C140" s="378"/>
      <c r="D140" s="378"/>
      <c r="E140" s="378"/>
      <c r="F140" s="160" t="s">
        <v>12</v>
      </c>
      <c r="G140" s="169"/>
      <c r="H140" s="169"/>
    </row>
    <row r="141" spans="1:9">
      <c r="A141" s="378"/>
      <c r="B141" s="378"/>
      <c r="C141" s="378"/>
      <c r="D141" s="378"/>
      <c r="E141" s="378"/>
      <c r="F141" s="160" t="s">
        <v>145</v>
      </c>
      <c r="G141" s="170">
        <f t="shared" ref="G141:H141" si="38">+G143</f>
        <v>0</v>
      </c>
      <c r="H141" s="157">
        <f t="shared" si="38"/>
        <v>0</v>
      </c>
    </row>
    <row r="142" spans="1:9">
      <c r="A142" s="378"/>
      <c r="B142" s="378"/>
      <c r="C142" s="378"/>
      <c r="D142" s="378"/>
      <c r="E142" s="378"/>
      <c r="F142" s="160" t="s">
        <v>12</v>
      </c>
      <c r="G142" s="171"/>
      <c r="H142" s="171"/>
    </row>
    <row r="143" spans="1:9">
      <c r="A143" s="378"/>
      <c r="B143" s="378"/>
      <c r="C143" s="378"/>
      <c r="D143" s="378" t="s">
        <v>146</v>
      </c>
      <c r="E143" s="379" t="s">
        <v>147</v>
      </c>
      <c r="F143" s="379" t="s">
        <v>144</v>
      </c>
      <c r="G143" s="64">
        <f>+G145+G153</f>
        <v>0</v>
      </c>
      <c r="H143" s="64">
        <f>+H145+H153</f>
        <v>0</v>
      </c>
    </row>
    <row r="144" spans="1:9">
      <c r="A144" s="378"/>
      <c r="B144" s="378"/>
      <c r="C144" s="378"/>
      <c r="D144" s="378"/>
      <c r="E144" s="172"/>
      <c r="F144" s="160" t="s">
        <v>12</v>
      </c>
      <c r="G144" s="120"/>
      <c r="H144" s="120"/>
    </row>
    <row r="145" spans="1:8">
      <c r="A145" s="378"/>
      <c r="B145" s="378"/>
      <c r="C145" s="378"/>
      <c r="D145" s="378"/>
      <c r="E145" s="173">
        <v>11001</v>
      </c>
      <c r="F145" s="132" t="s">
        <v>144</v>
      </c>
      <c r="G145" s="174">
        <f t="shared" ref="G145:H145" si="39">+G147</f>
        <v>0</v>
      </c>
      <c r="H145" s="174">
        <f t="shared" si="39"/>
        <v>19800</v>
      </c>
    </row>
    <row r="146" spans="1:8">
      <c r="A146" s="378"/>
      <c r="B146" s="378"/>
      <c r="C146" s="378"/>
      <c r="D146" s="378"/>
      <c r="E146" s="377"/>
      <c r="F146" s="160" t="s">
        <v>22</v>
      </c>
      <c r="G146" s="175"/>
      <c r="H146" s="175"/>
    </row>
    <row r="147" spans="1:8">
      <c r="A147" s="378"/>
      <c r="B147" s="378"/>
      <c r="C147" s="378"/>
      <c r="D147" s="378"/>
      <c r="E147" s="377"/>
      <c r="F147" s="74" t="s">
        <v>145</v>
      </c>
      <c r="G147" s="176">
        <f t="shared" ref="G147:H147" si="40">+G149</f>
        <v>0</v>
      </c>
      <c r="H147" s="176">
        <f t="shared" si="40"/>
        <v>19800</v>
      </c>
    </row>
    <row r="148" spans="1:8" ht="50.95" customHeight="1">
      <c r="A148" s="378"/>
      <c r="B148" s="378"/>
      <c r="C148" s="378"/>
      <c r="D148" s="378"/>
      <c r="E148" s="377"/>
      <c r="F148" s="160" t="s">
        <v>97</v>
      </c>
      <c r="G148" s="175"/>
      <c r="H148" s="175"/>
    </row>
    <row r="149" spans="1:8">
      <c r="A149" s="378"/>
      <c r="B149" s="378"/>
      <c r="C149" s="378"/>
      <c r="D149" s="378"/>
      <c r="E149" s="377"/>
      <c r="F149" s="159" t="s">
        <v>13</v>
      </c>
      <c r="G149" s="120">
        <f t="shared" ref="G149:H151" si="41">+G150</f>
        <v>0</v>
      </c>
      <c r="H149" s="120">
        <f t="shared" si="41"/>
        <v>19800</v>
      </c>
    </row>
    <row r="150" spans="1:8">
      <c r="A150" s="378"/>
      <c r="B150" s="378"/>
      <c r="C150" s="378"/>
      <c r="D150" s="378"/>
      <c r="E150" s="377"/>
      <c r="F150" s="160" t="s">
        <v>49</v>
      </c>
      <c r="G150" s="157">
        <f t="shared" si="41"/>
        <v>0</v>
      </c>
      <c r="H150" s="157">
        <f t="shared" si="41"/>
        <v>19800</v>
      </c>
    </row>
    <row r="151" spans="1:8">
      <c r="A151" s="378"/>
      <c r="B151" s="378"/>
      <c r="C151" s="378"/>
      <c r="D151" s="378"/>
      <c r="E151" s="377"/>
      <c r="F151" s="160" t="s">
        <v>148</v>
      </c>
      <c r="G151" s="157">
        <f t="shared" si="41"/>
        <v>0</v>
      </c>
      <c r="H151" s="157">
        <f t="shared" si="41"/>
        <v>19800</v>
      </c>
    </row>
    <row r="152" spans="1:8">
      <c r="A152" s="378"/>
      <c r="B152" s="378"/>
      <c r="C152" s="378"/>
      <c r="D152" s="378"/>
      <c r="E152" s="377"/>
      <c r="F152" s="160" t="s">
        <v>149</v>
      </c>
      <c r="G152" s="157">
        <f>+G97</f>
        <v>0</v>
      </c>
      <c r="H152" s="157">
        <f>+H97</f>
        <v>19800</v>
      </c>
    </row>
    <row r="153" spans="1:8">
      <c r="A153" s="378"/>
      <c r="B153" s="378"/>
      <c r="C153" s="378"/>
      <c r="D153" s="378"/>
      <c r="E153" s="173">
        <v>11001</v>
      </c>
      <c r="F153" s="132" t="s">
        <v>144</v>
      </c>
      <c r="G153" s="174">
        <f t="shared" ref="G153:H153" si="42">+G155</f>
        <v>0</v>
      </c>
      <c r="H153" s="174">
        <f t="shared" si="42"/>
        <v>-19800</v>
      </c>
    </row>
    <row r="154" spans="1:8">
      <c r="A154" s="378"/>
      <c r="B154" s="378"/>
      <c r="C154" s="378"/>
      <c r="D154" s="378"/>
      <c r="E154" s="377"/>
      <c r="F154" s="160" t="s">
        <v>22</v>
      </c>
      <c r="G154" s="175"/>
      <c r="H154" s="175"/>
    </row>
    <row r="155" spans="1:8">
      <c r="A155" s="378"/>
      <c r="B155" s="378"/>
      <c r="C155" s="378"/>
      <c r="D155" s="378"/>
      <c r="E155" s="377"/>
      <c r="F155" s="74" t="s">
        <v>145</v>
      </c>
      <c r="G155" s="176">
        <f t="shared" ref="G155:H155" si="43">+G157</f>
        <v>0</v>
      </c>
      <c r="H155" s="176">
        <f t="shared" si="43"/>
        <v>-19800</v>
      </c>
    </row>
    <row r="156" spans="1:8" ht="50.95" customHeight="1">
      <c r="A156" s="378"/>
      <c r="B156" s="378"/>
      <c r="C156" s="378"/>
      <c r="D156" s="378"/>
      <c r="E156" s="377"/>
      <c r="F156" s="160" t="s">
        <v>97</v>
      </c>
      <c r="G156" s="175"/>
      <c r="H156" s="175"/>
    </row>
    <row r="157" spans="1:8">
      <c r="A157" s="378"/>
      <c r="B157" s="378"/>
      <c r="C157" s="378"/>
      <c r="D157" s="378"/>
      <c r="E157" s="377"/>
      <c r="F157" s="159" t="s">
        <v>13</v>
      </c>
      <c r="G157" s="120">
        <f t="shared" ref="G157:H159" si="44">+G158</f>
        <v>0</v>
      </c>
      <c r="H157" s="120">
        <f t="shared" si="44"/>
        <v>-19800</v>
      </c>
    </row>
    <row r="158" spans="1:8">
      <c r="A158" s="378"/>
      <c r="B158" s="378"/>
      <c r="C158" s="378"/>
      <c r="D158" s="378"/>
      <c r="E158" s="377"/>
      <c r="F158" s="160" t="s">
        <v>49</v>
      </c>
      <c r="G158" s="157">
        <f t="shared" si="44"/>
        <v>0</v>
      </c>
      <c r="H158" s="157">
        <f t="shared" si="44"/>
        <v>-19800</v>
      </c>
    </row>
    <row r="159" spans="1:8">
      <c r="A159" s="378"/>
      <c r="B159" s="378"/>
      <c r="C159" s="378"/>
      <c r="D159" s="378"/>
      <c r="E159" s="377"/>
      <c r="F159" s="160" t="s">
        <v>148</v>
      </c>
      <c r="G159" s="157">
        <f t="shared" si="44"/>
        <v>0</v>
      </c>
      <c r="H159" s="157">
        <f t="shared" si="44"/>
        <v>-19800</v>
      </c>
    </row>
    <row r="160" spans="1:8">
      <c r="A160" s="378"/>
      <c r="B160" s="378"/>
      <c r="C160" s="378"/>
      <c r="D160" s="378"/>
      <c r="E160" s="377"/>
      <c r="F160" s="160" t="s">
        <v>149</v>
      </c>
      <c r="G160" s="157">
        <f>-G152</f>
        <v>0</v>
      </c>
      <c r="H160" s="157">
        <f>-H152</f>
        <v>-19800</v>
      </c>
    </row>
  </sheetData>
  <mergeCells count="55">
    <mergeCell ref="C108:C132"/>
    <mergeCell ref="B106:B132"/>
    <mergeCell ref="A78:A132"/>
    <mergeCell ref="E112:F112"/>
    <mergeCell ref="E115:E122"/>
    <mergeCell ref="D114:D122"/>
    <mergeCell ref="E123:F123"/>
    <mergeCell ref="D125:D132"/>
    <mergeCell ref="E126:E132"/>
    <mergeCell ref="B78:B79"/>
    <mergeCell ref="C78:C79"/>
    <mergeCell ref="E86:F86"/>
    <mergeCell ref="E89:E96"/>
    <mergeCell ref="E98:E105"/>
    <mergeCell ref="D88:D105"/>
    <mergeCell ref="C82:C105"/>
    <mergeCell ref="B80:B105"/>
    <mergeCell ref="D37:D45"/>
    <mergeCell ref="E38:E45"/>
    <mergeCell ref="C20:C45"/>
    <mergeCell ref="B18:B45"/>
    <mergeCell ref="C48:C62"/>
    <mergeCell ref="E52:F52"/>
    <mergeCell ref="D54:D62"/>
    <mergeCell ref="E24:F24"/>
    <mergeCell ref="E27:E34"/>
    <mergeCell ref="D26:D34"/>
    <mergeCell ref="E35:F35"/>
    <mergeCell ref="B46:B77"/>
    <mergeCell ref="E67:F67"/>
    <mergeCell ref="E55:E62"/>
    <mergeCell ref="D67:D77"/>
    <mergeCell ref="E154:E160"/>
    <mergeCell ref="D143:D160"/>
    <mergeCell ref="C139:C160"/>
    <mergeCell ref="B137:B160"/>
    <mergeCell ref="A135:A160"/>
    <mergeCell ref="B135:B136"/>
    <mergeCell ref="C135:C138"/>
    <mergeCell ref="D135:D142"/>
    <mergeCell ref="E135:E142"/>
    <mergeCell ref="E143:F143"/>
    <mergeCell ref="E146:E152"/>
    <mergeCell ref="E70:E77"/>
    <mergeCell ref="A16:A77"/>
    <mergeCell ref="B16:B17"/>
    <mergeCell ref="C63:C77"/>
    <mergeCell ref="F1:H1"/>
    <mergeCell ref="F3:H3"/>
    <mergeCell ref="A7:H7"/>
    <mergeCell ref="A11:C11"/>
    <mergeCell ref="D11:E11"/>
    <mergeCell ref="F2:H2"/>
    <mergeCell ref="F11:F12"/>
    <mergeCell ref="G11:H11"/>
  </mergeCells>
  <pageMargins left="0.25" right="0.25" top="0.75" bottom="0.75" header="0.3" footer="0.3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zoomScale="85" zoomScaleNormal="85" workbookViewId="0">
      <selection activeCell="F1" sqref="F1:H1"/>
    </sheetView>
  </sheetViews>
  <sheetFormatPr defaultColWidth="9.09765625" defaultRowHeight="17.75"/>
  <cols>
    <col min="1" max="1" width="9.09765625" style="99"/>
    <col min="2" max="2" width="9.09765625" style="99" customWidth="1"/>
    <col min="3" max="3" width="54.19921875" style="99" customWidth="1"/>
    <col min="4" max="4" width="16.3984375" style="99" customWidth="1"/>
    <col min="5" max="8" width="20.3984375" style="99" customWidth="1"/>
    <col min="9" max="9" width="15.3984375" style="99" bestFit="1" customWidth="1"/>
    <col min="10" max="10" width="13.69921875" style="99" bestFit="1" customWidth="1"/>
    <col min="11" max="16384" width="9.09765625" style="99"/>
  </cols>
  <sheetData>
    <row r="1" spans="1:10" s="96" customFormat="1" ht="26.6" customHeight="1">
      <c r="A1" s="94"/>
      <c r="B1" s="95"/>
      <c r="C1" s="95"/>
      <c r="D1" s="95"/>
      <c r="E1" s="94"/>
      <c r="F1" s="394" t="s">
        <v>72</v>
      </c>
      <c r="G1" s="394"/>
      <c r="H1" s="394"/>
    </row>
    <row r="2" spans="1:10">
      <c r="A2" s="97"/>
      <c r="B2" s="97"/>
      <c r="C2" s="97"/>
      <c r="D2" s="97"/>
      <c r="E2" s="98"/>
      <c r="F2" s="395" t="s">
        <v>56</v>
      </c>
      <c r="G2" s="395"/>
      <c r="H2" s="395"/>
    </row>
    <row r="3" spans="1:10">
      <c r="A3" s="97"/>
      <c r="B3" s="97"/>
      <c r="C3" s="97"/>
      <c r="D3" s="97"/>
      <c r="E3" s="98"/>
      <c r="F3" s="395" t="s">
        <v>25</v>
      </c>
      <c r="G3" s="395"/>
      <c r="H3" s="395"/>
    </row>
    <row r="4" spans="1:10">
      <c r="A4" s="100"/>
      <c r="B4" s="100"/>
      <c r="C4" s="101"/>
      <c r="D4" s="98"/>
      <c r="E4" s="98"/>
      <c r="F4" s="98"/>
      <c r="G4" s="98"/>
      <c r="H4" s="98"/>
    </row>
    <row r="5" spans="1:10" ht="37.5" customHeight="1">
      <c r="A5" s="396" t="s">
        <v>248</v>
      </c>
      <c r="B5" s="397"/>
      <c r="C5" s="397"/>
      <c r="D5" s="397"/>
      <c r="E5" s="397"/>
      <c r="F5" s="397"/>
      <c r="G5" s="397"/>
      <c r="H5" s="397"/>
    </row>
    <row r="6" spans="1:10" ht="37.5" customHeight="1">
      <c r="A6" s="397"/>
      <c r="B6" s="397"/>
      <c r="C6" s="397"/>
      <c r="D6" s="397"/>
      <c r="E6" s="397"/>
      <c r="F6" s="397"/>
      <c r="G6" s="397"/>
      <c r="H6" s="397"/>
    </row>
    <row r="7" spans="1:10">
      <c r="E7" s="98"/>
      <c r="F7" s="98"/>
      <c r="G7" s="98"/>
    </row>
    <row r="8" spans="1:10">
      <c r="A8" s="102"/>
      <c r="B8" s="102"/>
      <c r="C8" s="102"/>
      <c r="D8" s="140"/>
      <c r="E8" s="98"/>
      <c r="F8" s="98"/>
      <c r="G8" s="398" t="s">
        <v>15</v>
      </c>
      <c r="H8" s="398"/>
    </row>
    <row r="9" spans="1:10" ht="45" customHeight="1">
      <c r="A9" s="399" t="s">
        <v>42</v>
      </c>
      <c r="B9" s="400"/>
      <c r="C9" s="387" t="s">
        <v>43</v>
      </c>
      <c r="D9" s="389" t="s">
        <v>71</v>
      </c>
      <c r="E9" s="391" t="s">
        <v>45</v>
      </c>
      <c r="F9" s="392"/>
      <c r="G9" s="392"/>
      <c r="H9" s="393"/>
    </row>
    <row r="10" spans="1:10" ht="99.95">
      <c r="A10" s="103" t="s">
        <v>20</v>
      </c>
      <c r="B10" s="103" t="s">
        <v>21</v>
      </c>
      <c r="C10" s="388"/>
      <c r="D10" s="390"/>
      <c r="E10" s="104" t="s">
        <v>76</v>
      </c>
      <c r="F10" s="104" t="s">
        <v>77</v>
      </c>
      <c r="G10" s="104" t="s">
        <v>78</v>
      </c>
      <c r="H10" s="104" t="s">
        <v>79</v>
      </c>
    </row>
    <row r="11" spans="1:10">
      <c r="A11" s="103"/>
      <c r="B11" s="103"/>
      <c r="C11" s="105" t="s">
        <v>80</v>
      </c>
      <c r="D11" s="110">
        <f>SUM(E11:H11)</f>
        <v>-60000</v>
      </c>
      <c r="E11" s="106">
        <f>+E13</f>
        <v>77481</v>
      </c>
      <c r="F11" s="106">
        <f>+F13</f>
        <v>-95810.8</v>
      </c>
      <c r="G11" s="106">
        <f>+G13</f>
        <v>-46109.399999999994</v>
      </c>
      <c r="H11" s="106">
        <f>+H13</f>
        <v>4439.2000000000007</v>
      </c>
      <c r="I11" s="107"/>
      <c r="J11" s="107"/>
    </row>
    <row r="12" spans="1:10">
      <c r="A12" s="103"/>
      <c r="B12" s="103"/>
      <c r="C12" s="105" t="s">
        <v>81</v>
      </c>
      <c r="D12" s="110"/>
      <c r="E12" s="106"/>
      <c r="F12" s="106"/>
      <c r="G12" s="106"/>
      <c r="H12" s="106"/>
      <c r="I12" s="107"/>
      <c r="J12" s="108"/>
    </row>
    <row r="13" spans="1:10" ht="33.35">
      <c r="A13" s="93"/>
      <c r="B13" s="109"/>
      <c r="C13" s="109" t="s">
        <v>23</v>
      </c>
      <c r="D13" s="110">
        <f>SUM(E13:H13)</f>
        <v>-60000</v>
      </c>
      <c r="E13" s="110">
        <f>+E15+E19+E23+E28+E38+E42+E45</f>
        <v>77481</v>
      </c>
      <c r="F13" s="110">
        <f>+F15+F19+F23+F28+F38+F42+F45</f>
        <v>-95810.8</v>
      </c>
      <c r="G13" s="110">
        <f>+G15+G19+G23+G28+G38+G42+G45</f>
        <v>-46109.399999999994</v>
      </c>
      <c r="H13" s="110">
        <f>+H15+H19+H23+H28+H38+H42+H45</f>
        <v>4439.2000000000007</v>
      </c>
      <c r="I13" s="107"/>
    </row>
    <row r="14" spans="1:10">
      <c r="A14" s="93"/>
      <c r="B14" s="93"/>
      <c r="C14" s="93" t="s">
        <v>82</v>
      </c>
      <c r="D14" s="137"/>
      <c r="E14" s="137"/>
      <c r="F14" s="111"/>
      <c r="G14" s="111"/>
      <c r="H14" s="111"/>
    </row>
    <row r="15" spans="1:10" s="259" customFormat="1" ht="71.5" customHeight="1">
      <c r="A15" s="255">
        <v>1041</v>
      </c>
      <c r="B15" s="255">
        <v>32001</v>
      </c>
      <c r="C15" s="256" t="s">
        <v>226</v>
      </c>
      <c r="D15" s="257">
        <f>SUM(E15:H15)</f>
        <v>4439.2000000000007</v>
      </c>
      <c r="E15" s="257">
        <f>+E17</f>
        <v>0</v>
      </c>
      <c r="F15" s="257">
        <f t="shared" ref="F15:H15" si="0">+F17</f>
        <v>0</v>
      </c>
      <c r="G15" s="257">
        <f t="shared" si="0"/>
        <v>0</v>
      </c>
      <c r="H15" s="257">
        <f t="shared" si="0"/>
        <v>4439.2000000000007</v>
      </c>
      <c r="I15" s="258"/>
    </row>
    <row r="16" spans="1:10" s="3" customFormat="1">
      <c r="A16" s="105"/>
      <c r="B16" s="105"/>
      <c r="C16" s="123" t="s">
        <v>12</v>
      </c>
      <c r="D16" s="77"/>
      <c r="E16" s="77"/>
      <c r="F16" s="77"/>
      <c r="G16" s="77"/>
      <c r="H16" s="77"/>
      <c r="I16" s="126"/>
    </row>
    <row r="17" spans="1:9" s="3" customFormat="1">
      <c r="A17" s="93"/>
      <c r="B17" s="93"/>
      <c r="C17" s="124" t="s">
        <v>227</v>
      </c>
      <c r="D17" s="127">
        <f>SUM(E17:H17)</f>
        <v>4439.2000000000007</v>
      </c>
      <c r="E17" s="127">
        <f>+E18</f>
        <v>0</v>
      </c>
      <c r="F17" s="127">
        <f t="shared" ref="F17:H17" si="1">+F18</f>
        <v>0</v>
      </c>
      <c r="G17" s="127">
        <f t="shared" si="1"/>
        <v>0</v>
      </c>
      <c r="H17" s="127">
        <f t="shared" si="1"/>
        <v>4439.2000000000007</v>
      </c>
      <c r="I17" s="125"/>
    </row>
    <row r="18" spans="1:9" s="3" customFormat="1" ht="35.5">
      <c r="A18" s="93"/>
      <c r="B18" s="93"/>
      <c r="C18" s="90" t="s">
        <v>228</v>
      </c>
      <c r="D18" s="128">
        <f t="shared" ref="D18" si="2">+E18+F18+G18+H18</f>
        <v>4439.2000000000007</v>
      </c>
      <c r="E18" s="129"/>
      <c r="F18" s="129"/>
      <c r="G18" s="129"/>
      <c r="H18" s="129">
        <f>+'Հավելված N 8'!I16</f>
        <v>4439.2000000000007</v>
      </c>
    </row>
    <row r="19" spans="1:9" ht="33.35">
      <c r="A19" s="105">
        <v>1075</v>
      </c>
      <c r="B19" s="85">
        <v>32001</v>
      </c>
      <c r="C19" s="132" t="s">
        <v>238</v>
      </c>
      <c r="D19" s="112">
        <f>SUM(E19:H19)</f>
        <v>-33931.700000000004</v>
      </c>
      <c r="E19" s="112">
        <f>+E21</f>
        <v>0</v>
      </c>
      <c r="F19" s="112">
        <f t="shared" ref="F19:H19" si="3">+F21</f>
        <v>-33931.700000000004</v>
      </c>
      <c r="G19" s="112">
        <f t="shared" si="3"/>
        <v>0</v>
      </c>
      <c r="H19" s="112">
        <f t="shared" si="3"/>
        <v>0</v>
      </c>
    </row>
    <row r="20" spans="1:9" s="1" customFormat="1">
      <c r="A20" s="276"/>
      <c r="B20" s="276"/>
      <c r="C20" s="277" t="s">
        <v>12</v>
      </c>
      <c r="D20" s="278"/>
      <c r="E20" s="279"/>
      <c r="F20" s="279"/>
      <c r="G20" s="279"/>
      <c r="H20" s="279"/>
    </row>
    <row r="21" spans="1:9" s="223" customFormat="1" ht="16.7">
      <c r="A21" s="276"/>
      <c r="B21" s="276"/>
      <c r="C21" s="280" t="s">
        <v>75</v>
      </c>
      <c r="D21" s="281">
        <f t="shared" ref="D21:D22" si="4">SUM(E21:H21)</f>
        <v>-33931.700000000004</v>
      </c>
      <c r="E21" s="282">
        <f>+E22</f>
        <v>0</v>
      </c>
      <c r="F21" s="282">
        <f t="shared" ref="F21:H21" si="5">+F22</f>
        <v>-33931.700000000004</v>
      </c>
      <c r="G21" s="282">
        <f t="shared" si="5"/>
        <v>0</v>
      </c>
      <c r="H21" s="282">
        <f t="shared" si="5"/>
        <v>0</v>
      </c>
    </row>
    <row r="22" spans="1:9" s="250" customFormat="1" ht="53.2">
      <c r="A22" s="283"/>
      <c r="B22" s="283"/>
      <c r="C22" s="284" t="s">
        <v>239</v>
      </c>
      <c r="D22" s="248">
        <f t="shared" si="4"/>
        <v>-33931.700000000004</v>
      </c>
      <c r="E22" s="249"/>
      <c r="F22" s="249">
        <f>+'Հավելված N 8'!I73+'Հավելված N 8'!I75+'Հավելված N 8'!I76</f>
        <v>-33931.700000000004</v>
      </c>
      <c r="G22" s="249"/>
      <c r="H22" s="249"/>
    </row>
    <row r="23" spans="1:9" s="22" customFormat="1">
      <c r="A23" s="105">
        <v>1163</v>
      </c>
      <c r="B23" s="85">
        <v>32001</v>
      </c>
      <c r="C23" s="285" t="s">
        <v>240</v>
      </c>
      <c r="D23" s="106">
        <f>SUM(E23:H23)</f>
        <v>-65909.399999999994</v>
      </c>
      <c r="E23" s="106">
        <f>+E25+E26</f>
        <v>0</v>
      </c>
      <c r="F23" s="106">
        <f t="shared" ref="F23:H23" si="6">+F25+F26</f>
        <v>0</v>
      </c>
      <c r="G23" s="106">
        <f t="shared" si="6"/>
        <v>-65909.399999999994</v>
      </c>
      <c r="H23" s="106">
        <f t="shared" si="6"/>
        <v>0</v>
      </c>
    </row>
    <row r="24" spans="1:9" s="219" customFormat="1">
      <c r="A24" s="214"/>
      <c r="B24" s="214"/>
      <c r="C24" s="215" t="s">
        <v>12</v>
      </c>
      <c r="D24" s="286"/>
      <c r="E24" s="217"/>
      <c r="F24" s="218"/>
      <c r="G24" s="218"/>
      <c r="H24" s="218"/>
    </row>
    <row r="25" spans="1:9" s="223" customFormat="1" ht="50">
      <c r="A25" s="218"/>
      <c r="B25" s="218"/>
      <c r="C25" s="220" t="s">
        <v>338</v>
      </c>
      <c r="D25" s="221">
        <f>SUM(E25:H25)</f>
        <v>-25000</v>
      </c>
      <c r="E25" s="222">
        <f>+E26</f>
        <v>0</v>
      </c>
      <c r="F25" s="222">
        <f t="shared" ref="F25:F26" si="7">+F26</f>
        <v>0</v>
      </c>
      <c r="G25" s="222">
        <f>+'Հավելված N 8'!I80+'Հավելված N 8'!I82</f>
        <v>-25000</v>
      </c>
      <c r="H25" s="222">
        <f t="shared" ref="H25:H26" si="8">+H26</f>
        <v>0</v>
      </c>
    </row>
    <row r="26" spans="1:9" s="223" customFormat="1">
      <c r="A26" s="218"/>
      <c r="B26" s="218"/>
      <c r="C26" s="220" t="s">
        <v>75</v>
      </c>
      <c r="D26" s="221">
        <f>SUM(E26:H26)</f>
        <v>-40909.4</v>
      </c>
      <c r="E26" s="222">
        <f>+E27</f>
        <v>0</v>
      </c>
      <c r="F26" s="222">
        <f t="shared" si="7"/>
        <v>0</v>
      </c>
      <c r="G26" s="222">
        <f>+G27</f>
        <v>-40909.4</v>
      </c>
      <c r="H26" s="222">
        <f t="shared" si="8"/>
        <v>0</v>
      </c>
    </row>
    <row r="27" spans="1:9" s="3" customFormat="1" ht="35.5">
      <c r="A27" s="93"/>
      <c r="B27" s="93"/>
      <c r="C27" s="90" t="s">
        <v>247</v>
      </c>
      <c r="D27" s="128">
        <f>SUM(E27:H27)</f>
        <v>-40909.4</v>
      </c>
      <c r="E27" s="129"/>
      <c r="F27" s="129"/>
      <c r="G27" s="129">
        <f>+'Հավելված N 8'!I81+'Հավելված N 8'!I83</f>
        <v>-40909.4</v>
      </c>
      <c r="H27" s="129"/>
    </row>
    <row r="28" spans="1:9" s="22" customFormat="1" ht="33.35">
      <c r="A28" s="105">
        <v>1163</v>
      </c>
      <c r="B28" s="85">
        <v>32005</v>
      </c>
      <c r="C28" s="212" t="s">
        <v>167</v>
      </c>
      <c r="D28" s="106">
        <f>SUM(E28:H28)</f>
        <v>157281</v>
      </c>
      <c r="E28" s="213">
        <f>+E30+E32+E34+E36</f>
        <v>157281</v>
      </c>
      <c r="F28" s="213">
        <f t="shared" ref="F28:H28" si="9">+F30+F32+F34+F36</f>
        <v>0</v>
      </c>
      <c r="G28" s="213">
        <f t="shared" si="9"/>
        <v>0</v>
      </c>
      <c r="H28" s="213">
        <f t="shared" si="9"/>
        <v>0</v>
      </c>
    </row>
    <row r="29" spans="1:9" s="219" customFormat="1">
      <c r="A29" s="214"/>
      <c r="B29" s="214"/>
      <c r="C29" s="215" t="s">
        <v>12</v>
      </c>
      <c r="D29" s="216"/>
      <c r="E29" s="217"/>
      <c r="F29" s="218"/>
      <c r="G29" s="218"/>
      <c r="H29" s="218"/>
    </row>
    <row r="30" spans="1:9" s="223" customFormat="1">
      <c r="A30" s="218"/>
      <c r="B30" s="218"/>
      <c r="C30" s="220" t="s">
        <v>174</v>
      </c>
      <c r="D30" s="221">
        <f t="shared" ref="D30:D37" si="10">SUM(E30:H30)</f>
        <v>33169.599999999999</v>
      </c>
      <c r="E30" s="222">
        <f>+E31</f>
        <v>33169.599999999999</v>
      </c>
      <c r="F30" s="222">
        <f t="shared" ref="F30:H30" si="11">+F31</f>
        <v>0</v>
      </c>
      <c r="G30" s="222">
        <f t="shared" si="11"/>
        <v>0</v>
      </c>
      <c r="H30" s="222">
        <f t="shared" si="11"/>
        <v>0</v>
      </c>
    </row>
    <row r="31" spans="1:9" s="3" customFormat="1" ht="70.95">
      <c r="A31" s="93"/>
      <c r="B31" s="93"/>
      <c r="C31" s="90" t="s">
        <v>175</v>
      </c>
      <c r="D31" s="128">
        <f t="shared" si="10"/>
        <v>33169.599999999999</v>
      </c>
      <c r="E31" s="129">
        <f>+'Հավելված N 8'!I43+'Հավելված N 8'!I48+'Հավելված N 8'!I52</f>
        <v>33169.599999999999</v>
      </c>
      <c r="F31" s="129"/>
      <c r="G31" s="129"/>
      <c r="H31" s="129"/>
    </row>
    <row r="32" spans="1:9" s="223" customFormat="1">
      <c r="A32" s="218"/>
      <c r="B32" s="218"/>
      <c r="C32" s="220" t="s">
        <v>176</v>
      </c>
      <c r="D32" s="221">
        <f t="shared" si="10"/>
        <v>48079.299999999996</v>
      </c>
      <c r="E32" s="222">
        <f>+E33</f>
        <v>48079.299999999996</v>
      </c>
      <c r="F32" s="222">
        <f t="shared" ref="F32" si="12">+F33</f>
        <v>0</v>
      </c>
      <c r="G32" s="222">
        <f t="shared" ref="G32" si="13">+G33</f>
        <v>0</v>
      </c>
      <c r="H32" s="222">
        <f t="shared" ref="H32" si="14">+H33</f>
        <v>0</v>
      </c>
    </row>
    <row r="33" spans="1:9" s="3" customFormat="1" ht="88.7">
      <c r="A33" s="93"/>
      <c r="B33" s="93"/>
      <c r="C33" s="90" t="s">
        <v>179</v>
      </c>
      <c r="D33" s="128">
        <f t="shared" si="10"/>
        <v>48079.299999999996</v>
      </c>
      <c r="E33" s="129">
        <f>+'Հավելված N 8'!I44+'Հավելված N 8'!I49+'Հավելված N 8'!I53</f>
        <v>48079.299999999996</v>
      </c>
      <c r="F33" s="129"/>
      <c r="G33" s="129"/>
      <c r="H33" s="129"/>
    </row>
    <row r="34" spans="1:9" s="223" customFormat="1">
      <c r="A34" s="218"/>
      <c r="B34" s="218"/>
      <c r="C34" s="220" t="s">
        <v>177</v>
      </c>
      <c r="D34" s="221">
        <f t="shared" si="10"/>
        <v>30737.899999999998</v>
      </c>
      <c r="E34" s="222">
        <f>+E35</f>
        <v>30737.899999999998</v>
      </c>
      <c r="F34" s="222">
        <f t="shared" ref="F34" si="15">+F35</f>
        <v>0</v>
      </c>
      <c r="G34" s="222">
        <f t="shared" ref="G34" si="16">+G35</f>
        <v>0</v>
      </c>
      <c r="H34" s="222">
        <f t="shared" ref="H34" si="17">+H35</f>
        <v>0</v>
      </c>
    </row>
    <row r="35" spans="1:9" s="3" customFormat="1" ht="70.95">
      <c r="A35" s="93"/>
      <c r="B35" s="93"/>
      <c r="C35" s="90" t="s">
        <v>180</v>
      </c>
      <c r="D35" s="128">
        <f t="shared" si="10"/>
        <v>30737.899999999998</v>
      </c>
      <c r="E35" s="129">
        <f>+'Հավելված N 8'!I46+'Հավելված N 8'!I50+'Հավելված N 8'!I54</f>
        <v>30737.899999999998</v>
      </c>
      <c r="F35" s="129"/>
      <c r="G35" s="129"/>
      <c r="H35" s="129"/>
    </row>
    <row r="36" spans="1:9" s="223" customFormat="1">
      <c r="A36" s="218"/>
      <c r="B36" s="218"/>
      <c r="C36" s="220" t="s">
        <v>178</v>
      </c>
      <c r="D36" s="221">
        <f t="shared" si="10"/>
        <v>45294.2</v>
      </c>
      <c r="E36" s="222">
        <f>+E37</f>
        <v>45294.2</v>
      </c>
      <c r="F36" s="222">
        <f t="shared" ref="F36" si="18">+F37</f>
        <v>0</v>
      </c>
      <c r="G36" s="222">
        <f t="shared" ref="G36" si="19">+G37</f>
        <v>0</v>
      </c>
      <c r="H36" s="222">
        <f t="shared" ref="H36" si="20">+H37</f>
        <v>0</v>
      </c>
    </row>
    <row r="37" spans="1:9" s="3" customFormat="1" ht="70.95">
      <c r="A37" s="93"/>
      <c r="B37" s="93"/>
      <c r="C37" s="90" t="s">
        <v>181</v>
      </c>
      <c r="D37" s="128">
        <f t="shared" si="10"/>
        <v>45294.2</v>
      </c>
      <c r="E37" s="129">
        <f>+'Հավելված N 8'!I45+'Հավելված N 8'!I51+'Հավելված N 8'!I55</f>
        <v>45294.2</v>
      </c>
      <c r="F37" s="129"/>
      <c r="G37" s="129"/>
      <c r="H37" s="129"/>
    </row>
    <row r="38" spans="1:9" s="3" customFormat="1" ht="50">
      <c r="A38" s="113">
        <v>1168</v>
      </c>
      <c r="B38" s="113">
        <v>32001</v>
      </c>
      <c r="C38" s="122" t="s">
        <v>85</v>
      </c>
      <c r="D38" s="112">
        <f>+E38+F38+G38+H38</f>
        <v>-61879.1</v>
      </c>
      <c r="E38" s="106">
        <f>+E40</f>
        <v>0</v>
      </c>
      <c r="F38" s="106">
        <f t="shared" ref="F38:H38" si="21">+F40</f>
        <v>-61879.1</v>
      </c>
      <c r="G38" s="106">
        <f t="shared" si="21"/>
        <v>0</v>
      </c>
      <c r="H38" s="106">
        <f t="shared" si="21"/>
        <v>0</v>
      </c>
      <c r="I38" s="125"/>
    </row>
    <row r="39" spans="1:9" s="3" customFormat="1">
      <c r="A39" s="105"/>
      <c r="B39" s="105"/>
      <c r="C39" s="123" t="s">
        <v>12</v>
      </c>
      <c r="D39" s="77"/>
      <c r="E39" s="77"/>
      <c r="F39" s="77"/>
      <c r="G39" s="77"/>
      <c r="H39" s="77"/>
      <c r="I39" s="126"/>
    </row>
    <row r="40" spans="1:9" s="3" customFormat="1">
      <c r="A40" s="93"/>
      <c r="B40" s="93"/>
      <c r="C40" s="124" t="s">
        <v>75</v>
      </c>
      <c r="D40" s="127">
        <f>SUM(E40:H40)</f>
        <v>-61879.1</v>
      </c>
      <c r="E40" s="127">
        <f>+E41</f>
        <v>0</v>
      </c>
      <c r="F40" s="127">
        <f t="shared" ref="F40:H40" si="22">+F41</f>
        <v>-61879.1</v>
      </c>
      <c r="G40" s="127">
        <f t="shared" si="22"/>
        <v>0</v>
      </c>
      <c r="H40" s="127">
        <f t="shared" si="22"/>
        <v>0</v>
      </c>
      <c r="I40" s="125"/>
    </row>
    <row r="41" spans="1:9" s="3" customFormat="1" ht="35.5">
      <c r="A41" s="93"/>
      <c r="B41" s="93"/>
      <c r="C41" s="90" t="s">
        <v>130</v>
      </c>
      <c r="D41" s="128">
        <f t="shared" ref="D41" si="23">+E41+F41+G41+H41</f>
        <v>-61879.1</v>
      </c>
      <c r="E41" s="129"/>
      <c r="F41" s="129">
        <f>+'Հավելված N 8'!I59+'Հավելված N 8'!I61+'Հավելված N 8'!I62</f>
        <v>-61879.1</v>
      </c>
      <c r="G41" s="129"/>
      <c r="H41" s="129"/>
    </row>
    <row r="42" spans="1:9" s="22" customFormat="1" ht="33.35">
      <c r="A42" s="105">
        <v>1236</v>
      </c>
      <c r="B42" s="85">
        <v>32003</v>
      </c>
      <c r="C42" s="285" t="s">
        <v>186</v>
      </c>
      <c r="D42" s="106">
        <f>+D44</f>
        <v>-79800</v>
      </c>
      <c r="E42" s="106">
        <f>+E44</f>
        <v>-79800</v>
      </c>
      <c r="F42" s="106">
        <f t="shared" ref="F42:H42" si="24">+F44</f>
        <v>0</v>
      </c>
      <c r="G42" s="106">
        <f t="shared" si="24"/>
        <v>0</v>
      </c>
      <c r="H42" s="106">
        <f t="shared" si="24"/>
        <v>0</v>
      </c>
    </row>
    <row r="43" spans="1:9" s="219" customFormat="1">
      <c r="A43" s="214"/>
      <c r="B43" s="214"/>
      <c r="C43" s="215" t="s">
        <v>12</v>
      </c>
      <c r="D43" s="286"/>
      <c r="E43" s="217"/>
      <c r="F43" s="218"/>
      <c r="G43" s="218"/>
      <c r="H43" s="218"/>
    </row>
    <row r="44" spans="1:9" s="223" customFormat="1" ht="43.55" customHeight="1">
      <c r="A44" s="218"/>
      <c r="B44" s="218"/>
      <c r="C44" s="220" t="s">
        <v>186</v>
      </c>
      <c r="D44" s="221">
        <f>SUM(E44:H44)</f>
        <v>-79800</v>
      </c>
      <c r="E44" s="222">
        <v>-79800</v>
      </c>
      <c r="F44" s="222"/>
      <c r="G44" s="222">
        <v>0</v>
      </c>
      <c r="H44" s="222">
        <v>0</v>
      </c>
    </row>
    <row r="45" spans="1:9" s="243" customFormat="1" ht="66.650000000000006">
      <c r="A45" s="238">
        <v>1236</v>
      </c>
      <c r="B45" s="239">
        <v>32007</v>
      </c>
      <c r="C45" s="240" t="s">
        <v>189</v>
      </c>
      <c r="D45" s="241">
        <f>SUM(E45:H45)</f>
        <v>19800</v>
      </c>
      <c r="E45" s="242">
        <f>+E47</f>
        <v>0</v>
      </c>
      <c r="F45" s="242">
        <f t="shared" ref="F45:H45" si="25">+F47</f>
        <v>0</v>
      </c>
      <c r="G45" s="242">
        <f t="shared" si="25"/>
        <v>19800</v>
      </c>
      <c r="H45" s="242">
        <f t="shared" si="25"/>
        <v>0</v>
      </c>
    </row>
    <row r="46" spans="1:9" s="247" customFormat="1">
      <c r="A46" s="244"/>
      <c r="B46" s="244"/>
      <c r="C46" s="245" t="s">
        <v>12</v>
      </c>
      <c r="D46" s="216"/>
      <c r="E46" s="246"/>
      <c r="F46" s="246"/>
      <c r="G46" s="246"/>
      <c r="H46" s="246"/>
    </row>
    <row r="47" spans="1:9" s="223" customFormat="1">
      <c r="A47" s="218"/>
      <c r="B47" s="218"/>
      <c r="C47" s="220" t="s">
        <v>182</v>
      </c>
      <c r="D47" s="221">
        <f>SUM(E47:H47)</f>
        <v>19800</v>
      </c>
      <c r="E47" s="222">
        <f>+E48</f>
        <v>0</v>
      </c>
      <c r="F47" s="222">
        <f t="shared" ref="F47:H47" si="26">+F48</f>
        <v>0</v>
      </c>
      <c r="G47" s="222">
        <f t="shared" si="26"/>
        <v>19800</v>
      </c>
      <c r="H47" s="222">
        <f t="shared" si="26"/>
        <v>0</v>
      </c>
    </row>
    <row r="48" spans="1:9" s="3" customFormat="1">
      <c r="A48" s="93"/>
      <c r="B48" s="93"/>
      <c r="C48" s="90" t="s">
        <v>183</v>
      </c>
      <c r="D48" s="128">
        <f t="shared" ref="D48" si="27">+E48+F48+G48+H48</f>
        <v>19800</v>
      </c>
      <c r="E48" s="129"/>
      <c r="F48" s="129"/>
      <c r="G48" s="129">
        <f>+'Հավելված N 8'!I66+'Հավելված N 8'!I67</f>
        <v>19800</v>
      </c>
      <c r="H48" s="129"/>
    </row>
  </sheetData>
  <mergeCells count="9">
    <mergeCell ref="C9:C10"/>
    <mergeCell ref="D9:D10"/>
    <mergeCell ref="E9:H9"/>
    <mergeCell ref="F1:H1"/>
    <mergeCell ref="F2:H2"/>
    <mergeCell ref="F3:H3"/>
    <mergeCell ref="A5:H6"/>
    <mergeCell ref="G8:H8"/>
    <mergeCell ref="A9:B9"/>
  </mergeCells>
  <pageMargins left="0.25" right="0.25" top="0.75" bottom="0.75" header="0.3" footer="0.3"/>
  <pageSetup paperSize="9"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58"/>
  <sheetViews>
    <sheetView topLeftCell="A4" zoomScale="85" zoomScaleNormal="85" workbookViewId="0">
      <selection activeCell="B6" sqref="B6:F6"/>
    </sheetView>
  </sheetViews>
  <sheetFormatPr defaultColWidth="9.09765625" defaultRowHeight="17.75"/>
  <cols>
    <col min="1" max="3" width="9.09765625" style="28"/>
    <col min="4" max="4" width="54.19921875" style="28" customWidth="1"/>
    <col min="5" max="6" width="22.09765625" style="28" customWidth="1"/>
    <col min="7" max="8" width="9.09765625" style="28"/>
    <col min="9" max="9" width="12.19921875" style="28" customWidth="1"/>
    <col min="10" max="16384" width="9.09765625" style="28"/>
  </cols>
  <sheetData>
    <row r="1" spans="2:6" s="27" customFormat="1" ht="25.55" customHeight="1">
      <c r="E1" s="401" t="s">
        <v>58</v>
      </c>
      <c r="F1" s="401"/>
    </row>
    <row r="2" spans="2:6" ht="17.899999999999999" customHeight="1">
      <c r="D2" s="395" t="s">
        <v>56</v>
      </c>
      <c r="E2" s="395"/>
      <c r="F2" s="395"/>
    </row>
    <row r="3" spans="2:6">
      <c r="D3" s="29"/>
      <c r="E3" s="402" t="s">
        <v>25</v>
      </c>
      <c r="F3" s="402"/>
    </row>
    <row r="4" spans="2:6" ht="13.7" customHeight="1">
      <c r="D4" s="29"/>
      <c r="E4" s="29"/>
      <c r="F4" s="29"/>
    </row>
    <row r="5" spans="2:6" ht="13.7" customHeight="1">
      <c r="D5" s="29"/>
      <c r="E5" s="29"/>
      <c r="F5" s="29"/>
    </row>
    <row r="6" spans="2:6" ht="85.7" customHeight="1">
      <c r="B6" s="403" t="s">
        <v>251</v>
      </c>
      <c r="C6" s="403"/>
      <c r="D6" s="403"/>
      <c r="E6" s="403"/>
      <c r="F6" s="403"/>
    </row>
    <row r="8" spans="2:6">
      <c r="E8" s="30"/>
      <c r="F8" s="30" t="s">
        <v>15</v>
      </c>
    </row>
    <row r="9" spans="2:6" ht="79.55" customHeight="1">
      <c r="B9" s="404" t="s">
        <v>42</v>
      </c>
      <c r="C9" s="405"/>
      <c r="D9" s="406" t="s">
        <v>43</v>
      </c>
      <c r="E9" s="408" t="s">
        <v>45</v>
      </c>
      <c r="F9" s="409"/>
    </row>
    <row r="10" spans="2:6" ht="88.55" customHeight="1">
      <c r="B10" s="23" t="s">
        <v>20</v>
      </c>
      <c r="C10" s="23" t="s">
        <v>21</v>
      </c>
      <c r="D10" s="407"/>
      <c r="E10" s="38" t="s">
        <v>8</v>
      </c>
      <c r="F10" s="38" t="s">
        <v>9</v>
      </c>
    </row>
    <row r="11" spans="2:6" ht="33.35">
      <c r="B11" s="23"/>
      <c r="C11" s="23"/>
      <c r="D11" s="31" t="s">
        <v>23</v>
      </c>
      <c r="E11" s="24">
        <f>+E13+E19+E25+E32+E44+E50+E53</f>
        <v>-60000</v>
      </c>
      <c r="F11" s="24">
        <f>+F13+F19+F25+F32+F44+F50+F53</f>
        <v>-60000</v>
      </c>
    </row>
    <row r="12" spans="2:6">
      <c r="B12" s="23"/>
      <c r="C12" s="23"/>
      <c r="D12" s="33" t="s">
        <v>44</v>
      </c>
      <c r="E12" s="24"/>
      <c r="F12" s="32"/>
    </row>
    <row r="13" spans="2:6" ht="66.650000000000006">
      <c r="B13" s="25">
        <v>1041</v>
      </c>
      <c r="C13" s="25">
        <v>32001</v>
      </c>
      <c r="D13" s="256" t="s">
        <v>226</v>
      </c>
      <c r="E13" s="24">
        <f>+E15</f>
        <v>4439.2000000000007</v>
      </c>
      <c r="F13" s="24">
        <f>+F15</f>
        <v>4439.2000000000007</v>
      </c>
    </row>
    <row r="14" spans="2:6">
      <c r="B14" s="57"/>
      <c r="C14" s="57"/>
      <c r="D14" s="26" t="s">
        <v>22</v>
      </c>
      <c r="E14" s="34"/>
      <c r="F14" s="34"/>
    </row>
    <row r="15" spans="2:6" ht="33.35">
      <c r="B15" s="59"/>
      <c r="C15" s="59"/>
      <c r="D15" s="35" t="s">
        <v>18</v>
      </c>
      <c r="E15" s="36">
        <f>+E17</f>
        <v>4439.2000000000007</v>
      </c>
      <c r="F15" s="36">
        <f>+F17</f>
        <v>4439.2000000000007</v>
      </c>
    </row>
    <row r="16" spans="2:6">
      <c r="B16" s="138"/>
      <c r="C16" s="138"/>
      <c r="D16" s="93" t="s">
        <v>74</v>
      </c>
      <c r="E16" s="139"/>
      <c r="F16" s="139"/>
    </row>
    <row r="17" spans="2:6">
      <c r="B17" s="59"/>
      <c r="C17" s="59"/>
      <c r="D17" s="130" t="s">
        <v>227</v>
      </c>
      <c r="E17" s="42">
        <f>+E18</f>
        <v>4439.2000000000007</v>
      </c>
      <c r="F17" s="42">
        <f>+F18</f>
        <v>4439.2000000000007</v>
      </c>
    </row>
    <row r="18" spans="2:6" ht="35.5">
      <c r="B18" s="58"/>
      <c r="C18" s="58"/>
      <c r="D18" s="131" t="str">
        <f>+'Հավելված N 3'!C18</f>
        <v>Օձուն բնակավայրի մարզաառողջարանային կենտրոն</v>
      </c>
      <c r="E18" s="37">
        <f>+F18</f>
        <v>4439.2000000000007</v>
      </c>
      <c r="F18" s="37">
        <f>+'Հավելված N 3'!D18</f>
        <v>4439.2000000000007</v>
      </c>
    </row>
    <row r="19" spans="2:6" ht="33.35">
      <c r="B19" s="25">
        <v>1075</v>
      </c>
      <c r="C19" s="25">
        <v>32001</v>
      </c>
      <c r="D19" s="132" t="s">
        <v>238</v>
      </c>
      <c r="E19" s="24">
        <f>+E21</f>
        <v>0</v>
      </c>
      <c r="F19" s="24">
        <f>+F21</f>
        <v>-33931.700000000004</v>
      </c>
    </row>
    <row r="20" spans="2:6">
      <c r="B20" s="57"/>
      <c r="C20" s="57"/>
      <c r="D20" s="26" t="s">
        <v>22</v>
      </c>
      <c r="E20" s="34"/>
      <c r="F20" s="34"/>
    </row>
    <row r="21" spans="2:6">
      <c r="B21" s="59"/>
      <c r="C21" s="59"/>
      <c r="D21" s="35" t="s">
        <v>229</v>
      </c>
      <c r="E21" s="36">
        <f>+E23</f>
        <v>0</v>
      </c>
      <c r="F21" s="36">
        <f>+F23</f>
        <v>-33931.700000000004</v>
      </c>
    </row>
    <row r="22" spans="2:6">
      <c r="B22" s="138"/>
      <c r="C22" s="138"/>
      <c r="D22" s="93" t="s">
        <v>74</v>
      </c>
      <c r="E22" s="139"/>
      <c r="F22" s="139"/>
    </row>
    <row r="23" spans="2:6">
      <c r="B23" s="59"/>
      <c r="C23" s="59"/>
      <c r="D23" s="130" t="s">
        <v>75</v>
      </c>
      <c r="E23" s="42">
        <f>+E24</f>
        <v>0</v>
      </c>
      <c r="F23" s="42">
        <f>+F24</f>
        <v>-33931.700000000004</v>
      </c>
    </row>
    <row r="24" spans="2:6" ht="53.2">
      <c r="B24" s="58"/>
      <c r="C24" s="58"/>
      <c r="D24" s="131" t="str">
        <f>+'Հավելված N 3'!C22</f>
        <v>Հայաստանի ազգային պատկերասրահ  ՊՈԱԿ-ի Արա Սարգսյանի և Հակոբ Կոջոյանի տուն-թանգարան մասնաճյուղ</v>
      </c>
      <c r="E24" s="37"/>
      <c r="F24" s="37">
        <f>+'Հավելված N 3'!D22</f>
        <v>-33931.700000000004</v>
      </c>
    </row>
    <row r="25" spans="2:6">
      <c r="B25" s="25">
        <v>1163</v>
      </c>
      <c r="C25" s="25">
        <v>32001</v>
      </c>
      <c r="D25" s="285" t="s">
        <v>240</v>
      </c>
      <c r="E25" s="24">
        <f>+E27</f>
        <v>-25000</v>
      </c>
      <c r="F25" s="24">
        <f>+F27</f>
        <v>-65909.399999999994</v>
      </c>
    </row>
    <row r="26" spans="2:6">
      <c r="B26" s="57"/>
      <c r="C26" s="57"/>
      <c r="D26" s="26" t="s">
        <v>22</v>
      </c>
      <c r="E26" s="34"/>
      <c r="F26" s="34"/>
    </row>
    <row r="27" spans="2:6">
      <c r="B27" s="59"/>
      <c r="C27" s="59"/>
      <c r="D27" s="35" t="s">
        <v>229</v>
      </c>
      <c r="E27" s="36">
        <f>+E29+E30</f>
        <v>-25000</v>
      </c>
      <c r="F27" s="36">
        <f>+F29+F30</f>
        <v>-65909.399999999994</v>
      </c>
    </row>
    <row r="28" spans="2:6">
      <c r="B28" s="138"/>
      <c r="C28" s="138"/>
      <c r="D28" s="93" t="s">
        <v>74</v>
      </c>
      <c r="E28" s="139"/>
      <c r="F28" s="139"/>
    </row>
    <row r="29" spans="2:6" ht="50">
      <c r="B29" s="59"/>
      <c r="C29" s="59"/>
      <c r="D29" s="130" t="str">
        <f>+'Հավելված N 3'!C25</f>
        <v>Մարզական համալիրի կառուցման բազմակի կիրառման օրինակելի նախագծանախահաշվային փաստաթղթեր</v>
      </c>
      <c r="E29" s="42">
        <f>+F29</f>
        <v>-25000</v>
      </c>
      <c r="F29" s="42">
        <f>+'Հավելված N 3'!D25</f>
        <v>-25000</v>
      </c>
    </row>
    <row r="30" spans="2:6">
      <c r="B30" s="59"/>
      <c r="C30" s="59"/>
      <c r="D30" s="130" t="s">
        <v>75</v>
      </c>
      <c r="E30" s="42">
        <f>+E31</f>
        <v>0</v>
      </c>
      <c r="F30" s="42">
        <f t="shared" ref="F30" si="0">+F31</f>
        <v>-40909.4</v>
      </c>
    </row>
    <row r="31" spans="2:6" ht="35.5">
      <c r="B31" s="58"/>
      <c r="C31" s="58"/>
      <c r="D31" s="131" t="str">
        <f>+'Հավելված N 3'!C27</f>
        <v>«Խաղային մարզաձևերի օլիմպիական մանկապատանեկան մարզադպրոց» ՊՈԱԿ</v>
      </c>
      <c r="E31" s="37">
        <v>0</v>
      </c>
      <c r="F31" s="37">
        <f>+'Հավելված N 3'!D27</f>
        <v>-40909.4</v>
      </c>
    </row>
    <row r="32" spans="2:6" ht="33.35">
      <c r="B32" s="25">
        <v>1163</v>
      </c>
      <c r="C32" s="25">
        <v>32005</v>
      </c>
      <c r="D32" s="212" t="s">
        <v>167</v>
      </c>
      <c r="E32" s="24">
        <f>+E34</f>
        <v>84045.5</v>
      </c>
      <c r="F32" s="24">
        <f>+F34</f>
        <v>157281</v>
      </c>
    </row>
    <row r="33" spans="2:6">
      <c r="B33" s="57"/>
      <c r="C33" s="57"/>
      <c r="D33" s="26" t="s">
        <v>22</v>
      </c>
      <c r="E33" s="34"/>
      <c r="F33" s="34"/>
    </row>
    <row r="34" spans="2:6" ht="33.35">
      <c r="B34" s="59"/>
      <c r="C34" s="59"/>
      <c r="D34" s="35" t="s">
        <v>18</v>
      </c>
      <c r="E34" s="36">
        <f>+E36+E38+E40+E42</f>
        <v>84045.5</v>
      </c>
      <c r="F34" s="36">
        <f>+F36+F38+F40+F42</f>
        <v>157281</v>
      </c>
    </row>
    <row r="35" spans="2:6">
      <c r="B35" s="138"/>
      <c r="C35" s="138"/>
      <c r="D35" s="93" t="s">
        <v>74</v>
      </c>
      <c r="E35" s="139"/>
      <c r="F35" s="139"/>
    </row>
    <row r="36" spans="2:6">
      <c r="B36" s="59"/>
      <c r="C36" s="59"/>
      <c r="D36" s="130" t="s">
        <v>174</v>
      </c>
      <c r="E36" s="42">
        <f>+E37</f>
        <v>22578.1</v>
      </c>
      <c r="F36" s="42">
        <f t="shared" ref="F36:F42" si="1">+F37</f>
        <v>33169.599999999999</v>
      </c>
    </row>
    <row r="37" spans="2:6" ht="70.95">
      <c r="B37" s="58"/>
      <c r="C37" s="58"/>
      <c r="D37" s="131" t="str">
        <f>+'Հավելված N 3'!C31</f>
        <v>Ճամբարակ քաղաքի Տիգրան Մեծի փ. 18/5, Նադարյան փ. 3/4 շենքերի բակերում գտնվող տարածքներում  «Վորքաութ» տեսակի մարզահրապարակներ</v>
      </c>
      <c r="E37" s="37">
        <v>22578.1</v>
      </c>
      <c r="F37" s="37">
        <f>+'Հավելված N 3'!D31</f>
        <v>33169.599999999999</v>
      </c>
    </row>
    <row r="38" spans="2:6">
      <c r="B38" s="59"/>
      <c r="C38" s="59"/>
      <c r="D38" s="130" t="s">
        <v>176</v>
      </c>
      <c r="E38" s="42">
        <f>+E39</f>
        <v>18700.7</v>
      </c>
      <c r="F38" s="42">
        <f t="shared" si="1"/>
        <v>48079.299999999996</v>
      </c>
    </row>
    <row r="39" spans="2:6" ht="88.7">
      <c r="B39" s="58"/>
      <c r="C39" s="58"/>
      <c r="D39" s="131" t="str">
        <f>+'Հավելված N 3'!C33</f>
        <v>Կապան քաղաքի Մանուկյան փ. 1-ին նրբ. թիվ 2 և 3 շենքերի, Թումանյան փ. թիվ 18, Շահումյան փ. թիվ 15 և 19 շենքերի բակերում գտնվող տարածքներում  «Վորքաութ» տեսակի մարզահրապարակներ</v>
      </c>
      <c r="E39" s="37">
        <v>18700.7</v>
      </c>
      <c r="F39" s="37">
        <f>+'Հավելված N 3'!D33</f>
        <v>48079.299999999996</v>
      </c>
    </row>
    <row r="40" spans="2:6">
      <c r="B40" s="59"/>
      <c r="C40" s="59"/>
      <c r="D40" s="130" t="s">
        <v>177</v>
      </c>
      <c r="E40" s="42">
        <f>+E41</f>
        <v>11935.5</v>
      </c>
      <c r="F40" s="42">
        <f t="shared" si="1"/>
        <v>30737.899999999998</v>
      </c>
    </row>
    <row r="41" spans="2:6" ht="70.95">
      <c r="B41" s="58"/>
      <c r="C41" s="58"/>
      <c r="D41" s="131" t="str">
        <f>+'Հավելված N 3'!C35</f>
        <v>Ջերմուկ քաղաքի Ս. Շահումյանի փ. թիվ 1 շենքի, Ջերմուկի կրթահամալիրի բակերում գտնվող տարածքներում  «Վորքաութ» տեսակի մարզահրապարակներ</v>
      </c>
      <c r="E41" s="37">
        <v>11935.5</v>
      </c>
      <c r="F41" s="37">
        <f>+'Հավելված N 3'!D35</f>
        <v>30737.899999999998</v>
      </c>
    </row>
    <row r="42" spans="2:6">
      <c r="B42" s="59"/>
      <c r="C42" s="59"/>
      <c r="D42" s="130" t="s">
        <v>178</v>
      </c>
      <c r="E42" s="42">
        <f>+E43</f>
        <v>30831.200000000001</v>
      </c>
      <c r="F42" s="42">
        <f t="shared" si="1"/>
        <v>45294.2</v>
      </c>
    </row>
    <row r="43" spans="2:6" ht="70.95">
      <c r="B43" s="58"/>
      <c r="C43" s="58"/>
      <c r="D43" s="131" t="str">
        <f>+'Հավելված N 3'!C37</f>
        <v>Բերդ քաղաքի Սայաթ-Նովա 1 շենքերի, թիվ 4 դպրոցի և թիվ 3 դպրոցի բակերում գտնվող տարածքներում  «Վորքաութ» տեսակի մարզահրապարակներ</v>
      </c>
      <c r="E43" s="37">
        <v>30831.200000000001</v>
      </c>
      <c r="F43" s="37">
        <f>+'Հավելված N 3'!D37</f>
        <v>45294.2</v>
      </c>
    </row>
    <row r="44" spans="2:6" s="287" customFormat="1" ht="50">
      <c r="B44" s="25">
        <v>1168</v>
      </c>
      <c r="C44" s="25">
        <v>32001</v>
      </c>
      <c r="D44" s="122" t="s">
        <v>85</v>
      </c>
      <c r="E44" s="24">
        <f>+E46</f>
        <v>-43684.7</v>
      </c>
      <c r="F44" s="24">
        <f t="shared" ref="F44" si="2">+F46</f>
        <v>-61879.1</v>
      </c>
    </row>
    <row r="45" spans="2:6" s="287" customFormat="1">
      <c r="B45" s="57"/>
      <c r="C45" s="57"/>
      <c r="D45" s="288" t="s">
        <v>22</v>
      </c>
      <c r="E45" s="34"/>
      <c r="F45" s="34"/>
    </row>
    <row r="46" spans="2:6" s="287" customFormat="1" ht="33.35">
      <c r="B46" s="59"/>
      <c r="C46" s="59"/>
      <c r="D46" s="35" t="s">
        <v>18</v>
      </c>
      <c r="E46" s="36">
        <f>+E48</f>
        <v>-43684.7</v>
      </c>
      <c r="F46" s="36">
        <f t="shared" ref="F46" si="3">+F48</f>
        <v>-61879.1</v>
      </c>
    </row>
    <row r="47" spans="2:6" s="287" customFormat="1">
      <c r="B47" s="289"/>
      <c r="C47" s="289"/>
      <c r="D47" s="93" t="s">
        <v>74</v>
      </c>
      <c r="E47" s="139"/>
      <c r="F47" s="139"/>
    </row>
    <row r="48" spans="2:6" s="287" customFormat="1">
      <c r="B48" s="59"/>
      <c r="C48" s="59"/>
      <c r="D48" s="130" t="s">
        <v>75</v>
      </c>
      <c r="E48" s="290">
        <f>+E49</f>
        <v>-43684.7</v>
      </c>
      <c r="F48" s="290">
        <f t="shared" ref="F48" si="4">+F49</f>
        <v>-61879.1</v>
      </c>
    </row>
    <row r="49" spans="2:6" s="287" customFormat="1" ht="35.5">
      <c r="B49" s="58"/>
      <c r="C49" s="58"/>
      <c r="D49" s="131" t="str">
        <f>+'Հավելված N 3'!C41</f>
        <v>«Հայաստանի պետական սիմֆոնիկ նվագախումբ» ՊՈԱԿ</v>
      </c>
      <c r="E49" s="291">
        <f>-42577.7-851.6-255.4</f>
        <v>-43684.7</v>
      </c>
      <c r="F49" s="291">
        <f>+'Հավելված N 3'!D41</f>
        <v>-61879.1</v>
      </c>
    </row>
    <row r="50" spans="2:6" s="287" customFormat="1" ht="33.35">
      <c r="B50" s="25">
        <v>1236</v>
      </c>
      <c r="C50" s="25">
        <v>32003</v>
      </c>
      <c r="D50" s="285" t="s">
        <v>186</v>
      </c>
      <c r="E50" s="24">
        <f>+E52</f>
        <v>-79800</v>
      </c>
      <c r="F50" s="24">
        <f t="shared" ref="F50" si="5">+F52</f>
        <v>-79800</v>
      </c>
    </row>
    <row r="51" spans="2:6" s="287" customFormat="1">
      <c r="B51" s="57"/>
      <c r="C51" s="57"/>
      <c r="D51" s="288" t="s">
        <v>22</v>
      </c>
      <c r="E51" s="34"/>
      <c r="F51" s="34"/>
    </row>
    <row r="52" spans="2:6" s="287" customFormat="1">
      <c r="B52" s="59"/>
      <c r="C52" s="59"/>
      <c r="D52" s="35" t="s">
        <v>155</v>
      </c>
      <c r="E52" s="36">
        <f>-79800</f>
        <v>-79800</v>
      </c>
      <c r="F52" s="36">
        <f>+'Հավելված N 3'!D44</f>
        <v>-79800</v>
      </c>
    </row>
    <row r="53" spans="2:6" ht="66.650000000000006">
      <c r="B53" s="25">
        <v>1236</v>
      </c>
      <c r="C53" s="25">
        <v>32007</v>
      </c>
      <c r="D53" s="240" t="s">
        <v>189</v>
      </c>
      <c r="E53" s="24">
        <f t="shared" ref="E53:F53" si="6">+E55</f>
        <v>0</v>
      </c>
      <c r="F53" s="24">
        <f t="shared" si="6"/>
        <v>19800</v>
      </c>
    </row>
    <row r="54" spans="2:6">
      <c r="B54" s="57"/>
      <c r="C54" s="57"/>
      <c r="D54" s="26" t="s">
        <v>22</v>
      </c>
      <c r="E54" s="34"/>
      <c r="F54" s="34"/>
    </row>
    <row r="55" spans="2:6" ht="33.35">
      <c r="B55" s="59"/>
      <c r="C55" s="59"/>
      <c r="D55" s="35" t="s">
        <v>18</v>
      </c>
      <c r="E55" s="36">
        <f t="shared" ref="E55:F55" si="7">+E57</f>
        <v>0</v>
      </c>
      <c r="F55" s="36">
        <f t="shared" si="7"/>
        <v>19800</v>
      </c>
    </row>
    <row r="56" spans="2:6">
      <c r="B56" s="138"/>
      <c r="C56" s="138"/>
      <c r="D56" s="93" t="s">
        <v>74</v>
      </c>
      <c r="E56" s="139"/>
      <c r="F56" s="139"/>
    </row>
    <row r="57" spans="2:6">
      <c r="B57" s="59"/>
      <c r="C57" s="59"/>
      <c r="D57" s="130" t="s">
        <v>182</v>
      </c>
      <c r="E57" s="42">
        <f t="shared" ref="E57" si="8">+E58</f>
        <v>0</v>
      </c>
      <c r="F57" s="42">
        <f t="shared" ref="F57" si="9">+F58</f>
        <v>19800</v>
      </c>
    </row>
    <row r="58" spans="2:6">
      <c r="B58" s="58"/>
      <c r="C58" s="58"/>
      <c r="D58" s="131" t="str">
        <f>+'Հավելված N 3'!C48</f>
        <v>«Ոսկեհատի միջնակարգ դպրոց» ՊՈԱԿ</v>
      </c>
      <c r="E58" s="37">
        <v>0</v>
      </c>
      <c r="F58" s="37">
        <f>+'Հավելված N 3'!D48</f>
        <v>19800</v>
      </c>
    </row>
  </sheetData>
  <mergeCells count="7">
    <mergeCell ref="E1:F1"/>
    <mergeCell ref="E3:F3"/>
    <mergeCell ref="B6:F6"/>
    <mergeCell ref="B9:C9"/>
    <mergeCell ref="D9:D10"/>
    <mergeCell ref="E9:F9"/>
    <mergeCell ref="D2:F2"/>
  </mergeCells>
  <pageMargins left="0.25" right="0.25" top="0.75" bottom="0.75" header="0.3" footer="0.3"/>
  <pageSetup paperSize="9" scale="5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zoomScale="70" zoomScaleNormal="70" workbookViewId="0">
      <selection activeCell="A6" sqref="A6:I6"/>
    </sheetView>
  </sheetViews>
  <sheetFormatPr defaultColWidth="8.296875" defaultRowHeight="17.75"/>
  <cols>
    <col min="1" max="1" width="9.69921875" style="1" customWidth="1"/>
    <col min="2" max="2" width="14.296875" style="1" bestFit="1" customWidth="1"/>
    <col min="3" max="3" width="68.3984375" style="298" customWidth="1"/>
    <col min="4" max="4" width="19.8984375" style="1" bestFit="1" customWidth="1"/>
    <col min="5" max="5" width="19.3984375" style="1" bestFit="1" customWidth="1"/>
    <col min="6" max="6" width="19.8984375" style="1" bestFit="1" customWidth="1"/>
    <col min="7" max="7" width="20.296875" style="1" bestFit="1" customWidth="1"/>
    <col min="8" max="8" width="20" style="1" bestFit="1" customWidth="1"/>
    <col min="9" max="9" width="19.8984375" style="1" bestFit="1" customWidth="1"/>
    <col min="10" max="10" width="13.69921875" style="1" customWidth="1"/>
    <col min="11" max="16384" width="8.296875" style="1"/>
  </cols>
  <sheetData>
    <row r="1" spans="1:13" s="27" customFormat="1" ht="25.55" customHeight="1">
      <c r="C1" s="297"/>
      <c r="F1" s="410"/>
      <c r="G1" s="410"/>
      <c r="H1" s="410" t="s">
        <v>252</v>
      </c>
      <c r="I1" s="410"/>
    </row>
    <row r="2" spans="1:13" s="28" customFormat="1" ht="17.899999999999999" customHeight="1">
      <c r="C2" s="297"/>
      <c r="F2" s="411" t="s">
        <v>56</v>
      </c>
      <c r="G2" s="411"/>
      <c r="H2" s="411"/>
      <c r="I2" s="411"/>
    </row>
    <row r="3" spans="1:13" s="28" customFormat="1">
      <c r="C3" s="297"/>
      <c r="F3" s="411"/>
      <c r="G3" s="411"/>
      <c r="H3" s="411" t="s">
        <v>25</v>
      </c>
      <c r="I3" s="411"/>
    </row>
    <row r="4" spans="1:13" s="28" customFormat="1" ht="13.7" customHeight="1">
      <c r="C4" s="297"/>
    </row>
    <row r="5" spans="1:13" s="28" customFormat="1" ht="13.7" customHeight="1">
      <c r="C5" s="297"/>
    </row>
    <row r="6" spans="1:13" s="28" customFormat="1" ht="85.7" customHeight="1">
      <c r="A6" s="403" t="s">
        <v>266</v>
      </c>
      <c r="B6" s="403"/>
      <c r="C6" s="403"/>
      <c r="D6" s="403"/>
      <c r="E6" s="403"/>
      <c r="F6" s="403"/>
      <c r="G6" s="403"/>
      <c r="H6" s="403"/>
      <c r="I6" s="403"/>
    </row>
    <row r="8" spans="1:13">
      <c r="I8" s="299" t="s">
        <v>15</v>
      </c>
    </row>
    <row r="9" spans="1:13" s="9" customFormat="1" ht="27.4" customHeight="1">
      <c r="A9" s="417" t="s">
        <v>7</v>
      </c>
      <c r="B9" s="418"/>
      <c r="C9" s="370" t="s">
        <v>11</v>
      </c>
      <c r="D9" s="414" t="s">
        <v>265</v>
      </c>
      <c r="E9" s="415"/>
      <c r="F9" s="415"/>
      <c r="G9" s="415"/>
      <c r="H9" s="415"/>
      <c r="I9" s="416"/>
    </row>
    <row r="10" spans="1:13" s="9" customFormat="1" ht="17.2" customHeight="1">
      <c r="A10" s="419"/>
      <c r="B10" s="420"/>
      <c r="C10" s="423"/>
      <c r="D10" s="414" t="s">
        <v>253</v>
      </c>
      <c r="E10" s="415"/>
      <c r="F10" s="416"/>
      <c r="G10" s="414" t="s">
        <v>254</v>
      </c>
      <c r="H10" s="415"/>
      <c r="I10" s="416"/>
    </row>
    <row r="11" spans="1:13" s="9" customFormat="1" ht="38.700000000000003" customHeight="1">
      <c r="A11" s="421"/>
      <c r="B11" s="422"/>
      <c r="C11" s="371"/>
      <c r="D11" s="370" t="s">
        <v>255</v>
      </c>
      <c r="E11" s="412" t="s">
        <v>12</v>
      </c>
      <c r="F11" s="413"/>
      <c r="G11" s="370" t="s">
        <v>255</v>
      </c>
      <c r="H11" s="412" t="s">
        <v>12</v>
      </c>
      <c r="I11" s="413"/>
    </row>
    <row r="12" spans="1:13" s="9" customFormat="1" ht="37.35" customHeight="1">
      <c r="A12" s="197" t="s">
        <v>20</v>
      </c>
      <c r="B12" s="197" t="s">
        <v>60</v>
      </c>
      <c r="C12" s="154"/>
      <c r="D12" s="371"/>
      <c r="E12" s="197" t="s">
        <v>256</v>
      </c>
      <c r="F12" s="197" t="s">
        <v>257</v>
      </c>
      <c r="G12" s="371"/>
      <c r="H12" s="197" t="s">
        <v>256</v>
      </c>
      <c r="I12" s="197" t="s">
        <v>257</v>
      </c>
      <c r="K12" s="300"/>
      <c r="L12" s="300"/>
      <c r="M12" s="300"/>
    </row>
    <row r="13" spans="1:13" s="302" customFormat="1">
      <c r="A13" s="197"/>
      <c r="B13" s="197"/>
      <c r="C13" s="85" t="s">
        <v>14</v>
      </c>
      <c r="D13" s="301">
        <f t="shared" ref="D13" si="0">+E13+F13</f>
        <v>60000</v>
      </c>
      <c r="E13" s="301">
        <f>+E15</f>
        <v>0</v>
      </c>
      <c r="F13" s="301">
        <f>+F15</f>
        <v>60000</v>
      </c>
      <c r="G13" s="301">
        <f t="shared" ref="G13" si="1">+H13+I13</f>
        <v>60000</v>
      </c>
      <c r="H13" s="301">
        <f>+H15</f>
        <v>0</v>
      </c>
      <c r="I13" s="301">
        <f>+I15</f>
        <v>60000</v>
      </c>
    </row>
    <row r="14" spans="1:13" s="9" customFormat="1">
      <c r="A14" s="200"/>
      <c r="B14" s="200"/>
      <c r="C14" s="201" t="s">
        <v>12</v>
      </c>
      <c r="D14" s="146"/>
      <c r="E14" s="146"/>
      <c r="F14" s="146"/>
      <c r="G14" s="146"/>
      <c r="H14" s="146"/>
      <c r="I14" s="146"/>
    </row>
    <row r="15" spans="1:13" s="9" customFormat="1">
      <c r="A15" s="200"/>
      <c r="B15" s="200"/>
      <c r="C15" s="203" t="s">
        <v>49</v>
      </c>
      <c r="D15" s="301">
        <f t="shared" ref="D15:D16" si="2">+E15+F15</f>
        <v>60000</v>
      </c>
      <c r="E15" s="301">
        <f>+E16</f>
        <v>0</v>
      </c>
      <c r="F15" s="301">
        <f>+F16</f>
        <v>60000</v>
      </c>
      <c r="G15" s="301">
        <f t="shared" ref="G15:G16" si="3">+H15+I15</f>
        <v>60000</v>
      </c>
      <c r="H15" s="301">
        <f>+H16</f>
        <v>0</v>
      </c>
      <c r="I15" s="301">
        <f>+I16</f>
        <v>60000</v>
      </c>
    </row>
    <row r="16" spans="1:13" s="9" customFormat="1" ht="33.35">
      <c r="A16" s="200"/>
      <c r="B16" s="200"/>
      <c r="C16" s="203" t="s">
        <v>258</v>
      </c>
      <c r="D16" s="301">
        <f t="shared" si="2"/>
        <v>60000</v>
      </c>
      <c r="E16" s="301">
        <f>+E18</f>
        <v>0</v>
      </c>
      <c r="F16" s="301">
        <f>+F18</f>
        <v>60000</v>
      </c>
      <c r="G16" s="301">
        <f t="shared" si="3"/>
        <v>60000</v>
      </c>
      <c r="H16" s="301">
        <f>+H18</f>
        <v>0</v>
      </c>
      <c r="I16" s="301">
        <f>+I18</f>
        <v>60000</v>
      </c>
    </row>
    <row r="17" spans="1:9" s="9" customFormat="1">
      <c r="A17" s="200"/>
      <c r="B17" s="200"/>
      <c r="C17" s="201" t="s">
        <v>12</v>
      </c>
      <c r="D17" s="146"/>
      <c r="E17" s="146"/>
      <c r="F17" s="146"/>
      <c r="G17" s="146"/>
      <c r="H17" s="146"/>
      <c r="I17" s="146"/>
    </row>
    <row r="18" spans="1:9" s="305" customFormat="1" ht="33.35">
      <c r="A18" s="132" t="s">
        <v>259</v>
      </c>
      <c r="B18" s="132"/>
      <c r="C18" s="203" t="s">
        <v>260</v>
      </c>
      <c r="D18" s="301">
        <f t="shared" ref="D18" si="4">+E18+F18</f>
        <v>60000</v>
      </c>
      <c r="E18" s="304">
        <f>+E20</f>
        <v>0</v>
      </c>
      <c r="F18" s="304">
        <f>+F20</f>
        <v>60000</v>
      </c>
      <c r="G18" s="301">
        <f t="shared" ref="G18" si="5">+H18+I18</f>
        <v>60000</v>
      </c>
      <c r="H18" s="304">
        <f>+H20</f>
        <v>0</v>
      </c>
      <c r="I18" s="304">
        <f>+I20</f>
        <v>60000</v>
      </c>
    </row>
    <row r="19" spans="1:9" s="9" customFormat="1">
      <c r="A19" s="200"/>
      <c r="B19" s="200"/>
      <c r="C19" s="201" t="s">
        <v>12</v>
      </c>
      <c r="D19" s="303"/>
      <c r="E19" s="303"/>
      <c r="F19" s="303"/>
      <c r="G19" s="303"/>
      <c r="H19" s="303"/>
      <c r="I19" s="303"/>
    </row>
    <row r="20" spans="1:9" s="302" customFormat="1" ht="35.5">
      <c r="A20" s="197"/>
      <c r="B20" s="204">
        <v>11001</v>
      </c>
      <c r="C20" s="201" t="s">
        <v>262</v>
      </c>
      <c r="D20" s="306">
        <f t="shared" ref="D20" si="6">+E20+F20</f>
        <v>60000</v>
      </c>
      <c r="E20" s="306">
        <f>+E22</f>
        <v>0</v>
      </c>
      <c r="F20" s="306">
        <f>+F22</f>
        <v>60000</v>
      </c>
      <c r="G20" s="306">
        <f t="shared" ref="G20" si="7">+H20+I20</f>
        <v>60000</v>
      </c>
      <c r="H20" s="306">
        <f>+H22</f>
        <v>0</v>
      </c>
      <c r="I20" s="306">
        <f>+I22</f>
        <v>60000</v>
      </c>
    </row>
    <row r="21" spans="1:9" s="9" customFormat="1">
      <c r="A21" s="200"/>
      <c r="B21" s="200"/>
      <c r="C21" s="201" t="s">
        <v>22</v>
      </c>
      <c r="D21" s="303"/>
      <c r="E21" s="303"/>
      <c r="F21" s="303"/>
      <c r="G21" s="303"/>
      <c r="H21" s="303"/>
      <c r="I21" s="303"/>
    </row>
    <row r="22" spans="1:9" s="9" customFormat="1" ht="35.5">
      <c r="A22" s="200"/>
      <c r="B22" s="200"/>
      <c r="C22" s="307" t="s">
        <v>261</v>
      </c>
      <c r="D22" s="309">
        <f t="shared" ref="D22" si="8">+E22+F22</f>
        <v>60000</v>
      </c>
      <c r="E22" s="308">
        <f>+E24</f>
        <v>0</v>
      </c>
      <c r="F22" s="308">
        <f>+F24</f>
        <v>60000</v>
      </c>
      <c r="G22" s="309">
        <f t="shared" ref="G22" si="9">+H22+I22</f>
        <v>60000</v>
      </c>
      <c r="H22" s="308">
        <f>+H24</f>
        <v>0</v>
      </c>
      <c r="I22" s="308">
        <f>+I24</f>
        <v>60000</v>
      </c>
    </row>
    <row r="23" spans="1:9" s="9" customFormat="1" ht="35.5">
      <c r="A23" s="200"/>
      <c r="B23" s="200"/>
      <c r="C23" s="201" t="s">
        <v>97</v>
      </c>
      <c r="D23" s="303"/>
      <c r="E23" s="303"/>
      <c r="F23" s="303"/>
      <c r="G23" s="303"/>
      <c r="H23" s="303"/>
      <c r="I23" s="303"/>
    </row>
    <row r="24" spans="1:9" s="302" customFormat="1">
      <c r="A24" s="197"/>
      <c r="B24" s="197"/>
      <c r="C24" s="204" t="s">
        <v>13</v>
      </c>
      <c r="D24" s="306">
        <f t="shared" ref="D24:D26" si="10">+E24+F24</f>
        <v>60000</v>
      </c>
      <c r="E24" s="306">
        <f t="shared" ref="E24:F26" si="11">+E25</f>
        <v>0</v>
      </c>
      <c r="F24" s="306">
        <f t="shared" si="11"/>
        <v>60000</v>
      </c>
      <c r="G24" s="306">
        <f t="shared" ref="G24:G26" si="12">+H24+I24</f>
        <v>60000</v>
      </c>
      <c r="H24" s="306">
        <f t="shared" ref="H24:I26" si="13">+H25</f>
        <v>0</v>
      </c>
      <c r="I24" s="306">
        <f t="shared" si="13"/>
        <v>60000</v>
      </c>
    </row>
    <row r="25" spans="1:9" s="9" customFormat="1">
      <c r="A25" s="200"/>
      <c r="B25" s="200"/>
      <c r="C25" s="201" t="s">
        <v>49</v>
      </c>
      <c r="D25" s="306">
        <f t="shared" si="10"/>
        <v>60000</v>
      </c>
      <c r="E25" s="306">
        <f t="shared" si="11"/>
        <v>0</v>
      </c>
      <c r="F25" s="306">
        <f t="shared" si="11"/>
        <v>60000</v>
      </c>
      <c r="G25" s="306">
        <f t="shared" si="12"/>
        <v>60000</v>
      </c>
      <c r="H25" s="306">
        <f t="shared" si="13"/>
        <v>0</v>
      </c>
      <c r="I25" s="306">
        <f t="shared" si="13"/>
        <v>60000</v>
      </c>
    </row>
    <row r="26" spans="1:9" s="9" customFormat="1">
      <c r="A26" s="200"/>
      <c r="B26" s="200"/>
      <c r="C26" s="201" t="s">
        <v>263</v>
      </c>
      <c r="D26" s="306">
        <f t="shared" si="10"/>
        <v>60000</v>
      </c>
      <c r="E26" s="306">
        <f t="shared" si="11"/>
        <v>0</v>
      </c>
      <c r="F26" s="306">
        <f t="shared" si="11"/>
        <v>60000</v>
      </c>
      <c r="G26" s="306">
        <f t="shared" si="12"/>
        <v>60000</v>
      </c>
      <c r="H26" s="306">
        <f t="shared" si="13"/>
        <v>0</v>
      </c>
      <c r="I26" s="306">
        <f t="shared" si="13"/>
        <v>60000</v>
      </c>
    </row>
    <row r="27" spans="1:9" s="9" customFormat="1" ht="53.2">
      <c r="A27" s="200"/>
      <c r="B27" s="200"/>
      <c r="C27" s="201" t="s">
        <v>264</v>
      </c>
      <c r="D27" s="306">
        <f>+E27+F27</f>
        <v>60000</v>
      </c>
      <c r="E27" s="306">
        <v>0</v>
      </c>
      <c r="F27" s="306">
        <v>60000</v>
      </c>
      <c r="G27" s="306">
        <f>+H27+I27</f>
        <v>60000</v>
      </c>
      <c r="H27" s="306">
        <f>+E27</f>
        <v>0</v>
      </c>
      <c r="I27" s="306">
        <f>+F27</f>
        <v>60000</v>
      </c>
    </row>
    <row r="31" spans="1:9">
      <c r="D31" s="310"/>
      <c r="E31" s="311"/>
    </row>
    <row r="33" spans="4:6">
      <c r="D33" s="310"/>
      <c r="E33" s="310"/>
      <c r="F33" s="310"/>
    </row>
  </sheetData>
  <mergeCells count="15">
    <mergeCell ref="G11:G12"/>
    <mergeCell ref="H11:I11"/>
    <mergeCell ref="D9:I9"/>
    <mergeCell ref="A9:B11"/>
    <mergeCell ref="C9:C11"/>
    <mergeCell ref="D10:F10"/>
    <mergeCell ref="G10:I10"/>
    <mergeCell ref="D11:D12"/>
    <mergeCell ref="E11:F11"/>
    <mergeCell ref="A6:I6"/>
    <mergeCell ref="F1:G1"/>
    <mergeCell ref="H1:I1"/>
    <mergeCell ref="F2:I2"/>
    <mergeCell ref="F3:G3"/>
    <mergeCell ref="H3:I3"/>
  </mergeCells>
  <pageMargins left="0.25" right="0.25" top="0.75" bottom="0.75" header="0.3" footer="0.3"/>
  <pageSetup scale="4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opLeftCell="A88" zoomScale="85" zoomScaleNormal="85" zoomScaleSheetLayoutView="100" workbookViewId="0">
      <selection activeCell="C98" sqref="C98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5" width="22.0976562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394" t="s">
        <v>83</v>
      </c>
      <c r="D1" s="394"/>
      <c r="E1" s="394"/>
    </row>
    <row r="2" spans="1:5" ht="17.5" customHeight="1">
      <c r="C2" s="395" t="s">
        <v>56</v>
      </c>
      <c r="D2" s="395"/>
      <c r="E2" s="395"/>
    </row>
    <row r="3" spans="1:5" ht="17.5" customHeight="1">
      <c r="C3" s="395" t="s">
        <v>25</v>
      </c>
      <c r="D3" s="395"/>
      <c r="E3" s="395"/>
    </row>
    <row r="6" spans="1:5" ht="59.55" customHeight="1">
      <c r="A6" s="15"/>
      <c r="B6" s="435" t="s">
        <v>160</v>
      </c>
      <c r="C6" s="435"/>
      <c r="D6" s="435"/>
      <c r="E6" s="435"/>
    </row>
    <row r="7" spans="1:5" ht="23.55" customHeight="1"/>
    <row r="8" spans="1:5" ht="21.9" customHeight="1">
      <c r="A8" s="434" t="s">
        <v>33</v>
      </c>
      <c r="B8" s="434"/>
      <c r="C8" s="434"/>
      <c r="D8" s="434"/>
      <c r="E8" s="434"/>
    </row>
    <row r="9" spans="1:5" ht="38.700000000000003" customHeight="1">
      <c r="C9" s="436" t="s">
        <v>27</v>
      </c>
      <c r="D9" s="436"/>
      <c r="E9" s="5"/>
    </row>
    <row r="10" spans="1:5">
      <c r="B10" s="431" t="s">
        <v>6</v>
      </c>
      <c r="C10" s="432"/>
      <c r="D10" s="432"/>
      <c r="E10" s="433"/>
    </row>
    <row r="11" spans="1:5" s="14" customFormat="1">
      <c r="B11" s="16"/>
      <c r="C11" s="16"/>
      <c r="D11" s="17"/>
      <c r="E11" s="17"/>
    </row>
    <row r="12" spans="1:5" s="14" customFormat="1">
      <c r="B12" s="16"/>
      <c r="C12" s="16"/>
    </row>
    <row r="13" spans="1:5" s="3" customFormat="1">
      <c r="B13" s="149" t="s">
        <v>34</v>
      </c>
      <c r="C13" s="149" t="s">
        <v>1</v>
      </c>
      <c r="D13" s="77"/>
      <c r="E13" s="77"/>
    </row>
    <row r="14" spans="1:5" s="3" customFormat="1">
      <c r="B14" s="153">
        <v>1041</v>
      </c>
      <c r="C14" s="115" t="s">
        <v>298</v>
      </c>
      <c r="D14" s="149"/>
      <c r="E14" s="149"/>
    </row>
    <row r="15" spans="1:5" s="3" customFormat="1"/>
    <row r="16" spans="1:5" s="3" customFormat="1">
      <c r="B16" s="424" t="s">
        <v>2</v>
      </c>
      <c r="C16" s="425"/>
      <c r="D16" s="149"/>
      <c r="E16" s="149"/>
    </row>
    <row r="17" spans="2:6" s="3" customFormat="1" ht="70.400000000000006" customHeight="1">
      <c r="B17" s="115" t="s">
        <v>3</v>
      </c>
      <c r="C17" s="74">
        <v>1041</v>
      </c>
      <c r="D17" s="368" t="s">
        <v>26</v>
      </c>
      <c r="E17" s="372"/>
    </row>
    <row r="18" spans="2:6" s="3" customFormat="1">
      <c r="B18" s="115" t="s">
        <v>157</v>
      </c>
      <c r="C18" s="74">
        <v>32001</v>
      </c>
      <c r="D18" s="208" t="s">
        <v>8</v>
      </c>
      <c r="E18" s="208" t="s">
        <v>9</v>
      </c>
    </row>
    <row r="19" spans="2:6" s="3" customFormat="1" ht="53.2">
      <c r="B19" s="210" t="s">
        <v>51</v>
      </c>
      <c r="C19" s="92" t="s">
        <v>299</v>
      </c>
      <c r="D19" s="361"/>
      <c r="E19" s="361"/>
    </row>
    <row r="20" spans="2:6" s="3" customFormat="1" ht="70.95">
      <c r="B20" s="210" t="s">
        <v>52</v>
      </c>
      <c r="C20" s="92" t="s">
        <v>300</v>
      </c>
      <c r="D20" s="362"/>
      <c r="E20" s="362"/>
    </row>
    <row r="21" spans="2:6" s="3" customFormat="1" ht="35.5">
      <c r="B21" s="210" t="s">
        <v>53</v>
      </c>
      <c r="C21" s="332" t="s">
        <v>57</v>
      </c>
      <c r="D21" s="362"/>
      <c r="E21" s="362"/>
    </row>
    <row r="22" spans="2:6" s="3" customFormat="1" ht="53.2">
      <c r="B22" s="210" t="s">
        <v>301</v>
      </c>
      <c r="C22" s="333" t="s">
        <v>302</v>
      </c>
      <c r="D22" s="362"/>
      <c r="E22" s="362"/>
    </row>
    <row r="23" spans="2:6" s="3" customFormat="1">
      <c r="B23" s="412" t="s">
        <v>0</v>
      </c>
      <c r="C23" s="413"/>
      <c r="D23" s="363"/>
      <c r="E23" s="363"/>
    </row>
    <row r="24" spans="2:6" s="3" customFormat="1" ht="17.75" customHeight="1">
      <c r="B24" s="426" t="s">
        <v>303</v>
      </c>
      <c r="C24" s="429"/>
      <c r="D24" s="207"/>
      <c r="E24" s="6">
        <v>1</v>
      </c>
    </row>
    <row r="25" spans="2:6" s="18" customFormat="1">
      <c r="B25" s="156" t="s">
        <v>4</v>
      </c>
      <c r="C25" s="156"/>
      <c r="D25" s="334">
        <f>+'Հավելված N 1'!D23</f>
        <v>4439.2000000000007</v>
      </c>
      <c r="E25" s="334">
        <f>+'Հավելված N 1'!E23</f>
        <v>4439.2000000000007</v>
      </c>
      <c r="F25" s="335"/>
    </row>
    <row r="26" spans="2:6" s="3" customFormat="1"/>
    <row r="27" spans="2:6" s="3" customFormat="1">
      <c r="B27" s="149" t="s">
        <v>34</v>
      </c>
      <c r="C27" s="149" t="s">
        <v>1</v>
      </c>
      <c r="D27" s="77"/>
      <c r="E27" s="77"/>
    </row>
    <row r="28" spans="2:6" s="3" customFormat="1">
      <c r="B28" s="153">
        <v>1075</v>
      </c>
      <c r="C28" s="115" t="s">
        <v>134</v>
      </c>
      <c r="D28" s="149"/>
      <c r="E28" s="149"/>
    </row>
    <row r="29" spans="2:6" s="3" customFormat="1"/>
    <row r="30" spans="2:6" s="3" customFormat="1">
      <c r="B30" s="424" t="s">
        <v>2</v>
      </c>
      <c r="C30" s="425"/>
      <c r="D30" s="149"/>
      <c r="E30" s="149"/>
    </row>
    <row r="31" spans="2:6" s="3" customFormat="1" ht="70.400000000000006" customHeight="1">
      <c r="B31" s="115" t="s">
        <v>3</v>
      </c>
      <c r="C31" s="74">
        <v>1075</v>
      </c>
      <c r="D31" s="368" t="s">
        <v>31</v>
      </c>
      <c r="E31" s="372"/>
    </row>
    <row r="32" spans="2:6" s="3" customFormat="1">
      <c r="B32" s="115" t="s">
        <v>157</v>
      </c>
      <c r="C32" s="74">
        <v>32001</v>
      </c>
      <c r="D32" s="208" t="s">
        <v>8</v>
      </c>
      <c r="E32" s="208" t="s">
        <v>9</v>
      </c>
    </row>
    <row r="33" spans="2:6" s="3" customFormat="1" ht="35.5">
      <c r="B33" s="210" t="s">
        <v>51</v>
      </c>
      <c r="C33" s="92" t="s">
        <v>304</v>
      </c>
      <c r="D33" s="361"/>
      <c r="E33" s="361"/>
    </row>
    <row r="34" spans="2:6" s="3" customFormat="1" ht="70.95">
      <c r="B34" s="210" t="s">
        <v>52</v>
      </c>
      <c r="C34" s="92" t="s">
        <v>305</v>
      </c>
      <c r="D34" s="362"/>
      <c r="E34" s="362"/>
    </row>
    <row r="35" spans="2:6" s="3" customFormat="1" ht="35.5">
      <c r="B35" s="210" t="s">
        <v>53</v>
      </c>
      <c r="C35" s="332" t="s">
        <v>57</v>
      </c>
      <c r="D35" s="362"/>
      <c r="E35" s="362"/>
    </row>
    <row r="36" spans="2:6" s="3" customFormat="1" ht="53.2">
      <c r="B36" s="210" t="s">
        <v>73</v>
      </c>
      <c r="C36" s="333" t="s">
        <v>306</v>
      </c>
      <c r="D36" s="362"/>
      <c r="E36" s="362"/>
    </row>
    <row r="37" spans="2:6" s="3" customFormat="1">
      <c r="B37" s="412" t="s">
        <v>0</v>
      </c>
      <c r="C37" s="413"/>
      <c r="D37" s="363"/>
      <c r="E37" s="363"/>
    </row>
    <row r="38" spans="2:6" s="18" customFormat="1">
      <c r="B38" s="156" t="s">
        <v>4</v>
      </c>
      <c r="C38" s="156"/>
      <c r="D38" s="334">
        <f>+'Հավելված N 1'!D36</f>
        <v>0</v>
      </c>
      <c r="E38" s="334">
        <f>+'Հավելված N 1'!E36</f>
        <v>-33931.700000000004</v>
      </c>
      <c r="F38" s="335"/>
    </row>
    <row r="40" spans="2:6" s="3" customFormat="1">
      <c r="B40" s="149" t="s">
        <v>34</v>
      </c>
      <c r="C40" s="149" t="s">
        <v>1</v>
      </c>
      <c r="D40" s="77"/>
      <c r="E40" s="77"/>
    </row>
    <row r="41" spans="2:6" s="3" customFormat="1">
      <c r="B41" s="153">
        <v>1163</v>
      </c>
      <c r="C41" s="115" t="s">
        <v>269</v>
      </c>
      <c r="D41" s="149"/>
      <c r="E41" s="149"/>
    </row>
    <row r="42" spans="2:6" s="3" customFormat="1"/>
    <row r="43" spans="2:6" s="3" customFormat="1">
      <c r="B43" s="424" t="s">
        <v>2</v>
      </c>
      <c r="C43" s="425"/>
      <c r="D43" s="149"/>
      <c r="E43" s="149"/>
    </row>
    <row r="44" spans="2:6" s="3" customFormat="1" ht="70.400000000000006" customHeight="1">
      <c r="B44" s="115" t="s">
        <v>3</v>
      </c>
      <c r="C44" s="74">
        <v>1163</v>
      </c>
      <c r="D44" s="368" t="s">
        <v>31</v>
      </c>
      <c r="E44" s="372"/>
    </row>
    <row r="45" spans="2:6" s="3" customFormat="1">
      <c r="B45" s="115" t="s">
        <v>157</v>
      </c>
      <c r="C45" s="74">
        <v>32001</v>
      </c>
      <c r="D45" s="208" t="s">
        <v>8</v>
      </c>
      <c r="E45" s="208" t="s">
        <v>9</v>
      </c>
    </row>
    <row r="46" spans="2:6" s="3" customFormat="1" ht="35.5">
      <c r="B46" s="336" t="s">
        <v>51</v>
      </c>
      <c r="C46" s="333" t="s">
        <v>307</v>
      </c>
      <c r="D46" s="361"/>
      <c r="E46" s="361"/>
    </row>
    <row r="47" spans="2:6" s="3" customFormat="1" ht="70.95">
      <c r="B47" s="337" t="s">
        <v>52</v>
      </c>
      <c r="C47" s="333" t="s">
        <v>308</v>
      </c>
      <c r="D47" s="362"/>
      <c r="E47" s="362"/>
    </row>
    <row r="48" spans="2:6" s="3" customFormat="1" ht="35.5">
      <c r="B48" s="336" t="s">
        <v>53</v>
      </c>
      <c r="C48" s="333" t="s">
        <v>57</v>
      </c>
      <c r="D48" s="362"/>
      <c r="E48" s="362"/>
    </row>
    <row r="49" spans="2:6" s="3" customFormat="1" ht="53.2">
      <c r="B49" s="338" t="s">
        <v>73</v>
      </c>
      <c r="C49" s="333" t="s">
        <v>309</v>
      </c>
      <c r="D49" s="362"/>
      <c r="E49" s="362"/>
    </row>
    <row r="50" spans="2:6" s="3" customFormat="1">
      <c r="B50" s="412" t="s">
        <v>0</v>
      </c>
      <c r="C50" s="413"/>
      <c r="D50" s="363"/>
      <c r="E50" s="363"/>
    </row>
    <row r="51" spans="2:6" s="3" customFormat="1" ht="17.75" customHeight="1">
      <c r="B51" s="426" t="s">
        <v>310</v>
      </c>
      <c r="C51" s="429"/>
      <c r="D51" s="207"/>
      <c r="E51" s="339">
        <v>-1</v>
      </c>
    </row>
    <row r="52" spans="2:6" s="18" customFormat="1">
      <c r="B52" s="156" t="s">
        <v>4</v>
      </c>
      <c r="C52" s="156"/>
      <c r="D52" s="334">
        <f>+'Հավելված N 1'!D49</f>
        <v>-25000</v>
      </c>
      <c r="E52" s="334">
        <f>+'Հավելված N 1'!E49</f>
        <v>-65909.399999999994</v>
      </c>
      <c r="F52" s="335"/>
    </row>
    <row r="53" spans="2:6" s="3" customFormat="1" ht="9.15" customHeight="1"/>
    <row r="54" spans="2:6" s="3" customFormat="1">
      <c r="B54" s="424" t="s">
        <v>2</v>
      </c>
      <c r="C54" s="425"/>
      <c r="D54" s="149"/>
      <c r="E54" s="149"/>
    </row>
    <row r="55" spans="2:6" s="3" customFormat="1" ht="70.400000000000006" customHeight="1">
      <c r="B55" s="115" t="s">
        <v>3</v>
      </c>
      <c r="C55" s="74">
        <v>1163</v>
      </c>
      <c r="D55" s="368" t="s">
        <v>26</v>
      </c>
      <c r="E55" s="372"/>
    </row>
    <row r="56" spans="2:6" s="3" customFormat="1">
      <c r="B56" s="115" t="s">
        <v>157</v>
      </c>
      <c r="C56" s="74">
        <v>32005</v>
      </c>
      <c r="D56" s="208" t="s">
        <v>8</v>
      </c>
      <c r="E56" s="208" t="s">
        <v>9</v>
      </c>
    </row>
    <row r="57" spans="2:6" s="3" customFormat="1" ht="35.5">
      <c r="B57" s="209" t="s">
        <v>51</v>
      </c>
      <c r="C57" s="92" t="s">
        <v>167</v>
      </c>
      <c r="D57" s="361"/>
      <c r="E57" s="361"/>
    </row>
    <row r="58" spans="2:6" s="3" customFormat="1" ht="70.95">
      <c r="B58" s="115" t="s">
        <v>52</v>
      </c>
      <c r="C58" s="92" t="s">
        <v>290</v>
      </c>
      <c r="D58" s="362"/>
      <c r="E58" s="362"/>
    </row>
    <row r="59" spans="2:6" s="3" customFormat="1" ht="35.5">
      <c r="B59" s="154" t="s">
        <v>53</v>
      </c>
      <c r="C59" s="92" t="s">
        <v>115</v>
      </c>
      <c r="D59" s="362"/>
      <c r="E59" s="362"/>
    </row>
    <row r="60" spans="2:6" s="3" customFormat="1" ht="53.2">
      <c r="B60" s="210" t="s">
        <v>311</v>
      </c>
      <c r="C60" s="92" t="s">
        <v>312</v>
      </c>
      <c r="D60" s="362"/>
      <c r="E60" s="362"/>
    </row>
    <row r="61" spans="2:6" s="3" customFormat="1">
      <c r="B61" s="412" t="s">
        <v>0</v>
      </c>
      <c r="C61" s="413"/>
      <c r="D61" s="363"/>
      <c r="E61" s="363"/>
    </row>
    <row r="62" spans="2:6" s="3" customFormat="1" ht="37.1" customHeight="1">
      <c r="B62" s="426" t="s">
        <v>313</v>
      </c>
      <c r="C62" s="429"/>
      <c r="D62" s="207"/>
      <c r="E62" s="339">
        <v>2</v>
      </c>
    </row>
    <row r="63" spans="2:6" s="3" customFormat="1" ht="37.1" customHeight="1">
      <c r="B63" s="426" t="s">
        <v>314</v>
      </c>
      <c r="C63" s="429"/>
      <c r="D63" s="207"/>
      <c r="E63" s="342">
        <v>3</v>
      </c>
    </row>
    <row r="64" spans="2:6" s="3" customFormat="1" ht="37.1" customHeight="1">
      <c r="B64" s="426" t="s">
        <v>315</v>
      </c>
      <c r="C64" s="429"/>
      <c r="D64" s="207"/>
      <c r="E64" s="339">
        <v>2</v>
      </c>
    </row>
    <row r="65" spans="2:6" s="3" customFormat="1" ht="37.1" customHeight="1">
      <c r="B65" s="426" t="s">
        <v>316</v>
      </c>
      <c r="C65" s="429"/>
      <c r="D65" s="207"/>
      <c r="E65" s="339">
        <v>3</v>
      </c>
    </row>
    <row r="66" spans="2:6" s="18" customFormat="1">
      <c r="B66" s="156" t="s">
        <v>4</v>
      </c>
      <c r="C66" s="156"/>
      <c r="D66" s="334">
        <f>+'Հավելված N 1'!D55</f>
        <v>84045.5</v>
      </c>
      <c r="E66" s="334">
        <f>+'Հավելված N 1'!E55</f>
        <v>157281</v>
      </c>
      <c r="F66" s="335"/>
    </row>
    <row r="68" spans="2:6" s="3" customFormat="1">
      <c r="B68" s="149" t="s">
        <v>34</v>
      </c>
      <c r="C68" s="149" t="s">
        <v>1</v>
      </c>
      <c r="D68" s="77"/>
      <c r="E68" s="77"/>
    </row>
    <row r="69" spans="2:6" s="3" customFormat="1">
      <c r="B69" s="153">
        <v>1168</v>
      </c>
      <c r="C69" s="115" t="s">
        <v>102</v>
      </c>
      <c r="D69" s="149"/>
      <c r="E69" s="149"/>
    </row>
    <row r="70" spans="2:6" s="3" customFormat="1"/>
    <row r="71" spans="2:6" s="3" customFormat="1" ht="18.3" customHeight="1">
      <c r="B71" s="424" t="s">
        <v>2</v>
      </c>
      <c r="C71" s="430"/>
      <c r="D71" s="149"/>
      <c r="E71" s="149"/>
    </row>
    <row r="72" spans="2:6" s="3" customFormat="1" ht="78.45" customHeight="1">
      <c r="B72" s="115" t="s">
        <v>3</v>
      </c>
      <c r="C72" s="74">
        <v>1168</v>
      </c>
      <c r="D72" s="368" t="s">
        <v>31</v>
      </c>
      <c r="E72" s="372"/>
    </row>
    <row r="73" spans="2:6" s="3" customFormat="1">
      <c r="B73" s="115" t="s">
        <v>108</v>
      </c>
      <c r="C73" s="74" t="s">
        <v>109</v>
      </c>
      <c r="D73" s="87" t="s">
        <v>110</v>
      </c>
      <c r="E73" s="87" t="s">
        <v>111</v>
      </c>
    </row>
    <row r="74" spans="2:6" s="3" customFormat="1" ht="53.2">
      <c r="B74" s="154" t="s">
        <v>51</v>
      </c>
      <c r="C74" s="92" t="s">
        <v>112</v>
      </c>
      <c r="D74" s="361"/>
      <c r="E74" s="361"/>
    </row>
    <row r="75" spans="2:6" s="3" customFormat="1" ht="70.95">
      <c r="B75" s="115" t="s">
        <v>52</v>
      </c>
      <c r="C75" s="92" t="s">
        <v>113</v>
      </c>
      <c r="D75" s="362"/>
      <c r="E75" s="362"/>
    </row>
    <row r="76" spans="2:6" s="3" customFormat="1" ht="35.5">
      <c r="B76" s="154" t="s">
        <v>53</v>
      </c>
      <c r="C76" s="92" t="s">
        <v>57</v>
      </c>
      <c r="D76" s="362"/>
      <c r="E76" s="362"/>
    </row>
    <row r="77" spans="2:6" s="3" customFormat="1" ht="53.2">
      <c r="B77" s="135" t="s">
        <v>73</v>
      </c>
      <c r="C77" s="155" t="s">
        <v>114</v>
      </c>
      <c r="D77" s="362"/>
      <c r="E77" s="362"/>
    </row>
    <row r="78" spans="2:6" s="3" customFormat="1">
      <c r="B78" s="412" t="s">
        <v>0</v>
      </c>
      <c r="C78" s="428"/>
      <c r="D78" s="363"/>
      <c r="E78" s="363"/>
    </row>
    <row r="79" spans="2:6" s="18" customFormat="1">
      <c r="B79" s="156" t="s">
        <v>4</v>
      </c>
      <c r="C79" s="156"/>
      <c r="D79" s="157">
        <f>+'Հավելված N 1'!D68</f>
        <v>-43684.7</v>
      </c>
      <c r="E79" s="157">
        <f>+'Հավելված N 1'!E68</f>
        <v>-61879.1</v>
      </c>
    </row>
    <row r="81" spans="2:5" s="3" customFormat="1">
      <c r="B81" s="149" t="s">
        <v>34</v>
      </c>
      <c r="C81" s="149" t="s">
        <v>1</v>
      </c>
      <c r="D81" s="77"/>
      <c r="E81" s="77"/>
    </row>
    <row r="82" spans="2:5" s="3" customFormat="1" ht="35.5">
      <c r="B82" s="153">
        <v>1189</v>
      </c>
      <c r="C82" s="115" t="s">
        <v>317</v>
      </c>
      <c r="D82" s="149"/>
      <c r="E82" s="149"/>
    </row>
    <row r="83" spans="2:5" s="3" customFormat="1"/>
    <row r="84" spans="2:5" s="3" customFormat="1" ht="18.3" customHeight="1">
      <c r="B84" s="424" t="s">
        <v>2</v>
      </c>
      <c r="C84" s="430"/>
      <c r="D84" s="149"/>
      <c r="E84" s="149"/>
    </row>
    <row r="85" spans="2:5" s="3" customFormat="1" ht="78.45" customHeight="1">
      <c r="B85" s="115" t="s">
        <v>3</v>
      </c>
      <c r="C85" s="74">
        <v>1189</v>
      </c>
      <c r="D85" s="368" t="s">
        <v>26</v>
      </c>
      <c r="E85" s="372"/>
    </row>
    <row r="86" spans="2:5" s="3" customFormat="1">
      <c r="B86" s="115" t="s">
        <v>108</v>
      </c>
      <c r="C86" s="74">
        <v>11001</v>
      </c>
      <c r="D86" s="208" t="s">
        <v>110</v>
      </c>
      <c r="E86" s="208" t="s">
        <v>111</v>
      </c>
    </row>
    <row r="87" spans="2:5" s="3" customFormat="1" ht="35.5">
      <c r="B87" s="154" t="s">
        <v>51</v>
      </c>
      <c r="C87" s="92" t="s">
        <v>318</v>
      </c>
      <c r="D87" s="361"/>
      <c r="E87" s="361"/>
    </row>
    <row r="88" spans="2:5" s="3" customFormat="1" ht="35.5">
      <c r="B88" s="115" t="s">
        <v>52</v>
      </c>
      <c r="C88" s="92" t="s">
        <v>319</v>
      </c>
      <c r="D88" s="362"/>
      <c r="E88" s="362"/>
    </row>
    <row r="89" spans="2:5" s="3" customFormat="1" ht="35.5">
      <c r="B89" s="154" t="s">
        <v>53</v>
      </c>
      <c r="C89" s="92" t="s">
        <v>115</v>
      </c>
      <c r="D89" s="362"/>
      <c r="E89" s="362"/>
    </row>
    <row r="90" spans="2:5" s="3" customFormat="1" ht="53.2">
      <c r="B90" s="210" t="s">
        <v>311</v>
      </c>
      <c r="C90" s="155" t="s">
        <v>320</v>
      </c>
      <c r="D90" s="362"/>
      <c r="E90" s="362"/>
    </row>
    <row r="91" spans="2:5" s="3" customFormat="1">
      <c r="B91" s="412" t="s">
        <v>0</v>
      </c>
      <c r="C91" s="428"/>
      <c r="D91" s="363"/>
      <c r="E91" s="363"/>
    </row>
    <row r="92" spans="2:5" s="18" customFormat="1">
      <c r="B92" s="156" t="s">
        <v>4</v>
      </c>
      <c r="C92" s="156"/>
      <c r="D92" s="157">
        <f>+'Հավելված N 1'!D81</f>
        <v>60000</v>
      </c>
      <c r="E92" s="157">
        <f>+'Հավելված N 1'!E81</f>
        <v>60000</v>
      </c>
    </row>
    <row r="94" spans="2:5" s="3" customFormat="1">
      <c r="B94" s="149" t="s">
        <v>34</v>
      </c>
      <c r="C94" s="149" t="s">
        <v>1</v>
      </c>
      <c r="D94" s="77"/>
      <c r="E94" s="77"/>
    </row>
    <row r="95" spans="2:5" s="3" customFormat="1" ht="45.8" customHeight="1">
      <c r="B95" s="231">
        <v>1236</v>
      </c>
      <c r="C95" s="154" t="s">
        <v>321</v>
      </c>
      <c r="D95" s="149"/>
      <c r="E95" s="149"/>
    </row>
    <row r="96" spans="2:5" s="3" customFormat="1"/>
    <row r="97" spans="2:7" s="3" customFormat="1">
      <c r="B97" s="424" t="s">
        <v>2</v>
      </c>
      <c r="C97" s="425"/>
      <c r="D97" s="149"/>
      <c r="E97" s="149"/>
    </row>
    <row r="98" spans="2:7" s="3" customFormat="1" ht="78.45" customHeight="1">
      <c r="B98" s="115" t="s">
        <v>3</v>
      </c>
      <c r="C98" s="74">
        <v>1236</v>
      </c>
      <c r="D98" s="368" t="s">
        <v>31</v>
      </c>
      <c r="E98" s="372"/>
    </row>
    <row r="99" spans="2:7" s="3" customFormat="1">
      <c r="B99" s="115" t="s">
        <v>157</v>
      </c>
      <c r="C99" s="74">
        <v>32003</v>
      </c>
      <c r="D99" s="208" t="s">
        <v>8</v>
      </c>
      <c r="E99" s="208" t="s">
        <v>9</v>
      </c>
    </row>
    <row r="100" spans="2:7" s="3" customFormat="1" ht="35.5">
      <c r="B100" s="209" t="s">
        <v>51</v>
      </c>
      <c r="C100" s="92" t="s">
        <v>322</v>
      </c>
      <c r="D100" s="205"/>
      <c r="E100" s="361"/>
    </row>
    <row r="101" spans="2:7" s="3" customFormat="1" ht="88.7">
      <c r="B101" s="115" t="s">
        <v>52</v>
      </c>
      <c r="C101" s="92" t="s">
        <v>323</v>
      </c>
      <c r="D101" s="206"/>
      <c r="E101" s="362"/>
    </row>
    <row r="102" spans="2:7" s="3" customFormat="1" ht="35.5">
      <c r="B102" s="154" t="s">
        <v>53</v>
      </c>
      <c r="C102" s="92" t="s">
        <v>57</v>
      </c>
      <c r="D102" s="206"/>
      <c r="E102" s="362"/>
    </row>
    <row r="103" spans="2:7" s="3" customFormat="1" ht="70.95">
      <c r="B103" s="210" t="s">
        <v>324</v>
      </c>
      <c r="C103" s="92" t="s">
        <v>325</v>
      </c>
      <c r="D103" s="206"/>
      <c r="E103" s="362"/>
    </row>
    <row r="104" spans="2:7" s="3" customFormat="1">
      <c r="B104" s="412" t="s">
        <v>0</v>
      </c>
      <c r="C104" s="413"/>
      <c r="D104" s="207"/>
      <c r="E104" s="363"/>
    </row>
    <row r="105" spans="2:7" s="18" customFormat="1">
      <c r="B105" s="156" t="s">
        <v>4</v>
      </c>
      <c r="C105" s="156"/>
      <c r="D105" s="190">
        <f>+'Հավելված N 1'!D94</f>
        <v>-79800</v>
      </c>
      <c r="E105" s="190">
        <f>+'Հավելված N 1'!E94</f>
        <v>-79800</v>
      </c>
      <c r="G105" s="335"/>
    </row>
    <row r="106" spans="2:7" s="3" customFormat="1" ht="9.15" customHeight="1"/>
    <row r="107" spans="2:7" s="3" customFormat="1">
      <c r="B107" s="424" t="s">
        <v>2</v>
      </c>
      <c r="C107" s="425"/>
      <c r="D107" s="149"/>
      <c r="E107" s="149"/>
    </row>
    <row r="108" spans="2:7" s="3" customFormat="1" ht="78.45" customHeight="1">
      <c r="B108" s="115" t="s">
        <v>3</v>
      </c>
      <c r="C108" s="74">
        <v>1236</v>
      </c>
      <c r="D108" s="368" t="s">
        <v>26</v>
      </c>
      <c r="E108" s="372"/>
    </row>
    <row r="109" spans="2:7" s="3" customFormat="1">
      <c r="B109" s="115" t="s">
        <v>157</v>
      </c>
      <c r="C109" s="74">
        <v>32007</v>
      </c>
      <c r="D109" s="208" t="s">
        <v>8</v>
      </c>
      <c r="E109" s="208" t="s">
        <v>9</v>
      </c>
    </row>
    <row r="110" spans="2:7" s="3" customFormat="1" ht="53.2">
      <c r="B110" s="209" t="s">
        <v>51</v>
      </c>
      <c r="C110" s="92" t="s">
        <v>190</v>
      </c>
      <c r="D110" s="205"/>
      <c r="E110" s="361"/>
    </row>
    <row r="111" spans="2:7" s="3" customFormat="1" ht="88.7">
      <c r="B111" s="115" t="s">
        <v>52</v>
      </c>
      <c r="C111" s="92" t="s">
        <v>326</v>
      </c>
      <c r="D111" s="206"/>
      <c r="E111" s="362"/>
    </row>
    <row r="112" spans="2:7" s="3" customFormat="1" ht="35.5">
      <c r="B112" s="154" t="s">
        <v>53</v>
      </c>
      <c r="C112" s="92" t="s">
        <v>57</v>
      </c>
      <c r="D112" s="206"/>
      <c r="E112" s="362"/>
    </row>
    <row r="113" spans="1:7" s="3" customFormat="1" ht="70.95">
      <c r="B113" s="210" t="s">
        <v>324</v>
      </c>
      <c r="C113" s="92" t="s">
        <v>325</v>
      </c>
      <c r="D113" s="206"/>
      <c r="E113" s="362"/>
    </row>
    <row r="114" spans="1:7" s="3" customFormat="1">
      <c r="B114" s="412" t="s">
        <v>0</v>
      </c>
      <c r="C114" s="413"/>
      <c r="D114" s="207"/>
      <c r="E114" s="363"/>
    </row>
    <row r="115" spans="1:7" s="3" customFormat="1">
      <c r="B115" s="426" t="s">
        <v>327</v>
      </c>
      <c r="C115" s="427"/>
      <c r="D115" s="207"/>
      <c r="E115" s="6">
        <v>1</v>
      </c>
    </row>
    <row r="116" spans="1:7" s="18" customFormat="1">
      <c r="B116" s="156" t="s">
        <v>4</v>
      </c>
      <c r="C116" s="156"/>
      <c r="D116" s="190">
        <f>+'Հավելված N 1'!D100</f>
        <v>0</v>
      </c>
      <c r="E116" s="190">
        <f>+'Հավելված N 1'!E100</f>
        <v>19800</v>
      </c>
      <c r="G116" s="335"/>
    </row>
    <row r="122" spans="1:7" ht="21.9" customHeight="1">
      <c r="A122" s="437" t="s">
        <v>154</v>
      </c>
      <c r="B122" s="437"/>
      <c r="C122" s="437"/>
      <c r="D122" s="437"/>
      <c r="E122" s="437"/>
      <c r="F122" s="192"/>
    </row>
    <row r="123" spans="1:7" ht="38.700000000000003" customHeight="1">
      <c r="C123" s="438" t="s">
        <v>155</v>
      </c>
      <c r="D123" s="438"/>
      <c r="E123" s="187"/>
      <c r="F123" s="187"/>
    </row>
    <row r="124" spans="1:7">
      <c r="B124" s="191" t="s">
        <v>6</v>
      </c>
      <c r="C124" s="191"/>
      <c r="D124" s="191"/>
      <c r="E124" s="191"/>
    </row>
    <row r="125" spans="1:7">
      <c r="B125" s="3"/>
      <c r="C125" s="3"/>
      <c r="D125" s="188"/>
      <c r="E125" s="188"/>
      <c r="F125" s="188"/>
    </row>
    <row r="126" spans="1:7">
      <c r="B126" s="3"/>
      <c r="C126" s="3"/>
    </row>
    <row r="127" spans="1:7" s="3" customFormat="1">
      <c r="B127" s="149" t="s">
        <v>34</v>
      </c>
      <c r="C127" s="149" t="s">
        <v>1</v>
      </c>
      <c r="D127" s="77"/>
      <c r="E127" s="77"/>
    </row>
    <row r="128" spans="1:7" s="3" customFormat="1">
      <c r="B128" s="153">
        <v>1139</v>
      </c>
      <c r="C128" s="115" t="s">
        <v>156</v>
      </c>
      <c r="D128" s="149"/>
      <c r="E128" s="149"/>
    </row>
    <row r="129" spans="2:5" s="3" customFormat="1"/>
    <row r="130" spans="2:5" s="3" customFormat="1">
      <c r="B130" s="424" t="s">
        <v>2</v>
      </c>
      <c r="C130" s="425"/>
      <c r="D130" s="149"/>
      <c r="E130" s="149"/>
    </row>
    <row r="131" spans="2:5" s="3" customFormat="1" ht="78.45" customHeight="1">
      <c r="B131" s="115" t="s">
        <v>3</v>
      </c>
      <c r="C131" s="74">
        <v>1139</v>
      </c>
      <c r="D131" s="368" t="s">
        <v>26</v>
      </c>
      <c r="E131" s="372"/>
    </row>
    <row r="132" spans="2:5" s="3" customFormat="1">
      <c r="B132" s="115" t="s">
        <v>157</v>
      </c>
      <c r="C132" s="74">
        <v>11001</v>
      </c>
      <c r="D132" s="159" t="s">
        <v>8</v>
      </c>
      <c r="E132" s="159" t="s">
        <v>9</v>
      </c>
    </row>
    <row r="133" spans="2:5" s="3" customFormat="1" ht="35.5">
      <c r="B133" s="189" t="s">
        <v>51</v>
      </c>
      <c r="C133" s="92" t="s">
        <v>156</v>
      </c>
      <c r="D133" s="361"/>
      <c r="E133" s="361"/>
    </row>
    <row r="134" spans="2:5" s="3" customFormat="1" ht="70.95">
      <c r="B134" s="115" t="s">
        <v>52</v>
      </c>
      <c r="C134" s="92" t="s">
        <v>158</v>
      </c>
      <c r="D134" s="362"/>
      <c r="E134" s="362"/>
    </row>
    <row r="135" spans="2:5" s="3" customFormat="1" ht="35.5">
      <c r="B135" s="154" t="s">
        <v>53</v>
      </c>
      <c r="C135" s="92" t="s">
        <v>115</v>
      </c>
      <c r="D135" s="362"/>
      <c r="E135" s="362"/>
    </row>
    <row r="136" spans="2:5" s="3" customFormat="1" ht="53.2">
      <c r="B136" s="160" t="s">
        <v>138</v>
      </c>
      <c r="C136" s="92" t="s">
        <v>159</v>
      </c>
      <c r="D136" s="362"/>
      <c r="E136" s="362"/>
    </row>
    <row r="137" spans="2:5" s="3" customFormat="1">
      <c r="B137" s="412" t="s">
        <v>0</v>
      </c>
      <c r="C137" s="413"/>
      <c r="D137" s="363"/>
      <c r="E137" s="363"/>
    </row>
    <row r="138" spans="2:5" s="18" customFormat="1">
      <c r="B138" s="156" t="s">
        <v>4</v>
      </c>
      <c r="C138" s="156"/>
      <c r="D138" s="190">
        <f>+'Հավելված N 1'!D114</f>
        <v>0</v>
      </c>
      <c r="E138" s="190">
        <f>+'Հավելված N 1'!E114</f>
        <v>19800</v>
      </c>
    </row>
    <row r="139" spans="2:5" ht="8.1" customHeight="1"/>
    <row r="140" spans="2:5" s="3" customFormat="1">
      <c r="B140" s="424" t="s">
        <v>2</v>
      </c>
      <c r="C140" s="425"/>
      <c r="D140" s="149"/>
      <c r="E140" s="149"/>
    </row>
    <row r="141" spans="2:5" s="3" customFormat="1" ht="78.45" customHeight="1">
      <c r="B141" s="115" t="s">
        <v>3</v>
      </c>
      <c r="C141" s="74">
        <v>1139</v>
      </c>
      <c r="D141" s="368" t="s">
        <v>31</v>
      </c>
      <c r="E141" s="372"/>
    </row>
    <row r="142" spans="2:5" s="3" customFormat="1">
      <c r="B142" s="115" t="s">
        <v>157</v>
      </c>
      <c r="C142" s="74">
        <v>11001</v>
      </c>
      <c r="D142" s="159" t="s">
        <v>8</v>
      </c>
      <c r="E142" s="159" t="s">
        <v>9</v>
      </c>
    </row>
    <row r="143" spans="2:5" s="3" customFormat="1" ht="35.5">
      <c r="B143" s="189" t="s">
        <v>51</v>
      </c>
      <c r="C143" s="92" t="s">
        <v>156</v>
      </c>
      <c r="D143" s="361"/>
      <c r="E143" s="361"/>
    </row>
    <row r="144" spans="2:5" s="3" customFormat="1" ht="70.95">
      <c r="B144" s="115" t="s">
        <v>52</v>
      </c>
      <c r="C144" s="92" t="s">
        <v>158</v>
      </c>
      <c r="D144" s="362"/>
      <c r="E144" s="362"/>
    </row>
    <row r="145" spans="2:5" s="3" customFormat="1" ht="35.5">
      <c r="B145" s="154" t="s">
        <v>53</v>
      </c>
      <c r="C145" s="92" t="s">
        <v>115</v>
      </c>
      <c r="D145" s="362"/>
      <c r="E145" s="362"/>
    </row>
    <row r="146" spans="2:5" s="3" customFormat="1" ht="53.2">
      <c r="B146" s="160" t="s">
        <v>138</v>
      </c>
      <c r="C146" s="92" t="s">
        <v>159</v>
      </c>
      <c r="D146" s="362"/>
      <c r="E146" s="362"/>
    </row>
    <row r="147" spans="2:5" s="3" customFormat="1">
      <c r="B147" s="412" t="s">
        <v>0</v>
      </c>
      <c r="C147" s="413"/>
      <c r="D147" s="363"/>
      <c r="E147" s="363"/>
    </row>
    <row r="148" spans="2:5" s="18" customFormat="1">
      <c r="B148" s="156" t="s">
        <v>4</v>
      </c>
      <c r="C148" s="156"/>
      <c r="D148" s="190">
        <f>+'Հավելված N 1'!D120</f>
        <v>0</v>
      </c>
      <c r="E148" s="190">
        <f>+'Հավելված N 1'!E120</f>
        <v>-19800</v>
      </c>
    </row>
  </sheetData>
  <mergeCells count="64">
    <mergeCell ref="D131:E131"/>
    <mergeCell ref="A122:E122"/>
    <mergeCell ref="D141:E141"/>
    <mergeCell ref="D143:D147"/>
    <mergeCell ref="E143:E147"/>
    <mergeCell ref="B147:C147"/>
    <mergeCell ref="D133:D137"/>
    <mergeCell ref="E133:E137"/>
    <mergeCell ref="B137:C137"/>
    <mergeCell ref="B140:C140"/>
    <mergeCell ref="C123:D123"/>
    <mergeCell ref="B130:C130"/>
    <mergeCell ref="B24:C24"/>
    <mergeCell ref="B30:C30"/>
    <mergeCell ref="D31:E31"/>
    <mergeCell ref="E74:E78"/>
    <mergeCell ref="B78:C78"/>
    <mergeCell ref="D72:E72"/>
    <mergeCell ref="B71:C71"/>
    <mergeCell ref="D74:D78"/>
    <mergeCell ref="D33:D37"/>
    <mergeCell ref="E33:E37"/>
    <mergeCell ref="B37:C37"/>
    <mergeCell ref="B43:C43"/>
    <mergeCell ref="D44:E44"/>
    <mergeCell ref="D46:D50"/>
    <mergeCell ref="E46:E50"/>
    <mergeCell ref="B50:C50"/>
    <mergeCell ref="B16:C16"/>
    <mergeCell ref="D17:E17"/>
    <mergeCell ref="D19:D23"/>
    <mergeCell ref="E19:E23"/>
    <mergeCell ref="B23:C23"/>
    <mergeCell ref="C1:E1"/>
    <mergeCell ref="C2:E2"/>
    <mergeCell ref="C3:E3"/>
    <mergeCell ref="B10:E10"/>
    <mergeCell ref="A8:E8"/>
    <mergeCell ref="B6:E6"/>
    <mergeCell ref="C9:D9"/>
    <mergeCell ref="B51:C51"/>
    <mergeCell ref="B54:C54"/>
    <mergeCell ref="D55:E55"/>
    <mergeCell ref="D57:D61"/>
    <mergeCell ref="E57:E61"/>
    <mergeCell ref="B61:C61"/>
    <mergeCell ref="B62:C62"/>
    <mergeCell ref="B63:C63"/>
    <mergeCell ref="B64:C64"/>
    <mergeCell ref="B65:C65"/>
    <mergeCell ref="B84:C84"/>
    <mergeCell ref="D85:E85"/>
    <mergeCell ref="E100:E104"/>
    <mergeCell ref="B104:C104"/>
    <mergeCell ref="D98:E98"/>
    <mergeCell ref="D87:D91"/>
    <mergeCell ref="E87:E91"/>
    <mergeCell ref="B91:C91"/>
    <mergeCell ref="B97:C97"/>
    <mergeCell ref="B107:C107"/>
    <mergeCell ref="D108:E108"/>
    <mergeCell ref="E110:E114"/>
    <mergeCell ref="B114:C114"/>
    <mergeCell ref="B115:C11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4"/>
  <sheetViews>
    <sheetView zoomScale="85" zoomScaleNormal="85" zoomScaleSheetLayoutView="100" workbookViewId="0">
      <selection activeCell="C84" sqref="C84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5" width="22.0976562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394" t="s">
        <v>116</v>
      </c>
      <c r="D1" s="394"/>
      <c r="E1" s="394"/>
    </row>
    <row r="2" spans="1:5" ht="17.5" customHeight="1">
      <c r="C2" s="395" t="s">
        <v>56</v>
      </c>
      <c r="D2" s="395"/>
      <c r="E2" s="395"/>
    </row>
    <row r="3" spans="1:5" ht="17.5" customHeight="1">
      <c r="C3" s="395" t="s">
        <v>25</v>
      </c>
      <c r="D3" s="395"/>
      <c r="E3" s="395"/>
    </row>
    <row r="6" spans="1:5" ht="59.55" customHeight="1">
      <c r="A6" s="15"/>
      <c r="B6" s="435" t="s">
        <v>331</v>
      </c>
      <c r="C6" s="435"/>
      <c r="D6" s="435"/>
      <c r="E6" s="435"/>
    </row>
    <row r="7" spans="1:5" ht="23.55" customHeight="1"/>
    <row r="8" spans="1:5" s="343" customFormat="1"/>
    <row r="9" spans="1:5" ht="21.9" customHeight="1">
      <c r="A9" s="434" t="s">
        <v>328</v>
      </c>
      <c r="B9" s="434"/>
      <c r="C9" s="434"/>
      <c r="D9" s="434"/>
      <c r="E9" s="434"/>
    </row>
    <row r="10" spans="1:5" ht="38.700000000000003" customHeight="1">
      <c r="C10" s="436" t="s">
        <v>329</v>
      </c>
      <c r="D10" s="436"/>
      <c r="E10" s="5"/>
    </row>
    <row r="11" spans="1:5">
      <c r="B11" s="431" t="s">
        <v>32</v>
      </c>
      <c r="C11" s="432"/>
      <c r="D11" s="432"/>
      <c r="E11" s="433"/>
    </row>
    <row r="12" spans="1:5" s="14" customFormat="1">
      <c r="B12" s="16"/>
      <c r="C12" s="16"/>
      <c r="D12" s="17"/>
      <c r="E12" s="17"/>
    </row>
    <row r="13" spans="1:5" s="14" customFormat="1">
      <c r="B13" s="16"/>
      <c r="C13" s="16"/>
    </row>
    <row r="14" spans="1:5" s="3" customFormat="1">
      <c r="B14" s="149" t="s">
        <v>34</v>
      </c>
      <c r="C14" s="149" t="s">
        <v>1</v>
      </c>
      <c r="D14" s="77"/>
      <c r="E14" s="77"/>
    </row>
    <row r="15" spans="1:5" s="3" customFormat="1" ht="35.5">
      <c r="B15" s="153">
        <v>1189</v>
      </c>
      <c r="C15" s="115" t="s">
        <v>317</v>
      </c>
      <c r="D15" s="149"/>
      <c r="E15" s="149"/>
    </row>
    <row r="16" spans="1:5" s="3" customFormat="1"/>
    <row r="17" spans="1:5" s="3" customFormat="1" ht="18.3" customHeight="1">
      <c r="B17" s="424" t="s">
        <v>2</v>
      </c>
      <c r="C17" s="430"/>
      <c r="D17" s="149"/>
      <c r="E17" s="149"/>
    </row>
    <row r="18" spans="1:5" s="3" customFormat="1" ht="78.45" customHeight="1">
      <c r="B18" s="115" t="s">
        <v>3</v>
      </c>
      <c r="C18" s="74">
        <v>1189</v>
      </c>
      <c r="D18" s="368" t="s">
        <v>26</v>
      </c>
      <c r="E18" s="372"/>
    </row>
    <row r="19" spans="1:5" s="3" customFormat="1">
      <c r="B19" s="115" t="s">
        <v>108</v>
      </c>
      <c r="C19" s="74">
        <v>11001</v>
      </c>
      <c r="D19" s="325" t="s">
        <v>110</v>
      </c>
      <c r="E19" s="325" t="s">
        <v>111</v>
      </c>
    </row>
    <row r="20" spans="1:5" s="3" customFormat="1" ht="35.5">
      <c r="B20" s="154" t="s">
        <v>51</v>
      </c>
      <c r="C20" s="92" t="s">
        <v>318</v>
      </c>
      <c r="D20" s="361"/>
      <c r="E20" s="361"/>
    </row>
    <row r="21" spans="1:5" s="3" customFormat="1" ht="35.5">
      <c r="B21" s="115" t="s">
        <v>52</v>
      </c>
      <c r="C21" s="92" t="s">
        <v>319</v>
      </c>
      <c r="D21" s="362"/>
      <c r="E21" s="362"/>
    </row>
    <row r="22" spans="1:5" s="3" customFormat="1" ht="35.5">
      <c r="B22" s="154" t="s">
        <v>53</v>
      </c>
      <c r="C22" s="92" t="s">
        <v>115</v>
      </c>
      <c r="D22" s="362"/>
      <c r="E22" s="362"/>
    </row>
    <row r="23" spans="1:5" s="3" customFormat="1" ht="53.2">
      <c r="B23" s="328" t="s">
        <v>311</v>
      </c>
      <c r="C23" s="155" t="s">
        <v>320</v>
      </c>
      <c r="D23" s="362"/>
      <c r="E23" s="362"/>
    </row>
    <row r="24" spans="1:5" s="3" customFormat="1">
      <c r="B24" s="412" t="s">
        <v>0</v>
      </c>
      <c r="C24" s="428"/>
      <c r="D24" s="363"/>
      <c r="E24" s="363"/>
    </row>
    <row r="25" spans="1:5" s="18" customFormat="1">
      <c r="B25" s="156" t="s">
        <v>4</v>
      </c>
      <c r="C25" s="156"/>
      <c r="D25" s="157">
        <f>+'Հավելված N 2'!G127</f>
        <v>60000</v>
      </c>
      <c r="E25" s="157">
        <f>+'Հավելված N 2'!H127</f>
        <v>60000</v>
      </c>
    </row>
    <row r="26" spans="1:5" s="344" customFormat="1">
      <c r="B26" s="345"/>
      <c r="C26" s="345"/>
      <c r="D26" s="346"/>
      <c r="E26" s="346"/>
    </row>
    <row r="27" spans="1:5" s="344" customFormat="1">
      <c r="B27" s="345"/>
      <c r="C27" s="345"/>
      <c r="D27" s="346"/>
      <c r="E27" s="346"/>
    </row>
    <row r="28" spans="1:5" s="344" customFormat="1">
      <c r="B28" s="345"/>
      <c r="C28" s="345"/>
      <c r="D28" s="346"/>
      <c r="E28" s="346"/>
    </row>
    <row r="29" spans="1:5" s="344" customFormat="1">
      <c r="B29" s="345"/>
      <c r="C29" s="345"/>
      <c r="D29" s="346"/>
      <c r="E29" s="346"/>
    </row>
    <row r="30" spans="1:5" s="344" customFormat="1">
      <c r="B30" s="345"/>
      <c r="C30" s="345"/>
      <c r="D30" s="346"/>
      <c r="E30" s="346"/>
    </row>
    <row r="31" spans="1:5" ht="21.9" customHeight="1">
      <c r="A31" s="434" t="s">
        <v>46</v>
      </c>
      <c r="B31" s="434"/>
      <c r="C31" s="434"/>
      <c r="D31" s="434"/>
      <c r="E31" s="434"/>
    </row>
    <row r="32" spans="1:5" ht="38.700000000000003" customHeight="1">
      <c r="C32" s="436" t="s">
        <v>27</v>
      </c>
      <c r="D32" s="436"/>
      <c r="E32" s="5"/>
    </row>
    <row r="33" spans="2:6">
      <c r="B33" s="431" t="s">
        <v>32</v>
      </c>
      <c r="C33" s="432"/>
      <c r="D33" s="432"/>
      <c r="E33" s="433"/>
    </row>
    <row r="34" spans="2:6" s="14" customFormat="1">
      <c r="B34" s="16"/>
      <c r="C34" s="16"/>
      <c r="D34" s="17"/>
      <c r="E34" s="17"/>
    </row>
    <row r="35" spans="2:6" s="14" customFormat="1">
      <c r="B35" s="16"/>
      <c r="C35" s="16"/>
    </row>
    <row r="36" spans="2:6" s="3" customFormat="1">
      <c r="B36" s="149" t="s">
        <v>34</v>
      </c>
      <c r="C36" s="149" t="s">
        <v>1</v>
      </c>
      <c r="D36" s="77"/>
      <c r="E36" s="77"/>
    </row>
    <row r="37" spans="2:6" s="3" customFormat="1">
      <c r="B37" s="153">
        <v>1041</v>
      </c>
      <c r="C37" s="115" t="s">
        <v>298</v>
      </c>
      <c r="D37" s="149"/>
      <c r="E37" s="149"/>
    </row>
    <row r="38" spans="2:6" s="3" customFormat="1"/>
    <row r="39" spans="2:6" s="3" customFormat="1">
      <c r="B39" s="424" t="s">
        <v>2</v>
      </c>
      <c r="C39" s="425"/>
      <c r="D39" s="149"/>
      <c r="E39" s="149"/>
    </row>
    <row r="40" spans="2:6" s="3" customFormat="1" ht="70.400000000000006" customHeight="1">
      <c r="B40" s="115" t="s">
        <v>3</v>
      </c>
      <c r="C40" s="74">
        <v>1041</v>
      </c>
      <c r="D40" s="368" t="s">
        <v>26</v>
      </c>
      <c r="E40" s="372"/>
    </row>
    <row r="41" spans="2:6" s="3" customFormat="1">
      <c r="B41" s="115" t="s">
        <v>157</v>
      </c>
      <c r="C41" s="74">
        <v>32001</v>
      </c>
      <c r="D41" s="325" t="s">
        <v>8</v>
      </c>
      <c r="E41" s="325" t="s">
        <v>9</v>
      </c>
    </row>
    <row r="42" spans="2:6" s="3" customFormat="1" ht="53.2">
      <c r="B42" s="328" t="s">
        <v>51</v>
      </c>
      <c r="C42" s="92" t="s">
        <v>299</v>
      </c>
      <c r="D42" s="361"/>
      <c r="E42" s="361"/>
    </row>
    <row r="43" spans="2:6" s="3" customFormat="1" ht="70.95">
      <c r="B43" s="328" t="s">
        <v>52</v>
      </c>
      <c r="C43" s="92" t="s">
        <v>300</v>
      </c>
      <c r="D43" s="362"/>
      <c r="E43" s="362"/>
    </row>
    <row r="44" spans="2:6" s="3" customFormat="1" ht="35.5">
      <c r="B44" s="328" t="s">
        <v>53</v>
      </c>
      <c r="C44" s="340" t="s">
        <v>57</v>
      </c>
      <c r="D44" s="362"/>
      <c r="E44" s="362"/>
    </row>
    <row r="45" spans="2:6" s="3" customFormat="1" ht="53.2">
      <c r="B45" s="328" t="s">
        <v>301</v>
      </c>
      <c r="C45" s="333" t="s">
        <v>302</v>
      </c>
      <c r="D45" s="362"/>
      <c r="E45" s="362"/>
    </row>
    <row r="46" spans="2:6" s="3" customFormat="1">
      <c r="B46" s="412" t="s">
        <v>0</v>
      </c>
      <c r="C46" s="413"/>
      <c r="D46" s="363"/>
      <c r="E46" s="363"/>
    </row>
    <row r="47" spans="2:6" s="3" customFormat="1" ht="17.75" customHeight="1">
      <c r="B47" s="426" t="s">
        <v>303</v>
      </c>
      <c r="C47" s="429"/>
      <c r="D47" s="324"/>
      <c r="E47" s="6">
        <v>1</v>
      </c>
    </row>
    <row r="48" spans="2:6" s="18" customFormat="1">
      <c r="B48" s="156" t="s">
        <v>4</v>
      </c>
      <c r="C48" s="156"/>
      <c r="D48" s="334">
        <f>+'Հավելված N 2'!G28</f>
        <v>4439.2000000000007</v>
      </c>
      <c r="E48" s="334">
        <f>+'Հավելված N 2'!H28</f>
        <v>4439.2000000000007</v>
      </c>
      <c r="F48" s="335"/>
    </row>
    <row r="50" spans="2:5" s="3" customFormat="1">
      <c r="B50" s="149" t="s">
        <v>34</v>
      </c>
      <c r="C50" s="149" t="s">
        <v>1</v>
      </c>
      <c r="D50" s="77"/>
      <c r="E50" s="77"/>
    </row>
    <row r="51" spans="2:5" s="3" customFormat="1">
      <c r="B51" s="153">
        <v>1163</v>
      </c>
      <c r="C51" s="115" t="s">
        <v>269</v>
      </c>
      <c r="D51" s="149"/>
      <c r="E51" s="149"/>
    </row>
    <row r="52" spans="2:5" s="3" customFormat="1"/>
    <row r="53" spans="2:5" s="3" customFormat="1">
      <c r="B53" s="424" t="s">
        <v>2</v>
      </c>
      <c r="C53" s="425"/>
      <c r="D53" s="149"/>
      <c r="E53" s="149"/>
    </row>
    <row r="54" spans="2:5" s="3" customFormat="1" ht="70.400000000000006" customHeight="1">
      <c r="B54" s="115" t="s">
        <v>3</v>
      </c>
      <c r="C54" s="74">
        <v>1163</v>
      </c>
      <c r="D54" s="368" t="s">
        <v>26</v>
      </c>
      <c r="E54" s="372"/>
    </row>
    <row r="55" spans="2:5" s="3" customFormat="1">
      <c r="B55" s="115" t="s">
        <v>157</v>
      </c>
      <c r="C55" s="74">
        <v>32005</v>
      </c>
      <c r="D55" s="325" t="s">
        <v>8</v>
      </c>
      <c r="E55" s="325" t="s">
        <v>9</v>
      </c>
    </row>
    <row r="56" spans="2:5" s="3" customFormat="1" ht="35.5">
      <c r="B56" s="329" t="s">
        <v>51</v>
      </c>
      <c r="C56" s="92" t="s">
        <v>167</v>
      </c>
      <c r="D56" s="361"/>
      <c r="E56" s="361"/>
    </row>
    <row r="57" spans="2:5" s="3" customFormat="1" ht="70.95">
      <c r="B57" s="115" t="s">
        <v>52</v>
      </c>
      <c r="C57" s="92" t="s">
        <v>290</v>
      </c>
      <c r="D57" s="362"/>
      <c r="E57" s="362"/>
    </row>
    <row r="58" spans="2:5" s="3" customFormat="1" ht="35.5">
      <c r="B58" s="154" t="s">
        <v>53</v>
      </c>
      <c r="C58" s="92" t="s">
        <v>115</v>
      </c>
      <c r="D58" s="362"/>
      <c r="E58" s="362"/>
    </row>
    <row r="59" spans="2:5" s="3" customFormat="1" ht="53.2">
      <c r="B59" s="328" t="s">
        <v>311</v>
      </c>
      <c r="C59" s="92" t="s">
        <v>312</v>
      </c>
      <c r="D59" s="362"/>
      <c r="E59" s="362"/>
    </row>
    <row r="60" spans="2:5" s="3" customFormat="1">
      <c r="B60" s="412" t="s">
        <v>0</v>
      </c>
      <c r="C60" s="413"/>
      <c r="D60" s="363"/>
      <c r="E60" s="363"/>
    </row>
    <row r="61" spans="2:5" s="3" customFormat="1" ht="37.1" customHeight="1">
      <c r="B61" s="426" t="s">
        <v>313</v>
      </c>
      <c r="C61" s="429"/>
      <c r="D61" s="324"/>
      <c r="E61" s="339">
        <v>2</v>
      </c>
    </row>
    <row r="62" spans="2:5" s="3" customFormat="1" ht="37.1" customHeight="1">
      <c r="B62" s="426" t="s">
        <v>314</v>
      </c>
      <c r="C62" s="429"/>
      <c r="D62" s="324"/>
      <c r="E62" s="342">
        <v>3</v>
      </c>
    </row>
    <row r="63" spans="2:5" s="3" customFormat="1" ht="37.1" customHeight="1">
      <c r="B63" s="426" t="s">
        <v>315</v>
      </c>
      <c r="C63" s="429"/>
      <c r="D63" s="324"/>
      <c r="E63" s="339">
        <v>2</v>
      </c>
    </row>
    <row r="64" spans="2:5" s="3" customFormat="1" ht="37.1" customHeight="1">
      <c r="B64" s="426" t="s">
        <v>316</v>
      </c>
      <c r="C64" s="429"/>
      <c r="D64" s="324"/>
      <c r="E64" s="339">
        <v>3</v>
      </c>
    </row>
    <row r="65" spans="2:6" s="18" customFormat="1">
      <c r="B65" s="156" t="s">
        <v>4</v>
      </c>
      <c r="C65" s="156"/>
      <c r="D65" s="334">
        <f>+'Հավելված N 2'!G39</f>
        <v>84045.5</v>
      </c>
      <c r="E65" s="334">
        <f>+'Հավելված N 2'!H39</f>
        <v>157281</v>
      </c>
      <c r="F65" s="335"/>
    </row>
    <row r="67" spans="2:6" s="3" customFormat="1">
      <c r="B67" s="149" t="s">
        <v>34</v>
      </c>
      <c r="C67" s="149" t="s">
        <v>1</v>
      </c>
      <c r="D67" s="77"/>
      <c r="E67" s="77"/>
    </row>
    <row r="68" spans="2:6" s="3" customFormat="1">
      <c r="B68" s="153">
        <v>1168</v>
      </c>
      <c r="C68" s="115" t="s">
        <v>102</v>
      </c>
      <c r="D68" s="149"/>
      <c r="E68" s="149"/>
    </row>
    <row r="69" spans="2:6" s="3" customFormat="1"/>
    <row r="70" spans="2:6" s="3" customFormat="1" ht="18.3" customHeight="1">
      <c r="B70" s="424" t="s">
        <v>2</v>
      </c>
      <c r="C70" s="430"/>
      <c r="D70" s="149"/>
      <c r="E70" s="149"/>
    </row>
    <row r="71" spans="2:6" s="3" customFormat="1" ht="78.45" customHeight="1">
      <c r="B71" s="115" t="s">
        <v>3</v>
      </c>
      <c r="C71" s="74">
        <v>1168</v>
      </c>
      <c r="D71" s="368" t="s">
        <v>31</v>
      </c>
      <c r="E71" s="372"/>
    </row>
    <row r="72" spans="2:6" s="3" customFormat="1">
      <c r="B72" s="115" t="s">
        <v>108</v>
      </c>
      <c r="C72" s="74" t="s">
        <v>109</v>
      </c>
      <c r="D72" s="325" t="s">
        <v>110</v>
      </c>
      <c r="E72" s="325" t="s">
        <v>111</v>
      </c>
    </row>
    <row r="73" spans="2:6" s="3" customFormat="1" ht="53.2">
      <c r="B73" s="154" t="s">
        <v>51</v>
      </c>
      <c r="C73" s="92" t="s">
        <v>112</v>
      </c>
      <c r="D73" s="361"/>
      <c r="E73" s="361"/>
    </row>
    <row r="74" spans="2:6" s="3" customFormat="1" ht="70.95">
      <c r="B74" s="115" t="s">
        <v>52</v>
      </c>
      <c r="C74" s="92" t="s">
        <v>113</v>
      </c>
      <c r="D74" s="362"/>
      <c r="E74" s="362"/>
    </row>
    <row r="75" spans="2:6" s="3" customFormat="1" ht="35.5">
      <c r="B75" s="154" t="s">
        <v>53</v>
      </c>
      <c r="C75" s="92" t="s">
        <v>57</v>
      </c>
      <c r="D75" s="362"/>
      <c r="E75" s="362"/>
    </row>
    <row r="76" spans="2:6" s="3" customFormat="1" ht="53.2">
      <c r="B76" s="328" t="s">
        <v>73</v>
      </c>
      <c r="C76" s="155" t="s">
        <v>114</v>
      </c>
      <c r="D76" s="362"/>
      <c r="E76" s="362"/>
    </row>
    <row r="77" spans="2:6" s="3" customFormat="1">
      <c r="B77" s="412" t="s">
        <v>0</v>
      </c>
      <c r="C77" s="428"/>
      <c r="D77" s="363"/>
      <c r="E77" s="363"/>
    </row>
    <row r="78" spans="2:6" s="18" customFormat="1">
      <c r="B78" s="156" t="s">
        <v>4</v>
      </c>
      <c r="C78" s="156"/>
      <c r="D78" s="157">
        <f>+'Հավելված N 2'!G71</f>
        <v>-43684.7</v>
      </c>
      <c r="E78" s="157">
        <f>+'Հավելված N 2'!H71</f>
        <v>-61879.1</v>
      </c>
    </row>
    <row r="80" spans="2:6" s="3" customFormat="1">
      <c r="B80" s="149" t="s">
        <v>34</v>
      </c>
      <c r="C80" s="149" t="s">
        <v>1</v>
      </c>
      <c r="D80" s="77"/>
      <c r="E80" s="77"/>
    </row>
    <row r="81" spans="2:7" s="3" customFormat="1" ht="45.8" customHeight="1">
      <c r="B81" s="327">
        <v>1236</v>
      </c>
      <c r="C81" s="154" t="s">
        <v>321</v>
      </c>
      <c r="D81" s="149"/>
      <c r="E81" s="149"/>
    </row>
    <row r="82" spans="2:7" s="3" customFormat="1"/>
    <row r="83" spans="2:7" s="3" customFormat="1">
      <c r="B83" s="424" t="s">
        <v>2</v>
      </c>
      <c r="C83" s="425"/>
      <c r="D83" s="149"/>
      <c r="E83" s="149"/>
    </row>
    <row r="84" spans="2:7" s="3" customFormat="1" ht="78.45" customHeight="1">
      <c r="B84" s="115" t="s">
        <v>3</v>
      </c>
      <c r="C84" s="74">
        <v>1236</v>
      </c>
      <c r="D84" s="368" t="s">
        <v>26</v>
      </c>
      <c r="E84" s="372"/>
    </row>
    <row r="85" spans="2:7" s="3" customFormat="1">
      <c r="B85" s="115" t="s">
        <v>157</v>
      </c>
      <c r="C85" s="74">
        <v>32007</v>
      </c>
      <c r="D85" s="325" t="s">
        <v>8</v>
      </c>
      <c r="E85" s="325" t="s">
        <v>9</v>
      </c>
    </row>
    <row r="86" spans="2:7" s="3" customFormat="1" ht="53.2">
      <c r="B86" s="329" t="s">
        <v>51</v>
      </c>
      <c r="C86" s="92" t="s">
        <v>190</v>
      </c>
      <c r="D86" s="322"/>
      <c r="E86" s="361"/>
    </row>
    <row r="87" spans="2:7" s="3" customFormat="1" ht="88.7">
      <c r="B87" s="115" t="s">
        <v>52</v>
      </c>
      <c r="C87" s="92" t="s">
        <v>326</v>
      </c>
      <c r="D87" s="323"/>
      <c r="E87" s="362"/>
    </row>
    <row r="88" spans="2:7" s="3" customFormat="1" ht="35.5">
      <c r="B88" s="154" t="s">
        <v>53</v>
      </c>
      <c r="C88" s="92" t="s">
        <v>57</v>
      </c>
      <c r="D88" s="323"/>
      <c r="E88" s="362"/>
    </row>
    <row r="89" spans="2:7" s="3" customFormat="1" ht="70.95">
      <c r="B89" s="328" t="s">
        <v>324</v>
      </c>
      <c r="C89" s="92" t="s">
        <v>325</v>
      </c>
      <c r="D89" s="323"/>
      <c r="E89" s="362"/>
    </row>
    <row r="90" spans="2:7" s="3" customFormat="1">
      <c r="B90" s="412" t="s">
        <v>0</v>
      </c>
      <c r="C90" s="413"/>
      <c r="D90" s="324"/>
      <c r="E90" s="363"/>
    </row>
    <row r="91" spans="2:7" s="3" customFormat="1">
      <c r="B91" s="426" t="s">
        <v>327</v>
      </c>
      <c r="C91" s="427"/>
      <c r="D91" s="324"/>
      <c r="E91" s="6">
        <v>1</v>
      </c>
    </row>
    <row r="92" spans="2:7" s="18" customFormat="1">
      <c r="B92" s="156" t="s">
        <v>4</v>
      </c>
      <c r="C92" s="156"/>
      <c r="D92" s="190">
        <f>+'Հավելված N 2'!G99</f>
        <v>0</v>
      </c>
      <c r="E92" s="190">
        <f>+'Հավելված N 2'!H99</f>
        <v>19800</v>
      </c>
      <c r="G92" s="335"/>
    </row>
    <row r="93" spans="2:7" s="344" customFormat="1">
      <c r="B93" s="345"/>
      <c r="C93" s="345"/>
      <c r="D93" s="346"/>
      <c r="E93" s="346"/>
    </row>
    <row r="94" spans="2:7" s="344" customFormat="1">
      <c r="B94" s="345"/>
      <c r="C94" s="345"/>
      <c r="D94" s="346"/>
      <c r="E94" s="346"/>
    </row>
    <row r="95" spans="2:7" s="344" customFormat="1">
      <c r="B95" s="345"/>
      <c r="C95" s="345"/>
      <c r="D95" s="346"/>
      <c r="E95" s="346"/>
    </row>
    <row r="96" spans="2:7" s="344" customFormat="1">
      <c r="B96" s="345"/>
      <c r="C96" s="345"/>
      <c r="D96" s="346"/>
      <c r="E96" s="346"/>
    </row>
    <row r="97" spans="1:5" s="344" customFormat="1">
      <c r="B97" s="345"/>
      <c r="C97" s="345"/>
      <c r="D97" s="346"/>
      <c r="E97" s="346"/>
    </row>
    <row r="98" spans="1:5" ht="21.9" customHeight="1">
      <c r="A98" s="434" t="s">
        <v>330</v>
      </c>
      <c r="B98" s="434"/>
      <c r="C98" s="434"/>
      <c r="D98" s="434"/>
      <c r="E98" s="434"/>
    </row>
    <row r="99" spans="1:5" ht="38.700000000000003" customHeight="1">
      <c r="C99" s="436" t="s">
        <v>229</v>
      </c>
      <c r="D99" s="436"/>
      <c r="E99" s="5"/>
    </row>
    <row r="100" spans="1:5">
      <c r="B100" s="431" t="s">
        <v>32</v>
      </c>
      <c r="C100" s="432"/>
      <c r="D100" s="432"/>
      <c r="E100" s="433"/>
    </row>
    <row r="101" spans="1:5" s="341" customFormat="1"/>
    <row r="102" spans="1:5" s="341" customFormat="1"/>
    <row r="103" spans="1:5" s="3" customFormat="1">
      <c r="B103" s="149" t="s">
        <v>34</v>
      </c>
      <c r="C103" s="149" t="s">
        <v>1</v>
      </c>
      <c r="D103" s="77"/>
      <c r="E103" s="77"/>
    </row>
    <row r="104" spans="1:5" s="3" customFormat="1">
      <c r="B104" s="153">
        <v>1075</v>
      </c>
      <c r="C104" s="115" t="s">
        <v>134</v>
      </c>
      <c r="D104" s="149"/>
      <c r="E104" s="149"/>
    </row>
    <row r="105" spans="1:5" s="3" customFormat="1"/>
    <row r="106" spans="1:5" s="3" customFormat="1">
      <c r="B106" s="424" t="s">
        <v>2</v>
      </c>
      <c r="C106" s="425"/>
      <c r="D106" s="149"/>
      <c r="E106" s="149"/>
    </row>
    <row r="107" spans="1:5" s="3" customFormat="1" ht="70.400000000000006" customHeight="1">
      <c r="B107" s="115" t="s">
        <v>3</v>
      </c>
      <c r="C107" s="74">
        <v>1075</v>
      </c>
      <c r="D107" s="368" t="s">
        <v>31</v>
      </c>
      <c r="E107" s="372"/>
    </row>
    <row r="108" spans="1:5" s="3" customFormat="1">
      <c r="B108" s="115" t="s">
        <v>157</v>
      </c>
      <c r="C108" s="74">
        <v>32001</v>
      </c>
      <c r="D108" s="325" t="s">
        <v>8</v>
      </c>
      <c r="E108" s="325" t="s">
        <v>9</v>
      </c>
    </row>
    <row r="109" spans="1:5" s="3" customFormat="1" ht="35.5">
      <c r="B109" s="328" t="s">
        <v>51</v>
      </c>
      <c r="C109" s="92" t="s">
        <v>304</v>
      </c>
      <c r="D109" s="361"/>
      <c r="E109" s="361"/>
    </row>
    <row r="110" spans="1:5" s="3" customFormat="1" ht="70.95">
      <c r="B110" s="328" t="s">
        <v>52</v>
      </c>
      <c r="C110" s="92" t="s">
        <v>305</v>
      </c>
      <c r="D110" s="362"/>
      <c r="E110" s="362"/>
    </row>
    <row r="111" spans="1:5" s="3" customFormat="1" ht="35.5">
      <c r="B111" s="328" t="s">
        <v>53</v>
      </c>
      <c r="C111" s="340" t="s">
        <v>57</v>
      </c>
      <c r="D111" s="362"/>
      <c r="E111" s="362"/>
    </row>
    <row r="112" spans="1:5" s="3" customFormat="1" ht="53.2">
      <c r="B112" s="328" t="s">
        <v>73</v>
      </c>
      <c r="C112" s="333" t="s">
        <v>306</v>
      </c>
      <c r="D112" s="362"/>
      <c r="E112" s="362"/>
    </row>
    <row r="113" spans="2:6" s="3" customFormat="1">
      <c r="B113" s="412" t="s">
        <v>0</v>
      </c>
      <c r="C113" s="413"/>
      <c r="D113" s="363"/>
      <c r="E113" s="363"/>
    </row>
    <row r="114" spans="2:6" s="18" customFormat="1">
      <c r="B114" s="156" t="s">
        <v>4</v>
      </c>
      <c r="C114" s="156"/>
      <c r="D114" s="334">
        <f>+'Հավելված N 2'!G56</f>
        <v>0</v>
      </c>
      <c r="E114" s="334">
        <f>+'Հավելված N 2'!H56</f>
        <v>-33931.700000000004</v>
      </c>
      <c r="F114" s="335"/>
    </row>
    <row r="115" spans="2:6" s="3" customFormat="1"/>
    <row r="116" spans="2:6" s="3" customFormat="1">
      <c r="B116" s="149" t="s">
        <v>34</v>
      </c>
      <c r="C116" s="149" t="s">
        <v>1</v>
      </c>
      <c r="D116" s="77"/>
      <c r="E116" s="77"/>
    </row>
    <row r="117" spans="2:6" s="3" customFormat="1">
      <c r="B117" s="153">
        <v>1163</v>
      </c>
      <c r="C117" s="115" t="s">
        <v>269</v>
      </c>
      <c r="D117" s="149"/>
      <c r="E117" s="149"/>
    </row>
    <row r="118" spans="2:6" s="3" customFormat="1"/>
    <row r="119" spans="2:6" s="3" customFormat="1">
      <c r="B119" s="424" t="s">
        <v>2</v>
      </c>
      <c r="C119" s="425"/>
      <c r="D119" s="149"/>
      <c r="E119" s="149"/>
    </row>
    <row r="120" spans="2:6" s="3" customFormat="1" ht="70.400000000000006" customHeight="1">
      <c r="B120" s="115" t="s">
        <v>3</v>
      </c>
      <c r="C120" s="74">
        <v>1163</v>
      </c>
      <c r="D120" s="368" t="s">
        <v>31</v>
      </c>
      <c r="E120" s="372"/>
    </row>
    <row r="121" spans="2:6" s="3" customFormat="1">
      <c r="B121" s="115" t="s">
        <v>157</v>
      </c>
      <c r="C121" s="74">
        <v>32001</v>
      </c>
      <c r="D121" s="325" t="s">
        <v>8</v>
      </c>
      <c r="E121" s="325" t="s">
        <v>9</v>
      </c>
    </row>
    <row r="122" spans="2:6" s="3" customFormat="1" ht="35.5">
      <c r="B122" s="329" t="s">
        <v>51</v>
      </c>
      <c r="C122" s="333" t="s">
        <v>307</v>
      </c>
      <c r="D122" s="361"/>
      <c r="E122" s="361"/>
    </row>
    <row r="123" spans="2:6" s="3" customFormat="1" ht="70.95">
      <c r="B123" s="115" t="s">
        <v>52</v>
      </c>
      <c r="C123" s="333" t="s">
        <v>308</v>
      </c>
      <c r="D123" s="362"/>
      <c r="E123" s="362"/>
    </row>
    <row r="124" spans="2:6" s="3" customFormat="1" ht="35.5">
      <c r="B124" s="329" t="s">
        <v>53</v>
      </c>
      <c r="C124" s="333" t="s">
        <v>57</v>
      </c>
      <c r="D124" s="362"/>
      <c r="E124" s="362"/>
    </row>
    <row r="125" spans="2:6" s="3" customFormat="1" ht="53.2">
      <c r="B125" s="328" t="s">
        <v>73</v>
      </c>
      <c r="C125" s="333" t="s">
        <v>309</v>
      </c>
      <c r="D125" s="362"/>
      <c r="E125" s="362"/>
    </row>
    <row r="126" spans="2:6" s="3" customFormat="1">
      <c r="B126" s="412" t="s">
        <v>0</v>
      </c>
      <c r="C126" s="413"/>
      <c r="D126" s="363"/>
      <c r="E126" s="363"/>
    </row>
    <row r="127" spans="2:6" s="3" customFormat="1" ht="17.75" customHeight="1">
      <c r="B127" s="426" t="s">
        <v>310</v>
      </c>
      <c r="C127" s="439"/>
      <c r="D127" s="324"/>
      <c r="E127" s="339">
        <v>-1</v>
      </c>
    </row>
    <row r="128" spans="2:6" s="18" customFormat="1">
      <c r="B128" s="156" t="s">
        <v>4</v>
      </c>
      <c r="C128" s="156"/>
      <c r="D128" s="334">
        <f>+'Հավելված N 2'!G116</f>
        <v>-25000</v>
      </c>
      <c r="E128" s="334">
        <f>+'Հավելված N 2'!H116</f>
        <v>-65909.399999999994</v>
      </c>
      <c r="F128" s="335"/>
    </row>
    <row r="129" spans="1:6" s="3" customFormat="1"/>
    <row r="130" spans="1:6" s="3" customFormat="1"/>
    <row r="131" spans="1:6" s="3" customFormat="1"/>
    <row r="132" spans="1:6" s="3" customFormat="1"/>
    <row r="133" spans="1:6" s="3" customFormat="1"/>
    <row r="134" spans="1:6" s="3" customFormat="1" ht="21.9" customHeight="1">
      <c r="A134" s="440" t="s">
        <v>161</v>
      </c>
      <c r="B134" s="440"/>
      <c r="C134" s="440"/>
      <c r="D134" s="440"/>
      <c r="E134" s="440"/>
      <c r="F134" s="347"/>
    </row>
    <row r="135" spans="1:6" s="3" customFormat="1" ht="38.700000000000003" customHeight="1">
      <c r="C135" s="360" t="s">
        <v>155</v>
      </c>
      <c r="D135" s="360"/>
      <c r="E135" s="348"/>
      <c r="F135" s="348"/>
    </row>
    <row r="136" spans="1:6" s="3" customFormat="1">
      <c r="B136" s="191" t="s">
        <v>32</v>
      </c>
      <c r="C136" s="191"/>
      <c r="D136" s="191"/>
      <c r="E136" s="191"/>
    </row>
    <row r="137" spans="1:6" s="3" customFormat="1">
      <c r="D137" s="349"/>
      <c r="E137" s="349"/>
      <c r="F137" s="349"/>
    </row>
    <row r="138" spans="1:6" s="3" customFormat="1"/>
    <row r="139" spans="1:6" s="3" customFormat="1">
      <c r="B139" s="149" t="s">
        <v>34</v>
      </c>
      <c r="C139" s="149" t="s">
        <v>1</v>
      </c>
      <c r="D139" s="77"/>
      <c r="E139" s="77"/>
    </row>
    <row r="140" spans="1:6" s="3" customFormat="1">
      <c r="B140" s="153">
        <v>1139</v>
      </c>
      <c r="C140" s="115" t="s">
        <v>156</v>
      </c>
      <c r="D140" s="149"/>
      <c r="E140" s="149"/>
    </row>
    <row r="141" spans="1:6" s="3" customFormat="1"/>
    <row r="142" spans="1:6" s="3" customFormat="1">
      <c r="B142" s="424" t="s">
        <v>2</v>
      </c>
      <c r="C142" s="425"/>
      <c r="D142" s="149"/>
      <c r="E142" s="149"/>
    </row>
    <row r="143" spans="1:6" s="3" customFormat="1" ht="78.45" customHeight="1">
      <c r="B143" s="115" t="s">
        <v>3</v>
      </c>
      <c r="C143" s="74">
        <v>1139</v>
      </c>
      <c r="D143" s="368" t="s">
        <v>26</v>
      </c>
      <c r="E143" s="372"/>
    </row>
    <row r="144" spans="1:6" s="3" customFormat="1">
      <c r="B144" s="115" t="s">
        <v>157</v>
      </c>
      <c r="C144" s="74">
        <v>11001</v>
      </c>
      <c r="D144" s="325" t="s">
        <v>8</v>
      </c>
      <c r="E144" s="325" t="s">
        <v>9</v>
      </c>
    </row>
    <row r="145" spans="2:5" s="3" customFormat="1" ht="35.5">
      <c r="B145" s="329" t="s">
        <v>51</v>
      </c>
      <c r="C145" s="92" t="s">
        <v>156</v>
      </c>
      <c r="D145" s="361"/>
      <c r="E145" s="361"/>
    </row>
    <row r="146" spans="2:5" s="3" customFormat="1" ht="70.95">
      <c r="B146" s="115" t="s">
        <v>52</v>
      </c>
      <c r="C146" s="92" t="s">
        <v>158</v>
      </c>
      <c r="D146" s="362"/>
      <c r="E146" s="362"/>
    </row>
    <row r="147" spans="2:5" s="3" customFormat="1" ht="35.5">
      <c r="B147" s="154" t="s">
        <v>53</v>
      </c>
      <c r="C147" s="92" t="s">
        <v>115</v>
      </c>
      <c r="D147" s="362"/>
      <c r="E147" s="362"/>
    </row>
    <row r="148" spans="2:5" s="3" customFormat="1" ht="53.2">
      <c r="B148" s="328" t="s">
        <v>138</v>
      </c>
      <c r="C148" s="92" t="s">
        <v>159</v>
      </c>
      <c r="D148" s="362"/>
      <c r="E148" s="362"/>
    </row>
    <row r="149" spans="2:5" s="3" customFormat="1">
      <c r="B149" s="412" t="s">
        <v>0</v>
      </c>
      <c r="C149" s="413"/>
      <c r="D149" s="363"/>
      <c r="E149" s="363"/>
    </row>
    <row r="150" spans="2:5" s="18" customFormat="1">
      <c r="B150" s="156" t="s">
        <v>4</v>
      </c>
      <c r="C150" s="156"/>
      <c r="D150" s="190">
        <f>+'Հավելված N 2'!G147</f>
        <v>0</v>
      </c>
      <c r="E150" s="190">
        <f>+'Հավելված N 2'!H147</f>
        <v>19800</v>
      </c>
    </row>
    <row r="151" spans="2:5" s="3" customFormat="1" ht="8.1" customHeight="1"/>
    <row r="152" spans="2:5" s="3" customFormat="1">
      <c r="B152" s="424" t="s">
        <v>2</v>
      </c>
      <c r="C152" s="425"/>
      <c r="D152" s="149"/>
      <c r="E152" s="149"/>
    </row>
    <row r="153" spans="2:5" s="3" customFormat="1" ht="78.45" customHeight="1">
      <c r="B153" s="115" t="s">
        <v>3</v>
      </c>
      <c r="C153" s="74">
        <v>1139</v>
      </c>
      <c r="D153" s="368" t="s">
        <v>31</v>
      </c>
      <c r="E153" s="372"/>
    </row>
    <row r="154" spans="2:5" s="3" customFormat="1">
      <c r="B154" s="115" t="s">
        <v>157</v>
      </c>
      <c r="C154" s="74">
        <v>11001</v>
      </c>
      <c r="D154" s="325" t="s">
        <v>8</v>
      </c>
      <c r="E154" s="325" t="s">
        <v>9</v>
      </c>
    </row>
    <row r="155" spans="2:5" s="3" customFormat="1" ht="35.5">
      <c r="B155" s="329" t="s">
        <v>51</v>
      </c>
      <c r="C155" s="92" t="s">
        <v>156</v>
      </c>
      <c r="D155" s="361"/>
      <c r="E155" s="361"/>
    </row>
    <row r="156" spans="2:5" s="3" customFormat="1" ht="70.95">
      <c r="B156" s="115" t="s">
        <v>52</v>
      </c>
      <c r="C156" s="92" t="s">
        <v>158</v>
      </c>
      <c r="D156" s="362"/>
      <c r="E156" s="362"/>
    </row>
    <row r="157" spans="2:5" s="3" customFormat="1" ht="35.5">
      <c r="B157" s="154" t="s">
        <v>53</v>
      </c>
      <c r="C157" s="92" t="s">
        <v>115</v>
      </c>
      <c r="D157" s="362"/>
      <c r="E157" s="362"/>
    </row>
    <row r="158" spans="2:5" s="3" customFormat="1" ht="53.2">
      <c r="B158" s="328" t="s">
        <v>138</v>
      </c>
      <c r="C158" s="92" t="s">
        <v>159</v>
      </c>
      <c r="D158" s="362"/>
      <c r="E158" s="362"/>
    </row>
    <row r="159" spans="2:5" s="3" customFormat="1">
      <c r="B159" s="412" t="s">
        <v>0</v>
      </c>
      <c r="C159" s="413"/>
      <c r="D159" s="363"/>
      <c r="E159" s="363"/>
    </row>
    <row r="160" spans="2:5" s="18" customFormat="1">
      <c r="B160" s="156" t="s">
        <v>4</v>
      </c>
      <c r="C160" s="156"/>
      <c r="D160" s="190">
        <f>+'Հավելված N 2'!G155</f>
        <v>0</v>
      </c>
      <c r="E160" s="190">
        <f>+'Հավելված N 2'!H155</f>
        <v>-19800</v>
      </c>
    </row>
    <row r="161" spans="2:7" s="3" customFormat="1"/>
    <row r="162" spans="2:7" s="3" customFormat="1">
      <c r="B162" s="149" t="s">
        <v>34</v>
      </c>
      <c r="C162" s="149" t="s">
        <v>1</v>
      </c>
      <c r="D162" s="77"/>
      <c r="E162" s="77"/>
    </row>
    <row r="163" spans="2:7" s="3" customFormat="1" ht="45.8" customHeight="1">
      <c r="B163" s="327">
        <v>1236</v>
      </c>
      <c r="C163" s="154" t="s">
        <v>321</v>
      </c>
      <c r="D163" s="149"/>
      <c r="E163" s="149"/>
    </row>
    <row r="164" spans="2:7" s="3" customFormat="1"/>
    <row r="165" spans="2:7" s="3" customFormat="1">
      <c r="B165" s="424" t="s">
        <v>2</v>
      </c>
      <c r="C165" s="425"/>
      <c r="D165" s="149"/>
      <c r="E165" s="149"/>
    </row>
    <row r="166" spans="2:7" s="3" customFormat="1" ht="78.45" customHeight="1">
      <c r="B166" s="115" t="s">
        <v>3</v>
      </c>
      <c r="C166" s="74">
        <v>1236</v>
      </c>
      <c r="D166" s="368" t="s">
        <v>31</v>
      </c>
      <c r="E166" s="372"/>
    </row>
    <row r="167" spans="2:7" s="3" customFormat="1">
      <c r="B167" s="115" t="s">
        <v>157</v>
      </c>
      <c r="C167" s="74">
        <v>32003</v>
      </c>
      <c r="D167" s="325" t="s">
        <v>8</v>
      </c>
      <c r="E167" s="325" t="s">
        <v>9</v>
      </c>
    </row>
    <row r="168" spans="2:7" s="3" customFormat="1" ht="35.5">
      <c r="B168" s="329" t="s">
        <v>51</v>
      </c>
      <c r="C168" s="92" t="s">
        <v>322</v>
      </c>
      <c r="D168" s="322"/>
      <c r="E168" s="361"/>
    </row>
    <row r="169" spans="2:7" s="3" customFormat="1" ht="88.7">
      <c r="B169" s="115" t="s">
        <v>52</v>
      </c>
      <c r="C169" s="92" t="s">
        <v>323</v>
      </c>
      <c r="D169" s="323"/>
      <c r="E169" s="362"/>
    </row>
    <row r="170" spans="2:7" s="3" customFormat="1" ht="35.5">
      <c r="B170" s="154" t="s">
        <v>53</v>
      </c>
      <c r="C170" s="92" t="s">
        <v>57</v>
      </c>
      <c r="D170" s="323"/>
      <c r="E170" s="362"/>
    </row>
    <row r="171" spans="2:7" s="3" customFormat="1" ht="70.95">
      <c r="B171" s="328" t="s">
        <v>324</v>
      </c>
      <c r="C171" s="92" t="s">
        <v>325</v>
      </c>
      <c r="D171" s="323"/>
      <c r="E171" s="362"/>
    </row>
    <row r="172" spans="2:7" s="3" customFormat="1">
      <c r="B172" s="412" t="s">
        <v>0</v>
      </c>
      <c r="C172" s="413"/>
      <c r="D172" s="324"/>
      <c r="E172" s="363"/>
    </row>
    <row r="173" spans="2:7" s="18" customFormat="1">
      <c r="B173" s="156" t="s">
        <v>4</v>
      </c>
      <c r="C173" s="156"/>
      <c r="D173" s="190">
        <f>+'Հավելված N 2'!G90</f>
        <v>-79800</v>
      </c>
      <c r="E173" s="190">
        <f>+'Հավելված N 2'!H90</f>
        <v>-79800</v>
      </c>
      <c r="G173" s="335"/>
    </row>
    <row r="174" spans="2:7" s="3" customFormat="1"/>
  </sheetData>
  <mergeCells count="70">
    <mergeCell ref="B165:C165"/>
    <mergeCell ref="D166:E166"/>
    <mergeCell ref="E168:E172"/>
    <mergeCell ref="B172:C172"/>
    <mergeCell ref="A9:E9"/>
    <mergeCell ref="C10:D10"/>
    <mergeCell ref="B11:E11"/>
    <mergeCell ref="B152:C152"/>
    <mergeCell ref="D153:E153"/>
    <mergeCell ref="D155:D159"/>
    <mergeCell ref="E155:E159"/>
    <mergeCell ref="B159:C159"/>
    <mergeCell ref="B119:C119"/>
    <mergeCell ref="D120:E120"/>
    <mergeCell ref="D122:D126"/>
    <mergeCell ref="E122:E126"/>
    <mergeCell ref="B126:C126"/>
    <mergeCell ref="B91:C91"/>
    <mergeCell ref="A134:E134"/>
    <mergeCell ref="C135:D135"/>
    <mergeCell ref="B142:C142"/>
    <mergeCell ref="A98:E98"/>
    <mergeCell ref="B106:C106"/>
    <mergeCell ref="D107:E107"/>
    <mergeCell ref="D109:D113"/>
    <mergeCell ref="E109:E113"/>
    <mergeCell ref="B113:C113"/>
    <mergeCell ref="C99:D99"/>
    <mergeCell ref="B100:E100"/>
    <mergeCell ref="D143:E143"/>
    <mergeCell ref="D145:D149"/>
    <mergeCell ref="E145:E149"/>
    <mergeCell ref="B149:C149"/>
    <mergeCell ref="B127:C127"/>
    <mergeCell ref="D84:E84"/>
    <mergeCell ref="E86:E90"/>
    <mergeCell ref="B90:C90"/>
    <mergeCell ref="B17:C17"/>
    <mergeCell ref="D18:E18"/>
    <mergeCell ref="D20:D24"/>
    <mergeCell ref="E20:E24"/>
    <mergeCell ref="B24:C24"/>
    <mergeCell ref="B62:C62"/>
    <mergeCell ref="B63:C63"/>
    <mergeCell ref="B64:C64"/>
    <mergeCell ref="B70:C70"/>
    <mergeCell ref="D71:E71"/>
    <mergeCell ref="D73:D77"/>
    <mergeCell ref="E73:E77"/>
    <mergeCell ref="B47:C47"/>
    <mergeCell ref="B83:C83"/>
    <mergeCell ref="B33:E33"/>
    <mergeCell ref="B39:C39"/>
    <mergeCell ref="D40:E40"/>
    <mergeCell ref="D42:D46"/>
    <mergeCell ref="E42:E46"/>
    <mergeCell ref="B46:C46"/>
    <mergeCell ref="B77:C77"/>
    <mergeCell ref="B53:C53"/>
    <mergeCell ref="D54:E54"/>
    <mergeCell ref="D56:D60"/>
    <mergeCell ref="E56:E60"/>
    <mergeCell ref="B60:C60"/>
    <mergeCell ref="B61:C61"/>
    <mergeCell ref="C32:D32"/>
    <mergeCell ref="C1:E1"/>
    <mergeCell ref="C2:E2"/>
    <mergeCell ref="C3:E3"/>
    <mergeCell ref="B6:E6"/>
    <mergeCell ref="A31:E3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topLeftCell="A25" zoomScale="85" zoomScaleNormal="85" workbookViewId="0">
      <selection activeCell="B41" sqref="B41:H41"/>
    </sheetView>
  </sheetViews>
  <sheetFormatPr defaultColWidth="9.09765625" defaultRowHeight="17.75"/>
  <cols>
    <col min="1" max="4" width="18.19921875" style="22" customWidth="1"/>
    <col min="5" max="6" width="14.3984375" style="52" customWidth="1"/>
    <col min="7" max="7" width="17.69921875" style="53" customWidth="1"/>
    <col min="8" max="8" width="14.3984375" style="53" customWidth="1"/>
    <col min="9" max="9" width="30.19921875" style="52" customWidth="1"/>
    <col min="10" max="10" width="18" style="22" customWidth="1"/>
    <col min="11" max="11" width="37.09765625" style="22" customWidth="1"/>
    <col min="12" max="12" width="20.19921875" style="22" customWidth="1"/>
    <col min="13" max="13" width="14" style="22" bestFit="1" customWidth="1"/>
    <col min="14" max="16384" width="9.09765625" style="22"/>
  </cols>
  <sheetData>
    <row r="1" spans="1:10" ht="33.450000000000003" customHeight="1">
      <c r="A1" s="45"/>
      <c r="B1" s="45"/>
      <c r="C1" s="45"/>
      <c r="D1" s="45"/>
      <c r="E1" s="46"/>
      <c r="F1" s="46"/>
      <c r="G1" s="47"/>
      <c r="H1" s="449" t="s">
        <v>297</v>
      </c>
      <c r="I1" s="449"/>
    </row>
    <row r="2" spans="1:10">
      <c r="A2" s="45"/>
      <c r="B2" s="45"/>
      <c r="C2" s="45"/>
      <c r="D2" s="45"/>
      <c r="E2" s="46"/>
      <c r="F2" s="46"/>
      <c r="G2" s="47"/>
      <c r="H2" s="450" t="s">
        <v>54</v>
      </c>
      <c r="I2" s="450"/>
    </row>
    <row r="3" spans="1:10">
      <c r="A3" s="45"/>
      <c r="B3" s="45"/>
      <c r="C3" s="45"/>
      <c r="D3" s="45"/>
      <c r="E3" s="46"/>
      <c r="F3" s="46"/>
      <c r="G3" s="47"/>
      <c r="H3" s="450" t="s">
        <v>5</v>
      </c>
      <c r="I3" s="450"/>
    </row>
    <row r="4" spans="1:10">
      <c r="A4" s="45"/>
      <c r="B4" s="45"/>
      <c r="C4" s="45"/>
      <c r="D4" s="45"/>
      <c r="E4" s="46"/>
      <c r="F4" s="46"/>
      <c r="G4" s="47"/>
      <c r="H4" s="47"/>
      <c r="I4" s="88"/>
    </row>
    <row r="5" spans="1:10">
      <c r="A5" s="45"/>
      <c r="B5" s="45"/>
      <c r="C5" s="45"/>
      <c r="D5" s="45"/>
      <c r="E5" s="46"/>
      <c r="F5" s="46"/>
      <c r="G5" s="47"/>
      <c r="H5" s="47"/>
      <c r="I5" s="88"/>
    </row>
    <row r="6" spans="1:10" ht="32.25" customHeight="1">
      <c r="A6" s="451" t="s">
        <v>250</v>
      </c>
      <c r="B6" s="451"/>
      <c r="C6" s="451"/>
      <c r="D6" s="451"/>
      <c r="E6" s="451"/>
      <c r="F6" s="451"/>
      <c r="G6" s="451"/>
      <c r="H6" s="451"/>
      <c r="I6" s="451"/>
    </row>
    <row r="7" spans="1:10" ht="20.95" customHeight="1">
      <c r="A7" s="451"/>
      <c r="B7" s="451"/>
      <c r="C7" s="451"/>
      <c r="D7" s="451"/>
      <c r="E7" s="451"/>
      <c r="F7" s="451"/>
      <c r="G7" s="451"/>
      <c r="H7" s="451"/>
      <c r="I7" s="451"/>
    </row>
    <row r="8" spans="1:10" ht="20.95" customHeight="1">
      <c r="A8" s="48"/>
      <c r="B8" s="48"/>
      <c r="C8" s="48"/>
      <c r="D8" s="48"/>
      <c r="E8" s="48"/>
      <c r="F8" s="48"/>
      <c r="G8" s="48"/>
      <c r="H8" s="48"/>
      <c r="I8" s="48"/>
    </row>
    <row r="9" spans="1:10" ht="20.95" customHeight="1">
      <c r="A9" s="48"/>
      <c r="B9" s="48"/>
      <c r="C9" s="48"/>
      <c r="D9" s="48"/>
      <c r="E9" s="48"/>
      <c r="F9" s="48"/>
      <c r="G9" s="48"/>
      <c r="H9" s="48"/>
      <c r="I9" s="48"/>
    </row>
    <row r="10" spans="1:10" ht="75.25" customHeight="1">
      <c r="A10" s="452" t="s">
        <v>35</v>
      </c>
      <c r="B10" s="452" t="s">
        <v>36</v>
      </c>
      <c r="C10" s="452"/>
      <c r="D10" s="452"/>
      <c r="E10" s="452" t="s">
        <v>37</v>
      </c>
      <c r="F10" s="452" t="s">
        <v>38</v>
      </c>
      <c r="G10" s="452" t="s">
        <v>39</v>
      </c>
      <c r="H10" s="453" t="s">
        <v>249</v>
      </c>
      <c r="I10" s="453"/>
    </row>
    <row r="11" spans="1:10" ht="20.95" customHeight="1">
      <c r="A11" s="452"/>
      <c r="B11" s="452"/>
      <c r="C11" s="452"/>
      <c r="D11" s="452"/>
      <c r="E11" s="452"/>
      <c r="F11" s="452"/>
      <c r="G11" s="452"/>
      <c r="H11" s="89" t="s">
        <v>40</v>
      </c>
      <c r="I11" s="49" t="s">
        <v>41</v>
      </c>
    </row>
    <row r="12" spans="1:10">
      <c r="A12" s="50">
        <v>1</v>
      </c>
      <c r="B12" s="454">
        <v>2</v>
      </c>
      <c r="C12" s="455"/>
      <c r="D12" s="456"/>
      <c r="E12" s="89">
        <v>3</v>
      </c>
      <c r="F12" s="89">
        <v>4</v>
      </c>
      <c r="G12" s="89">
        <v>5</v>
      </c>
      <c r="H12" s="89">
        <v>6</v>
      </c>
      <c r="I12" s="89">
        <v>7</v>
      </c>
      <c r="J12" s="51"/>
    </row>
    <row r="13" spans="1:10" ht="44.9" customHeight="1">
      <c r="A13" s="457" t="s">
        <v>18</v>
      </c>
      <c r="B13" s="457"/>
      <c r="C13" s="457"/>
      <c r="D13" s="457"/>
      <c r="E13" s="457"/>
      <c r="F13" s="457"/>
      <c r="G13" s="457"/>
      <c r="H13" s="457"/>
      <c r="I13" s="39">
        <f>+I14+I56+I63</f>
        <v>119641.09999999998</v>
      </c>
      <c r="J13" s="86"/>
    </row>
    <row r="14" spans="1:10" s="3" customFormat="1">
      <c r="A14" s="83" t="s">
        <v>86</v>
      </c>
      <c r="B14" s="83" t="s">
        <v>168</v>
      </c>
      <c r="C14" s="83" t="s">
        <v>169</v>
      </c>
      <c r="D14" s="443" t="s">
        <v>170</v>
      </c>
      <c r="E14" s="444"/>
      <c r="F14" s="444"/>
      <c r="G14" s="444"/>
      <c r="H14" s="445"/>
      <c r="I14" s="225">
        <f>+I15+I41</f>
        <v>161720.19999999998</v>
      </c>
      <c r="J14" s="226"/>
    </row>
    <row r="15" spans="1:10" s="55" customFormat="1" ht="54.95" customHeight="1">
      <c r="A15" s="115" t="s">
        <v>191</v>
      </c>
      <c r="B15" s="446" t="s">
        <v>192</v>
      </c>
      <c r="C15" s="446"/>
      <c r="D15" s="446"/>
      <c r="E15" s="446"/>
      <c r="F15" s="446"/>
      <c r="G15" s="446"/>
      <c r="H15" s="446"/>
      <c r="I15" s="227">
        <f>+I16</f>
        <v>4439.2000000000007</v>
      </c>
      <c r="J15" s="254"/>
    </row>
    <row r="16" spans="1:10" s="56" customFormat="1" ht="20.95" customHeight="1">
      <c r="A16" s="201"/>
      <c r="B16" s="368" t="s">
        <v>89</v>
      </c>
      <c r="C16" s="369"/>
      <c r="D16" s="372"/>
      <c r="E16" s="117" t="s">
        <v>55</v>
      </c>
      <c r="F16" s="117" t="s">
        <v>55</v>
      </c>
      <c r="G16" s="117" t="s">
        <v>55</v>
      </c>
      <c r="H16" s="229"/>
      <c r="I16" s="119">
        <f>SUM(I17:I40)</f>
        <v>4439.2000000000007</v>
      </c>
    </row>
    <row r="17" spans="1:9" s="56" customFormat="1">
      <c r="A17" s="201" t="s">
        <v>193</v>
      </c>
      <c r="B17" s="448" t="s">
        <v>194</v>
      </c>
      <c r="C17" s="448"/>
      <c r="D17" s="448"/>
      <c r="E17" s="204" t="s">
        <v>90</v>
      </c>
      <c r="F17" s="204" t="s">
        <v>195</v>
      </c>
      <c r="G17" s="120">
        <v>387621</v>
      </c>
      <c r="H17" s="121">
        <v>1</v>
      </c>
      <c r="I17" s="236">
        <f t="shared" ref="I17:I38" si="0">+ROUNDUP(H17*G17/1000,1)</f>
        <v>387.70000000000005</v>
      </c>
    </row>
    <row r="18" spans="1:9" s="56" customFormat="1">
      <c r="A18" s="201" t="s">
        <v>198</v>
      </c>
      <c r="B18" s="448" t="s">
        <v>194</v>
      </c>
      <c r="C18" s="448"/>
      <c r="D18" s="448"/>
      <c r="E18" s="204" t="s">
        <v>90</v>
      </c>
      <c r="F18" s="204" t="s">
        <v>195</v>
      </c>
      <c r="G18" s="120">
        <v>693600</v>
      </c>
      <c r="H18" s="121">
        <v>1</v>
      </c>
      <c r="I18" s="236">
        <f t="shared" si="0"/>
        <v>693.6</v>
      </c>
    </row>
    <row r="19" spans="1:9" s="56" customFormat="1">
      <c r="A19" s="201" t="s">
        <v>197</v>
      </c>
      <c r="B19" s="448" t="s">
        <v>194</v>
      </c>
      <c r="C19" s="448"/>
      <c r="D19" s="448"/>
      <c r="E19" s="204" t="s">
        <v>90</v>
      </c>
      <c r="F19" s="204" t="s">
        <v>195</v>
      </c>
      <c r="G19" s="120">
        <v>115200</v>
      </c>
      <c r="H19" s="121">
        <v>1</v>
      </c>
      <c r="I19" s="236">
        <f t="shared" si="0"/>
        <v>115.2</v>
      </c>
    </row>
    <row r="20" spans="1:9" s="56" customFormat="1">
      <c r="A20" s="201" t="s">
        <v>196</v>
      </c>
      <c r="B20" s="448" t="s">
        <v>194</v>
      </c>
      <c r="C20" s="448"/>
      <c r="D20" s="448"/>
      <c r="E20" s="204" t="s">
        <v>90</v>
      </c>
      <c r="F20" s="204" t="s">
        <v>195</v>
      </c>
      <c r="G20" s="120">
        <v>142800</v>
      </c>
      <c r="H20" s="121">
        <v>1</v>
      </c>
      <c r="I20" s="236">
        <f t="shared" si="0"/>
        <v>142.80000000000001</v>
      </c>
    </row>
    <row r="21" spans="1:9" s="56" customFormat="1" ht="17.2" customHeight="1">
      <c r="A21" s="201" t="s">
        <v>208</v>
      </c>
      <c r="B21" s="448" t="s">
        <v>194</v>
      </c>
      <c r="C21" s="448"/>
      <c r="D21" s="448"/>
      <c r="E21" s="204" t="s">
        <v>90</v>
      </c>
      <c r="F21" s="204" t="s">
        <v>195</v>
      </c>
      <c r="G21" s="120">
        <v>822000</v>
      </c>
      <c r="H21" s="121">
        <v>1</v>
      </c>
      <c r="I21" s="236">
        <f t="shared" si="0"/>
        <v>822</v>
      </c>
    </row>
    <row r="22" spans="1:9" s="56" customFormat="1" ht="17.2" customHeight="1">
      <c r="A22" s="201" t="s">
        <v>210</v>
      </c>
      <c r="B22" s="448" t="s">
        <v>194</v>
      </c>
      <c r="C22" s="448"/>
      <c r="D22" s="448"/>
      <c r="E22" s="204" t="s">
        <v>90</v>
      </c>
      <c r="F22" s="204" t="s">
        <v>195</v>
      </c>
      <c r="G22" s="120">
        <v>71000</v>
      </c>
      <c r="H22" s="121">
        <v>1</v>
      </c>
      <c r="I22" s="236">
        <f t="shared" si="0"/>
        <v>71</v>
      </c>
    </row>
    <row r="23" spans="1:9" s="56" customFormat="1" ht="17.2" customHeight="1">
      <c r="A23" s="201" t="s">
        <v>211</v>
      </c>
      <c r="B23" s="448" t="s">
        <v>194</v>
      </c>
      <c r="C23" s="448"/>
      <c r="D23" s="448"/>
      <c r="E23" s="204" t="s">
        <v>90</v>
      </c>
      <c r="F23" s="204" t="s">
        <v>195</v>
      </c>
      <c r="G23" s="120">
        <v>115000</v>
      </c>
      <c r="H23" s="121">
        <v>1</v>
      </c>
      <c r="I23" s="236">
        <f t="shared" si="0"/>
        <v>115</v>
      </c>
    </row>
    <row r="24" spans="1:9" s="56" customFormat="1">
      <c r="A24" s="201" t="s">
        <v>209</v>
      </c>
      <c r="B24" s="448" t="s">
        <v>194</v>
      </c>
      <c r="C24" s="448"/>
      <c r="D24" s="448"/>
      <c r="E24" s="204" t="s">
        <v>90</v>
      </c>
      <c r="F24" s="204" t="s">
        <v>195</v>
      </c>
      <c r="G24" s="120">
        <v>612000</v>
      </c>
      <c r="H24" s="121">
        <v>1</v>
      </c>
      <c r="I24" s="236">
        <f t="shared" si="0"/>
        <v>612</v>
      </c>
    </row>
    <row r="25" spans="1:9" s="56" customFormat="1">
      <c r="A25" s="201" t="s">
        <v>203</v>
      </c>
      <c r="B25" s="448" t="s">
        <v>200</v>
      </c>
      <c r="C25" s="448"/>
      <c r="D25" s="448"/>
      <c r="E25" s="204" t="s">
        <v>90</v>
      </c>
      <c r="F25" s="204" t="s">
        <v>195</v>
      </c>
      <c r="G25" s="120">
        <v>12207</v>
      </c>
      <c r="H25" s="121">
        <v>2</v>
      </c>
      <c r="I25" s="236">
        <f t="shared" si="0"/>
        <v>24.5</v>
      </c>
    </row>
    <row r="26" spans="1:9" s="56" customFormat="1">
      <c r="A26" s="201" t="s">
        <v>202</v>
      </c>
      <c r="B26" s="448" t="s">
        <v>200</v>
      </c>
      <c r="C26" s="448"/>
      <c r="D26" s="448"/>
      <c r="E26" s="204" t="s">
        <v>90</v>
      </c>
      <c r="F26" s="204" t="s">
        <v>195</v>
      </c>
      <c r="G26" s="120">
        <v>10680</v>
      </c>
      <c r="H26" s="121">
        <v>2</v>
      </c>
      <c r="I26" s="236">
        <f t="shared" si="0"/>
        <v>21.400000000000002</v>
      </c>
    </row>
    <row r="27" spans="1:9" s="56" customFormat="1">
      <c r="A27" s="201" t="s">
        <v>205</v>
      </c>
      <c r="B27" s="448" t="s">
        <v>200</v>
      </c>
      <c r="C27" s="448"/>
      <c r="D27" s="448"/>
      <c r="E27" s="204" t="s">
        <v>90</v>
      </c>
      <c r="F27" s="204" t="s">
        <v>195</v>
      </c>
      <c r="G27" s="120">
        <v>15259</v>
      </c>
      <c r="H27" s="121">
        <v>2</v>
      </c>
      <c r="I27" s="236">
        <f t="shared" si="0"/>
        <v>30.6</v>
      </c>
    </row>
    <row r="28" spans="1:9" s="56" customFormat="1">
      <c r="A28" s="201" t="s">
        <v>201</v>
      </c>
      <c r="B28" s="448" t="s">
        <v>200</v>
      </c>
      <c r="C28" s="448"/>
      <c r="D28" s="448"/>
      <c r="E28" s="204" t="s">
        <v>90</v>
      </c>
      <c r="F28" s="204" t="s">
        <v>195</v>
      </c>
      <c r="G28" s="120">
        <v>8916</v>
      </c>
      <c r="H28" s="121">
        <v>2</v>
      </c>
      <c r="I28" s="236">
        <f t="shared" si="0"/>
        <v>17.900000000000002</v>
      </c>
    </row>
    <row r="29" spans="1:9" s="56" customFormat="1">
      <c r="A29" s="201" t="s">
        <v>214</v>
      </c>
      <c r="B29" s="448" t="s">
        <v>200</v>
      </c>
      <c r="C29" s="448"/>
      <c r="D29" s="448"/>
      <c r="E29" s="204" t="s">
        <v>90</v>
      </c>
      <c r="F29" s="204" t="s">
        <v>195</v>
      </c>
      <c r="G29" s="120">
        <v>2600</v>
      </c>
      <c r="H29" s="121">
        <v>2</v>
      </c>
      <c r="I29" s="236">
        <f t="shared" si="0"/>
        <v>5.2</v>
      </c>
    </row>
    <row r="30" spans="1:9" s="56" customFormat="1">
      <c r="A30" s="201" t="s">
        <v>204</v>
      </c>
      <c r="B30" s="448" t="s">
        <v>200</v>
      </c>
      <c r="C30" s="448"/>
      <c r="D30" s="448"/>
      <c r="E30" s="204" t="s">
        <v>90</v>
      </c>
      <c r="F30" s="204" t="s">
        <v>195</v>
      </c>
      <c r="G30" s="120">
        <v>13734</v>
      </c>
      <c r="H30" s="121">
        <v>2</v>
      </c>
      <c r="I30" s="236">
        <f t="shared" si="0"/>
        <v>27.5</v>
      </c>
    </row>
    <row r="31" spans="1:9" s="56" customFormat="1">
      <c r="A31" s="201" t="s">
        <v>216</v>
      </c>
      <c r="B31" s="448" t="s">
        <v>200</v>
      </c>
      <c r="C31" s="448"/>
      <c r="D31" s="448"/>
      <c r="E31" s="204" t="s">
        <v>90</v>
      </c>
      <c r="F31" s="204" t="s">
        <v>195</v>
      </c>
      <c r="G31" s="120">
        <v>5500</v>
      </c>
      <c r="H31" s="121">
        <v>2</v>
      </c>
      <c r="I31" s="236">
        <f t="shared" si="0"/>
        <v>11</v>
      </c>
    </row>
    <row r="32" spans="1:9" s="56" customFormat="1">
      <c r="A32" s="201" t="s">
        <v>199</v>
      </c>
      <c r="B32" s="448" t="s">
        <v>200</v>
      </c>
      <c r="C32" s="448"/>
      <c r="D32" s="448"/>
      <c r="E32" s="204" t="s">
        <v>90</v>
      </c>
      <c r="F32" s="204" t="s">
        <v>195</v>
      </c>
      <c r="G32" s="120">
        <v>1500</v>
      </c>
      <c r="H32" s="121">
        <v>2</v>
      </c>
      <c r="I32" s="236">
        <f t="shared" si="0"/>
        <v>3</v>
      </c>
    </row>
    <row r="33" spans="1:10" s="56" customFormat="1">
      <c r="A33" s="201" t="s">
        <v>217</v>
      </c>
      <c r="B33" s="448" t="s">
        <v>200</v>
      </c>
      <c r="C33" s="448"/>
      <c r="D33" s="448"/>
      <c r="E33" s="204" t="s">
        <v>90</v>
      </c>
      <c r="F33" s="204" t="s">
        <v>195</v>
      </c>
      <c r="G33" s="120">
        <v>6000</v>
      </c>
      <c r="H33" s="121">
        <v>2</v>
      </c>
      <c r="I33" s="236">
        <f t="shared" si="0"/>
        <v>12</v>
      </c>
    </row>
    <row r="34" spans="1:10" s="56" customFormat="1">
      <c r="A34" s="201" t="s">
        <v>215</v>
      </c>
      <c r="B34" s="448" t="s">
        <v>200</v>
      </c>
      <c r="C34" s="448"/>
      <c r="D34" s="448"/>
      <c r="E34" s="204" t="s">
        <v>90</v>
      </c>
      <c r="F34" s="204" t="s">
        <v>195</v>
      </c>
      <c r="G34" s="120">
        <v>3900</v>
      </c>
      <c r="H34" s="121">
        <v>2</v>
      </c>
      <c r="I34" s="236">
        <f t="shared" si="0"/>
        <v>7.8</v>
      </c>
    </row>
    <row r="35" spans="1:10" s="56" customFormat="1">
      <c r="A35" s="201" t="s">
        <v>206</v>
      </c>
      <c r="B35" s="448" t="s">
        <v>207</v>
      </c>
      <c r="C35" s="448"/>
      <c r="D35" s="448"/>
      <c r="E35" s="204" t="s">
        <v>90</v>
      </c>
      <c r="F35" s="204" t="s">
        <v>91</v>
      </c>
      <c r="G35" s="120">
        <v>232000</v>
      </c>
      <c r="H35" s="121">
        <v>3</v>
      </c>
      <c r="I35" s="236">
        <f t="shared" si="0"/>
        <v>696</v>
      </c>
    </row>
    <row r="36" spans="1:10" s="56" customFormat="1">
      <c r="A36" s="201" t="s">
        <v>212</v>
      </c>
      <c r="B36" s="448" t="s">
        <v>213</v>
      </c>
      <c r="C36" s="448"/>
      <c r="D36" s="448"/>
      <c r="E36" s="204" t="s">
        <v>90</v>
      </c>
      <c r="F36" s="204" t="s">
        <v>195</v>
      </c>
      <c r="G36" s="120">
        <v>65000</v>
      </c>
      <c r="H36" s="121">
        <v>1</v>
      </c>
      <c r="I36" s="236">
        <f t="shared" si="0"/>
        <v>65</v>
      </c>
    </row>
    <row r="37" spans="1:10" s="56" customFormat="1">
      <c r="A37" s="201" t="s">
        <v>218</v>
      </c>
      <c r="B37" s="448" t="s">
        <v>219</v>
      </c>
      <c r="C37" s="448"/>
      <c r="D37" s="448"/>
      <c r="E37" s="204" t="s">
        <v>90</v>
      </c>
      <c r="F37" s="204" t="s">
        <v>195</v>
      </c>
      <c r="G37" s="120">
        <v>90000</v>
      </c>
      <c r="H37" s="121">
        <v>1</v>
      </c>
      <c r="I37" s="236">
        <f t="shared" si="0"/>
        <v>90</v>
      </c>
    </row>
    <row r="38" spans="1:10" s="56" customFormat="1">
      <c r="A38" s="201" t="s">
        <v>220</v>
      </c>
      <c r="B38" s="448" t="s">
        <v>221</v>
      </c>
      <c r="C38" s="448"/>
      <c r="D38" s="448"/>
      <c r="E38" s="204" t="s">
        <v>90</v>
      </c>
      <c r="F38" s="204" t="s">
        <v>91</v>
      </c>
      <c r="G38" s="120">
        <v>6000</v>
      </c>
      <c r="H38" s="121">
        <v>1</v>
      </c>
      <c r="I38" s="236">
        <f t="shared" si="0"/>
        <v>6</v>
      </c>
    </row>
    <row r="39" spans="1:10" s="56" customFormat="1" ht="34.4" customHeight="1">
      <c r="A39" s="201" t="s">
        <v>222</v>
      </c>
      <c r="B39" s="448" t="s">
        <v>223</v>
      </c>
      <c r="C39" s="448"/>
      <c r="D39" s="448"/>
      <c r="E39" s="204" t="s">
        <v>90</v>
      </c>
      <c r="F39" s="204" t="s">
        <v>195</v>
      </c>
      <c r="G39" s="120">
        <v>105000</v>
      </c>
      <c r="H39" s="121">
        <v>2</v>
      </c>
      <c r="I39" s="236">
        <f t="shared" ref="I39:I40" si="1">+ROUNDUP(H39*G39/1000,1)</f>
        <v>210</v>
      </c>
    </row>
    <row r="40" spans="1:10" s="56" customFormat="1">
      <c r="A40" s="201" t="s">
        <v>224</v>
      </c>
      <c r="B40" s="448" t="s">
        <v>225</v>
      </c>
      <c r="C40" s="448"/>
      <c r="D40" s="448"/>
      <c r="E40" s="204" t="s">
        <v>90</v>
      </c>
      <c r="F40" s="204" t="s">
        <v>195</v>
      </c>
      <c r="G40" s="120">
        <v>126000</v>
      </c>
      <c r="H40" s="121">
        <v>2</v>
      </c>
      <c r="I40" s="236">
        <f t="shared" si="1"/>
        <v>252</v>
      </c>
    </row>
    <row r="41" spans="1:10" s="55" customFormat="1" ht="54.95" customHeight="1">
      <c r="A41" s="115" t="s">
        <v>171</v>
      </c>
      <c r="B41" s="446" t="s">
        <v>172</v>
      </c>
      <c r="C41" s="446"/>
      <c r="D41" s="446"/>
      <c r="E41" s="446"/>
      <c r="F41" s="446"/>
      <c r="G41" s="446"/>
      <c r="H41" s="446"/>
      <c r="I41" s="227">
        <f>+I42+I47</f>
        <v>157280.99999999997</v>
      </c>
      <c r="J41" s="228"/>
    </row>
    <row r="42" spans="1:10" s="56" customFormat="1" ht="20.95" customHeight="1">
      <c r="A42" s="201"/>
      <c r="B42" s="368" t="s">
        <v>118</v>
      </c>
      <c r="C42" s="369"/>
      <c r="D42" s="442"/>
      <c r="E42" s="117" t="s">
        <v>55</v>
      </c>
      <c r="F42" s="117" t="s">
        <v>55</v>
      </c>
      <c r="G42" s="117" t="s">
        <v>55</v>
      </c>
      <c r="H42" s="118"/>
      <c r="I42" s="119">
        <f>SUM(I43:I46)</f>
        <v>152889.69999999998</v>
      </c>
    </row>
    <row r="43" spans="1:10" s="237" customFormat="1" ht="35.5" customHeight="1">
      <c r="A43" s="232" t="s">
        <v>333</v>
      </c>
      <c r="B43" s="458" t="s">
        <v>334</v>
      </c>
      <c r="C43" s="459"/>
      <c r="D43" s="460"/>
      <c r="E43" s="233" t="s">
        <v>126</v>
      </c>
      <c r="F43" s="233" t="s">
        <v>122</v>
      </c>
      <c r="G43" s="234">
        <v>32254416</v>
      </c>
      <c r="H43" s="235">
        <v>1</v>
      </c>
      <c r="I43" s="236">
        <f>+ROUNDUP(H43*G43/1000,1)</f>
        <v>32254.5</v>
      </c>
    </row>
    <row r="44" spans="1:10" s="237" customFormat="1" ht="35.5" customHeight="1">
      <c r="A44" s="351" t="s">
        <v>335</v>
      </c>
      <c r="B44" s="458" t="s">
        <v>334</v>
      </c>
      <c r="C44" s="459"/>
      <c r="D44" s="460"/>
      <c r="E44" s="233" t="s">
        <v>126</v>
      </c>
      <c r="F44" s="233" t="s">
        <v>122</v>
      </c>
      <c r="G44" s="234">
        <v>46751640</v>
      </c>
      <c r="H44" s="235">
        <v>1</v>
      </c>
      <c r="I44" s="236">
        <f t="shared" ref="I44:I46" si="2">+ROUNDUP(H44*G44/1000,1)</f>
        <v>46751.7</v>
      </c>
    </row>
    <row r="45" spans="1:10" s="237" customFormat="1" ht="35.5" customHeight="1">
      <c r="A45" s="351" t="s">
        <v>336</v>
      </c>
      <c r="B45" s="458" t="s">
        <v>334</v>
      </c>
      <c r="C45" s="459"/>
      <c r="D45" s="460"/>
      <c r="E45" s="233" t="s">
        <v>126</v>
      </c>
      <c r="F45" s="233" t="s">
        <v>122</v>
      </c>
      <c r="G45" s="234">
        <v>44044542</v>
      </c>
      <c r="H45" s="235">
        <v>1</v>
      </c>
      <c r="I45" s="236">
        <f t="shared" si="2"/>
        <v>44044.6</v>
      </c>
    </row>
    <row r="46" spans="1:10" s="237" customFormat="1" ht="35.5" customHeight="1">
      <c r="A46" s="351" t="s">
        <v>337</v>
      </c>
      <c r="B46" s="458" t="s">
        <v>334</v>
      </c>
      <c r="C46" s="459"/>
      <c r="D46" s="460"/>
      <c r="E46" s="233" t="s">
        <v>126</v>
      </c>
      <c r="F46" s="233" t="s">
        <v>122</v>
      </c>
      <c r="G46" s="234">
        <v>29838840</v>
      </c>
      <c r="H46" s="235">
        <v>1</v>
      </c>
      <c r="I46" s="236">
        <f t="shared" si="2"/>
        <v>29838.899999999998</v>
      </c>
    </row>
    <row r="47" spans="1:10" s="56" customFormat="1" ht="20.95" customHeight="1">
      <c r="A47" s="201"/>
      <c r="B47" s="368" t="s">
        <v>123</v>
      </c>
      <c r="C47" s="369"/>
      <c r="D47" s="442"/>
      <c r="E47" s="117" t="s">
        <v>55</v>
      </c>
      <c r="F47" s="117" t="s">
        <v>55</v>
      </c>
      <c r="G47" s="117" t="s">
        <v>55</v>
      </c>
      <c r="H47" s="118"/>
      <c r="I47" s="119">
        <f>SUM(I48:I55)</f>
        <v>4391.2999999999993</v>
      </c>
    </row>
    <row r="48" spans="1:10" s="237" customFormat="1">
      <c r="A48" s="232">
        <v>71351540</v>
      </c>
      <c r="B48" s="447" t="s">
        <v>125</v>
      </c>
      <c r="C48" s="447"/>
      <c r="D48" s="447"/>
      <c r="E48" s="233" t="s">
        <v>126</v>
      </c>
      <c r="F48" s="233" t="s">
        <v>122</v>
      </c>
      <c r="G48" s="234">
        <v>703890</v>
      </c>
      <c r="H48" s="235">
        <v>1</v>
      </c>
      <c r="I48" s="236">
        <f t="shared" ref="I48" si="3">+ROUND(H48*G48/1000,1)</f>
        <v>703.9</v>
      </c>
    </row>
    <row r="49" spans="1:10" s="237" customFormat="1">
      <c r="A49" s="232">
        <v>71351540</v>
      </c>
      <c r="B49" s="447" t="s">
        <v>125</v>
      </c>
      <c r="C49" s="447"/>
      <c r="D49" s="447"/>
      <c r="E49" s="233" t="s">
        <v>126</v>
      </c>
      <c r="F49" s="233" t="s">
        <v>122</v>
      </c>
      <c r="G49" s="234">
        <v>995650</v>
      </c>
      <c r="H49" s="235">
        <v>1</v>
      </c>
      <c r="I49" s="236">
        <f t="shared" ref="I49" si="4">+ROUND(H49*G49/1000,1)</f>
        <v>995.7</v>
      </c>
    </row>
    <row r="50" spans="1:10" s="237" customFormat="1">
      <c r="A50" s="232">
        <v>71351540</v>
      </c>
      <c r="B50" s="447" t="s">
        <v>125</v>
      </c>
      <c r="C50" s="447"/>
      <c r="D50" s="447"/>
      <c r="E50" s="233" t="s">
        <v>126</v>
      </c>
      <c r="F50" s="233" t="s">
        <v>122</v>
      </c>
      <c r="G50" s="234">
        <v>691530</v>
      </c>
      <c r="H50" s="235">
        <v>1</v>
      </c>
      <c r="I50" s="236">
        <f t="shared" ref="I50" si="5">+ROUND(H50*G50/1000,1)</f>
        <v>691.5</v>
      </c>
    </row>
    <row r="51" spans="1:10" s="237" customFormat="1">
      <c r="A51" s="232">
        <v>71351540</v>
      </c>
      <c r="B51" s="447" t="s">
        <v>125</v>
      </c>
      <c r="C51" s="447"/>
      <c r="D51" s="447"/>
      <c r="E51" s="233" t="s">
        <v>126</v>
      </c>
      <c r="F51" s="233" t="s">
        <v>122</v>
      </c>
      <c r="G51" s="234">
        <v>961190</v>
      </c>
      <c r="H51" s="235">
        <v>1</v>
      </c>
      <c r="I51" s="236">
        <f t="shared" ref="I51" si="6">+ROUND(H51*G51/1000,1)</f>
        <v>961.2</v>
      </c>
    </row>
    <row r="52" spans="1:10" s="237" customFormat="1">
      <c r="A52" s="232">
        <v>98111140</v>
      </c>
      <c r="B52" s="447" t="s">
        <v>128</v>
      </c>
      <c r="C52" s="447"/>
      <c r="D52" s="447"/>
      <c r="E52" s="233" t="s">
        <v>129</v>
      </c>
      <c r="F52" s="233" t="s">
        <v>122</v>
      </c>
      <c r="G52" s="234">
        <v>211170</v>
      </c>
      <c r="H52" s="235">
        <v>1</v>
      </c>
      <c r="I52" s="236">
        <f t="shared" ref="I52" si="7">+ROUND(H52*G52/1000,1)</f>
        <v>211.2</v>
      </c>
    </row>
    <row r="53" spans="1:10" s="237" customFormat="1">
      <c r="A53" s="232">
        <v>98111140</v>
      </c>
      <c r="B53" s="447" t="s">
        <v>128</v>
      </c>
      <c r="C53" s="447"/>
      <c r="D53" s="447"/>
      <c r="E53" s="233" t="s">
        <v>129</v>
      </c>
      <c r="F53" s="233" t="s">
        <v>122</v>
      </c>
      <c r="G53" s="234">
        <v>331880</v>
      </c>
      <c r="H53" s="235">
        <v>1</v>
      </c>
      <c r="I53" s="236">
        <f t="shared" ref="I53" si="8">+ROUND(H53*G53/1000,1)</f>
        <v>331.9</v>
      </c>
    </row>
    <row r="54" spans="1:10" s="237" customFormat="1">
      <c r="A54" s="232">
        <v>98111140</v>
      </c>
      <c r="B54" s="447" t="s">
        <v>128</v>
      </c>
      <c r="C54" s="447"/>
      <c r="D54" s="447"/>
      <c r="E54" s="233" t="s">
        <v>129</v>
      </c>
      <c r="F54" s="233" t="s">
        <v>122</v>
      </c>
      <c r="G54" s="234">
        <v>207460</v>
      </c>
      <c r="H54" s="235">
        <v>1</v>
      </c>
      <c r="I54" s="236">
        <f t="shared" ref="I54" si="9">+ROUND(H54*G54/1000,1)</f>
        <v>207.5</v>
      </c>
    </row>
    <row r="55" spans="1:10" s="237" customFormat="1">
      <c r="A55" s="232">
        <v>98111140</v>
      </c>
      <c r="B55" s="447" t="s">
        <v>128</v>
      </c>
      <c r="C55" s="447"/>
      <c r="D55" s="447"/>
      <c r="E55" s="233" t="s">
        <v>129</v>
      </c>
      <c r="F55" s="233" t="s">
        <v>122</v>
      </c>
      <c r="G55" s="234">
        <v>288350</v>
      </c>
      <c r="H55" s="235">
        <v>1</v>
      </c>
      <c r="I55" s="236">
        <f t="shared" ref="I55" si="10">+ROUND(H55*G55/1000,1)</f>
        <v>288.39999999999998</v>
      </c>
    </row>
    <row r="56" spans="1:10" s="3" customFormat="1">
      <c r="A56" s="83" t="s">
        <v>86</v>
      </c>
      <c r="B56" s="83" t="s">
        <v>47</v>
      </c>
      <c r="C56" s="83" t="s">
        <v>87</v>
      </c>
      <c r="D56" s="443" t="s">
        <v>88</v>
      </c>
      <c r="E56" s="444"/>
      <c r="F56" s="444"/>
      <c r="G56" s="444"/>
      <c r="H56" s="469"/>
      <c r="I56" s="114">
        <f>+I57</f>
        <v>-61879.1</v>
      </c>
    </row>
    <row r="57" spans="1:10" s="55" customFormat="1" ht="54.8" customHeight="1">
      <c r="A57" s="115" t="s">
        <v>117</v>
      </c>
      <c r="B57" s="446" t="s">
        <v>105</v>
      </c>
      <c r="C57" s="446"/>
      <c r="D57" s="446"/>
      <c r="E57" s="446"/>
      <c r="F57" s="446"/>
      <c r="G57" s="446"/>
      <c r="H57" s="446"/>
      <c r="I57" s="116">
        <f>+I58+I60</f>
        <v>-61879.1</v>
      </c>
    </row>
    <row r="58" spans="1:10" s="56" customFormat="1" ht="20.95" customHeight="1">
      <c r="A58" s="201"/>
      <c r="B58" s="368" t="s">
        <v>118</v>
      </c>
      <c r="C58" s="369"/>
      <c r="D58" s="442"/>
      <c r="E58" s="117" t="s">
        <v>55</v>
      </c>
      <c r="F58" s="117" t="s">
        <v>55</v>
      </c>
      <c r="G58" s="117" t="s">
        <v>55</v>
      </c>
      <c r="H58" s="118"/>
      <c r="I58" s="119">
        <f>+I59</f>
        <v>-60311</v>
      </c>
    </row>
    <row r="59" spans="1:10" s="56" customFormat="1">
      <c r="A59" s="201" t="s">
        <v>119</v>
      </c>
      <c r="B59" s="441" t="s">
        <v>120</v>
      </c>
      <c r="C59" s="441"/>
      <c r="D59" s="441"/>
      <c r="E59" s="204" t="s">
        <v>121</v>
      </c>
      <c r="F59" s="204" t="s">
        <v>122</v>
      </c>
      <c r="G59" s="120"/>
      <c r="H59" s="121"/>
      <c r="I59" s="119">
        <v>-60311</v>
      </c>
    </row>
    <row r="60" spans="1:10" s="56" customFormat="1" ht="20.95" customHeight="1">
      <c r="A60" s="201"/>
      <c r="B60" s="368" t="s">
        <v>123</v>
      </c>
      <c r="C60" s="369"/>
      <c r="D60" s="442"/>
      <c r="E60" s="117" t="s">
        <v>55</v>
      </c>
      <c r="F60" s="117" t="s">
        <v>55</v>
      </c>
      <c r="G60" s="117" t="s">
        <v>55</v>
      </c>
      <c r="H60" s="118"/>
      <c r="I60" s="119">
        <f>SUM(I61:I62)</f>
        <v>-1568.1</v>
      </c>
    </row>
    <row r="61" spans="1:10" s="56" customFormat="1">
      <c r="A61" s="201" t="s">
        <v>124</v>
      </c>
      <c r="B61" s="441" t="s">
        <v>125</v>
      </c>
      <c r="C61" s="441"/>
      <c r="D61" s="441"/>
      <c r="E61" s="204" t="s">
        <v>126</v>
      </c>
      <c r="F61" s="204" t="s">
        <v>122</v>
      </c>
      <c r="G61" s="120"/>
      <c r="H61" s="121"/>
      <c r="I61" s="119">
        <v>-1206.2</v>
      </c>
    </row>
    <row r="62" spans="1:10" s="56" customFormat="1">
      <c r="A62" s="201" t="s">
        <v>127</v>
      </c>
      <c r="B62" s="441" t="s">
        <v>128</v>
      </c>
      <c r="C62" s="441"/>
      <c r="D62" s="441"/>
      <c r="E62" s="204" t="s">
        <v>129</v>
      </c>
      <c r="F62" s="204" t="s">
        <v>122</v>
      </c>
      <c r="G62" s="120"/>
      <c r="H62" s="121"/>
      <c r="I62" s="119">
        <v>-361.9</v>
      </c>
    </row>
    <row r="63" spans="1:10" s="3" customFormat="1" ht="17.75" customHeight="1">
      <c r="A63" s="83" t="s">
        <v>184</v>
      </c>
      <c r="B63" s="83" t="s">
        <v>47</v>
      </c>
      <c r="C63" s="83" t="s">
        <v>169</v>
      </c>
      <c r="D63" s="443" t="s">
        <v>185</v>
      </c>
      <c r="E63" s="444"/>
      <c r="F63" s="444"/>
      <c r="G63" s="444"/>
      <c r="H63" s="445"/>
      <c r="I63" s="225">
        <f>+I64</f>
        <v>19800</v>
      </c>
    </row>
    <row r="64" spans="1:10" s="55" customFormat="1" ht="54.95" customHeight="1">
      <c r="A64" s="115" t="s">
        <v>188</v>
      </c>
      <c r="B64" s="465" t="s">
        <v>190</v>
      </c>
      <c r="C64" s="465"/>
      <c r="D64" s="465"/>
      <c r="E64" s="465"/>
      <c r="F64" s="465"/>
      <c r="G64" s="465"/>
      <c r="H64" s="465"/>
      <c r="I64" s="227">
        <f>+I65</f>
        <v>19800</v>
      </c>
      <c r="J64" s="228"/>
    </row>
    <row r="65" spans="1:10" s="56" customFormat="1" ht="20.95" customHeight="1">
      <c r="A65" s="201"/>
      <c r="B65" s="368" t="s">
        <v>123</v>
      </c>
      <c r="C65" s="369"/>
      <c r="D65" s="372"/>
      <c r="E65" s="117" t="s">
        <v>55</v>
      </c>
      <c r="F65" s="117" t="s">
        <v>55</v>
      </c>
      <c r="G65" s="117" t="s">
        <v>55</v>
      </c>
      <c r="H65" s="229"/>
      <c r="I65" s="119">
        <f>SUM(I66:I67)</f>
        <v>19800</v>
      </c>
    </row>
    <row r="66" spans="1:10" s="56" customFormat="1" ht="17.75" customHeight="1">
      <c r="A66" s="201">
        <v>71241200</v>
      </c>
      <c r="B66" s="466" t="s">
        <v>187</v>
      </c>
      <c r="C66" s="467"/>
      <c r="D66" s="468"/>
      <c r="E66" s="204" t="s">
        <v>126</v>
      </c>
      <c r="F66" s="204" t="s">
        <v>122</v>
      </c>
      <c r="G66" s="230">
        <v>18500000</v>
      </c>
      <c r="H66" s="251">
        <v>1</v>
      </c>
      <c r="I66" s="252">
        <f t="shared" ref="I66" si="11">+ROUNDUP(H66*G66/1000,1)</f>
        <v>18500</v>
      </c>
    </row>
    <row r="67" spans="1:10" s="56" customFormat="1" ht="18" customHeight="1">
      <c r="A67" s="201">
        <v>50531140</v>
      </c>
      <c r="B67" s="441" t="s">
        <v>173</v>
      </c>
      <c r="C67" s="441"/>
      <c r="D67" s="441"/>
      <c r="E67" s="204" t="s">
        <v>126</v>
      </c>
      <c r="F67" s="204" t="s">
        <v>122</v>
      </c>
      <c r="G67" s="230">
        <v>1300000</v>
      </c>
      <c r="H67" s="251">
        <v>1</v>
      </c>
      <c r="I67" s="253">
        <f t="shared" ref="I67" si="12">+ROUND(H67*G67/1000,1)</f>
        <v>1300</v>
      </c>
    </row>
    <row r="69" spans="1:10" ht="44.9" customHeight="1">
      <c r="A69" s="461" t="s">
        <v>229</v>
      </c>
      <c r="B69" s="461"/>
      <c r="C69" s="461"/>
      <c r="D69" s="461"/>
      <c r="E69" s="461"/>
      <c r="F69" s="461"/>
      <c r="G69" s="461"/>
      <c r="H69" s="461"/>
      <c r="I69" s="224">
        <f>+I70+I77</f>
        <v>-99841.1</v>
      </c>
      <c r="J69" s="86"/>
    </row>
    <row r="70" spans="1:10" s="52" customFormat="1" ht="38.15" customHeight="1">
      <c r="A70" s="260" t="s">
        <v>86</v>
      </c>
      <c r="B70" s="260" t="s">
        <v>47</v>
      </c>
      <c r="C70" s="260" t="s">
        <v>230</v>
      </c>
      <c r="D70" s="443" t="s">
        <v>231</v>
      </c>
      <c r="E70" s="444"/>
      <c r="F70" s="444"/>
      <c r="G70" s="444"/>
      <c r="H70" s="445"/>
      <c r="I70" s="261">
        <f>+I71</f>
        <v>-33931.700000000004</v>
      </c>
      <c r="J70" s="262"/>
    </row>
    <row r="71" spans="1:10" ht="54.8" customHeight="1">
      <c r="A71" s="263" t="s">
        <v>232</v>
      </c>
      <c r="B71" s="462" t="s">
        <v>233</v>
      </c>
      <c r="C71" s="463"/>
      <c r="D71" s="463"/>
      <c r="E71" s="463"/>
      <c r="F71" s="463"/>
      <c r="G71" s="463"/>
      <c r="H71" s="464"/>
      <c r="I71" s="264">
        <f>+I72+I74</f>
        <v>-33931.700000000004</v>
      </c>
    </row>
    <row r="72" spans="1:10" ht="16.55" customHeight="1">
      <c r="A72" s="265"/>
      <c r="B72" s="470" t="s">
        <v>118</v>
      </c>
      <c r="C72" s="471"/>
      <c r="D72" s="472"/>
      <c r="E72" s="266"/>
      <c r="F72" s="266"/>
      <c r="G72" s="267"/>
      <c r="H72" s="267"/>
      <c r="I72" s="268">
        <f>+I73</f>
        <v>-33355.800000000003</v>
      </c>
      <c r="J72" s="269"/>
    </row>
    <row r="73" spans="1:10" s="275" customFormat="1" ht="17.75" customHeight="1">
      <c r="A73" s="270" t="s">
        <v>234</v>
      </c>
      <c r="B73" s="448" t="s">
        <v>120</v>
      </c>
      <c r="C73" s="448"/>
      <c r="D73" s="448"/>
      <c r="E73" s="271" t="s">
        <v>121</v>
      </c>
      <c r="F73" s="271" t="s">
        <v>235</v>
      </c>
      <c r="G73" s="272"/>
      <c r="H73" s="273"/>
      <c r="I73" s="236">
        <v>-33355.800000000003</v>
      </c>
      <c r="J73" s="274"/>
    </row>
    <row r="74" spans="1:10" ht="16.55" customHeight="1">
      <c r="A74" s="265"/>
      <c r="B74" s="470" t="s">
        <v>123</v>
      </c>
      <c r="C74" s="471"/>
      <c r="D74" s="472"/>
      <c r="E74" s="266"/>
      <c r="F74" s="266"/>
      <c r="G74" s="267"/>
      <c r="H74" s="267"/>
      <c r="I74" s="268">
        <f>SUM(I75:I76)</f>
        <v>-575.9</v>
      </c>
      <c r="J74" s="269"/>
    </row>
    <row r="75" spans="1:10" s="275" customFormat="1" ht="17.75" customHeight="1">
      <c r="A75" s="270" t="s">
        <v>236</v>
      </c>
      <c r="B75" s="448" t="s">
        <v>125</v>
      </c>
      <c r="C75" s="448"/>
      <c r="D75" s="448"/>
      <c r="E75" s="271" t="s">
        <v>126</v>
      </c>
      <c r="F75" s="271" t="s">
        <v>235</v>
      </c>
      <c r="G75" s="272"/>
      <c r="H75" s="273"/>
      <c r="I75" s="236">
        <v>-411.4</v>
      </c>
      <c r="J75" s="274"/>
    </row>
    <row r="76" spans="1:10" s="275" customFormat="1" ht="17.75" customHeight="1">
      <c r="A76" s="270" t="s">
        <v>237</v>
      </c>
      <c r="B76" s="448" t="s">
        <v>128</v>
      </c>
      <c r="C76" s="448"/>
      <c r="D76" s="448"/>
      <c r="E76" s="271" t="s">
        <v>129</v>
      </c>
      <c r="F76" s="271" t="s">
        <v>235</v>
      </c>
      <c r="G76" s="272"/>
      <c r="H76" s="273"/>
      <c r="I76" s="236">
        <v>-164.5</v>
      </c>
      <c r="J76" s="274"/>
    </row>
    <row r="77" spans="1:10" s="52" customFormat="1" ht="38.15" customHeight="1">
      <c r="A77" s="260" t="s">
        <v>184</v>
      </c>
      <c r="B77" s="260" t="s">
        <v>241</v>
      </c>
      <c r="C77" s="260" t="s">
        <v>169</v>
      </c>
      <c r="D77" s="443" t="s">
        <v>242</v>
      </c>
      <c r="E77" s="444"/>
      <c r="F77" s="444"/>
      <c r="G77" s="444"/>
      <c r="H77" s="445"/>
      <c r="I77" s="261">
        <f>+I78</f>
        <v>-65909.400000000009</v>
      </c>
      <c r="J77" s="262"/>
    </row>
    <row r="78" spans="1:10" ht="54.8" customHeight="1">
      <c r="A78" s="263" t="s">
        <v>243</v>
      </c>
      <c r="B78" s="462" t="s">
        <v>244</v>
      </c>
      <c r="C78" s="463"/>
      <c r="D78" s="463"/>
      <c r="E78" s="463"/>
      <c r="F78" s="463"/>
      <c r="G78" s="463"/>
      <c r="H78" s="464"/>
      <c r="I78" s="264">
        <f>+I79</f>
        <v>-65909.400000000009</v>
      </c>
    </row>
    <row r="79" spans="1:10" s="56" customFormat="1" ht="20.95" customHeight="1">
      <c r="A79" s="201"/>
      <c r="B79" s="368" t="s">
        <v>123</v>
      </c>
      <c r="C79" s="369"/>
      <c r="D79" s="372"/>
      <c r="E79" s="117" t="s">
        <v>55</v>
      </c>
      <c r="F79" s="117" t="s">
        <v>55</v>
      </c>
      <c r="G79" s="117" t="s">
        <v>55</v>
      </c>
      <c r="H79" s="229"/>
      <c r="I79" s="119">
        <f>SUM(I80:I83)</f>
        <v>-65909.400000000009</v>
      </c>
    </row>
    <row r="80" spans="1:10" s="56" customFormat="1" ht="17.75" customHeight="1">
      <c r="A80" s="353" t="s">
        <v>339</v>
      </c>
      <c r="B80" s="466" t="s">
        <v>187</v>
      </c>
      <c r="C80" s="467"/>
      <c r="D80" s="468"/>
      <c r="E80" s="352" t="s">
        <v>126</v>
      </c>
      <c r="F80" s="352" t="s">
        <v>122</v>
      </c>
      <c r="G80" s="230">
        <v>23800000</v>
      </c>
      <c r="H80" s="251">
        <v>-1</v>
      </c>
      <c r="I80" s="252">
        <f t="shared" ref="I80" si="13">+ROUNDUP(H80*G80/1000,1)</f>
        <v>-23800</v>
      </c>
    </row>
    <row r="81" spans="1:9" s="56" customFormat="1" ht="17.75" customHeight="1">
      <c r="A81" s="201" t="s">
        <v>245</v>
      </c>
      <c r="B81" s="466" t="s">
        <v>187</v>
      </c>
      <c r="C81" s="467"/>
      <c r="D81" s="468"/>
      <c r="E81" s="204" t="s">
        <v>126</v>
      </c>
      <c r="F81" s="204" t="s">
        <v>122</v>
      </c>
      <c r="G81" s="230">
        <v>38961300</v>
      </c>
      <c r="H81" s="251">
        <v>-1</v>
      </c>
      <c r="I81" s="252">
        <f t="shared" ref="I81" si="14">+ROUNDUP(H81*G81/1000,1)</f>
        <v>-38961.300000000003</v>
      </c>
    </row>
    <row r="82" spans="1:9" s="56" customFormat="1" ht="18" customHeight="1">
      <c r="A82" s="353" t="s">
        <v>340</v>
      </c>
      <c r="B82" s="441" t="s">
        <v>173</v>
      </c>
      <c r="C82" s="441"/>
      <c r="D82" s="441"/>
      <c r="E82" s="352" t="s">
        <v>126</v>
      </c>
      <c r="F82" s="352" t="s">
        <v>122</v>
      </c>
      <c r="G82" s="230">
        <v>1200000</v>
      </c>
      <c r="H82" s="251">
        <v>-1</v>
      </c>
      <c r="I82" s="253">
        <f t="shared" ref="I82" si="15">+ROUND(H82*G82/1000,1)</f>
        <v>-1200</v>
      </c>
    </row>
    <row r="83" spans="1:9" s="56" customFormat="1" ht="18" customHeight="1">
      <c r="A83" s="201" t="s">
        <v>246</v>
      </c>
      <c r="B83" s="441" t="s">
        <v>173</v>
      </c>
      <c r="C83" s="441"/>
      <c r="D83" s="441"/>
      <c r="E83" s="204" t="s">
        <v>126</v>
      </c>
      <c r="F83" s="204" t="s">
        <v>122</v>
      </c>
      <c r="G83" s="230">
        <v>1948100</v>
      </c>
      <c r="H83" s="251">
        <v>-1</v>
      </c>
      <c r="I83" s="253">
        <f t="shared" ref="I83" si="16">+ROUND(H83*G83/1000,1)</f>
        <v>-1948.1</v>
      </c>
    </row>
  </sheetData>
  <mergeCells count="81">
    <mergeCell ref="B83:D83"/>
    <mergeCell ref="D77:H77"/>
    <mergeCell ref="B78:H78"/>
    <mergeCell ref="B79:D79"/>
    <mergeCell ref="B81:D81"/>
    <mergeCell ref="B80:D80"/>
    <mergeCell ref="B82:D82"/>
    <mergeCell ref="B72:D72"/>
    <mergeCell ref="B73:D73"/>
    <mergeCell ref="B74:D74"/>
    <mergeCell ref="B75:D75"/>
    <mergeCell ref="B76:D76"/>
    <mergeCell ref="B39:D39"/>
    <mergeCell ref="B40:D40"/>
    <mergeCell ref="A69:H69"/>
    <mergeCell ref="D70:H70"/>
    <mergeCell ref="B71:H71"/>
    <mergeCell ref="D63:H63"/>
    <mergeCell ref="B64:H64"/>
    <mergeCell ref="B66:D66"/>
    <mergeCell ref="B67:D67"/>
    <mergeCell ref="B54:D54"/>
    <mergeCell ref="B45:D45"/>
    <mergeCell ref="B55:D55"/>
    <mergeCell ref="B65:D65"/>
    <mergeCell ref="D56:H56"/>
    <mergeCell ref="B57:H57"/>
    <mergeCell ref="B58:D58"/>
    <mergeCell ref="B29:D29"/>
    <mergeCell ref="B34:D34"/>
    <mergeCell ref="B31:D31"/>
    <mergeCell ref="B33:D33"/>
    <mergeCell ref="B37:D37"/>
    <mergeCell ref="B32:D32"/>
    <mergeCell ref="B16:D16"/>
    <mergeCell ref="B17:D17"/>
    <mergeCell ref="B20:D20"/>
    <mergeCell ref="B19:D19"/>
    <mergeCell ref="B18:D18"/>
    <mergeCell ref="B12:D12"/>
    <mergeCell ref="A13:H13"/>
    <mergeCell ref="B22:D22"/>
    <mergeCell ref="B44:D44"/>
    <mergeCell ref="B49:D49"/>
    <mergeCell ref="B46:D46"/>
    <mergeCell ref="B38:D38"/>
    <mergeCell ref="B24:D24"/>
    <mergeCell ref="B30:D30"/>
    <mergeCell ref="B42:D42"/>
    <mergeCell ref="B43:D43"/>
    <mergeCell ref="B47:D47"/>
    <mergeCell ref="B48:D48"/>
    <mergeCell ref="B28:D28"/>
    <mergeCell ref="B26:D26"/>
    <mergeCell ref="B25:D25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59:D59"/>
    <mergeCell ref="B60:D60"/>
    <mergeCell ref="B61:D61"/>
    <mergeCell ref="B62:D62"/>
    <mergeCell ref="D14:H14"/>
    <mergeCell ref="B41:H41"/>
    <mergeCell ref="B52:D52"/>
    <mergeCell ref="B21:D21"/>
    <mergeCell ref="B23:D23"/>
    <mergeCell ref="B36:D36"/>
    <mergeCell ref="B50:D50"/>
    <mergeCell ref="B53:D53"/>
    <mergeCell ref="B51:D51"/>
    <mergeCell ref="B27:D27"/>
    <mergeCell ref="B35:D35"/>
    <mergeCell ref="B15:H1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opLeftCell="A13" zoomScale="70" zoomScaleNormal="70" zoomScaleSheetLayoutView="100" workbookViewId="0">
      <selection activeCell="I10" sqref="I10"/>
    </sheetView>
  </sheetViews>
  <sheetFormatPr defaultColWidth="9.09765625" defaultRowHeight="17.75"/>
  <cols>
    <col min="1" max="3" width="8.8984375" style="3" customWidth="1"/>
    <col min="4" max="4" width="10.296875" style="3" customWidth="1"/>
    <col min="5" max="5" width="14.59765625" style="3" customWidth="1"/>
    <col min="6" max="6" width="62.09765625" style="3" customWidth="1"/>
    <col min="7" max="8" width="22.09765625" style="3" customWidth="1"/>
    <col min="9" max="9" width="49.8984375" style="3" customWidth="1"/>
    <col min="10" max="10" width="14.296875" style="3" customWidth="1"/>
    <col min="11" max="16384" width="9.09765625" style="3"/>
  </cols>
  <sheetData>
    <row r="1" spans="1:8" ht="38.049999999999997" customHeight="1">
      <c r="G1" s="365" t="s">
        <v>166</v>
      </c>
      <c r="H1" s="365"/>
    </row>
    <row r="2" spans="1:8" ht="17.350000000000001" customHeight="1">
      <c r="G2" s="158"/>
      <c r="H2" s="158" t="s">
        <v>54</v>
      </c>
    </row>
    <row r="3" spans="1:8" ht="17.350000000000001" customHeight="1">
      <c r="G3" s="158"/>
      <c r="H3" s="158" t="s">
        <v>5</v>
      </c>
    </row>
    <row r="6" spans="1:8" ht="52.55" customHeight="1">
      <c r="A6" s="367" t="s">
        <v>162</v>
      </c>
      <c r="B6" s="367"/>
      <c r="C6" s="367"/>
      <c r="D6" s="367"/>
      <c r="E6" s="367"/>
      <c r="F6" s="367"/>
      <c r="G6" s="367"/>
      <c r="H6" s="367"/>
    </row>
    <row r="8" spans="1:8">
      <c r="G8" s="473" t="s">
        <v>15</v>
      </c>
      <c r="H8" s="473"/>
    </row>
    <row r="9" spans="1:8" s="9" customFormat="1" ht="74.05" customHeight="1">
      <c r="A9" s="382" t="s">
        <v>16</v>
      </c>
      <c r="B9" s="382"/>
      <c r="C9" s="382"/>
      <c r="D9" s="382" t="s">
        <v>7</v>
      </c>
      <c r="E9" s="382"/>
      <c r="F9" s="382" t="s">
        <v>11</v>
      </c>
      <c r="G9" s="369" t="s">
        <v>45</v>
      </c>
      <c r="H9" s="372"/>
    </row>
    <row r="10" spans="1:8" s="9" customFormat="1" ht="45" customHeight="1">
      <c r="A10" s="62" t="s">
        <v>163</v>
      </c>
      <c r="B10" s="62" t="s">
        <v>164</v>
      </c>
      <c r="C10" s="62" t="s">
        <v>17</v>
      </c>
      <c r="D10" s="62" t="s">
        <v>10</v>
      </c>
      <c r="E10" s="62" t="s">
        <v>60</v>
      </c>
      <c r="F10" s="382"/>
      <c r="G10" s="62" t="s">
        <v>8</v>
      </c>
      <c r="H10" s="62" t="s">
        <v>9</v>
      </c>
    </row>
    <row r="11" spans="1:8" s="9" customFormat="1" ht="22.6" customHeight="1">
      <c r="A11" s="160"/>
      <c r="B11" s="160"/>
      <c r="C11" s="160"/>
      <c r="D11" s="62"/>
      <c r="E11" s="62"/>
      <c r="F11" s="132" t="s">
        <v>14</v>
      </c>
      <c r="G11" s="64">
        <f t="shared" ref="G11:H11" si="0">+G13+G34</f>
        <v>0</v>
      </c>
      <c r="H11" s="64">
        <f t="shared" si="0"/>
        <v>0</v>
      </c>
    </row>
    <row r="12" spans="1:8" s="9" customFormat="1" ht="22.6" customHeight="1">
      <c r="A12" s="160"/>
      <c r="B12" s="160"/>
      <c r="C12" s="160"/>
      <c r="D12" s="62"/>
      <c r="E12" s="62"/>
      <c r="F12" s="160" t="s">
        <v>62</v>
      </c>
      <c r="G12" s="64"/>
      <c r="H12" s="64"/>
    </row>
    <row r="13" spans="1:8" s="56" customFormat="1" ht="27" customHeight="1">
      <c r="A13" s="161"/>
      <c r="B13" s="161"/>
      <c r="C13" s="161"/>
      <c r="D13" s="62"/>
      <c r="E13" s="62"/>
      <c r="F13" s="132" t="s">
        <v>139</v>
      </c>
      <c r="G13" s="64">
        <f t="shared" ref="G13:H13" si="1">+G14</f>
        <v>0</v>
      </c>
      <c r="H13" s="64">
        <f t="shared" si="1"/>
        <v>-19800</v>
      </c>
    </row>
    <row r="14" spans="1:8" ht="33.35">
      <c r="A14" s="378" t="s">
        <v>140</v>
      </c>
      <c r="B14" s="378"/>
      <c r="C14" s="378"/>
      <c r="D14" s="378"/>
      <c r="E14" s="378"/>
      <c r="F14" s="75" t="s">
        <v>141</v>
      </c>
      <c r="G14" s="64">
        <f t="shared" ref="G14:H14" si="2">+G16</f>
        <v>0</v>
      </c>
      <c r="H14" s="64">
        <f t="shared" si="2"/>
        <v>-19800</v>
      </c>
    </row>
    <row r="15" spans="1:8">
      <c r="A15" s="378"/>
      <c r="B15" s="378"/>
      <c r="C15" s="378"/>
      <c r="D15" s="378"/>
      <c r="E15" s="378"/>
      <c r="F15" s="160" t="s">
        <v>12</v>
      </c>
      <c r="G15" s="193"/>
      <c r="H15" s="193"/>
    </row>
    <row r="16" spans="1:8" ht="33.35">
      <c r="A16" s="378"/>
      <c r="B16" s="378" t="s">
        <v>142</v>
      </c>
      <c r="C16" s="378"/>
      <c r="D16" s="378"/>
      <c r="E16" s="378"/>
      <c r="F16" s="75" t="s">
        <v>143</v>
      </c>
      <c r="G16" s="64">
        <f t="shared" ref="G16:H16" si="3">+G18</f>
        <v>0</v>
      </c>
      <c r="H16" s="64">
        <f t="shared" si="3"/>
        <v>-19800</v>
      </c>
    </row>
    <row r="17" spans="1:8">
      <c r="A17" s="378"/>
      <c r="B17" s="378"/>
      <c r="C17" s="378"/>
      <c r="D17" s="378"/>
      <c r="E17" s="378"/>
      <c r="F17" s="160" t="s">
        <v>12</v>
      </c>
      <c r="G17" s="193"/>
      <c r="H17" s="193"/>
    </row>
    <row r="18" spans="1:8">
      <c r="A18" s="378"/>
      <c r="B18" s="378"/>
      <c r="C18" s="378" t="s">
        <v>142</v>
      </c>
      <c r="D18" s="378"/>
      <c r="E18" s="378"/>
      <c r="F18" s="132" t="s">
        <v>144</v>
      </c>
      <c r="G18" s="194">
        <f t="shared" ref="G18:H18" si="4">+G20</f>
        <v>0</v>
      </c>
      <c r="H18" s="194">
        <f t="shared" si="4"/>
        <v>-19800</v>
      </c>
    </row>
    <row r="19" spans="1:8" ht="18" customHeight="1">
      <c r="A19" s="378"/>
      <c r="B19" s="378"/>
      <c r="C19" s="378"/>
      <c r="D19" s="378"/>
      <c r="E19" s="378"/>
      <c r="F19" s="160" t="s">
        <v>12</v>
      </c>
      <c r="G19" s="169"/>
      <c r="H19" s="169"/>
    </row>
    <row r="20" spans="1:8">
      <c r="A20" s="378"/>
      <c r="B20" s="378"/>
      <c r="C20" s="378"/>
      <c r="D20" s="378"/>
      <c r="E20" s="378"/>
      <c r="F20" s="160" t="s">
        <v>145</v>
      </c>
      <c r="G20" s="194">
        <f t="shared" ref="G20:H20" si="5">+G22</f>
        <v>0</v>
      </c>
      <c r="H20" s="194">
        <f t="shared" si="5"/>
        <v>-19800</v>
      </c>
    </row>
    <row r="21" spans="1:8">
      <c r="A21" s="378"/>
      <c r="B21" s="378"/>
      <c r="C21" s="378"/>
      <c r="D21" s="378"/>
      <c r="E21" s="378"/>
      <c r="F21" s="160" t="s">
        <v>12</v>
      </c>
      <c r="G21" s="171"/>
      <c r="H21" s="171"/>
    </row>
    <row r="22" spans="1:8" s="18" customFormat="1" ht="22.6" customHeight="1">
      <c r="A22" s="378"/>
      <c r="B22" s="378"/>
      <c r="C22" s="378"/>
      <c r="D22" s="378" t="s">
        <v>146</v>
      </c>
      <c r="E22" s="381" t="s">
        <v>147</v>
      </c>
      <c r="F22" s="381" t="s">
        <v>144</v>
      </c>
      <c r="G22" s="194">
        <f t="shared" ref="G22:H22" si="6">+G24</f>
        <v>0</v>
      </c>
      <c r="H22" s="194">
        <f t="shared" si="6"/>
        <v>-19800</v>
      </c>
    </row>
    <row r="23" spans="1:8" ht="17.75" customHeight="1">
      <c r="A23" s="378"/>
      <c r="B23" s="378"/>
      <c r="C23" s="378"/>
      <c r="D23" s="378"/>
      <c r="E23" s="172"/>
      <c r="F23" s="160" t="s">
        <v>12</v>
      </c>
      <c r="G23" s="120"/>
      <c r="H23" s="120"/>
    </row>
    <row r="24" spans="1:8" ht="20.05" customHeight="1">
      <c r="A24" s="378"/>
      <c r="B24" s="378"/>
      <c r="C24" s="378"/>
      <c r="D24" s="378"/>
      <c r="E24" s="173" t="s">
        <v>152</v>
      </c>
      <c r="F24" s="132" t="s">
        <v>144</v>
      </c>
      <c r="G24" s="174">
        <f t="shared" ref="G24:H24" si="7">+G26</f>
        <v>0</v>
      </c>
      <c r="H24" s="174">
        <f t="shared" si="7"/>
        <v>-19800</v>
      </c>
    </row>
    <row r="25" spans="1:8" ht="17.75" customHeight="1">
      <c r="A25" s="378"/>
      <c r="B25" s="378"/>
      <c r="C25" s="378"/>
      <c r="D25" s="378"/>
      <c r="E25" s="377"/>
      <c r="F25" s="160" t="s">
        <v>22</v>
      </c>
      <c r="G25" s="157"/>
      <c r="H25" s="157"/>
    </row>
    <row r="26" spans="1:8">
      <c r="A26" s="378"/>
      <c r="B26" s="378"/>
      <c r="C26" s="378"/>
      <c r="D26" s="378"/>
      <c r="E26" s="377"/>
      <c r="F26" s="74" t="s">
        <v>145</v>
      </c>
      <c r="G26" s="176">
        <f t="shared" ref="G26:H26" si="8">+G28</f>
        <v>0</v>
      </c>
      <c r="H26" s="176">
        <f t="shared" si="8"/>
        <v>-19800</v>
      </c>
    </row>
    <row r="27" spans="1:8" ht="53.2">
      <c r="A27" s="378"/>
      <c r="B27" s="378"/>
      <c r="C27" s="378"/>
      <c r="D27" s="378"/>
      <c r="E27" s="377"/>
      <c r="F27" s="160" t="s">
        <v>19</v>
      </c>
      <c r="G27" s="157"/>
      <c r="H27" s="157"/>
    </row>
    <row r="28" spans="1:8" ht="17.75" customHeight="1">
      <c r="A28" s="378"/>
      <c r="B28" s="378"/>
      <c r="C28" s="378"/>
      <c r="D28" s="378"/>
      <c r="E28" s="377"/>
      <c r="F28" s="62" t="s">
        <v>13</v>
      </c>
      <c r="G28" s="120">
        <f t="shared" ref="G28:H31" si="9">+G29</f>
        <v>0</v>
      </c>
      <c r="H28" s="120">
        <f t="shared" si="9"/>
        <v>-19800</v>
      </c>
    </row>
    <row r="29" spans="1:8" ht="17.75" customHeight="1">
      <c r="A29" s="378"/>
      <c r="B29" s="378"/>
      <c r="C29" s="378"/>
      <c r="D29" s="378"/>
      <c r="E29" s="377"/>
      <c r="F29" s="195" t="s">
        <v>98</v>
      </c>
      <c r="G29" s="157">
        <f t="shared" si="9"/>
        <v>0</v>
      </c>
      <c r="H29" s="157">
        <f t="shared" si="9"/>
        <v>-19800</v>
      </c>
    </row>
    <row r="30" spans="1:8" ht="17.75" customHeight="1">
      <c r="A30" s="378"/>
      <c r="B30" s="378"/>
      <c r="C30" s="378"/>
      <c r="D30" s="378"/>
      <c r="E30" s="377"/>
      <c r="F30" s="195" t="s">
        <v>99</v>
      </c>
      <c r="G30" s="157">
        <f t="shared" si="9"/>
        <v>0</v>
      </c>
      <c r="H30" s="157">
        <f t="shared" si="9"/>
        <v>-19800</v>
      </c>
    </row>
    <row r="31" spans="1:8" ht="17.75" customHeight="1">
      <c r="A31" s="378"/>
      <c r="B31" s="378"/>
      <c r="C31" s="378"/>
      <c r="D31" s="378"/>
      <c r="E31" s="377"/>
      <c r="F31" s="195" t="s">
        <v>131</v>
      </c>
      <c r="G31" s="157">
        <f t="shared" si="9"/>
        <v>0</v>
      </c>
      <c r="H31" s="157">
        <f t="shared" si="9"/>
        <v>-19800</v>
      </c>
    </row>
    <row r="32" spans="1:8" ht="17.5" customHeight="1">
      <c r="A32" s="378"/>
      <c r="B32" s="378"/>
      <c r="C32" s="378"/>
      <c r="D32" s="378"/>
      <c r="E32" s="377"/>
      <c r="F32" s="195" t="s">
        <v>165</v>
      </c>
      <c r="G32" s="157">
        <f>+'Հավելված N 2'!G160</f>
        <v>0</v>
      </c>
      <c r="H32" s="157">
        <f>+'Հավելված N 2'!H160</f>
        <v>-19800</v>
      </c>
    </row>
    <row r="33" spans="1:15" ht="9.4" customHeight="1">
      <c r="A33" s="177"/>
      <c r="B33" s="178"/>
      <c r="C33" s="179"/>
      <c r="D33" s="160"/>
      <c r="E33" s="160"/>
    </row>
    <row r="34" spans="1:15" s="56" customFormat="1" ht="33.35">
      <c r="A34" s="161"/>
      <c r="B34" s="161"/>
      <c r="C34" s="161"/>
      <c r="D34" s="161"/>
      <c r="E34" s="161"/>
      <c r="F34" s="132" t="s">
        <v>23</v>
      </c>
      <c r="G34" s="64">
        <f t="shared" ref="G34:H34" si="10">+G35</f>
        <v>0</v>
      </c>
      <c r="H34" s="64">
        <f t="shared" si="10"/>
        <v>19800</v>
      </c>
    </row>
    <row r="35" spans="1:15" s="9" customFormat="1" ht="17.350000000000001" customHeight="1">
      <c r="A35" s="373" t="s">
        <v>276</v>
      </c>
      <c r="B35" s="474"/>
      <c r="C35" s="361"/>
      <c r="D35" s="475"/>
      <c r="E35" s="40"/>
      <c r="F35" s="326" t="s">
        <v>274</v>
      </c>
      <c r="G35" s="64">
        <f>+G37</f>
        <v>0</v>
      </c>
      <c r="H35" s="64">
        <f>+H37</f>
        <v>19800</v>
      </c>
    </row>
    <row r="36" spans="1:15" s="9" customFormat="1" ht="16.399999999999999" customHeight="1">
      <c r="A36" s="373"/>
      <c r="B36" s="474"/>
      <c r="C36" s="362"/>
      <c r="D36" s="476"/>
      <c r="E36" s="41"/>
      <c r="F36" s="328" t="s">
        <v>12</v>
      </c>
      <c r="G36" s="142"/>
      <c r="H36" s="142"/>
    </row>
    <row r="37" spans="1:15" s="9" customFormat="1">
      <c r="A37" s="373"/>
      <c r="B37" s="478" t="s">
        <v>48</v>
      </c>
      <c r="C37" s="362"/>
      <c r="D37" s="476"/>
      <c r="E37" s="41"/>
      <c r="F37" s="326" t="s">
        <v>275</v>
      </c>
      <c r="G37" s="84">
        <f>+G39</f>
        <v>0</v>
      </c>
      <c r="H37" s="84">
        <f t="shared" ref="H37" si="11">+H39</f>
        <v>19800</v>
      </c>
    </row>
    <row r="38" spans="1:15" s="9" customFormat="1" ht="16.8" customHeight="1">
      <c r="A38" s="373"/>
      <c r="B38" s="479"/>
      <c r="C38" s="363"/>
      <c r="D38" s="476"/>
      <c r="E38" s="41"/>
      <c r="F38" s="328" t="s">
        <v>12</v>
      </c>
      <c r="G38" s="84"/>
      <c r="H38" s="142"/>
    </row>
    <row r="39" spans="1:15" s="9" customFormat="1">
      <c r="A39" s="373"/>
      <c r="B39" s="479"/>
      <c r="C39" s="478" t="s">
        <v>267</v>
      </c>
      <c r="D39" s="476"/>
      <c r="E39" s="41"/>
      <c r="F39" s="326" t="s">
        <v>185</v>
      </c>
      <c r="G39" s="84">
        <f>+G41</f>
        <v>0</v>
      </c>
      <c r="H39" s="84">
        <f t="shared" ref="H39" si="12">+H41</f>
        <v>19800</v>
      </c>
      <c r="I39" s="10"/>
      <c r="J39" s="10"/>
      <c r="K39" s="10"/>
      <c r="L39" s="10"/>
      <c r="M39" s="10"/>
      <c r="N39" s="10"/>
      <c r="O39" s="10"/>
    </row>
    <row r="40" spans="1:15" s="9" customFormat="1" ht="16.8" customHeight="1">
      <c r="A40" s="373"/>
      <c r="B40" s="479"/>
      <c r="C40" s="479"/>
      <c r="D40" s="476"/>
      <c r="E40" s="41"/>
      <c r="F40" s="160" t="s">
        <v>12</v>
      </c>
      <c r="G40" s="84"/>
      <c r="H40" s="143"/>
      <c r="I40" s="10"/>
      <c r="J40" s="10"/>
      <c r="K40" s="10"/>
      <c r="L40" s="10"/>
      <c r="M40" s="10"/>
      <c r="N40" s="10"/>
      <c r="O40" s="10"/>
    </row>
    <row r="41" spans="1:15" s="9" customFormat="1" ht="35.5">
      <c r="A41" s="373"/>
      <c r="B41" s="479"/>
      <c r="C41" s="479"/>
      <c r="D41" s="476"/>
      <c r="E41" s="41"/>
      <c r="F41" s="161" t="s">
        <v>18</v>
      </c>
      <c r="G41" s="84">
        <f t="shared" ref="G41:H41" si="13">+G43</f>
        <v>0</v>
      </c>
      <c r="H41" s="143">
        <f t="shared" si="13"/>
        <v>19800</v>
      </c>
      <c r="I41" s="10"/>
      <c r="J41" s="10"/>
      <c r="K41" s="10"/>
      <c r="L41" s="10"/>
      <c r="M41" s="10"/>
      <c r="N41" s="10"/>
      <c r="O41" s="10"/>
    </row>
    <row r="42" spans="1:15" s="9" customFormat="1" ht="16.8" customHeight="1">
      <c r="A42" s="373"/>
      <c r="B42" s="479"/>
      <c r="C42" s="479"/>
      <c r="D42" s="477"/>
      <c r="E42" s="41"/>
      <c r="F42" s="160" t="s">
        <v>12</v>
      </c>
      <c r="G42" s="84"/>
      <c r="H42" s="143"/>
      <c r="I42" s="10"/>
      <c r="J42" s="10"/>
      <c r="K42" s="10"/>
      <c r="L42" s="10"/>
      <c r="M42" s="10"/>
      <c r="N42" s="10"/>
      <c r="O42" s="10"/>
    </row>
    <row r="43" spans="1:15" s="9" customFormat="1" ht="41.4" customHeight="1">
      <c r="A43" s="373"/>
      <c r="B43" s="479"/>
      <c r="C43" s="479"/>
      <c r="D43" s="330">
        <v>1236</v>
      </c>
      <c r="E43" s="385" t="s">
        <v>277</v>
      </c>
      <c r="F43" s="385"/>
      <c r="G43" s="64">
        <f>+G45</f>
        <v>0</v>
      </c>
      <c r="H43" s="64">
        <f t="shared" ref="H43" si="14">+H45</f>
        <v>19800</v>
      </c>
      <c r="I43" s="10"/>
      <c r="J43" s="10"/>
      <c r="K43" s="10"/>
      <c r="L43" s="10"/>
      <c r="M43" s="10"/>
      <c r="N43" s="10"/>
      <c r="O43" s="10"/>
    </row>
    <row r="44" spans="1:15" s="9" customFormat="1" ht="16.8" customHeight="1">
      <c r="A44" s="373"/>
      <c r="B44" s="479"/>
      <c r="C44" s="479"/>
      <c r="D44" s="350"/>
      <c r="E44" s="163"/>
      <c r="F44" s="160" t="s">
        <v>12</v>
      </c>
      <c r="G44" s="84"/>
      <c r="H44" s="143"/>
      <c r="I44" s="10"/>
      <c r="J44" s="10"/>
      <c r="K44" s="10"/>
      <c r="L44" s="10"/>
      <c r="M44" s="10"/>
      <c r="N44" s="10"/>
      <c r="O44" s="10"/>
    </row>
    <row r="45" spans="1:15" s="9" customFormat="1" ht="50">
      <c r="A45" s="373"/>
      <c r="B45" s="479"/>
      <c r="C45" s="479"/>
      <c r="D45" s="357"/>
      <c r="E45" s="85">
        <v>32007</v>
      </c>
      <c r="F45" s="240" t="s">
        <v>189</v>
      </c>
      <c r="G45" s="76">
        <f>+G47</f>
        <v>0</v>
      </c>
      <c r="H45" s="196">
        <f t="shared" ref="H45" si="15">+H47</f>
        <v>19800</v>
      </c>
      <c r="I45" s="10"/>
      <c r="J45" s="10"/>
      <c r="K45" s="10"/>
      <c r="L45" s="10"/>
      <c r="M45" s="10"/>
      <c r="N45" s="10"/>
      <c r="O45" s="10"/>
    </row>
    <row r="46" spans="1:15" s="9" customFormat="1" ht="16.8" customHeight="1">
      <c r="A46" s="373"/>
      <c r="B46" s="479"/>
      <c r="C46" s="479"/>
      <c r="D46" s="358"/>
      <c r="E46" s="386"/>
      <c r="F46" s="328" t="s">
        <v>22</v>
      </c>
      <c r="G46" s="84"/>
      <c r="H46" s="142"/>
    </row>
    <row r="47" spans="1:15" s="11" customFormat="1" ht="35.5">
      <c r="A47" s="373"/>
      <c r="B47" s="479"/>
      <c r="C47" s="479"/>
      <c r="D47" s="358"/>
      <c r="E47" s="386"/>
      <c r="F47" s="151" t="s">
        <v>18</v>
      </c>
      <c r="G47" s="145">
        <f>+G49</f>
        <v>0</v>
      </c>
      <c r="H47" s="144">
        <f t="shared" ref="H47" si="16">+H49</f>
        <v>19800</v>
      </c>
    </row>
    <row r="48" spans="1:15" s="9" customFormat="1" ht="53.2">
      <c r="A48" s="373"/>
      <c r="B48" s="479"/>
      <c r="C48" s="479"/>
      <c r="D48" s="358"/>
      <c r="E48" s="386"/>
      <c r="F48" s="328" t="s">
        <v>19</v>
      </c>
      <c r="G48" s="146"/>
      <c r="H48" s="142"/>
    </row>
    <row r="49" spans="1:8" s="9" customFormat="1" ht="16.8" customHeight="1">
      <c r="A49" s="373"/>
      <c r="B49" s="479"/>
      <c r="C49" s="479"/>
      <c r="D49" s="358"/>
      <c r="E49" s="386"/>
      <c r="F49" s="325" t="s">
        <v>13</v>
      </c>
      <c r="G49" s="146">
        <f t="shared" ref="G49:H52" si="17">+G50</f>
        <v>0</v>
      </c>
      <c r="H49" s="147">
        <f t="shared" si="17"/>
        <v>19800</v>
      </c>
    </row>
    <row r="50" spans="1:8" s="9" customFormat="1" ht="16.8" customHeight="1">
      <c r="A50" s="373"/>
      <c r="B50" s="479"/>
      <c r="C50" s="479"/>
      <c r="D50" s="358"/>
      <c r="E50" s="386"/>
      <c r="F50" s="328" t="s">
        <v>270</v>
      </c>
      <c r="G50" s="146">
        <f t="shared" si="17"/>
        <v>0</v>
      </c>
      <c r="H50" s="146">
        <f t="shared" si="17"/>
        <v>19800</v>
      </c>
    </row>
    <row r="51" spans="1:8" s="9" customFormat="1" ht="16.8" customHeight="1">
      <c r="A51" s="373"/>
      <c r="B51" s="479"/>
      <c r="C51" s="479"/>
      <c r="D51" s="358"/>
      <c r="E51" s="386"/>
      <c r="F51" s="328" t="s">
        <v>271</v>
      </c>
      <c r="G51" s="146">
        <f t="shared" si="17"/>
        <v>0</v>
      </c>
      <c r="H51" s="146">
        <f t="shared" si="17"/>
        <v>19800</v>
      </c>
    </row>
    <row r="52" spans="1:8" s="9" customFormat="1" ht="16.8" customHeight="1">
      <c r="A52" s="373"/>
      <c r="B52" s="479"/>
      <c r="C52" s="479"/>
      <c r="D52" s="358"/>
      <c r="E52" s="386"/>
      <c r="F52" s="313" t="s">
        <v>278</v>
      </c>
      <c r="G52" s="146">
        <f t="shared" si="17"/>
        <v>0</v>
      </c>
      <c r="H52" s="146">
        <f t="shared" si="17"/>
        <v>19800</v>
      </c>
    </row>
    <row r="53" spans="1:8" s="9" customFormat="1">
      <c r="A53" s="373"/>
      <c r="B53" s="480"/>
      <c r="C53" s="480"/>
      <c r="D53" s="359"/>
      <c r="E53" s="386"/>
      <c r="F53" s="313" t="s">
        <v>279</v>
      </c>
      <c r="G53" s="146">
        <f>+'Հավելված N 2'!G105</f>
        <v>0</v>
      </c>
      <c r="H53" s="146">
        <f>+'Հավելված N 2'!H105</f>
        <v>19800</v>
      </c>
    </row>
  </sheetData>
  <mergeCells count="26">
    <mergeCell ref="E43:F43"/>
    <mergeCell ref="E46:E53"/>
    <mergeCell ref="A35:A53"/>
    <mergeCell ref="B35:B36"/>
    <mergeCell ref="C35:C38"/>
    <mergeCell ref="D35:D42"/>
    <mergeCell ref="B37:B53"/>
    <mergeCell ref="C39:C53"/>
    <mergeCell ref="D45:D53"/>
    <mergeCell ref="A14:A32"/>
    <mergeCell ref="B14:B15"/>
    <mergeCell ref="C14:C17"/>
    <mergeCell ref="D14:D21"/>
    <mergeCell ref="E14:E21"/>
    <mergeCell ref="B16:B32"/>
    <mergeCell ref="C18:C32"/>
    <mergeCell ref="D22:D32"/>
    <mergeCell ref="E22:F22"/>
    <mergeCell ref="E25:E32"/>
    <mergeCell ref="G1:H1"/>
    <mergeCell ref="A6:H6"/>
    <mergeCell ref="G8:H8"/>
    <mergeCell ref="A9:C9"/>
    <mergeCell ref="D9:E9"/>
    <mergeCell ref="F9:F10"/>
    <mergeCell ref="G9:H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https://mul2.gov.am/tasks/1022737/oneclick/havelvacner.xlsx?token=3d17b4dcbb9461bec5ee3dde2dd25318</cp:keywords>
  <cp:lastModifiedBy>User</cp:lastModifiedBy>
  <cp:lastPrinted>2024-06-25T05:34:28Z</cp:lastPrinted>
  <dcterms:created xsi:type="dcterms:W3CDTF">2022-01-04T07:12:58Z</dcterms:created>
  <dcterms:modified xsi:type="dcterms:W3CDTF">2024-08-08T11:54:11Z</dcterms:modified>
</cp:coreProperties>
</file>