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4\10 October\32467TKEN nor A Khudoyan\Komite Lramshakvac\"/>
    </mc:Choice>
  </mc:AlternateContent>
  <bookViews>
    <workbookView xWindow="0" yWindow="0" windowWidth="28800" windowHeight="12180" activeTab="10"/>
  </bookViews>
  <sheets>
    <sheet name="h1" sheetId="27" r:id="rId1"/>
    <sheet name="h2" sheetId="28" r:id="rId2"/>
    <sheet name="h3" sheetId="29" r:id="rId3"/>
    <sheet name="h4" sheetId="17" r:id="rId4"/>
    <sheet name="h5" sheetId="3" r:id="rId5"/>
    <sheet name="h6" sheetId="24" r:id="rId6"/>
    <sheet name="h7" sheetId="21" r:id="rId7"/>
    <sheet name="h8" sheetId="26" r:id="rId8"/>
    <sheet name="h9" sheetId="18" r:id="rId9"/>
    <sheet name="h10" sheetId="25" r:id="rId10"/>
    <sheet name="h11" sheetId="30" r:id="rId11"/>
  </sheets>
  <definedNames>
    <definedName name="_tab10" localSheetId="9">#REF!</definedName>
    <definedName name="_tab10" localSheetId="7">#REF!</definedName>
    <definedName name="_tab10">#REF!</definedName>
    <definedName name="_tab11" localSheetId="9">#REF!</definedName>
    <definedName name="_tab11" localSheetId="7">#REF!</definedName>
    <definedName name="_tab11">#REF!</definedName>
    <definedName name="_tab12" localSheetId="9">#REF!</definedName>
    <definedName name="_tab12" localSheetId="7">#REF!</definedName>
    <definedName name="_tab12">#REF!</definedName>
    <definedName name="_tab13" localSheetId="9">#REF!</definedName>
    <definedName name="_tab13" localSheetId="7">#REF!</definedName>
    <definedName name="_tab13">#REF!</definedName>
    <definedName name="_tab14" localSheetId="9">#REF!</definedName>
    <definedName name="_tab14" localSheetId="7">#REF!</definedName>
    <definedName name="_tab14">#REF!</definedName>
    <definedName name="_tab15" localSheetId="9">#REF!</definedName>
    <definedName name="_tab15" localSheetId="7">#REF!</definedName>
    <definedName name="_tab15">#REF!</definedName>
    <definedName name="_tab16" localSheetId="9">#REF!</definedName>
    <definedName name="_tab16" localSheetId="7">#REF!</definedName>
    <definedName name="_tab16">#REF!</definedName>
    <definedName name="_tab17" localSheetId="9">#REF!</definedName>
    <definedName name="_tab17" localSheetId="7">#REF!</definedName>
    <definedName name="_tab17">#REF!</definedName>
    <definedName name="_tab18" localSheetId="9">#REF!</definedName>
    <definedName name="_tab18" localSheetId="7">#REF!</definedName>
    <definedName name="_tab18">#REF!</definedName>
    <definedName name="_tab19" localSheetId="9">#REF!</definedName>
    <definedName name="_tab19" localSheetId="7">#REF!</definedName>
    <definedName name="_tab19">#REF!</definedName>
    <definedName name="_tab20" localSheetId="9">#REF!</definedName>
    <definedName name="_tab20" localSheetId="7">#REF!</definedName>
    <definedName name="_tab20">#REF!</definedName>
    <definedName name="_tab21" localSheetId="9">#REF!</definedName>
    <definedName name="_tab21" localSheetId="7">#REF!</definedName>
    <definedName name="_tab21">#REF!</definedName>
    <definedName name="_tab22" localSheetId="9">#REF!</definedName>
    <definedName name="_tab22" localSheetId="7">#REF!</definedName>
    <definedName name="_tab22">#REF!</definedName>
    <definedName name="_tab23" localSheetId="9">#REF!</definedName>
    <definedName name="_tab23" localSheetId="7">#REF!</definedName>
    <definedName name="_tab23">#REF!</definedName>
    <definedName name="_tab24" localSheetId="9">#REF!</definedName>
    <definedName name="_tab24" localSheetId="7">#REF!</definedName>
    <definedName name="_tab24">#REF!</definedName>
    <definedName name="_tab5" localSheetId="9">#REF!</definedName>
    <definedName name="_tab5" localSheetId="7">#REF!</definedName>
    <definedName name="_tab5">#REF!</definedName>
    <definedName name="_tab6" localSheetId="9">#REF!</definedName>
    <definedName name="_tab6" localSheetId="7">#REF!</definedName>
    <definedName name="_tab6">#REF!</definedName>
    <definedName name="_tab7" localSheetId="9">#REF!</definedName>
    <definedName name="_tab7" localSheetId="7">#REF!</definedName>
    <definedName name="_tab7">#REF!</definedName>
    <definedName name="_tab8" localSheetId="9">#REF!</definedName>
    <definedName name="_tab8" localSheetId="7">#REF!</definedName>
    <definedName name="_tab8">#REF!</definedName>
    <definedName name="_tab9" localSheetId="9">#REF!</definedName>
    <definedName name="_tab9" localSheetId="7">#REF!</definedName>
    <definedName name="_tab9">#REF!</definedName>
    <definedName name="AgencyCode" localSheetId="9">#REF!</definedName>
    <definedName name="AgencyCode" localSheetId="7">#REF!</definedName>
    <definedName name="AgencyCode">#REF!</definedName>
    <definedName name="AgencyName" localSheetId="9">#REF!</definedName>
    <definedName name="AgencyName" localSheetId="7">#REF!</definedName>
    <definedName name="AgencyName">#REF!</definedName>
    <definedName name="åû" localSheetId="9">#REF!</definedName>
    <definedName name="åû" localSheetId="7">#REF!</definedName>
    <definedName name="åû">#REF!</definedName>
    <definedName name="davit" localSheetId="9">#REF!</definedName>
    <definedName name="davit" localSheetId="7">#REF!</definedName>
    <definedName name="davit">#REF!</definedName>
    <definedName name="fff" localSheetId="9">#REF!</definedName>
    <definedName name="fff" localSheetId="7">#REF!</definedName>
    <definedName name="fff">#REF!</definedName>
    <definedName name="Functional1" localSheetId="9">#REF!</definedName>
    <definedName name="Functional1" localSheetId="7">#REF!</definedName>
    <definedName name="Functional1">#REF!</definedName>
    <definedName name="ggg" localSheetId="9">#REF!</definedName>
    <definedName name="ggg" localSheetId="7">#REF!</definedName>
    <definedName name="ggg">#REF!</definedName>
    <definedName name="h" localSheetId="9">#REF!</definedName>
    <definedName name="h" localSheetId="7">#REF!</definedName>
    <definedName name="h">#REF!</definedName>
    <definedName name="mas" localSheetId="9">#REF!</definedName>
    <definedName name="mas" localSheetId="7">#REF!</definedName>
    <definedName name="mas">#REF!</definedName>
    <definedName name="mass" localSheetId="9">#REF!</definedName>
    <definedName name="mass" localSheetId="7">#REF!</definedName>
    <definedName name="mass">#REF!</definedName>
    <definedName name="PANature" localSheetId="9">#REF!</definedName>
    <definedName name="PANature" localSheetId="7">#REF!</definedName>
    <definedName name="PANature">#REF!</definedName>
    <definedName name="par_count" localSheetId="9">#REF!,#REF!,#REF!,#REF!,#REF!,#REF!,#REF!,#REF!,#REF!,#REF!,#REF!,#REF!,#REF!,#REF!,#REF!</definedName>
    <definedName name="par_count" localSheetId="7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9">#REF!,#REF!,#REF!,#REF!,#REF!</definedName>
    <definedName name="par_qual" localSheetId="7">#REF!,#REF!,#REF!,#REF!,#REF!</definedName>
    <definedName name="par_qual">#REF!,#REF!,#REF!,#REF!,#REF!</definedName>
    <definedName name="par_time" localSheetId="9">#REF!,#REF!,#REF!,#REF!</definedName>
    <definedName name="par_time" localSheetId="7">#REF!,#REF!,#REF!,#REF!</definedName>
    <definedName name="par_time">#REF!,#REF!,#REF!,#REF!</definedName>
    <definedName name="par2.12s" localSheetId="9">#REF!</definedName>
    <definedName name="par2.12s" localSheetId="7">#REF!</definedName>
    <definedName name="par2.12s">#REF!</definedName>
    <definedName name="par2.4s" localSheetId="9">#REF!,#REF!,#REF!,#REF!,#REF!,#REF!,#REF!,#REF!,#REF!,#REF!,#REF!,#REF!,#REF!,#REF!,#REF!,#REF!</definedName>
    <definedName name="par2.4s" localSheetId="7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9">#REF!,#REF!</definedName>
    <definedName name="par2.5s" localSheetId="7">#REF!,#REF!</definedName>
    <definedName name="par2.5s">#REF!,#REF!</definedName>
    <definedName name="par2.6s" localSheetId="9">#REF!,#REF!,#REF!,#REF!</definedName>
    <definedName name="par2.6s" localSheetId="7">#REF!,#REF!,#REF!,#REF!</definedName>
    <definedName name="par2.6s">#REF!,#REF!,#REF!,#REF!</definedName>
    <definedName name="par2.7s" localSheetId="9">#REF!,#REF!</definedName>
    <definedName name="par2.7s" localSheetId="7">#REF!,#REF!</definedName>
    <definedName name="par2.7s">#REF!,#REF!</definedName>
    <definedName name="par2.9s" localSheetId="9">#REF!,#REF!,#REF!,#REF!,#REF!,#REF!,#REF!,#REF!,#REF!,#REF!,#REF!,#REF!,#REF!,#REF!,#REF!,#REF!</definedName>
    <definedName name="par2.9s" localSheetId="7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9">#REF!,#REF!</definedName>
    <definedName name="par4.10s" localSheetId="7">#REF!,#REF!</definedName>
    <definedName name="par4.10s">#REF!,#REF!</definedName>
    <definedName name="par4.11d" localSheetId="9">#REF!,#REF!,#REF!,#REF!,#REF!</definedName>
    <definedName name="par4.11d" localSheetId="7">#REF!,#REF!,#REF!,#REF!,#REF!</definedName>
    <definedName name="par4.11d">#REF!,#REF!,#REF!,#REF!,#REF!</definedName>
    <definedName name="par4.12d" localSheetId="9">#REF!</definedName>
    <definedName name="par4.12d" localSheetId="7">#REF!</definedName>
    <definedName name="par4.12d">#REF!</definedName>
    <definedName name="par4.13s" localSheetId="9">#REF!</definedName>
    <definedName name="par4.13s" localSheetId="7">#REF!</definedName>
    <definedName name="par4.13s">#REF!</definedName>
    <definedName name="par4.14" localSheetId="9">#REF!,#REF!,#REF!,#REF!,#REF!,#REF!</definedName>
    <definedName name="par4.14" localSheetId="7">#REF!,#REF!,#REF!,#REF!,#REF!,#REF!</definedName>
    <definedName name="par4.14">#REF!,#REF!,#REF!,#REF!,#REF!,#REF!</definedName>
    <definedName name="par4.15" localSheetId="9">#REF!,#REF!,#REF!</definedName>
    <definedName name="par4.15" localSheetId="7">#REF!,#REF!,#REF!</definedName>
    <definedName name="par4.15">#REF!,#REF!,#REF!</definedName>
    <definedName name="par4.16" localSheetId="9">#REF!,#REF!,#REF!</definedName>
    <definedName name="par4.16" localSheetId="7">#REF!,#REF!,#REF!</definedName>
    <definedName name="par4.16">#REF!,#REF!,#REF!</definedName>
    <definedName name="par4.17" localSheetId="9">#REF!,#REF!,#REF!,#REF!</definedName>
    <definedName name="par4.17" localSheetId="7">#REF!,#REF!,#REF!,#REF!</definedName>
    <definedName name="par4.17">#REF!,#REF!,#REF!,#REF!</definedName>
    <definedName name="par4.18d" localSheetId="9">#REF!,#REF!</definedName>
    <definedName name="par4.18d" localSheetId="7">#REF!,#REF!</definedName>
    <definedName name="par4.18d">#REF!,#REF!</definedName>
    <definedName name="par4.19s" localSheetId="9">#REF!</definedName>
    <definedName name="par4.19s" localSheetId="7">#REF!</definedName>
    <definedName name="par4.19s">#REF!</definedName>
    <definedName name="par4.20f" localSheetId="9">#REF!</definedName>
    <definedName name="par4.20f" localSheetId="7">#REF!</definedName>
    <definedName name="par4.20f">#REF!</definedName>
    <definedName name="par4.21f" localSheetId="9">#REF!</definedName>
    <definedName name="par4.21f" localSheetId="7">#REF!</definedName>
    <definedName name="par4.21f">#REF!</definedName>
    <definedName name="par4.22" localSheetId="9">#REF!</definedName>
    <definedName name="par4.22" localSheetId="7">#REF!</definedName>
    <definedName name="par4.22">#REF!</definedName>
    <definedName name="par4.4" localSheetId="9">#REF!</definedName>
    <definedName name="par4.4" localSheetId="7">#REF!</definedName>
    <definedName name="par4.4">#REF!</definedName>
    <definedName name="par4.5" localSheetId="9">#REF!</definedName>
    <definedName name="par4.5" localSheetId="7">#REF!</definedName>
    <definedName name="par4.5">#REF!</definedName>
    <definedName name="par4.6s" localSheetId="9">#REF!</definedName>
    <definedName name="par4.6s" localSheetId="7">#REF!</definedName>
    <definedName name="par4.6s">#REF!</definedName>
    <definedName name="par4.7s" localSheetId="9">#REF!</definedName>
    <definedName name="par4.7s" localSheetId="7">#REF!</definedName>
    <definedName name="par4.7s">#REF!</definedName>
    <definedName name="par4.8" localSheetId="9">#REF!,#REF!,#REF!,#REF!,#REF!</definedName>
    <definedName name="par4.8" localSheetId="7">#REF!,#REF!,#REF!,#REF!,#REF!</definedName>
    <definedName name="par4.8">#REF!,#REF!,#REF!,#REF!,#REF!</definedName>
    <definedName name="par4.9" localSheetId="9">#REF!,#REF!,#REF!,#REF!,#REF!,#REF!</definedName>
    <definedName name="par4.9" localSheetId="7">#REF!,#REF!,#REF!,#REF!,#REF!,#REF!</definedName>
    <definedName name="par4.9">#REF!,#REF!,#REF!,#REF!,#REF!,#REF!</definedName>
    <definedName name="par5.1" localSheetId="9">#REF!,#REF!</definedName>
    <definedName name="par5.1" localSheetId="7">#REF!,#REF!</definedName>
    <definedName name="par5.1">#REF!,#REF!</definedName>
    <definedName name="par5.3" localSheetId="9">#REF!,#REF!,#REF!,#REF!,#REF!,#REF!</definedName>
    <definedName name="par5.3" localSheetId="7">#REF!,#REF!,#REF!,#REF!,#REF!,#REF!</definedName>
    <definedName name="par5.3">#REF!,#REF!,#REF!,#REF!,#REF!,#REF!</definedName>
    <definedName name="par5.4" localSheetId="9">#REF!,#REF!,#REF!,#REF!,#REF!</definedName>
    <definedName name="par5.4" localSheetId="7">#REF!,#REF!,#REF!,#REF!,#REF!</definedName>
    <definedName name="par5.4">#REF!,#REF!,#REF!,#REF!,#REF!</definedName>
    <definedName name="par5.5" localSheetId="9">#REF!</definedName>
    <definedName name="par5.5" localSheetId="7">#REF!</definedName>
    <definedName name="par5.5">#REF!</definedName>
    <definedName name="par5.6" localSheetId="9">#REF!,#REF!</definedName>
    <definedName name="par5.6" localSheetId="7">#REF!,#REF!</definedName>
    <definedName name="par5.6">#REF!,#REF!</definedName>
    <definedName name="PAType" localSheetId="9">#REF!</definedName>
    <definedName name="PAType" localSheetId="7">#REF!</definedName>
    <definedName name="PAType">#REF!</definedName>
    <definedName name="Performance2" localSheetId="9">#REF!</definedName>
    <definedName name="Performance2" localSheetId="7">#REF!</definedName>
    <definedName name="Performance2">#REF!</definedName>
    <definedName name="PerformanceType" localSheetId="9">#REF!</definedName>
    <definedName name="PerformanceType" localSheetId="7">#REF!</definedName>
    <definedName name="PerformanceType">#REF!</definedName>
    <definedName name="_xlnm.Print_Area" localSheetId="9">'h10'!$B$1:$D$313</definedName>
    <definedName name="_xlnm.Print_Area" localSheetId="1">'h2'!$A$1:$B$12</definedName>
    <definedName name="_xlnm.Print_Area" localSheetId="3">'h4'!$A$1:$D$184</definedName>
    <definedName name="_xlnm.Print_Area" localSheetId="4">'h5'!$A$1:$G$269</definedName>
    <definedName name="_xlnm.Print_Area" localSheetId="5">'h6'!$A$1:$G$20</definedName>
    <definedName name="_xlnm.Print_Area" localSheetId="6">'h7'!$A$1:$F$147</definedName>
    <definedName name="_xlnm.Print_Area" localSheetId="7">'h8'!$A$1:$F$66</definedName>
    <definedName name="program" localSheetId="9">#REF!,#REF!,#REF!,#REF!,#REF!,#REF!,#REF!,#REF!,#REF!,#REF!,#REF!,#REF!,#REF!,#REF!,#REF!,#REF!,#REF!,#REF!,#REF!,#REF!</definedName>
    <definedName name="program" localSheetId="7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9">#REF!</definedName>
    <definedName name="x" localSheetId="7">#REF!</definedName>
    <definedName name="x">#REF!</definedName>
    <definedName name="Հավելված" localSheetId="9">#REF!</definedName>
    <definedName name="Հավելված" localSheetId="7">#REF!</definedName>
    <definedName name="Հավելված">#REF!</definedName>
    <definedName name="Մաս" localSheetId="9">#REF!</definedName>
    <definedName name="Մաս" localSheetId="7">#REF!</definedName>
    <definedName name="Մաս">#REF!</definedName>
    <definedName name="շախմատիստ" localSheetId="9">#REF!</definedName>
    <definedName name="շախմատիստ" localSheetId="7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" i="21" l="1"/>
  <c r="F15" i="21"/>
  <c r="E14" i="21"/>
  <c r="D14" i="21" l="1"/>
  <c r="F95" i="21"/>
  <c r="E95" i="21"/>
  <c r="D95" i="21"/>
  <c r="G56" i="30"/>
  <c r="G41" i="30"/>
  <c r="G39" i="30"/>
  <c r="G33" i="30"/>
  <c r="G31" i="30"/>
  <c r="C214" i="25" l="1"/>
  <c r="C215" i="25"/>
  <c r="F33" i="26"/>
  <c r="G14" i="24"/>
  <c r="E147" i="21" l="1"/>
  <c r="F147" i="21"/>
  <c r="E93" i="21" l="1"/>
  <c r="G20" i="24" l="1"/>
  <c r="C242" i="18" l="1"/>
  <c r="D77" i="25"/>
  <c r="C244" i="25" l="1"/>
  <c r="C85" i="17"/>
  <c r="C243" i="25"/>
  <c r="C242" i="25"/>
  <c r="C241" i="25"/>
  <c r="B261" i="18"/>
  <c r="C92" i="25" s="1"/>
  <c r="B260" i="18"/>
  <c r="C91" i="25" s="1"/>
  <c r="B28" i="18"/>
  <c r="C132" i="25" s="1"/>
  <c r="B16" i="18"/>
  <c r="C120" i="25" s="1"/>
  <c r="F225" i="3" l="1"/>
  <c r="E225" i="3"/>
  <c r="C154" i="17"/>
  <c r="B259" i="18" s="1"/>
  <c r="C90" i="25" s="1"/>
  <c r="B153" i="17"/>
  <c r="B258" i="18" s="1"/>
  <c r="C89" i="25" s="1"/>
  <c r="B109" i="17" l="1"/>
  <c r="B175" i="18" s="1"/>
  <c r="C240" i="25" s="1"/>
  <c r="F156" i="3"/>
  <c r="E156" i="3"/>
  <c r="F59" i="3"/>
  <c r="D65" i="26"/>
  <c r="G166" i="3" s="1"/>
  <c r="G165" i="3" s="1"/>
  <c r="F64" i="26"/>
  <c r="F61" i="26" s="1"/>
  <c r="F60" i="26" s="1"/>
  <c r="F59" i="26" s="1"/>
  <c r="F57" i="26" s="1"/>
  <c r="F55" i="26" s="1"/>
  <c r="E64" i="26"/>
  <c r="D63" i="26"/>
  <c r="G164" i="3" s="1"/>
  <c r="G163" i="3" s="1"/>
  <c r="F62" i="26"/>
  <c r="E62" i="26"/>
  <c r="G162" i="3" l="1"/>
  <c r="G161" i="3" s="1"/>
  <c r="G160" i="3" s="1"/>
  <c r="G158" i="3" s="1"/>
  <c r="G156" i="3" s="1"/>
  <c r="D62" i="26"/>
  <c r="D64" i="26"/>
  <c r="E61" i="26"/>
  <c r="E60" i="26" l="1"/>
  <c r="D61" i="26"/>
  <c r="E59" i="26" l="1"/>
  <c r="D60" i="26"/>
  <c r="D59" i="26" l="1"/>
  <c r="D57" i="26" s="1"/>
  <c r="D55" i="26" s="1"/>
  <c r="D109" i="17" s="1"/>
  <c r="C184" i="18" s="1"/>
  <c r="D249" i="25" s="1"/>
  <c r="E57" i="26"/>
  <c r="E55" i="26" s="1"/>
  <c r="F24" i="26" l="1"/>
  <c r="F23" i="26" s="1"/>
  <c r="C25" i="17"/>
  <c r="C19" i="17"/>
  <c r="F28" i="3"/>
  <c r="F27" i="3"/>
  <c r="F21" i="3"/>
  <c r="E21" i="3"/>
  <c r="F36" i="3"/>
  <c r="F35" i="3"/>
  <c r="F29" i="3"/>
  <c r="E29" i="3"/>
  <c r="D25" i="21"/>
  <c r="F24" i="21"/>
  <c r="E24" i="21"/>
  <c r="D33" i="21"/>
  <c r="G36" i="3" s="1"/>
  <c r="G35" i="3" s="1"/>
  <c r="G34" i="3" s="1"/>
  <c r="G33" i="3" s="1"/>
  <c r="G31" i="3" s="1"/>
  <c r="G29" i="3" s="1"/>
  <c r="F32" i="21"/>
  <c r="F31" i="21" s="1"/>
  <c r="F30" i="21" s="1"/>
  <c r="F28" i="21" s="1"/>
  <c r="F26" i="21" s="1"/>
  <c r="E32" i="21"/>
  <c r="E31" i="21" s="1"/>
  <c r="E30" i="21" s="1"/>
  <c r="E136" i="21"/>
  <c r="E135" i="21" s="1"/>
  <c r="E134" i="21" s="1"/>
  <c r="E132" i="21" s="1"/>
  <c r="E130" i="21" s="1"/>
  <c r="F136" i="21"/>
  <c r="F135" i="21" s="1"/>
  <c r="E145" i="21"/>
  <c r="E144" i="21" s="1"/>
  <c r="E143" i="21" s="1"/>
  <c r="E141" i="21" s="1"/>
  <c r="E139" i="21" s="1"/>
  <c r="F145" i="21"/>
  <c r="F144" i="21" s="1"/>
  <c r="F143" i="21" s="1"/>
  <c r="D138" i="21"/>
  <c r="F137" i="21"/>
  <c r="E137" i="21"/>
  <c r="D50" i="21"/>
  <c r="G69" i="3" s="1"/>
  <c r="G68" i="3" s="1"/>
  <c r="D52" i="21"/>
  <c r="G71" i="3" s="1"/>
  <c r="G70" i="3" s="1"/>
  <c r="D61" i="21"/>
  <c r="G80" i="3" s="1"/>
  <c r="G79" i="3" s="1"/>
  <c r="D63" i="21"/>
  <c r="G82" i="3" s="1"/>
  <c r="G81" i="3" s="1"/>
  <c r="D81" i="21"/>
  <c r="D92" i="21"/>
  <c r="G117" i="3" s="1"/>
  <c r="G116" i="3" s="1"/>
  <c r="D94" i="21"/>
  <c r="G137" i="3"/>
  <c r="G136" i="3" s="1"/>
  <c r="G135" i="3" s="1"/>
  <c r="G134" i="3" s="1"/>
  <c r="G133" i="3" s="1"/>
  <c r="G131" i="3" s="1"/>
  <c r="G129" i="3" s="1"/>
  <c r="D105" i="21"/>
  <c r="D107" i="21"/>
  <c r="G186" i="3" s="1"/>
  <c r="G185" i="3" s="1"/>
  <c r="D116" i="21"/>
  <c r="G195" i="3" s="1"/>
  <c r="G194" i="3" s="1"/>
  <c r="G193" i="3" s="1"/>
  <c r="D125" i="21"/>
  <c r="G204" i="3" s="1"/>
  <c r="G203" i="3" s="1"/>
  <c r="G202" i="3" s="1"/>
  <c r="G201" i="3" s="1"/>
  <c r="G200" i="3" s="1"/>
  <c r="G198" i="3" s="1"/>
  <c r="G196" i="3" s="1"/>
  <c r="G213" i="3"/>
  <c r="G212" i="3" s="1"/>
  <c r="G211" i="3" s="1"/>
  <c r="G210" i="3" s="1"/>
  <c r="G209" i="3" s="1"/>
  <c r="G207" i="3" s="1"/>
  <c r="G205" i="3" s="1"/>
  <c r="G77" i="30" s="1"/>
  <c r="G76" i="30" s="1"/>
  <c r="G75" i="30" s="1"/>
  <c r="G74" i="30" s="1"/>
  <c r="G73" i="30" s="1"/>
  <c r="G71" i="30" s="1"/>
  <c r="G69" i="30" s="1"/>
  <c r="G175" i="3"/>
  <c r="G174" i="3" s="1"/>
  <c r="G173" i="3" s="1"/>
  <c r="G172" i="3" s="1"/>
  <c r="G171" i="3" s="1"/>
  <c r="G169" i="3" s="1"/>
  <c r="G167" i="3" s="1"/>
  <c r="C195" i="18"/>
  <c r="D66" i="25" s="1"/>
  <c r="C245" i="18"/>
  <c r="C127" i="21"/>
  <c r="E51" i="21"/>
  <c r="E48" i="21" s="1"/>
  <c r="F51" i="21"/>
  <c r="F48" i="21" s="1"/>
  <c r="F47" i="21" s="1"/>
  <c r="E62" i="21"/>
  <c r="E59" i="21" s="1"/>
  <c r="F62" i="21"/>
  <c r="F59" i="21" s="1"/>
  <c r="F58" i="21" s="1"/>
  <c r="F57" i="21" s="1"/>
  <c r="F55" i="21" s="1"/>
  <c r="F53" i="21" s="1"/>
  <c r="E70" i="21"/>
  <c r="E69" i="21" s="1"/>
  <c r="F70" i="21"/>
  <c r="F69" i="21" s="1"/>
  <c r="F68" i="21" s="1"/>
  <c r="F66" i="21" s="1"/>
  <c r="F64" i="21" s="1"/>
  <c r="E79" i="21"/>
  <c r="E78" i="21" s="1"/>
  <c r="F79" i="21"/>
  <c r="E40" i="21"/>
  <c r="E39" i="21" s="1"/>
  <c r="E13" i="21" s="1"/>
  <c r="F40" i="21"/>
  <c r="F39" i="21" s="1"/>
  <c r="E90" i="21"/>
  <c r="F90" i="21"/>
  <c r="E106" i="21"/>
  <c r="E103" i="21" s="1"/>
  <c r="F106" i="21"/>
  <c r="F103" i="21" s="1"/>
  <c r="E115" i="21"/>
  <c r="E114" i="21" s="1"/>
  <c r="F115" i="21"/>
  <c r="E123" i="21"/>
  <c r="E122" i="21" s="1"/>
  <c r="F123" i="21"/>
  <c r="F122" i="21" s="1"/>
  <c r="F121" i="21" s="1"/>
  <c r="F119" i="21" s="1"/>
  <c r="F117" i="21" s="1"/>
  <c r="D139" i="17"/>
  <c r="D115" i="17"/>
  <c r="G19" i="24"/>
  <c r="G16" i="24" s="1"/>
  <c r="G13" i="24"/>
  <c r="D90" i="17" s="1"/>
  <c r="G49" i="30" s="1"/>
  <c r="G48" i="30" s="1"/>
  <c r="G47" i="30" s="1"/>
  <c r="G46" i="30" s="1"/>
  <c r="G45" i="30" s="1"/>
  <c r="G43" i="30" s="1"/>
  <c r="G37" i="30" s="1"/>
  <c r="G35" i="30" s="1"/>
  <c r="F32" i="26"/>
  <c r="F31" i="26" s="1"/>
  <c r="F30" i="26" s="1"/>
  <c r="F28" i="26" s="1"/>
  <c r="F26" i="26" s="1"/>
  <c r="F42" i="26"/>
  <c r="F41" i="26" s="1"/>
  <c r="F14" i="26" s="1"/>
  <c r="F53" i="26"/>
  <c r="F52" i="26" s="1"/>
  <c r="F51" i="26" s="1"/>
  <c r="F49" i="26" s="1"/>
  <c r="F47" i="26" s="1"/>
  <c r="F45" i="26" s="1"/>
  <c r="E53" i="26"/>
  <c r="E52" i="26" s="1"/>
  <c r="D72" i="21"/>
  <c r="G91" i="3" s="1"/>
  <c r="G90" i="3" s="1"/>
  <c r="G89" i="3" s="1"/>
  <c r="G88" i="3" s="1"/>
  <c r="G87" i="3" s="1"/>
  <c r="G85" i="3" s="1"/>
  <c r="G83" i="3" s="1"/>
  <c r="E24" i="26"/>
  <c r="E23" i="26" s="1"/>
  <c r="E22" i="26" s="1"/>
  <c r="E20" i="26" s="1"/>
  <c r="E18" i="26" s="1"/>
  <c r="E32" i="26"/>
  <c r="E31" i="26" s="1"/>
  <c r="D41" i="21"/>
  <c r="G44" i="3" s="1"/>
  <c r="G43" i="3" s="1"/>
  <c r="G42" i="3" s="1"/>
  <c r="G41" i="3" s="1"/>
  <c r="G39" i="3" s="1"/>
  <c r="G37" i="3" s="1"/>
  <c r="D44" i="26"/>
  <c r="G128" i="3" s="1"/>
  <c r="G127" i="3" s="1"/>
  <c r="G126" i="3" s="1"/>
  <c r="G125" i="3" s="1"/>
  <c r="G124" i="3" s="1"/>
  <c r="G122" i="3" s="1"/>
  <c r="G120" i="3" s="1"/>
  <c r="E42" i="26"/>
  <c r="E41" i="26" s="1"/>
  <c r="D54" i="26"/>
  <c r="C170" i="18" s="1"/>
  <c r="D235" i="25" s="1"/>
  <c r="D80" i="25"/>
  <c r="B190" i="18"/>
  <c r="C61" i="25" s="1"/>
  <c r="B191" i="18"/>
  <c r="C62" i="25" s="1"/>
  <c r="B192" i="18"/>
  <c r="C63" i="25" s="1"/>
  <c r="C64" i="25"/>
  <c r="B189" i="18"/>
  <c r="C60" i="25" s="1"/>
  <c r="C104" i="17"/>
  <c r="C229" i="25" s="1"/>
  <c r="C230" i="25"/>
  <c r="C231" i="25"/>
  <c r="B103" i="17"/>
  <c r="B163" i="18" s="1"/>
  <c r="C228" i="25" s="1"/>
  <c r="B149" i="18"/>
  <c r="C45" i="25" s="1"/>
  <c r="B150" i="18"/>
  <c r="C46" i="25" s="1"/>
  <c r="B151" i="18"/>
  <c r="C47" i="25" s="1"/>
  <c r="B148" i="18"/>
  <c r="C44" i="25" s="1"/>
  <c r="B84" i="17"/>
  <c r="B137" i="18" s="1"/>
  <c r="C33" i="25" s="1"/>
  <c r="C43" i="17"/>
  <c r="B42" i="17"/>
  <c r="B62" i="18" s="1"/>
  <c r="C166" i="25" s="1"/>
  <c r="C37" i="17"/>
  <c r="B36" i="17"/>
  <c r="B51" i="18" s="1"/>
  <c r="C155" i="25" s="1"/>
  <c r="C31" i="17"/>
  <c r="B30" i="17"/>
  <c r="B40" i="18" s="1"/>
  <c r="C144" i="25" s="1"/>
  <c r="F60" i="3"/>
  <c r="F44" i="3"/>
  <c r="F43" i="3"/>
  <c r="F37" i="3"/>
  <c r="E37" i="3"/>
  <c r="F155" i="3"/>
  <c r="F148" i="3"/>
  <c r="E148" i="3"/>
  <c r="F120" i="3"/>
  <c r="E120" i="3"/>
  <c r="F53" i="3"/>
  <c r="E53" i="3"/>
  <c r="F52" i="3"/>
  <c r="F45" i="3"/>
  <c r="E45" i="3"/>
  <c r="D25" i="26"/>
  <c r="F43" i="26"/>
  <c r="E43" i="26"/>
  <c r="D33" i="26"/>
  <c r="E109" i="3"/>
  <c r="F109" i="3"/>
  <c r="C103" i="25"/>
  <c r="C102" i="25"/>
  <c r="C160" i="17"/>
  <c r="C101" i="25" s="1"/>
  <c r="B159" i="17"/>
  <c r="C100" i="25" s="1"/>
  <c r="C84" i="25"/>
  <c r="C72" i="25"/>
  <c r="C140" i="17"/>
  <c r="C71" i="25" s="1"/>
  <c r="B139" i="17"/>
  <c r="C70" i="25" s="1"/>
  <c r="C281" i="25"/>
  <c r="C280" i="25"/>
  <c r="C134" i="17"/>
  <c r="B133" i="17"/>
  <c r="C278" i="25" s="1"/>
  <c r="C268" i="25"/>
  <c r="C267" i="25"/>
  <c r="C128" i="17"/>
  <c r="C266" i="25" s="1"/>
  <c r="B127" i="17"/>
  <c r="C265" i="25" s="1"/>
  <c r="C256" i="25"/>
  <c r="C255" i="25"/>
  <c r="C122" i="17"/>
  <c r="C254" i="25" s="1"/>
  <c r="B121" i="17"/>
  <c r="B200" i="18" s="1"/>
  <c r="C79" i="17"/>
  <c r="B78" i="17"/>
  <c r="C19" i="25" s="1"/>
  <c r="C13" i="25"/>
  <c r="C67" i="17"/>
  <c r="C213" i="25" s="1"/>
  <c r="B66" i="17"/>
  <c r="C212" i="25" s="1"/>
  <c r="C61" i="17"/>
  <c r="B60" i="17"/>
  <c r="C200" i="25" s="1"/>
  <c r="C55" i="17"/>
  <c r="C188" i="25"/>
  <c r="C49" i="17"/>
  <c r="B48" i="17"/>
  <c r="C177" i="25" s="1"/>
  <c r="B271" i="18"/>
  <c r="B270" i="18"/>
  <c r="B253" i="18"/>
  <c r="B118" i="18"/>
  <c r="B237" i="18"/>
  <c r="B227" i="18"/>
  <c r="B226" i="18"/>
  <c r="B214" i="18"/>
  <c r="B213" i="18"/>
  <c r="B112" i="18"/>
  <c r="B111" i="18"/>
  <c r="B100" i="18"/>
  <c r="B99" i="18"/>
  <c r="B85" i="18"/>
  <c r="F234" i="3"/>
  <c r="E234" i="3"/>
  <c r="F204" i="3"/>
  <c r="F196" i="3"/>
  <c r="E196" i="3"/>
  <c r="F93" i="21"/>
  <c r="D147" i="21"/>
  <c r="F146" i="21"/>
  <c r="E146" i="21"/>
  <c r="E187" i="3"/>
  <c r="F187" i="3"/>
  <c r="F176" i="3"/>
  <c r="E176" i="3"/>
  <c r="F61" i="3"/>
  <c r="E61" i="3"/>
  <c r="F91" i="21"/>
  <c r="E91" i="21"/>
  <c r="F49" i="21"/>
  <c r="E49" i="21"/>
  <c r="F71" i="21"/>
  <c r="F92" i="3"/>
  <c r="E92" i="3"/>
  <c r="F83" i="3"/>
  <c r="E83" i="3"/>
  <c r="F80" i="21"/>
  <c r="E80" i="21"/>
  <c r="E71" i="21"/>
  <c r="F124" i="21"/>
  <c r="E124" i="21"/>
  <c r="F104" i="21"/>
  <c r="E104" i="21"/>
  <c r="F60" i="21"/>
  <c r="E60" i="21"/>
  <c r="C279" i="25" l="1"/>
  <c r="F114" i="21"/>
  <c r="F113" i="21" s="1"/>
  <c r="F112" i="21" s="1"/>
  <c r="F110" i="21" s="1"/>
  <c r="F108" i="21" s="1"/>
  <c r="D60" i="21"/>
  <c r="D31" i="21"/>
  <c r="D32" i="21"/>
  <c r="D62" i="21"/>
  <c r="D49" i="21"/>
  <c r="D71" i="21"/>
  <c r="D43" i="26"/>
  <c r="F40" i="26"/>
  <c r="F38" i="26" s="1"/>
  <c r="F36" i="26" s="1"/>
  <c r="F34" i="26" s="1"/>
  <c r="D106" i="21"/>
  <c r="B224" i="18"/>
  <c r="D91" i="21"/>
  <c r="F46" i="21"/>
  <c r="F44" i="21" s="1"/>
  <c r="F42" i="21" s="1"/>
  <c r="B97" i="18"/>
  <c r="B236" i="18"/>
  <c r="E14" i="26"/>
  <c r="D14" i="26" s="1"/>
  <c r="E40" i="26"/>
  <c r="E38" i="26" s="1"/>
  <c r="E36" i="26" s="1"/>
  <c r="E34" i="26" s="1"/>
  <c r="D41" i="26"/>
  <c r="D42" i="26"/>
  <c r="E51" i="26"/>
  <c r="D52" i="26"/>
  <c r="D90" i="21"/>
  <c r="D51" i="21"/>
  <c r="D123" i="21"/>
  <c r="D284" i="25" s="1"/>
  <c r="D70" i="21"/>
  <c r="D53" i="26"/>
  <c r="D40" i="21"/>
  <c r="D115" i="21"/>
  <c r="D103" i="21"/>
  <c r="D124" i="21"/>
  <c r="D145" i="21"/>
  <c r="D48" i="21"/>
  <c r="E47" i="21"/>
  <c r="E68" i="21"/>
  <c r="D69" i="21"/>
  <c r="E58" i="21"/>
  <c r="D59" i="21"/>
  <c r="D30" i="21"/>
  <c r="D28" i="21" s="1"/>
  <c r="E28" i="21"/>
  <c r="E26" i="21" s="1"/>
  <c r="E121" i="21"/>
  <c r="D122" i="21"/>
  <c r="F38" i="21"/>
  <c r="F36" i="21" s="1"/>
  <c r="F34" i="21" s="1"/>
  <c r="E38" i="21"/>
  <c r="D39" i="21"/>
  <c r="D146" i="21"/>
  <c r="G68" i="30"/>
  <c r="G67" i="30" s="1"/>
  <c r="G66" i="30" s="1"/>
  <c r="G65" i="30" s="1"/>
  <c r="G64" i="30" s="1"/>
  <c r="G62" i="30" s="1"/>
  <c r="G60" i="30" s="1"/>
  <c r="G58" i="30" s="1"/>
  <c r="G54" i="30" s="1"/>
  <c r="G52" i="30" s="1"/>
  <c r="G50" i="30" s="1"/>
  <c r="G30" i="30" s="1"/>
  <c r="B235" i="18"/>
  <c r="B211" i="18"/>
  <c r="B268" i="18"/>
  <c r="E23" i="21"/>
  <c r="D93" i="21"/>
  <c r="F89" i="21"/>
  <c r="E128" i="21"/>
  <c r="E126" i="21" s="1"/>
  <c r="D137" i="21"/>
  <c r="D24" i="26"/>
  <c r="G119" i="3"/>
  <c r="G118" i="3" s="1"/>
  <c r="G115" i="3" s="1"/>
  <c r="G114" i="3" s="1"/>
  <c r="G113" i="3" s="1"/>
  <c r="G111" i="3" s="1"/>
  <c r="G109" i="3" s="1"/>
  <c r="G107" i="3" s="1"/>
  <c r="E89" i="21"/>
  <c r="G12" i="24"/>
  <c r="G100" i="3"/>
  <c r="G99" i="3" s="1"/>
  <c r="G98" i="3" s="1"/>
  <c r="G97" i="3" s="1"/>
  <c r="G96" i="3" s="1"/>
  <c r="G94" i="3" s="1"/>
  <c r="G92" i="3" s="1"/>
  <c r="D79" i="21"/>
  <c r="D24" i="21"/>
  <c r="G28" i="3"/>
  <c r="G27" i="3" s="1"/>
  <c r="G26" i="3" s="1"/>
  <c r="G25" i="3" s="1"/>
  <c r="G23" i="3" s="1"/>
  <c r="G21" i="3" s="1"/>
  <c r="F23" i="21"/>
  <c r="F13" i="21" s="1"/>
  <c r="E102" i="21"/>
  <c r="G184" i="3"/>
  <c r="G183" i="3" s="1"/>
  <c r="G182" i="3" s="1"/>
  <c r="G181" i="3" s="1"/>
  <c r="G180" i="3" s="1"/>
  <c r="G178" i="3" s="1"/>
  <c r="G176" i="3" s="1"/>
  <c r="F102" i="21"/>
  <c r="C253" i="25"/>
  <c r="C154" i="18"/>
  <c r="D50" i="25" s="1"/>
  <c r="B98" i="18"/>
  <c r="B123" i="18"/>
  <c r="G78" i="3"/>
  <c r="G77" i="3" s="1"/>
  <c r="G76" i="3" s="1"/>
  <c r="G74" i="3" s="1"/>
  <c r="G72" i="3" s="1"/>
  <c r="G67" i="3"/>
  <c r="G66" i="3" s="1"/>
  <c r="G65" i="3" s="1"/>
  <c r="G63" i="3" s="1"/>
  <c r="G61" i="3" s="1"/>
  <c r="B74" i="18"/>
  <c r="B109" i="18"/>
  <c r="B110" i="18"/>
  <c r="B225" i="18"/>
  <c r="B269" i="18"/>
  <c r="F141" i="21"/>
  <c r="F139" i="21" s="1"/>
  <c r="D143" i="21"/>
  <c r="D141" i="21" s="1"/>
  <c r="D139" i="21" s="1"/>
  <c r="D144" i="21"/>
  <c r="D136" i="21"/>
  <c r="F134" i="21"/>
  <c r="D135" i="21"/>
  <c r="D104" i="21"/>
  <c r="D31" i="26"/>
  <c r="E30" i="26"/>
  <c r="E13" i="26"/>
  <c r="D32" i="26"/>
  <c r="B212" i="18"/>
  <c r="G192" i="3"/>
  <c r="G191" i="3" s="1"/>
  <c r="G189" i="3" s="1"/>
  <c r="G187" i="3" s="1"/>
  <c r="E113" i="21"/>
  <c r="F78" i="21"/>
  <c r="D78" i="21" s="1"/>
  <c r="D80" i="21"/>
  <c r="E77" i="21"/>
  <c r="F13" i="26"/>
  <c r="D23" i="26"/>
  <c r="F22" i="26"/>
  <c r="D114" i="21" l="1"/>
  <c r="G29" i="30"/>
  <c r="G28" i="30" s="1"/>
  <c r="G27" i="30" s="1"/>
  <c r="G26" i="30" s="1"/>
  <c r="G24" i="30" s="1"/>
  <c r="G22" i="30" s="1"/>
  <c r="G20" i="30" s="1"/>
  <c r="G18" i="30" s="1"/>
  <c r="G16" i="30" s="1"/>
  <c r="G14" i="30" s="1"/>
  <c r="G12" i="30" s="1"/>
  <c r="G11" i="30" s="1"/>
  <c r="D311" i="25" s="1"/>
  <c r="D302" i="25" s="1"/>
  <c r="C292" i="18" s="1"/>
  <c r="D13" i="21"/>
  <c r="D34" i="26"/>
  <c r="D40" i="26"/>
  <c r="D38" i="26" s="1"/>
  <c r="D36" i="26" s="1"/>
  <c r="D84" i="17" s="1"/>
  <c r="C143" i="18" s="1"/>
  <c r="D39" i="25" s="1"/>
  <c r="E49" i="26"/>
  <c r="E47" i="26" s="1"/>
  <c r="D51" i="26"/>
  <c r="D49" i="26" s="1"/>
  <c r="D47" i="26" s="1"/>
  <c r="D121" i="21"/>
  <c r="D119" i="21" s="1"/>
  <c r="D117" i="21" s="1"/>
  <c r="E119" i="21"/>
  <c r="E117" i="21" s="1"/>
  <c r="E57" i="21"/>
  <c r="D58" i="21"/>
  <c r="D68" i="21"/>
  <c r="D66" i="21" s="1"/>
  <c r="D64" i="21" s="1"/>
  <c r="E66" i="21"/>
  <c r="E64" i="21" s="1"/>
  <c r="D26" i="21"/>
  <c r="D24" i="17"/>
  <c r="C35" i="18" s="1"/>
  <c r="D139" i="25" s="1"/>
  <c r="E36" i="21"/>
  <c r="E34" i="21" s="1"/>
  <c r="D38" i="21"/>
  <c r="D36" i="21" s="1"/>
  <c r="D34" i="21" s="1"/>
  <c r="D30" i="17" s="1"/>
  <c r="C46" i="18" s="1"/>
  <c r="D150" i="25" s="1"/>
  <c r="E46" i="21"/>
  <c r="D47" i="21"/>
  <c r="F101" i="21"/>
  <c r="F99" i="21" s="1"/>
  <c r="E22" i="21"/>
  <c r="F88" i="21"/>
  <c r="D13" i="26"/>
  <c r="E88" i="21"/>
  <c r="D89" i="21"/>
  <c r="D23" i="21"/>
  <c r="F22" i="21"/>
  <c r="D102" i="21"/>
  <c r="E101" i="21"/>
  <c r="D159" i="17"/>
  <c r="G242" i="3"/>
  <c r="G241" i="3" s="1"/>
  <c r="G240" i="3" s="1"/>
  <c r="G239" i="3" s="1"/>
  <c r="G238" i="3" s="1"/>
  <c r="G236" i="3" s="1"/>
  <c r="G234" i="3" s="1"/>
  <c r="D134" i="21"/>
  <c r="D132" i="21" s="1"/>
  <c r="D130" i="21" s="1"/>
  <c r="F132" i="21"/>
  <c r="F130" i="21" s="1"/>
  <c r="F128" i="21" s="1"/>
  <c r="D30" i="26"/>
  <c r="D28" i="26" s="1"/>
  <c r="D26" i="26" s="1"/>
  <c r="E28" i="26"/>
  <c r="E26" i="26" s="1"/>
  <c r="G105" i="3"/>
  <c r="G103" i="3" s="1"/>
  <c r="G101" i="3" s="1"/>
  <c r="D113" i="21"/>
  <c r="E112" i="21"/>
  <c r="F77" i="21"/>
  <c r="E75" i="21"/>
  <c r="E73" i="21" s="1"/>
  <c r="D22" i="26"/>
  <c r="D20" i="26" s="1"/>
  <c r="D18" i="26" s="1"/>
  <c r="F20" i="26"/>
  <c r="F18" i="26" s="1"/>
  <c r="F16" i="26" s="1"/>
  <c r="F15" i="26" s="1"/>
  <c r="C301" i="18" l="1"/>
  <c r="G269" i="3" s="1"/>
  <c r="G268" i="3" s="1"/>
  <c r="G267" i="3" s="1"/>
  <c r="G266" i="3" s="1"/>
  <c r="G264" i="3" s="1"/>
  <c r="G262" i="3" s="1"/>
  <c r="D179" i="17" s="1"/>
  <c r="D173" i="17" s="1"/>
  <c r="D166" i="17" s="1"/>
  <c r="D165" i="17" s="1"/>
  <c r="G9" i="30"/>
  <c r="D128" i="21"/>
  <c r="F126" i="21"/>
  <c r="E45" i="26"/>
  <c r="D45" i="26" s="1"/>
  <c r="E16" i="26"/>
  <c r="E15" i="26" s="1"/>
  <c r="E11" i="26" s="1"/>
  <c r="D103" i="17"/>
  <c r="G155" i="3"/>
  <c r="G154" i="3" s="1"/>
  <c r="G153" i="3" s="1"/>
  <c r="G152" i="3" s="1"/>
  <c r="G150" i="3" s="1"/>
  <c r="G148" i="3" s="1"/>
  <c r="D57" i="21"/>
  <c r="D55" i="21" s="1"/>
  <c r="D53" i="21" s="1"/>
  <c r="D54" i="17" s="1"/>
  <c r="E55" i="21"/>
  <c r="E53" i="21" s="1"/>
  <c r="C230" i="18"/>
  <c r="D133" i="17"/>
  <c r="E44" i="21"/>
  <c r="E42" i="21" s="1"/>
  <c r="E16" i="21" s="1"/>
  <c r="D46" i="21"/>
  <c r="D44" i="21" s="1"/>
  <c r="D42" i="21" s="1"/>
  <c r="D207" i="25"/>
  <c r="C104" i="18"/>
  <c r="D60" i="17"/>
  <c r="D101" i="21"/>
  <c r="D99" i="21" s="1"/>
  <c r="E20" i="21"/>
  <c r="E18" i="21" s="1"/>
  <c r="F86" i="21"/>
  <c r="G233" i="3"/>
  <c r="G232" i="3" s="1"/>
  <c r="G231" i="3" s="1"/>
  <c r="G230" i="3" s="1"/>
  <c r="G229" i="3" s="1"/>
  <c r="G227" i="3" s="1"/>
  <c r="G225" i="3" s="1"/>
  <c r="G223" i="3" s="1"/>
  <c r="G221" i="3" s="1"/>
  <c r="G219" i="3" s="1"/>
  <c r="G217" i="3" s="1"/>
  <c r="G215" i="3" s="1"/>
  <c r="D153" i="17"/>
  <c r="C264" i="18" s="1"/>
  <c r="D95" i="25" s="1"/>
  <c r="D88" i="21"/>
  <c r="E86" i="21"/>
  <c r="C274" i="18"/>
  <c r="F75" i="21"/>
  <c r="F20" i="21"/>
  <c r="D22" i="21"/>
  <c r="E99" i="21"/>
  <c r="F97" i="21"/>
  <c r="G60" i="3"/>
  <c r="G59" i="3" s="1"/>
  <c r="G58" i="3" s="1"/>
  <c r="G57" i="3" s="1"/>
  <c r="G55" i="3" s="1"/>
  <c r="G53" i="3" s="1"/>
  <c r="G19" i="3" s="1"/>
  <c r="D42" i="17"/>
  <c r="D112" i="21"/>
  <c r="D110" i="21" s="1"/>
  <c r="D108" i="21" s="1"/>
  <c r="E110" i="21"/>
  <c r="E108" i="21" s="1"/>
  <c r="D77" i="21"/>
  <c r="F11" i="26"/>
  <c r="G52" i="3"/>
  <c r="G51" i="3" s="1"/>
  <c r="G50" i="3" s="1"/>
  <c r="G49" i="3" s="1"/>
  <c r="G47" i="3" s="1"/>
  <c r="G45" i="3" s="1"/>
  <c r="D36" i="17"/>
  <c r="D146" i="17" l="1"/>
  <c r="D145" i="17" s="1"/>
  <c r="D16" i="26"/>
  <c r="G146" i="3"/>
  <c r="G144" i="3" s="1"/>
  <c r="G142" i="3" s="1"/>
  <c r="G140" i="3" s="1"/>
  <c r="G138" i="3" s="1"/>
  <c r="G261" i="3"/>
  <c r="G260" i="3" s="1"/>
  <c r="G259" i="3" s="1"/>
  <c r="G258" i="3" s="1"/>
  <c r="G256" i="3" s="1"/>
  <c r="G254" i="3" s="1"/>
  <c r="G252" i="3" s="1"/>
  <c r="G250" i="3" s="1"/>
  <c r="C68" i="18"/>
  <c r="D172" i="25" s="1"/>
  <c r="D106" i="25"/>
  <c r="B12" i="28"/>
  <c r="B10" i="28" s="1"/>
  <c r="B10" i="27" s="1"/>
  <c r="C80" i="18"/>
  <c r="D183" i="25"/>
  <c r="D48" i="17"/>
  <c r="D195" i="25"/>
  <c r="C92" i="18"/>
  <c r="F84" i="21"/>
  <c r="E84" i="21"/>
  <c r="E82" i="21" s="1"/>
  <c r="D86" i="21"/>
  <c r="G214" i="3"/>
  <c r="D75" i="21"/>
  <c r="F73" i="21"/>
  <c r="D20" i="21"/>
  <c r="D18" i="17"/>
  <c r="C23" i="18" s="1"/>
  <c r="D127" i="25" s="1"/>
  <c r="F18" i="21"/>
  <c r="E97" i="21"/>
  <c r="D97" i="21"/>
  <c r="D126" i="21"/>
  <c r="D127" i="17"/>
  <c r="D273" i="25"/>
  <c r="C219" i="18"/>
  <c r="C57" i="18"/>
  <c r="D161" i="25" s="1"/>
  <c r="D15" i="26"/>
  <c r="F16" i="21" l="1"/>
  <c r="G248" i="3"/>
  <c r="G246" i="3" s="1"/>
  <c r="G244" i="3" s="1"/>
  <c r="G243" i="3" s="1"/>
  <c r="D16" i="21"/>
  <c r="F82" i="21"/>
  <c r="D84" i="21"/>
  <c r="D73" i="21"/>
  <c r="D18" i="21"/>
  <c r="G17" i="3"/>
  <c r="G15" i="3" s="1"/>
  <c r="G13" i="3" s="1"/>
  <c r="G11" i="3" s="1"/>
  <c r="G10" i="3" s="1"/>
  <c r="D121" i="17"/>
  <c r="D96" i="17" s="1"/>
  <c r="D260" i="25"/>
  <c r="C207" i="18"/>
  <c r="D11" i="26"/>
  <c r="G8" i="3" l="1"/>
  <c r="B11" i="27"/>
  <c r="B12" i="27" s="1"/>
  <c r="D82" i="21"/>
  <c r="D78" i="17"/>
  <c r="D72" i="17" s="1"/>
  <c r="D218" i="25"/>
  <c r="C115" i="18"/>
  <c r="D66" i="17"/>
  <c r="D11" i="17" s="1"/>
  <c r="E15" i="21"/>
  <c r="E11" i="21" s="1"/>
  <c r="D10" i="17" l="1"/>
  <c r="D15" i="21"/>
  <c r="D28" i="25"/>
  <c r="C132" i="18"/>
  <c r="F11" i="21"/>
  <c r="I11" i="26" s="1"/>
  <c r="D9" i="17" l="1"/>
  <c r="G40" i="30"/>
  <c r="D11" i="21"/>
  <c r="C18" i="29"/>
  <c r="C16" i="29" s="1"/>
  <c r="C14" i="29" s="1"/>
  <c r="C12" i="29" s="1"/>
  <c r="C10" i="29" s="1"/>
</calcChain>
</file>

<file path=xl/sharedStrings.xml><?xml version="1.0" encoding="utf-8"?>
<sst xmlns="http://schemas.openxmlformats.org/spreadsheetml/2006/main" count="1534" uniqueCount="297">
  <si>
    <t xml:space="preserve">                   -ի N        -Ն որոշման</t>
  </si>
  <si>
    <t>Ծրագիր</t>
  </si>
  <si>
    <t>Միջոցառում</t>
  </si>
  <si>
    <t>Ցուցանիշների փոփոխությունը (ավելացումները նշված են դրական նշանով, իսկ նվազեցումները՝ փակագծերում)</t>
  </si>
  <si>
    <t>ՀՀ տարածքային կառավարման և ենթակառուցվածքների նախարարություն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</si>
  <si>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</si>
  <si>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</si>
  <si>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</si>
  <si>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</si>
  <si>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</si>
  <si>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</si>
  <si>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</si>
  <si>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</si>
  <si>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</si>
  <si>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</si>
  <si>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</si>
  <si>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</si>
  <si>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Տարի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</si>
  <si>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</si>
  <si>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</si>
  <si>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</si>
  <si>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</si>
  <si>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</si>
  <si>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</si>
  <si>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</si>
  <si>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</si>
  <si>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</si>
  <si>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</si>
  <si>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միջոցառումները </t>
  </si>
  <si>
    <t xml:space="preserve"> ՀՀ  տարածքային կառավարման և ենթակառուցվածքների նախարարության ջրային կոմիտե </t>
  </si>
  <si>
    <t xml:space="preserve"> Ոռոգման համակարգի առողջացում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</si>
  <si>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</si>
  <si>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</si>
  <si>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</si>
  <si>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</si>
  <si>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</si>
  <si>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</si>
  <si>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 xml:space="preserve"> Ոռոգման համակարգի առողջացում </t>
  </si>
  <si>
    <t>ՀՀ ՏԱՐԱԾՔԱՅԻՆ ԿԱՌԱՎԱՐՄԱՆ ԵՎ ԵՆԹԱԿԱՌՈՒՑՎԱԾՔՆԵՐԻ ՆԱԽԱՐԱՐՈՒԹՅՈՒՆ</t>
  </si>
  <si>
    <t xml:space="preserve"> ՈՉ ՖԻՆԱՆՍԱԿԱՆ ԱԿՏԻՎՆԵՐԻ ԳԾՈՎ ԾԱԽՍԵՐ</t>
  </si>
  <si>
    <t xml:space="preserve"> ՀԻՄՆԱԿԱՆ ՄԻՋՈՑՆԵՐ</t>
  </si>
  <si>
    <t xml:space="preserve"> 1004 </t>
  </si>
  <si>
    <t xml:space="preserve"> Ակտիվն օգտագործող կազմակերպության(ների) անվանում(ները)՛ </t>
  </si>
  <si>
    <t>(հազ. դրամ)</t>
  </si>
  <si>
    <t xml:space="preserve"> ՀՀ կառավարություն </t>
  </si>
  <si>
    <t xml:space="preserve"> ՀՀ  տարածքային կառավարման և ենթակառուցվածքների նախարարության ջրային կոմիտե</t>
  </si>
  <si>
    <t>Ծրագրային դասիչը</t>
  </si>
  <si>
    <t>Բյուջետային գլխավոր կարգադրիչների, ծրագրերի և միջոցառումների անվանումները</t>
  </si>
  <si>
    <t xml:space="preserve"> ԸՆԴԱՄԵՆԸ</t>
  </si>
  <si>
    <t xml:space="preserve"> ՀՀ տարածքային կառավարման և ենթակառուցվածքների նախարարություն</t>
  </si>
  <si>
    <t xml:space="preserve"> Ծրագրի անվանումը`</t>
  </si>
  <si>
    <t xml:space="preserve"> Ծրագրի նպատակը`</t>
  </si>
  <si>
    <t xml:space="preserve"> Ոռոգման ծառայությունների հասանելիության և մատչելիության ապահովում</t>
  </si>
  <si>
    <t xml:space="preserve"> Վերջնական արդյունքի նկարագրությունը`</t>
  </si>
  <si>
    <t xml:space="preserve"> Ոռոգման ջրի մատակարարման արդյունավետության և հասանելիության բարելավում՝ կորուստների կրճատում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</si>
  <si>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</si>
  <si>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</si>
  <si>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</si>
  <si>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</si>
  <si>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Պետական մարմինների կողմից օգտագործվող ոչ ֆինանսական ակտիվների հետ գործառնություններ</t>
  </si>
  <si>
    <t xml:space="preserve">ՀՀ  տարածքային կառավարման և ենթակառուցվածքների նախարարություն </t>
  </si>
  <si>
    <t>ՄԱՍ 2. ՊԵՏԱԿԱՆ ՄԱՐՄՆԻ ԳԾՈՎ ԱՐԴՅՈՒՆՔԱՅԻՆ (ԿԱՏԱՐՈՂԱԿԱՆ) ՑՈՒՑԱՆԻՇՆԵՐԸ</t>
  </si>
  <si>
    <t xml:space="preserve"> ԸՆԹԱՑԻԿ ԾԱԽՍԵՐ</t>
  </si>
  <si>
    <t xml:space="preserve"> Ջրամատակարարում</t>
  </si>
  <si>
    <t xml:space="preserve"> Ծառայությունների մատուցում </t>
  </si>
  <si>
    <t xml:space="preserve"> ԱՅԼ  ԾԱԽՍԵՐ</t>
  </si>
  <si>
    <t>______________ ի    ___Ն որոշման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</si>
  <si>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</si>
  <si>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</si>
  <si>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Միջոց առում</t>
  </si>
  <si>
    <t xml:space="preserve"> Համաֆինան սավորում</t>
  </si>
  <si>
    <t>Աղյուսակ 9.7</t>
  </si>
  <si>
    <t xml:space="preserve"> Ջրամատակարարաման և ջրահեռացման բարելավում</t>
  </si>
  <si>
    <t xml:space="preserve"> Ջրամատակարարման ծառայությունների հասանելիության և մատչելիության ապահովում</t>
  </si>
  <si>
    <t xml:space="preserve"> Խմելու ջրի մատակարարման և ջրահեռացման համակարգի բարելավում, կորուստների կրճատում</t>
  </si>
  <si>
    <t>06</t>
  </si>
  <si>
    <t xml:space="preserve"> ԲՆԱԿԱՐԱՆԱՅԻՆ ՇԻՆԱՐԱՐՈՒԹՅՈՒՆ ԵՎ ԿՈՄՈՒՆԱԼ ԾԱՌԱՅՈՒԹՅՈՒՆՆԵՐ</t>
  </si>
  <si>
    <t>03</t>
  </si>
  <si>
    <t>01</t>
  </si>
  <si>
    <t xml:space="preserve"> Ջրամատակարարաման և ջրահեռացման բարելավում </t>
  </si>
  <si>
    <t xml:space="preserve"> Մասնագիտացված միավոր </t>
  </si>
  <si>
    <t>ՀՀ կառավարության 2024 թվականի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</si>
  <si>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</si>
  <si>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</si>
  <si>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</si>
  <si>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11001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</si>
  <si>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</si>
  <si>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</si>
  <si>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</si>
  <si>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</si>
  <si>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Պահուստային միջոցներ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</si>
  <si>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</si>
  <si>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</si>
  <si>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</si>
  <si>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</si>
  <si>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Միջոցառումն իրականացնողի անվանումը </t>
  </si>
  <si>
    <t xml:space="preserve"> 1072</t>
  </si>
  <si>
    <t>հազ. դրամ</t>
  </si>
  <si>
    <t>Ցուցանիշների փոփոխությունը 
(ավելացումները նշված են դրական նշանով, իսկ նվազեցումները` փակագծերում)</t>
  </si>
  <si>
    <t>Վարկային միջոցներ</t>
  </si>
  <si>
    <t xml:space="preserve"> ՇԵՆՔԵՐ ԵՎ ՇԻՆՈՒԹՅՈՒՆՆԵՐ</t>
  </si>
  <si>
    <t xml:space="preserve">ՀՀ կառավարության  2024 թվականի </t>
  </si>
  <si>
    <t xml:space="preserve"> - Շենքերի և շինությունների շինարարություն</t>
  </si>
  <si>
    <t xml:space="preserve"> ԱՅԼ ՀԻՄՆԱԿԱՆ ՄԻՋՈՑՆԵՐ</t>
  </si>
  <si>
    <t xml:space="preserve"> - Նախագծահետազոտական ծախսեր</t>
  </si>
  <si>
    <t xml:space="preserve"> Պետական մարմինների կողմից օգտագործվող ոչ ֆինանսական ակտիվների հետ գործառնություններ </t>
  </si>
  <si>
    <t xml:space="preserve"> ՀԱՅԱՍՏԱՆԻ ՀԱՆՐԱՊԵՏՈՒԹՅԱՆ ԿԱՌԱՎԱՐՈՒԹՅԱՆ 2023 ԹՎԱԿԱՆԻ ԴԵԿՏԵՄԲԵՐԻ 28-Ի N 2323-Ն ՈՐՈՇՄԱՆ N 3 ԵՎ N 4 ՀԱՎԵԼՎԱԾՆԵՐՈՒՄ ԿԱՏԱՐՎՈՂ ՓՈՓՈԽՈՒԹՅՈՒՆՆԵՐԸ ԵՎ ԼՐԱՑՈՒՄՆԵՐԸ</t>
  </si>
  <si>
    <t xml:space="preserve"> Գերմանիայի զարգացման վարկերի բանկի աջակցությամբ իրականացվող Ախուրյան գետի ջրային ռեսուրսների ինտեգրված կառավարման ծրագրի շրջանակներում ջրային տնտեսության ենթակառուցվածքների հիմնանորոգում</t>
  </si>
  <si>
    <t xml:space="preserve"> Տրանսֆերտների տրամադրում</t>
  </si>
  <si>
    <t xml:space="preserve"> Տրանսֆերտների տրամադրում </t>
  </si>
  <si>
    <t xml:space="preserve"> ՀԱՅԱՍՏԱՆԻ ՀԱՆՐԱՊԵՏՈՒԹՅԱՆ ԿԱՌԱՎԱՐՈՒԹՅԱՆ ՊԱՀՈՒՍՏԱՅԻՆ ՖՈՆԴԻՑ ԿԱՏԱՐՎՈՂ ՀԱՏԿԱՑՈՒՄԸ</t>
  </si>
  <si>
    <t xml:space="preserve"> Տարի</t>
  </si>
  <si>
    <t>Ցուցանիշների փոփոխությունը 
(նվազեցումները նշված են փակագծերում)</t>
  </si>
  <si>
    <t>Ցուցանիշների փոփոխությունը
 (ավելացումները նշված են դրական նշանով, իսկ նվազեցումները՝ փակագծերում)</t>
  </si>
  <si>
    <t xml:space="preserve"> 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</si>
  <si>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 xml:space="preserve"> 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</si>
  <si>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 xml:space="preserve"> Գերմանիայի զարգացման վարկերի բանկի աջակցությամբ իրականացվող Լոռու (Վանաձորի) մարզի ջրամատակարարման և ջրահեռացման համակարգերի վերականգնման ծրագիր` երկրորդ փուլ</t>
  </si>
  <si>
    <t xml:space="preserve">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</t>
  </si>
  <si>
    <t xml:space="preserve"> Գերմանիայի զարգացման վարկերի բանկի աջակցությամբ իրականացվող Ախուրյան գետի ջրային ռեսուրսների ինտեգրացված կառավարման ծրագրի երկրորդ փուլի շրջանակներում ջրային տնտեսության ենթակառուցվածքների հիմնանորոգում</t>
  </si>
  <si>
    <t xml:space="preserve"> Ֆրանսիայի Հանրապետության կառավարության աջակցությամբ իրականացվող Վեդու ջրամբարի  և ոռոգման համակարգի կառուցում</t>
  </si>
  <si>
    <t xml:space="preserve"> ԴՐԱՄԱՇՆՈՐՀՆԵՐ</t>
  </si>
  <si>
    <t xml:space="preserve"> ՀԱՅԱՍՏԱՆԻ ՀԱՆՐԱՊԵՏՈՒԹՅԱՆ ԿԱՌԱՎԱՐՈՒԹՅԱՆ 2023 ԹՎԱԿԱՆԻ ԴԵԿՏԵՄԲԵՐԻ 28-Ի N 2323-Ն ՈՐՈՇՄԱՆ N 5 ՀԱՎԵԼՎԱԾԻ N 7 ԱՂՅՈՒՍԱԿՈՒՄ ԿԱՏԱՐՎՈՂ ԼՐԱՑՈՒՄՆԵՐԸ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</si>
  <si>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</si>
  <si>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</si>
  <si>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</si>
  <si>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փոփոխությունը
(ավելացումները նշված են դրական նշանով)</t>
  </si>
  <si>
    <t>Հայաստանի տարածքային զարգացման հիմնադրամ</t>
  </si>
  <si>
    <t>Ջրամատակարարման և ջրահեռացման համակարգերի հիմնանորոգում որոշ բնակավայրերում</t>
  </si>
  <si>
    <t xml:space="preserve"> ՄԵՔԵՆԱՆԵՐ  ԵՎ  ՍԱՐՔԱՎՈՐՈՒՄՆԵՐ</t>
  </si>
  <si>
    <t xml:space="preserve"> - Վարչական սարքավորումներ</t>
  </si>
  <si>
    <t xml:space="preserve"> Սոցիալական ներդրումների և տեղական զարգացման ծրագիր</t>
  </si>
  <si>
    <t xml:space="preserve"> 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որակի, օգտագործման և հասանելիության բարելավում</t>
  </si>
  <si>
    <t xml:space="preserve"> 12004</t>
  </si>
  <si>
    <t>09</t>
  </si>
  <si>
    <t xml:space="preserve"> Տնտեսական հարաբերություններ (այլ դասերին չպատկանող)</t>
  </si>
  <si>
    <t xml:space="preserve"> Նպաստել տարածքներում բնակչության նյութական և ոչ նյութական բարեկեցության աճին</t>
  </si>
  <si>
    <t xml:space="preserve"> Համայնքային և միջհամայնքային ենթակառուցվածքների և որակի հասանելիության բարելավում, ինստիտուցիոնալ և ֆինանասական կարողությունների հզորացում</t>
  </si>
  <si>
    <t xml:space="preserve"> Դպրոցների սեյսմիկ անվտանգության մակարդակի բարձրացման ծրագիր</t>
  </si>
  <si>
    <t xml:space="preserve"> Ասիական զարգացման բանկի աջակցությամբ իրականացվող դպրոցների սեյսմիկ պաշտպանության ծրագրի լրացուցիչ ֆինանսավորման շրջանակներում ՀՀ դպրոցների սեյսմիկ անվտանգության բարելավմանն ուղղված միջոցառումներ</t>
  </si>
  <si>
    <t>ԸՆԹԱՑԻԿ ԾԱԽՍԵՐ</t>
  </si>
  <si>
    <t>ԴՐԱՄԱՇՆՈՐՀՆԵՐ</t>
  </si>
  <si>
    <t xml:space="preserve">Կապիտալ դրամաշնորհներ պետական հատվածի այլ մակարդակներին </t>
  </si>
  <si>
    <t xml:space="preserve"> - Այլ կապիտալ դրամաշնորհներ</t>
  </si>
  <si>
    <t>ԿՐԹՈՒԹՅՈՒՆ</t>
  </si>
  <si>
    <t>Կրթությանը տրամադրվող օժանդակ ծառայություններ</t>
  </si>
  <si>
    <t xml:space="preserve"> Ֆրանսիայի Հանրապետության կառավարության աջակցությամբ իրականացվող Վեդու ջրամբարի  և ոռոգման համակարգի կառուցման ծրագիր </t>
  </si>
  <si>
    <t xml:space="preserve"> Գերմանիայի զարգացման վարկերի բանկի աջակցությամբ իրականացվող Ախուրյան գետի ջրային ռեսուրսների ինտեգրված կառավարման ծրագիր </t>
  </si>
  <si>
    <t xml:space="preserve">Եվրասիական զարգացման բանկի աջակցությամբ իրականացվող ոռոգման համակարգերի զարգացման ծրագիր </t>
  </si>
  <si>
    <t xml:space="preserve"> Գերմանիայի զարգացման վարկերի բանկի աջակցությամբ իրականացվող Ախուրյան գետի ջրային ռեսուրսների ինտեգրացված կառավարման ծրագրի երկրորդ փուլ </t>
  </si>
  <si>
    <t xml:space="preserve"> 6 քաղաքների և 37 գյուղական բնակավայրերի ջրամատակարարման և ջրահեռացման համակարգերի հատվածների հրատապ (մասնակի) վերականգնման աշխատանքներ </t>
  </si>
  <si>
    <t xml:space="preserve">Ջրամատակարարման և ջրահեռացման համակարգի հիմնանորոգման 
աշխատանքների ձեռքբերում </t>
  </si>
  <si>
    <t xml:space="preserve"> Նպաստել երկրի սեյսմակայունության ապահովմանը, անհատական և հասարակական անվտանգության մակարդակի բարձրացմանը</t>
  </si>
  <si>
    <t xml:space="preserve"> Դպրոցական շենքերի սեյսմակայունության մակարդակի բարձրացում</t>
  </si>
  <si>
    <t xml:space="preserve"> Դպրոցների սեյսմիկ պաշտպանության լրացուցիչ ֆինանսավորման  ծրագիր, դպրոցների շենքերի կառուցման, ամրացման շինարարական աշխատանքներ, շինարարական ստանդարտների արդիականացում, արտակարգ իրավիճակներին արձագանքման ծրագրի մշակում </t>
  </si>
  <si>
    <t xml:space="preserve"> Նորոգվող ջրագծերի երկարություն, կմ </t>
  </si>
  <si>
    <t xml:space="preserve"> Նորոգվող կոյուղագծերի երկարություն, կմ </t>
  </si>
  <si>
    <t xml:space="preserve"> Նորոգվող տնային միացումներ, հատ </t>
  </si>
  <si>
    <t xml:space="preserve"> Վանաձորի ջրամատակարարման և ջրահեռացման համակարգերի մասնակի վերականգնում </t>
  </si>
  <si>
    <t>Կառուցվող ջրամատակարարման համակարգի երկարությունը, կմ</t>
  </si>
  <si>
    <t>Հիմնանորոգվող ջրամատակարարման համակարգի երկարությունը, կմ</t>
  </si>
  <si>
    <t>Օրվա կարգավորիչ ջրամբարի (ՕԿՋ) կառուցում, հատ</t>
  </si>
  <si>
    <t>Պոմպակայանի կառուցում, հատ</t>
  </si>
  <si>
    <t>Տրանսֆերտների տրամադրում</t>
  </si>
  <si>
    <t xml:space="preserve"> Կառուցվող, վերակառուցվող, հիմնանորոգվող  դպրոցների/մարզադպրոցների  թիվ </t>
  </si>
  <si>
    <t xml:space="preserve"> Խմելու ջրի ջրամատակարարման ենթածրագրերի թիվը </t>
  </si>
  <si>
    <t xml:space="preserve"> Կառուցվող, վերակառուցվող,  համայնքային կենտրոններ </t>
  </si>
  <si>
    <t xml:space="preserve"> Ջրագծերի, առողջապահության, կրթության օբյեկտների, մշակութային տների, ծերանոցների, մանկատների, հատուկ դպրոցների, մանկապարտեզների և կոյուղու օբյեկտնրի հիմն. և շինարարություն., գույքի և սարքավորումների տրամադրում  շահառու ենթածրագրերի համար</t>
  </si>
  <si>
    <t xml:space="preserve"> Թունելների վերակառուցում, մ </t>
  </si>
  <si>
    <t xml:space="preserve"> Հիմնանորոգվող ոռոգման ցանցերի երկարություն, կմ </t>
  </si>
  <si>
    <t>Աղյուսակ 9.1.7</t>
  </si>
  <si>
    <t>ՄԱՍ 1. ՊԵՏԱԿԱՆ ՄԱՐՄՆԻ ԳԾՈՎ ԱՐԴՅՈՒՆՔԱՅԻՆ (ԿԱՏԱՐՈՂԱԿԱՆ) ՑՈՒՑԱՆԻՇՆԵՐԸ</t>
  </si>
  <si>
    <t>Աղյուսակ 9.1.25</t>
  </si>
  <si>
    <t xml:space="preserve"> ՀՀ  կրթության , գիտության, մշակույթի և սպորտի նախարարություն </t>
  </si>
  <si>
    <t>Աղյուսակ 9.13</t>
  </si>
  <si>
    <t xml:space="preserve"> ՀՀ  տարածքային կառավարման և ենթակառուցվածքների նախարարություն</t>
  </si>
  <si>
    <t>Հավելված N 6</t>
  </si>
  <si>
    <t xml:space="preserve">  Զարգացման ֆրանսիական գործակալության աջակցությամբ իրականացվող ոռոգման ոլորտի ֆինանսական կայունության և ոռոգման կառավարման կարողությունների բարելավման դրամաշնորհային ծրագրի խորհրդատվություն և կառավարում</t>
  </si>
  <si>
    <t xml:space="preserve"> Այլ ծախսեր</t>
  </si>
  <si>
    <t xml:space="preserve"> 11009</t>
  </si>
  <si>
    <t xml:space="preserve"> Գերմանիայի զարգացման վարկերի բանկի աջակցությամբ իրականացվող Ախուրյան գետի ջրային ռեսուրսների ինտեգրացված կառավարման դրամաշնորհային ծրագիր</t>
  </si>
  <si>
    <t xml:space="preserve"> 12005</t>
  </si>
  <si>
    <t xml:space="preserve"> ԱՄՆ ՄԶԳ աջակցությամբ իրականացվող Տեղականինքնակառավարման և ապակենտրոնացման բարեփոխումների դրամաշնորհային ծրագրի շրջանակներում Տեղական կառավարման համակարգերի հզորացում,ապակենտրոնացման գործընթացներին աջակցություն, պիլոտային ծրագրերի իրականացում</t>
  </si>
  <si>
    <t>Դրամաշնորհային միջոցներ</t>
  </si>
  <si>
    <t xml:space="preserve"> 11004</t>
  </si>
  <si>
    <t xml:space="preserve"> Եվրոպական միության հարևանության ներդրումային ծրագրի աջակցությամբ իրականացվող Երևանի ջրամատակարարման բարելավման դրամաշնորհային ծրագիր</t>
  </si>
  <si>
    <t xml:space="preserve"> Զարգացման ֆրանսիական  գործակալության աջակցությամբ իրականացվող ոռոգման ոլորտի ֆինանսական կայունության և ոռոգման կառավարման կարողությունների բարելավման ծրագրի համակարգում և ղեկավարում </t>
  </si>
  <si>
    <t xml:space="preserve"> Գերմանիայի զարգացման վարկերի բանկի աջակցությամբ իրականացվող Ախուրյան գետի ջրային ռեսուրսների ինտեգրացված կառավարման դրամաշնորհային ծրագրի համակարգում և ղեկավարում </t>
  </si>
  <si>
    <t xml:space="preserve"> Երևանի ջրամատակարարման բարելավման ծրագրի աուդիտի իրականացում </t>
  </si>
  <si>
    <t xml:space="preserve"> Գերմանիայի զարգացման վարկերի բանկի աջակցությամբ իրականացվող Ախուրյան գետի ջրային ռեսուրսների ինտեգրացված կառավարում ծրագրի խորհրդատվություն և կառավարում </t>
  </si>
  <si>
    <t>Մաքրման կայանների պահպանություն</t>
  </si>
  <si>
    <t>Համայնքների պոլիկլինիկաների տեխնիկական վերազինում</t>
  </si>
  <si>
    <t>12007</t>
  </si>
  <si>
    <t xml:space="preserve"> Կապիտալ դրամաշնորհներ պետական հատվածի այլ մակարդակներին</t>
  </si>
  <si>
    <t>Միջոցառման անվանումը՝</t>
  </si>
  <si>
    <t xml:space="preserve">Մաքրման կայանների պահպանության նպատակով համապատասխան ծառայությունների ձեռքբերում </t>
  </si>
  <si>
    <t xml:space="preserve"> Միջոցառման տեսակը՝</t>
  </si>
  <si>
    <t xml:space="preserve">ՀԻՄՆԱԿԱՆ ԲԱԺԻՆՆԵՐԻՆ ՉԴԱՍՎՈՂ ՊԱՀՈՒՍՏԱՅԻՆ ՖՈՆԴԵՐ </t>
  </si>
  <si>
    <t>այդ թվում`</t>
  </si>
  <si>
    <t>ՀՀ կառավարության և համայնքների պահուստային ֆոնդ</t>
  </si>
  <si>
    <t>ՀՀ կառավարության պահուստային ֆոնդ</t>
  </si>
  <si>
    <t xml:space="preserve">ՀՀ կառավարություն </t>
  </si>
  <si>
    <t xml:space="preserve">ՀՀ կառավարության պահուստային ֆոնդ </t>
  </si>
  <si>
    <t>այդ թվում` ըստ կատարողների</t>
  </si>
  <si>
    <t>ՀՀ կառավարություն</t>
  </si>
  <si>
    <t xml:space="preserve">այդ թվում` բյուջետային ծախսերի տնտեսագիտական դասակարգման հոդվածներ </t>
  </si>
  <si>
    <t>ԱՅԼ ԾԱԽՍԵՐ</t>
  </si>
  <si>
    <t>Պահուստային միջոցներ</t>
  </si>
  <si>
    <t xml:space="preserve">Պետական բյուջեում չկանխատեսված, ինչպես նաև բյուջետային
երաշխիքների ապահովման ծախսերի ֆինանսավորման ապահովում </t>
  </si>
  <si>
    <t xml:space="preserve"> Պահուստային ֆոնդի կառավարման արդյունավետության և
թափանցիկության ապահովում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</si>
  <si>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</si>
  <si>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</si>
  <si>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>Համայնքներում պոլիկլինիկաների տեխնիկական հագեցվածության ապահովում</t>
  </si>
  <si>
    <t xml:space="preserve"> Կառավարվող/վերահսկվող խորհրդատվական պայմանագրերի քանակը, հատ </t>
  </si>
  <si>
    <t>Աղյուսակ N 9.48</t>
  </si>
  <si>
    <t>ՀՀ ԿԱՌԱՎԱՐՈՒԹՅՈՒՆ</t>
  </si>
  <si>
    <t xml:space="preserve"> ՄԱՍ 1. ՊԵՏԱԿԱՆ ՄԱՐՄՆԻ ԳԾՈՎ ԱՐԴՅՈՒՆՔԱՅԻՆ (ԿԱՏԱՐՈՂԱԿԱՆ) ՑՈՒՑԱՆԻՇՆԵՐԸ </t>
  </si>
  <si>
    <t>Ցուցանիշների փոփոխությունը (ավելացումները նշված են դրական նշանով)</t>
  </si>
  <si>
    <t>Աղյուսակ N 9.1.58</t>
  </si>
  <si>
    <t>ՀԱՅԱՍՏԱՆԻ ՀԱՆՐԱՊԵՏՈՒԹՅԱՆ ԿԱՌԱՎԱՐՈՒԹՅԱՆ 2023 ԹՎԱԿԱՆԻ ԴԵԿՏԵՄԲԵՐԻ 28-Ի N 2323-Ն ՈՐՈՇՄԱՆ N 9 ՀԱՎԵԼՎԱԾԻ  N 9.7, 9.13 ԵՎ N 9.48 ԱՂՅՈՒՍԱԿՆԵՐՈՒՄ ԿԱՏԱՐՎՈՂ ՓՈՓՈԽՈՒԹՅՈՒՆՆԵՐԸ ԵՎ ԼՐԱՑՈՒՄՆԵՐԸ</t>
  </si>
  <si>
    <t>ՀԱՅԱՍՏԱՆԻ ՀԱՆՐԱՊԵՏՈՒԹՅԱՆ ԿԱՌԱՎԱՐՈՒԹՅԱՆ 2023 ԹՎԱԿԱՆԻ ԴԵԿՏԵՄԲԵՐԻ 28-Ի N 2323-Ն ՈՐՈՇՄԱՆ N 9.1 ՀԱՎԵԼՎԱԾԻ  N 9.1.7, N 9.1.25 ԵՎ 9.1.58 ԱՂՅՈՒՍԱԿՆԵՐՈՒՄ ԿԱՏԱՐՎՈՂ ՓՈՓՈԽՈՒԹՅՈՒՆՆԵՐԸ ԵՎ ԼՐԱՑՈՒՄՆԵՐԸ</t>
  </si>
  <si>
    <t xml:space="preserve">                                                              Հավելված N 1</t>
  </si>
  <si>
    <t>հազար դրամներով</t>
  </si>
  <si>
    <t xml:space="preserve">
Ցուցանիշների փոփոխությունը 
(նվազեցումները նշված են փակագծերում)
</t>
  </si>
  <si>
    <t>1. Եկամուտների գծով</t>
  </si>
  <si>
    <t>2. Ծախսերի գծով</t>
  </si>
  <si>
    <t>3. Դեֆիցիտը (պակասուրդը)</t>
  </si>
  <si>
    <t xml:space="preserve">                                                              Հավելված N 2</t>
  </si>
  <si>
    <t>Ցուցանիշների փոփոխությունը 
(նվազեցումները նշված են փակագծերում)</t>
  </si>
  <si>
    <t xml:space="preserve">Պաշտոնական դրամաշնորհներ </t>
  </si>
  <si>
    <t>Հավելված N 8</t>
  </si>
  <si>
    <t>Հավելված N 7</t>
  </si>
  <si>
    <t xml:space="preserve">«ՀԱՅԱՍՏԱՆԻ ՀԱՆՐԱՊԵՏՈՒԹՅԱՆ 2024 ԹՎԱԿԱՆԻ ՊԵՏԱԿԱՆ ԲՅՈՒՋԵԻ
ՄԱՍԻՆ» ՕՐԵՆՔԻ N 6 ՀՈԴՎԱԾԻ ԱՂՅՈՒՍԱԿՈՒՄ ԵՎ ՀԱՅԱՍՏԱՆԻ ՀԱՆՐԱՊԵՏՈՒԹՅԱՆ ԿԱՌԱՎԱՐՈՒԹՅԱՆ 2023 ԹՎԱԿԱՆԻ ԴԵԿՏԵՄԲԵՐԻ 28-Ի N 2323-Ն ՈՐՈՇՄԱՆ N 2 ՀԱՎԵԼՎԱԾՈՒՄ ԿԱՏԱՐՎՈՂ ՓՈՓՈԽՈՒԹՅՈՒՆՆԵՐԸ </t>
  </si>
  <si>
    <t xml:space="preserve">«ՀԱՅԱՍՏԱՆԻ ՀԱՆՐԱՊԵՏՈՒԹՅԱՆ 2024 ԹՎԱԿԱՆԻ ՊԵՏԱԿԱՆ ԲՅՈՒՋԵԻ
ՄԱՍԻՆ» ՕՐԵՆՔԻ N 2 ՀՈԴՎԱԾԻ ԱՂՅՈՒՍԱԿՈՒՄ ԿԱՏԱՐՎՈՂ ՓՈՓՈԽՈՒԹՅՈՒՆՆԵՐԸ </t>
  </si>
  <si>
    <t xml:space="preserve"> ՀՀ  կրթության , գիտության, մշակույթի և սպորտի նախարարություն</t>
  </si>
  <si>
    <t>Հավելված N 10</t>
  </si>
  <si>
    <t>Հավելված N 9</t>
  </si>
  <si>
    <t>Հավելված N5</t>
  </si>
  <si>
    <t xml:space="preserve"> Հավելված N 4</t>
  </si>
  <si>
    <t>Ցուցանիշների փոփոխությունը (նվազեցումները նշված են փակագծերում)</t>
  </si>
  <si>
    <t>Ցուցանիշների փոփոխությունը (ավելացումները նշված են դրական նշանով, իսկ նվազեցումները` փակագծերում)</t>
  </si>
  <si>
    <t xml:space="preserve"> ՄԱՍ 2. ՊԵՏԱԿԱՆ ՄԱՐՄՆԻ ԳԾՈՎ ԱՐԴՅՈՒՆՔԱՅԻՆ (ԿԱՏԱՐՈՂԱԿԱՆ) ՑՈՒՑԱՆԻՇՆԵՐԸ </t>
  </si>
  <si>
    <t>Հավելված N 3</t>
  </si>
  <si>
    <t>Պետական բյուջեի դեֆիցիտի ֆինանսավորման աղբյուրներն ու դրանց տարրերի անվանումները</t>
  </si>
  <si>
    <t xml:space="preserve">  ԸՆԴԱՄԵՆԸ</t>
  </si>
  <si>
    <t>այդ թվում՝</t>
  </si>
  <si>
    <t>Բ. Արտաքին աղբյուրներ - ընդամենը</t>
  </si>
  <si>
    <t xml:space="preserve"> այդ թվում</t>
  </si>
  <si>
    <t>1. Փոխառու զուտ միջոցներ</t>
  </si>
  <si>
    <t>1.1. Վարկերի և փոխատվությունների ստացում</t>
  </si>
  <si>
    <t>որից`</t>
  </si>
  <si>
    <t>նպատակային վարկերի գծով</t>
  </si>
  <si>
    <t>ՀԱՅԱՍՏԱՆԻ ՀԱՆՐԱՊԵՏՈՒԹՅԱՆ ԿԱՌԱՎԱՐՈՒԹՅԱՆ 2023 ԹՎԱԿԱՆԻ ԴԵԿՏԵՄԲԵՐԻ 28-Ի N 2323-Ն ՈՐՈՇՄԱՆ N 1 ՀԱՎԵԼՎԱԾԻ N 1 ԱՂՅՈՒՍԱԿՈՒՄ ԿԱՏԱՐՎՈՂ ՓՈՓՈԽՈՒԹՅՈՒՆՆԵՐԸ</t>
  </si>
  <si>
    <t>Ցուցանիշների փոփոխությունը 
( նվազեցումները  նշված են փակագծերում)</t>
  </si>
  <si>
    <t>ՀՀ կառավարության 2024թվականի</t>
  </si>
  <si>
    <t>Ցուցանիշների փոփոխությունը 
(ավելացումները նշված են դրական նշանով)</t>
  </si>
  <si>
    <t xml:space="preserve">«ՀԱՅԱUՏԱՆԻ ՀԱՆՐԱՊԵՏՈՒԹՅԱՆ 2024 ԹՎԱԿԱՆԻ ՊԵՏԱԿԱՆ ԲՅՈՒՋԵԻ ՄԱUԻՆ» OՐԵՆՔԻ N 1 ՀԱՎԵԼՎԱԾԻ N 5 ԱՂՅՈՒՍԱԿՈՒՄ  ԵՎ ՀԱՅԱՍՏԱՆԻ ՀԱՆՐԱՊԵՏՈՒԹՅԱՆ ԿԱՌԱՎԱՐՈՒԹՅԱՆ 2023 ԹՎԱԿԱՆԻ ԴԵԿՏԵՄԲԵՐԻ 28-Ի N 2323-Ն ՈՐՈՇՄԱՆ N 5 ՀԱՎԵԼՎԱԾԻ N 4 ԱՂՅՈՒՍԱԿՈՒՄ ԿԱՏԱՐՎՈՂ ՓՈՓՈԽՈՒԹՅՈՒՆՆԵՐԸ </t>
  </si>
  <si>
    <t xml:space="preserve"> 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</t>
  </si>
  <si>
    <t xml:space="preserve"> 11005</t>
  </si>
  <si>
    <t xml:space="preserve"> Եվրասիական զարգացման բանկի աջակցությամբ իրականացվող ոռոգման համակարգերի զարգացման ծրագրի խորհրդատվություն և կառավարում</t>
  </si>
  <si>
    <t xml:space="preserve"> 11006</t>
  </si>
  <si>
    <t xml:space="preserve"> Ֆրանսիայի Հանրապետության կառավարության աջակցությամբ իրականացվող Վեդու ջրամբարի և որռոգման համակարգի  կառուցման ծրագրի խորհրդատվություն և կառավարում</t>
  </si>
  <si>
    <t xml:space="preserve"> Եվրասիական զարգացման բանկի աջակցությամբ իրականացվող ոռոգման համակարգերի զարգացման ծրագրի համակարգում և ղեկավարում </t>
  </si>
  <si>
    <t xml:space="preserve"> Ֆրանսիայի Հանրապետության կառավարության աջակցությամբ իրականացվող Վեդու ջրամբարի և որռոգման համակարգի  համակարգում և ղեկավարում </t>
  </si>
  <si>
    <t xml:space="preserve">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</t>
  </si>
  <si>
    <t xml:space="preserve"> 12001</t>
  </si>
  <si>
    <t xml:space="preserve"> Դպրոցների շենքերի ամրացման շինարարական աշխատանքներ, շինարարական ստանդարտների արդիականացում, արտակարգ իրավիճակներին արձագանքման ծրագրի մշակում, սեյսմիկ մոնիտորինգի դիտակետերի սարքավորումների արդիականացում</t>
  </si>
  <si>
    <t xml:space="preserve">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 </t>
  </si>
  <si>
    <t xml:space="preserve"> 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նաև՛ Արմավիրի կեղտաջրերի մաքրման կայանի կառուցում </t>
  </si>
  <si>
    <t xml:space="preserve"> ԱՄՆ ՄԶԳ աջակցությամբ իրականացվող Տեղականինքնակառավարման և ապակենտրոնացմանբարեփոխումների դրամաշնորհային ծրագրիշրջանակներում մեքենասարքավորումներիտրամադրում և համայնքային մակարդակի ենթակառուցվածքների կառուցում և վերականգնում </t>
  </si>
  <si>
    <t>12004</t>
  </si>
  <si>
    <t>«ՀԱՅԱՍՏԱՆԻ ՀԱՆՐԱՊԵՏՈՒԹՅԱՆ 2024 ԹՎԱԿԱՆԻ ՊԵՏԱԿԱՆ ԲՅՈՒՋԵԻ ՄԱՍԻՆ»  ՀԱՅԱՍՏԱՆԻ ՀԱՆՐԱՊԵՏՈՒԹՅԱՆ ՕՐԵՆՔԻ N 1 ՀԱՎԵԼՎԱԾԻ N 2 ԱՂՅՈՒՍԱԿՈՒՄ, ՀԱՅԱՍՏԱՆԻ ՀԱՆՐԱՊԵՏՈՒԹՅԱՆ ԿԱՌԱՎԱՐՈՒԹՅԱՆ 2023 ԹՎԱԿԱՆԻ ԴԵԿՏԵՄԲԵՐԻ 28-Ի  N 2323-Ն ՈՐՈՇՄԱՆ N 5 ՀԱՎԵԼՎԱԾԻ  N 1 ԱՂՅՈՒՍԱԿՈՒՄ ԿԱՏԱՐՎՈՂ ՓՈՓՈԽՈՒԹՅՈՒՆՆԵՐԸ ԵՎ ԼՐԱՑՈՒՄՆԵՐԸ</t>
  </si>
  <si>
    <t>«ՀԱՅԱUՏԱՆԻ ՀԱՆՐԱՊԵՏՈՒԹՅԱՆ 2024 ԹՎԱԿԱՆԻ ՊԵՏԱԿԱՆ ԲՅՈՒՋԵԻ ՄԱUԻՆ» OՐԵՆՔԻ N 1 ՀԱՎԵԼՎԱԾԻ N 4 ԱՂՅՈՒՍԱԿՈՒՄ  ԵՎ ՀԱՅԱՍՏԱՆԻ ՀԱՆՐԱՊԵՏՈՒԹՅԱՆ ԿԱՌԱՎԱՐՈՒԹՅԱՆ 2023 ԹՎԱԿԱՆԻ ԴԵԿՏԵՄԲԵՐԻ 28-Ի N 2323-Ն ՈՐՈՇՄԱՆ N 5 ՀԱՎԵԼՎԱԾԻ N 3 ԱՂՅՈՒՍԱԿՈՒՄ ԿԱՏԱՐՎՈՂ ՓՈՓՈԽՈՒԹՅՈՒՆՆԵՐԸ</t>
  </si>
  <si>
    <t xml:space="preserve"> ՀՀ  կրթության, գիտության, մշակույթի և սպորտի նախարարություն</t>
  </si>
  <si>
    <t xml:space="preserve"> Եվրասիական զարգացման բանկի աջակցությամբ իրականացվող ոռոգման համակարգերի զարգացման ծրագրի խորհրդատվություն և կառավարում </t>
  </si>
  <si>
    <t xml:space="preserve"> Ծառայությունը մատուցող կազմակերպության անվանումը </t>
  </si>
  <si>
    <t xml:space="preserve"> Գերմանիայի զարգացման վարկերի բանկի աջակցությամբ իրականացվող Ախուրյան գետի ջրային ռեսուրսների ինտեգրացված կառավարում ծրագրի համակարգում և ղեկավարում </t>
  </si>
  <si>
    <t xml:space="preserve"> Գերմանիայի զարգացման վարկերի բանկի աջակցությամբ իրականացվող Ախուրյան գետի ջրային ռեսուրսների ինտեգրացված կառավարման դրամաշնորհային ծրագիր </t>
  </si>
  <si>
    <t xml:space="preserve">  Զարգացման ֆրանսիական գործակալության աջակցությամբ իրականացվող ոռոգման ոլորտի ֆինանսական կայունության և ոռոգման կառավարման կարողությունների բարելավման դրամաշնորհային ծրագրի խորհրդատվություն և կառավարում </t>
  </si>
  <si>
    <t xml:space="preserve"> Զարգացման ֆրանսիական  գործակալության աջակցությամբ իրականացվող ոռոգման ոլորտի ֆինանսական կայունության և ոռոգման կառավարման կարողությունն»րի բար»լավման ծրագրի համակարգում և ղ»կավարում </t>
  </si>
  <si>
    <t xml:space="preserve"> Ֆրանսիայի Հանրապետության կառավարության աջակցությամբ իրականացվող Վեդու ջրամբարի  և ոռոգման համակարգի կառուցում </t>
  </si>
  <si>
    <t xml:space="preserve"> Գերմանիայի զարգացման վարկերի բանկի աջակցությամբ իրականացվող Ախուրյան գետի ջրային ռեսուրսների ինտեգրված կառավարման ծրագրի շրջանակներում ջրային տնտեսության ենթակառուցվածքների հիմնանորոգում </t>
  </si>
  <si>
    <t xml:space="preserve"> 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որակի, օգտագործման և հասանելիության բարելավում: </t>
  </si>
  <si>
    <t xml:space="preserve"> Ջրագծերի, առողջապահության, կրթության օբյեկտների, մշակույթային տների, ծերանոցների, մանկատների, հատուկ դպրոցների, մանկապարտզների և կոյուղու օբյեկտնրի հիմն. և շինարարություն., գույքի և սարքավորումների տրամադրում  շահառու ենթածրագրերի համար: </t>
  </si>
  <si>
    <t xml:space="preserve">   Շահառուների ընտրության չափանիշները </t>
  </si>
  <si>
    <t xml:space="preserve"> ՀՀ բնակչություն </t>
  </si>
  <si>
    <t xml:space="preserve"> ԱՄՆ ՄԶԳ աջակցությամբ իրականացվող Տեղականինքնակառավարման և ապակենտրոնացման բարեփոխումների դրամաշնորհային ծրագրի շրջանակներումՏեղական կառավարման համակարգերի հզորացում,ապակենտրոնացման գործընթացներին աջակցություն,պիլոտային ծրագրերի իրականացում </t>
  </si>
  <si>
    <t xml:space="preserve"> ԱՄՆ ՄԶԳ աջակցությամբ իրականացվող Տեղականինքնակառավարման և ապակենտրոնացմանբարեփոխումների դրամաշնորհային ծրագրիշրջանակներում մեքենասարքավորումներիտրամադրում և համայնքային մակարդակիենթակառուցվածքների կառուցում և վերականգնում </t>
  </si>
  <si>
    <t xml:space="preserve"> 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 </t>
  </si>
  <si>
    <t xml:space="preserve"> Եվրոպական միության հարևանության ներդրումային ծրագրի աջակցությամբ իրականացվող Երևանի ջրամատակարարման բարելավման դրամաշնորհային ծրագիր </t>
  </si>
  <si>
    <t xml:space="preserve">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 </t>
  </si>
  <si>
    <t xml:space="preserve"> Եվրասիական զարգացման բանկի աջակցությամբ իրականացվող ոռոգման համակարգերի զարգացման ծրագիր </t>
  </si>
  <si>
    <t xml:space="preserve">Եկամտատեսակ
</t>
  </si>
  <si>
    <t>ՊԵՏԱԿԱՆ ԲՅՈՒՋԵԻ ԵԿԱՄՈՒՏՆԵՐ</t>
  </si>
  <si>
    <t>Հավելված N 11</t>
  </si>
  <si>
    <t xml:space="preserve"> Ֆրանսիայի Հանրապետության կառավարության աջակցությամբ իրականացվող Վեդու ջրամբարի և ոռոգման համակարգի  համակարգում և ղեկավարում </t>
  </si>
  <si>
    <t xml:space="preserve"> Ֆրանսիայի Հանրապետության կառավարության աջակցությամբ իրականացվող Վեդու ջրամբարի և ոռոգման համակարգի  կառուցման ծրագրի խորհրդատվություն և կառավարում </t>
  </si>
  <si>
    <t>հազ․ դրամ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</si>
</sst>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(* #,##0.00_);_(* \(#,##0.00\);_(* &quot;-&quot;??_);_(@_)"/>
    <numFmt numFmtId="164" formatCode="_-* #,##0.00\ _₽_-;\-* #,##0.00\ _₽_-;_-* &quot;-&quot;??\ _₽_-;_-@_-"/>
    <numFmt numFmtId="165" formatCode="_-* #,##0.00\ _դ_ր_._-;\-* #,##0.00\ _դ_ր_._-;_-* &quot;-&quot;??\ _դ_ր_._-;_-@_-"/>
    <numFmt numFmtId="166" formatCode="##,##0.0;\(##,##0.0\);\-"/>
    <numFmt numFmtId="167" formatCode="#,##0.0_);\(#,##0.0\)"/>
    <numFmt numFmtId="168" formatCode="#,##0.0"/>
    <numFmt numFmtId="169" formatCode="_(* #,##0.0_);_(* \(#,##0.0\);_(* &quot;-&quot;??_);_(@_)"/>
    <numFmt numFmtId="170" formatCode="0.0"/>
    <numFmt numFmtId="171" formatCode="_-* #,##0.00_р_._-;\-* #,##0.00_р_._-;_-* &quot;-&quot;??_р_._-;_-@_-"/>
    <numFmt numFmtId="172" formatCode="_(* #,##0.0_);_(* \(#,##0.0\);_(* &quot;-&quot;?_);_(@_)"/>
    <numFmt numFmtId="173" formatCode="_(* #,##0_);_(* \(#,##0\);_(* &quot;-&quot;??_);_(@_)"/>
    <numFmt numFmtId="174" formatCode="_-* #,##0.0\ _դ_ր_._-;\-* #,##0.0\ _դ_ր_._-;_-* &quot;-&quot;??\ _դ_ր_._-;_-@_-"/>
    <numFmt numFmtId="175" formatCode="_-* #,##0.0\ _₽_-;\-* #,##0.0\ _₽_-;_-* &quot;-&quot;?\ _₽_-;_-@_-"/>
    <numFmt numFmtId="176" formatCode="#,##0.00000000"/>
  </numFmts>
  <fonts count="52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1"/>
      <name val="GHEA Grapalat"/>
      <family val="3"/>
    </font>
    <font>
      <sz val="11"/>
      <name val="GHEA Grapalat"/>
      <family val="2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2"/>
      <name val="GHEA Grapalat"/>
      <family val="2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sz val="10"/>
      <name val="Times Armenian"/>
      <family val="1"/>
    </font>
    <font>
      <sz val="12"/>
      <color theme="1"/>
      <name val="GHEA Grapalat"/>
      <family val="3"/>
    </font>
    <font>
      <b/>
      <sz val="8"/>
      <name val="GHEA Grapalat"/>
      <family val="2"/>
    </font>
    <font>
      <sz val="12"/>
      <color theme="0"/>
      <name val="GHEA Grapalat"/>
      <family val="3"/>
    </font>
    <font>
      <sz val="11"/>
      <color theme="1"/>
      <name val="GHEA Grapalat"/>
      <family val="3"/>
    </font>
    <font>
      <i/>
      <sz val="10"/>
      <color theme="1"/>
      <name val="GHEA Grapalat"/>
      <family val="3"/>
    </font>
    <font>
      <i/>
      <sz val="12"/>
      <color theme="1"/>
      <name val="GHEA Grapalat"/>
      <family val="3"/>
    </font>
    <font>
      <i/>
      <sz val="8"/>
      <name val="GHEA Grapalat"/>
      <family val="2"/>
    </font>
    <font>
      <b/>
      <i/>
      <sz val="12"/>
      <name val="GHEA Grapalat"/>
      <family val="3"/>
    </font>
    <font>
      <b/>
      <sz val="11"/>
      <color rgb="FFFA7D00"/>
      <name val="Calibri"/>
      <family val="2"/>
      <scheme val="minor"/>
    </font>
    <font>
      <b/>
      <sz val="12"/>
      <color rgb="FFFA7D00"/>
      <name val="GHEA Grapalat"/>
      <family val="3"/>
    </font>
    <font>
      <sz val="12"/>
      <color theme="1"/>
      <name val="Calibri"/>
      <family val="2"/>
      <charset val="1"/>
      <scheme val="minor"/>
    </font>
    <font>
      <i/>
      <sz val="11"/>
      <color theme="1"/>
      <name val="GHEA Grapalat"/>
      <family val="3"/>
    </font>
    <font>
      <sz val="12"/>
      <color indexed="8"/>
      <name val="GHEA Grapalat"/>
      <family val="3"/>
    </font>
    <font>
      <i/>
      <sz val="12"/>
      <color indexed="8"/>
      <name val="GHEA Grapalat"/>
      <family val="3"/>
    </font>
    <font>
      <sz val="12"/>
      <color rgb="FFC00000"/>
      <name val="GHEA Grapalat"/>
      <family val="3"/>
    </font>
    <font>
      <b/>
      <sz val="12"/>
      <color rgb="FFC00000"/>
      <name val="GHEA Grapalat"/>
      <family val="3"/>
    </font>
    <font>
      <sz val="12"/>
      <color rgb="FF0070C0"/>
      <name val="GHEA Grapalat"/>
      <family val="3"/>
    </font>
    <font>
      <sz val="10"/>
      <color rgb="FF0070C0"/>
      <name val="GHEA Grapalat"/>
      <family val="3"/>
    </font>
    <font>
      <i/>
      <sz val="11"/>
      <name val="GHEA Grapalat"/>
      <family val="2"/>
    </font>
    <font>
      <b/>
      <sz val="12"/>
      <color theme="1"/>
      <name val="Calibri"/>
      <family val="2"/>
      <charset val="1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 style="medium">
        <color indexed="64"/>
      </top>
      <bottom/>
      <diagonal/>
    </border>
  </borders>
  <cellStyleXfs count="71">
    <xf numFmtId="0" fontId="0" fillId="0" borderId="0">
      <alignment horizontal="left" vertical="top" wrapText="1"/>
    </xf>
    <xf numFmtId="165" fontId="18" fillId="0" borderId="0" applyFont="0" applyFill="0" applyBorder="0" applyAlignment="0" applyProtection="0">
      <alignment horizontal="left"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>
      <alignment horizontal="left" vertical="top" wrapText="1"/>
    </xf>
    <xf numFmtId="0" fontId="19" fillId="0" borderId="0"/>
    <xf numFmtId="0" fontId="20" fillId="0" borderId="0"/>
    <xf numFmtId="0" fontId="21" fillId="0" borderId="0"/>
    <xf numFmtId="0" fontId="20" fillId="0" borderId="0"/>
    <xf numFmtId="0" fontId="22" fillId="0" borderId="0"/>
    <xf numFmtId="166" fontId="18" fillId="0" borderId="0" applyFill="0" applyBorder="0" applyProtection="0">
      <alignment horizontal="right" vertical="top"/>
    </xf>
    <xf numFmtId="0" fontId="20" fillId="0" borderId="0"/>
    <xf numFmtId="0" fontId="18" fillId="0" borderId="0">
      <alignment horizontal="left" vertical="top" wrapText="1"/>
    </xf>
    <xf numFmtId="0" fontId="21" fillId="0" borderId="0"/>
    <xf numFmtId="0" fontId="21" fillId="0" borderId="0"/>
    <xf numFmtId="0" fontId="18" fillId="0" borderId="0">
      <alignment horizontal="left" vertical="top" wrapText="1"/>
    </xf>
    <xf numFmtId="0" fontId="22" fillId="0" borderId="0"/>
    <xf numFmtId="0" fontId="19" fillId="0" borderId="0"/>
    <xf numFmtId="0" fontId="31" fillId="0" borderId="0">
      <alignment vertical="center"/>
    </xf>
    <xf numFmtId="171" fontId="18" fillId="0" borderId="0" applyFont="0" applyFill="0" applyBorder="0" applyAlignment="0" applyProtection="0">
      <alignment horizontal="left" vertical="top" wrapText="1"/>
    </xf>
    <xf numFmtId="0" fontId="22" fillId="0" borderId="0"/>
    <xf numFmtId="43" fontId="22" fillId="0" borderId="0" applyFont="0" applyFill="0" applyBorder="0" applyAlignment="0" applyProtection="0"/>
    <xf numFmtId="166" fontId="33" fillId="0" borderId="0" applyFill="0" applyBorder="0" applyProtection="0">
      <alignment horizontal="right" vertical="top"/>
    </xf>
    <xf numFmtId="0" fontId="31" fillId="0" borderId="0"/>
    <xf numFmtId="43" fontId="31" fillId="0" borderId="0" applyFont="0" applyFill="0" applyBorder="0" applyAlignment="0" applyProtection="0"/>
    <xf numFmtId="0" fontId="18" fillId="0" borderId="0">
      <alignment horizontal="left" vertical="top" wrapText="1"/>
    </xf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38" fillId="0" borderId="0" applyFill="0" applyBorder="0" applyProtection="0">
      <alignment horizontal="right" vertical="top"/>
    </xf>
    <xf numFmtId="0" fontId="40" fillId="6" borderId="4" applyNumberFormat="0" applyAlignment="0" applyProtection="0"/>
    <xf numFmtId="43" fontId="18" fillId="0" borderId="0" applyFont="0" applyFill="0" applyBorder="0" applyAlignment="0" applyProtection="0"/>
  </cellStyleXfs>
  <cellXfs count="642">
    <xf numFmtId="0" fontId="0" fillId="0" borderId="0" xfId="0">
      <alignment horizontal="left" vertical="top" wrapText="1"/>
    </xf>
    <xf numFmtId="0" fontId="25" fillId="0" borderId="0" xfId="0" applyFont="1" applyAlignment="1">
      <alignment vertical="center" wrapText="1"/>
    </xf>
    <xf numFmtId="0" fontId="25" fillId="0" borderId="0" xfId="51" applyFont="1" applyAlignment="1">
      <alignment horizontal="right" vertical="center"/>
    </xf>
    <xf numFmtId="0" fontId="32" fillId="0" borderId="22" xfId="0" applyFont="1" applyBorder="1">
      <alignment horizontal="left" vertical="top" wrapText="1"/>
    </xf>
    <xf numFmtId="166" fontId="25" fillId="0" borderId="22" xfId="49" applyFont="1" applyFill="1" applyBorder="1">
      <alignment horizontal="right" vertical="top"/>
    </xf>
    <xf numFmtId="166" fontId="25" fillId="0" borderId="22" xfId="49" applyFont="1" applyFill="1" applyBorder="1" applyAlignment="1">
      <alignment horizontal="right" vertical="center"/>
    </xf>
    <xf numFmtId="169" fontId="25" fillId="0" borderId="22" xfId="61" applyNumberFormat="1" applyFont="1" applyFill="1" applyBorder="1" applyAlignment="1">
      <alignment horizontal="right" vertical="center"/>
    </xf>
    <xf numFmtId="0" fontId="27" fillId="0" borderId="22" xfId="0" applyFont="1" applyBorder="1" applyAlignment="1">
      <alignment horizontal="left" vertical="center" wrapText="1"/>
    </xf>
    <xf numFmtId="0" fontId="25" fillId="0" borderId="22" xfId="0" applyFont="1" applyBorder="1">
      <alignment horizontal="left" vertical="top" wrapText="1"/>
    </xf>
    <xf numFmtId="0" fontId="32" fillId="0" borderId="22" xfId="0" applyFont="1" applyBorder="1" applyAlignment="1">
      <alignment horizontal="left" vertical="center" wrapText="1"/>
    </xf>
    <xf numFmtId="0" fontId="32" fillId="0" borderId="0" xfId="65" applyFont="1"/>
    <xf numFmtId="0" fontId="32" fillId="0" borderId="0" xfId="65" applyFont="1" applyAlignment="1">
      <alignment horizontal="right"/>
    </xf>
    <xf numFmtId="0" fontId="32" fillId="0" borderId="0" xfId="65" applyFont="1" applyAlignment="1">
      <alignment vertical="center"/>
    </xf>
    <xf numFmtId="166" fontId="25" fillId="0" borderId="22" xfId="49" applyFont="1" applyFill="1" applyBorder="1" applyAlignment="1">
      <alignment horizontal="center" vertical="center"/>
    </xf>
    <xf numFmtId="166" fontId="25" fillId="0" borderId="22" xfId="61" applyFont="1" applyFill="1" applyBorder="1" applyAlignment="1">
      <alignment horizontal="right" vertical="center"/>
    </xf>
    <xf numFmtId="0" fontId="25" fillId="0" borderId="22" xfId="0" applyFont="1" applyBorder="1" applyAlignment="1">
      <alignment horizontal="left" vertical="center" wrapText="1"/>
    </xf>
    <xf numFmtId="166" fontId="25" fillId="0" borderId="31" xfId="49" applyFont="1" applyFill="1" applyBorder="1" applyAlignment="1">
      <alignment horizontal="right" vertical="center"/>
    </xf>
    <xf numFmtId="166" fontId="25" fillId="0" borderId="31" xfId="61" applyFont="1" applyFill="1" applyBorder="1" applyAlignment="1">
      <alignment horizontal="right" vertical="center"/>
    </xf>
    <xf numFmtId="166" fontId="25" fillId="0" borderId="31" xfId="49" applyFont="1" applyFill="1" applyBorder="1">
      <alignment horizontal="right" vertical="top"/>
    </xf>
    <xf numFmtId="0" fontId="29" fillId="0" borderId="0" xfId="0" applyFont="1" applyAlignment="1"/>
    <xf numFmtId="0" fontId="32" fillId="0" borderId="0" xfId="0" applyFont="1" applyAlignment="1"/>
    <xf numFmtId="0" fontId="25" fillId="0" borderId="0" xfId="0" applyFont="1">
      <alignment horizontal="left" vertical="top" wrapText="1"/>
    </xf>
    <xf numFmtId="49" fontId="32" fillId="0" borderId="22" xfId="0" applyNumberFormat="1" applyFont="1" applyBorder="1" applyAlignment="1">
      <alignment horizontal="center" vertical="center" wrapText="1"/>
    </xf>
    <xf numFmtId="0" fontId="26" fillId="0" borderId="22" xfId="0" applyFont="1" applyBorder="1">
      <alignment horizontal="left" vertical="top" wrapText="1"/>
    </xf>
    <xf numFmtId="49" fontId="26" fillId="0" borderId="22" xfId="0" applyNumberFormat="1" applyFont="1" applyBorder="1">
      <alignment horizontal="left" vertical="top" wrapText="1"/>
    </xf>
    <xf numFmtId="49" fontId="25" fillId="0" borderId="22" xfId="0" applyNumberFormat="1" applyFont="1" applyBorder="1" applyAlignment="1">
      <alignment horizontal="left" vertical="center" wrapText="1"/>
    </xf>
    <xf numFmtId="0" fontId="32" fillId="0" borderId="0" xfId="0" applyFont="1" applyAlignment="1">
      <alignment vertical="center"/>
    </xf>
    <xf numFmtId="0" fontId="32" fillId="0" borderId="0" xfId="65" applyFont="1" applyAlignment="1">
      <alignment horizontal="right" vertical="center"/>
    </xf>
    <xf numFmtId="0" fontId="32" fillId="0" borderId="0" xfId="65" applyFont="1" applyAlignment="1">
      <alignment horizontal="center" vertical="center"/>
    </xf>
    <xf numFmtId="0" fontId="41" fillId="0" borderId="0" xfId="69" applyFont="1" applyFill="1" applyBorder="1"/>
    <xf numFmtId="0" fontId="29" fillId="0" borderId="0" xfId="65" applyFont="1" applyAlignment="1">
      <alignment vertical="center" wrapText="1"/>
    </xf>
    <xf numFmtId="169" fontId="32" fillId="0" borderId="0" xfId="65" applyNumberFormat="1" applyFont="1"/>
    <xf numFmtId="0" fontId="25" fillId="0" borderId="0" xfId="65" applyFont="1" applyAlignment="1">
      <alignment horizontal="left" vertical="top" wrapText="1"/>
    </xf>
    <xf numFmtId="0" fontId="25" fillId="0" borderId="0" xfId="65" applyFont="1" applyAlignment="1">
      <alignment vertical="center" wrapText="1"/>
    </xf>
    <xf numFmtId="0" fontId="42" fillId="0" borderId="0" xfId="65" applyFont="1" applyAlignment="1">
      <alignment horizontal="left" vertical="top" wrapText="1"/>
    </xf>
    <xf numFmtId="0" fontId="28" fillId="0" borderId="0" xfId="65" applyFont="1" applyAlignment="1">
      <alignment horizontal="center" vertical="top" wrapText="1"/>
    </xf>
    <xf numFmtId="0" fontId="25" fillId="0" borderId="0" xfId="65" applyFont="1" applyAlignment="1">
      <alignment horizontal="center" vertical="top" wrapText="1"/>
    </xf>
    <xf numFmtId="43" fontId="42" fillId="0" borderId="0" xfId="65" applyNumberFormat="1" applyFont="1" applyAlignment="1">
      <alignment horizontal="left" vertical="top" wrapText="1"/>
    </xf>
    <xf numFmtId="43" fontId="42" fillId="0" borderId="0" xfId="66" applyFont="1" applyAlignment="1">
      <alignment horizontal="left" vertical="top" wrapText="1"/>
    </xf>
    <xf numFmtId="0" fontId="35" fillId="0" borderId="0" xfId="65" applyFont="1"/>
    <xf numFmtId="169" fontId="35" fillId="0" borderId="0" xfId="60" applyNumberFormat="1" applyFont="1" applyFill="1" applyAlignment="1">
      <alignment horizontal="right"/>
    </xf>
    <xf numFmtId="0" fontId="35" fillId="0" borderId="0" xfId="65" applyFont="1" applyAlignment="1">
      <alignment horizontal="center" vertical="center"/>
    </xf>
    <xf numFmtId="0" fontId="1" fillId="0" borderId="0" xfId="65" applyAlignment="1">
      <alignment horizontal="left" vertical="top" wrapText="1"/>
    </xf>
    <xf numFmtId="167" fontId="1" fillId="0" borderId="0" xfId="65" applyNumberFormat="1" applyAlignment="1">
      <alignment horizontal="left" vertical="top" wrapText="1"/>
    </xf>
    <xf numFmtId="165" fontId="25" fillId="0" borderId="0" xfId="1" applyFont="1" applyFill="1" applyAlignment="1">
      <alignment vertical="center" wrapText="1"/>
    </xf>
    <xf numFmtId="0" fontId="26" fillId="0" borderId="13" xfId="0" applyFont="1" applyBorder="1" applyAlignment="1">
      <alignment horizontal="left" vertical="center" wrapText="1"/>
    </xf>
    <xf numFmtId="0" fontId="25" fillId="0" borderId="0" xfId="0" applyFont="1" applyAlignment="1"/>
    <xf numFmtId="169" fontId="26" fillId="0" borderId="0" xfId="58" applyNumberFormat="1" applyFont="1" applyFill="1" applyBorder="1" applyAlignment="1">
      <alignment horizontal="right" vertical="center"/>
    </xf>
    <xf numFmtId="166" fontId="26" fillId="0" borderId="22" xfId="49" applyFont="1" applyFill="1" applyBorder="1" applyAlignment="1">
      <alignment horizontal="right" vertical="center"/>
    </xf>
    <xf numFmtId="0" fontId="25" fillId="0" borderId="0" xfId="0" applyFont="1" applyAlignment="1">
      <alignment horizontal="left" vertical="center" wrapText="1"/>
    </xf>
    <xf numFmtId="166" fontId="26" fillId="0" borderId="31" xfId="49" applyFont="1" applyFill="1" applyBorder="1" applyAlignment="1">
      <alignment horizontal="right" vertical="center"/>
    </xf>
    <xf numFmtId="0" fontId="25" fillId="0" borderId="0" xfId="0" applyFont="1" applyAlignment="1">
      <alignment vertical="center"/>
    </xf>
    <xf numFmtId="0" fontId="34" fillId="0" borderId="0" xfId="0" applyFont="1" applyAlignment="1"/>
    <xf numFmtId="0" fontId="26" fillId="0" borderId="0" xfId="44" applyFont="1" applyAlignment="1">
      <alignment horizontal="right" vertical="center"/>
    </xf>
    <xf numFmtId="0" fontId="26" fillId="0" borderId="0" xfId="0" applyFont="1" applyAlignment="1">
      <alignment horizontal="center" vertical="center" wrapText="1"/>
    </xf>
    <xf numFmtId="0" fontId="25" fillId="0" borderId="30" xfId="0" applyFont="1" applyBorder="1" applyAlignment="1">
      <alignment horizontal="center" vertical="top" wrapText="1"/>
    </xf>
    <xf numFmtId="0" fontId="25" fillId="0" borderId="30" xfId="0" applyFont="1" applyBorder="1">
      <alignment horizontal="left" vertical="top" wrapText="1"/>
    </xf>
    <xf numFmtId="0" fontId="26" fillId="0" borderId="22" xfId="0" applyFont="1" applyBorder="1" applyAlignment="1">
      <alignment horizontal="left" vertical="center" wrapText="1"/>
    </xf>
    <xf numFmtId="0" fontId="25" fillId="0" borderId="31" xfId="0" applyFont="1" applyBorder="1" applyAlignment="1">
      <alignment horizontal="left" vertical="center" wrapText="1"/>
    </xf>
    <xf numFmtId="0" fontId="26" fillId="0" borderId="30" xfId="0" applyFont="1" applyBorder="1">
      <alignment horizontal="left" vertical="top" wrapText="1"/>
    </xf>
    <xf numFmtId="0" fontId="44" fillId="0" borderId="22" xfId="0" applyFont="1" applyBorder="1">
      <alignment horizontal="left" vertical="top" wrapText="1"/>
    </xf>
    <xf numFmtId="0" fontId="25" fillId="0" borderId="22" xfId="43" applyFont="1" applyBorder="1" applyAlignment="1">
      <alignment horizontal="left" vertical="center" wrapText="1"/>
    </xf>
    <xf numFmtId="49" fontId="26" fillId="0" borderId="22" xfId="0" applyNumberFormat="1" applyFont="1" applyBorder="1" applyAlignment="1">
      <alignment horizontal="left" vertical="center" wrapText="1"/>
    </xf>
    <xf numFmtId="49" fontId="26" fillId="0" borderId="22" xfId="0" applyNumberFormat="1" applyFont="1" applyBorder="1" applyAlignment="1">
      <alignment horizontal="center" vertical="center" wrapText="1"/>
    </xf>
    <xf numFmtId="0" fontId="25" fillId="0" borderId="22" xfId="0" applyFont="1" applyBorder="1" applyAlignment="1"/>
    <xf numFmtId="169" fontId="25" fillId="0" borderId="31" xfId="60" applyNumberFormat="1" applyFont="1" applyFill="1" applyBorder="1" applyAlignment="1">
      <alignment horizontal="center" vertical="center"/>
    </xf>
    <xf numFmtId="170" fontId="25" fillId="0" borderId="0" xfId="57" applyNumberFormat="1" applyFont="1" applyAlignment="1">
      <alignment horizontal="left" vertical="center" wrapText="1"/>
    </xf>
    <xf numFmtId="0" fontId="25" fillId="0" borderId="0" xfId="48" applyFont="1" applyAlignment="1">
      <alignment vertical="center"/>
    </xf>
    <xf numFmtId="0" fontId="25" fillId="0" borderId="0" xfId="48" applyFont="1" applyAlignment="1">
      <alignment horizontal="left" vertical="center"/>
    </xf>
    <xf numFmtId="0" fontId="26" fillId="0" borderId="0" xfId="0" applyFont="1" applyAlignment="1">
      <alignment horizontal="right" vertical="center"/>
    </xf>
    <xf numFmtId="0" fontId="25" fillId="0" borderId="0" xfId="0" applyFont="1" applyAlignment="1">
      <alignment horizontal="right" vertical="center" wrapText="1"/>
    </xf>
    <xf numFmtId="0" fontId="25" fillId="0" borderId="15" xfId="0" applyFont="1" applyBorder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0" fontId="26" fillId="0" borderId="25" xfId="0" applyFont="1" applyBorder="1" applyAlignment="1">
      <alignment horizontal="left" vertical="center" wrapText="1"/>
    </xf>
    <xf numFmtId="0" fontId="25" fillId="0" borderId="18" xfId="0" applyFont="1" applyBorder="1" applyAlignment="1">
      <alignment horizontal="left" vertical="center" wrapText="1"/>
    </xf>
    <xf numFmtId="0" fontId="25" fillId="0" borderId="11" xfId="0" applyFont="1" applyBorder="1" applyAlignment="1">
      <alignment horizontal="left" vertical="center" wrapText="1"/>
    </xf>
    <xf numFmtId="0" fontId="25" fillId="0" borderId="16" xfId="0" applyFont="1" applyBorder="1" applyAlignment="1">
      <alignment horizontal="left" vertical="center" wrapText="1"/>
    </xf>
    <xf numFmtId="0" fontId="26" fillId="0" borderId="0" xfId="0" applyFont="1">
      <alignment horizontal="left" vertical="top" wrapText="1"/>
    </xf>
    <xf numFmtId="0" fontId="39" fillId="0" borderId="22" xfId="0" applyFont="1" applyBorder="1" applyAlignment="1">
      <alignment horizontal="left" vertical="center" wrapText="1"/>
    </xf>
    <xf numFmtId="0" fontId="32" fillId="0" borderId="22" xfId="0" applyFont="1" applyBorder="1" applyAlignment="1">
      <alignment horizontal="center" vertical="center" wrapText="1"/>
    </xf>
    <xf numFmtId="0" fontId="25" fillId="0" borderId="0" xfId="65" applyFont="1" applyAlignment="1">
      <alignment horizontal="right"/>
    </xf>
    <xf numFmtId="0" fontId="27" fillId="0" borderId="34" xfId="51" applyFont="1" applyBorder="1" applyAlignment="1">
      <alignment horizontal="center" vertical="center" wrapText="1"/>
    </xf>
    <xf numFmtId="0" fontId="32" fillId="0" borderId="30" xfId="65" applyFont="1" applyBorder="1" applyAlignment="1">
      <alignment horizontal="center" vertical="center" wrapText="1"/>
    </xf>
    <xf numFmtId="0" fontId="32" fillId="0" borderId="22" xfId="65" applyFont="1" applyBorder="1" applyAlignment="1">
      <alignment horizontal="center" vertical="center" wrapText="1"/>
    </xf>
    <xf numFmtId="0" fontId="32" fillId="0" borderId="42" xfId="65" applyFont="1" applyBorder="1" applyAlignment="1">
      <alignment horizontal="center" vertical="center" wrapText="1"/>
    </xf>
    <xf numFmtId="1" fontId="36" fillId="0" borderId="43" xfId="65" applyNumberFormat="1" applyFont="1" applyBorder="1" applyAlignment="1">
      <alignment horizontal="center" vertical="center"/>
    </xf>
    <xf numFmtId="1" fontId="36" fillId="0" borderId="24" xfId="65" applyNumberFormat="1" applyFont="1" applyBorder="1" applyAlignment="1">
      <alignment horizontal="center" vertical="center"/>
    </xf>
    <xf numFmtId="1" fontId="36" fillId="0" borderId="31" xfId="65" applyNumberFormat="1" applyFont="1" applyBorder="1" applyAlignment="1">
      <alignment horizontal="center" vertical="center"/>
    </xf>
    <xf numFmtId="0" fontId="29" fillId="0" borderId="0" xfId="65" applyFont="1"/>
    <xf numFmtId="0" fontId="29" fillId="0" borderId="30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22" xfId="0" applyFont="1" applyBorder="1" applyAlignment="1">
      <alignment horizontal="center" vertical="center"/>
    </xf>
    <xf numFmtId="0" fontId="37" fillId="0" borderId="22" xfId="0" applyFont="1" applyBorder="1" applyAlignment="1">
      <alignment horizontal="center" vertical="center" wrapText="1"/>
    </xf>
    <xf numFmtId="0" fontId="29" fillId="0" borderId="30" xfId="65" applyFont="1" applyBorder="1" applyAlignment="1">
      <alignment horizontal="center" vertical="center"/>
    </xf>
    <xf numFmtId="0" fontId="29" fillId="0" borderId="0" xfId="65" applyFont="1" applyAlignment="1">
      <alignment vertical="center"/>
    </xf>
    <xf numFmtId="0" fontId="32" fillId="0" borderId="45" xfId="65" applyFont="1" applyBorder="1"/>
    <xf numFmtId="0" fontId="32" fillId="0" borderId="23" xfId="65" applyFont="1" applyBorder="1" applyAlignment="1">
      <alignment horizontal="center" vertical="center"/>
    </xf>
    <xf numFmtId="0" fontId="32" fillId="0" borderId="23" xfId="65" applyFont="1" applyBorder="1" applyAlignment="1">
      <alignment horizontal="center" vertical="center" wrapText="1"/>
    </xf>
    <xf numFmtId="169" fontId="32" fillId="0" borderId="46" xfId="65" applyNumberFormat="1" applyFont="1" applyBorder="1" applyAlignment="1">
      <alignment horizontal="left" vertical="center"/>
    </xf>
    <xf numFmtId="9" fontId="32" fillId="0" borderId="0" xfId="67" applyFont="1" applyFill="1"/>
    <xf numFmtId="0" fontId="32" fillId="0" borderId="30" xfId="65" applyFont="1" applyBorder="1"/>
    <xf numFmtId="0" fontId="32" fillId="0" borderId="22" xfId="65" applyFont="1" applyBorder="1"/>
    <xf numFmtId="0" fontId="37" fillId="0" borderId="22" xfId="65" applyFont="1" applyBorder="1" applyAlignment="1">
      <alignment horizontal="center" vertical="center" wrapText="1"/>
    </xf>
    <xf numFmtId="169" fontId="32" fillId="0" borderId="31" xfId="66" applyNumberFormat="1" applyFont="1" applyFill="1" applyBorder="1" applyAlignment="1">
      <alignment horizontal="center" vertical="center"/>
    </xf>
    <xf numFmtId="0" fontId="32" fillId="0" borderId="33" xfId="65" applyFont="1" applyBorder="1"/>
    <xf numFmtId="0" fontId="32" fillId="0" borderId="32" xfId="65" applyFont="1" applyBorder="1"/>
    <xf numFmtId="0" fontId="37" fillId="0" borderId="32" xfId="65" applyFont="1" applyBorder="1" applyAlignment="1">
      <alignment horizontal="center" vertical="center" wrapText="1"/>
    </xf>
    <xf numFmtId="169" fontId="32" fillId="0" borderId="50" xfId="66" applyNumberFormat="1" applyFont="1" applyFill="1" applyBorder="1" applyAlignment="1">
      <alignment horizontal="center" vertical="center"/>
    </xf>
    <xf numFmtId="0" fontId="32" fillId="0" borderId="0" xfId="65" applyFont="1" applyAlignment="1">
      <alignment horizontal="center"/>
    </xf>
    <xf numFmtId="0" fontId="25" fillId="0" borderId="0" xfId="51" applyFont="1">
      <alignment horizontal="left" vertical="top" wrapText="1"/>
    </xf>
    <xf numFmtId="43" fontId="25" fillId="0" borderId="0" xfId="60" applyFont="1" applyFill="1" applyAlignment="1">
      <alignment horizontal="center" wrapText="1"/>
    </xf>
    <xf numFmtId="169" fontId="32" fillId="0" borderId="0" xfId="60" applyNumberFormat="1" applyFont="1" applyFill="1" applyAlignment="1">
      <alignment horizontal="right"/>
    </xf>
    <xf numFmtId="169" fontId="32" fillId="0" borderId="0" xfId="60" applyNumberFormat="1" applyFont="1" applyFill="1" applyAlignment="1"/>
    <xf numFmtId="169" fontId="25" fillId="0" borderId="0" xfId="60" applyNumberFormat="1" applyFont="1" applyFill="1" applyBorder="1" applyAlignment="1">
      <alignment vertical="center"/>
    </xf>
    <xf numFmtId="43" fontId="25" fillId="0" borderId="0" xfId="60" applyFont="1" applyFill="1"/>
    <xf numFmtId="43" fontId="26" fillId="0" borderId="0" xfId="60" applyFont="1" applyFill="1" applyBorder="1"/>
    <xf numFmtId="43" fontId="26" fillId="0" borderId="0" xfId="60" applyFont="1" applyFill="1"/>
    <xf numFmtId="169" fontId="26" fillId="0" borderId="50" xfId="66" applyNumberFormat="1" applyFont="1" applyFill="1" applyBorder="1" applyAlignment="1">
      <alignment horizontal="left" vertical="center" wrapText="1"/>
    </xf>
    <xf numFmtId="175" fontId="32" fillId="0" borderId="0" xfId="65" applyNumberFormat="1" applyFont="1"/>
    <xf numFmtId="0" fontId="46" fillId="0" borderId="0" xfId="0" applyFont="1" applyAlignment="1"/>
    <xf numFmtId="0" fontId="47" fillId="0" borderId="0" xfId="44" applyFont="1" applyAlignment="1">
      <alignment vertical="center"/>
    </xf>
    <xf numFmtId="0" fontId="46" fillId="0" borderId="0" xfId="0" applyFont="1" applyAlignment="1">
      <alignment vertical="center" wrapText="1"/>
    </xf>
    <xf numFmtId="0" fontId="46" fillId="0" borderId="0" xfId="0" applyFont="1">
      <alignment horizontal="left" vertical="top" wrapText="1"/>
    </xf>
    <xf numFmtId="43" fontId="32" fillId="0" borderId="0" xfId="0" applyNumberFormat="1" applyFont="1" applyAlignment="1"/>
    <xf numFmtId="0" fontId="25" fillId="0" borderId="31" xfId="0" applyFont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top" wrapText="1"/>
    </xf>
    <xf numFmtId="0" fontId="32" fillId="0" borderId="30" xfId="0" applyFont="1" applyBorder="1">
      <alignment horizontal="left" vertical="top" wrapText="1"/>
    </xf>
    <xf numFmtId="169" fontId="25" fillId="0" borderId="31" xfId="61" applyNumberFormat="1" applyFont="1" applyFill="1" applyBorder="1" applyAlignment="1">
      <alignment horizontal="right" vertical="center"/>
    </xf>
    <xf numFmtId="166" fontId="25" fillId="0" borderId="23" xfId="49" applyFont="1" applyFill="1" applyBorder="1" applyAlignment="1">
      <alignment horizontal="right" vertical="center"/>
    </xf>
    <xf numFmtId="166" fontId="25" fillId="0" borderId="46" xfId="49" applyFont="1" applyFill="1" applyBorder="1" applyAlignment="1">
      <alignment horizontal="right" vertical="center"/>
    </xf>
    <xf numFmtId="0" fontId="25" fillId="0" borderId="22" xfId="0" applyFont="1" applyBorder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0" fontId="27" fillId="0" borderId="0" xfId="0" applyFont="1" applyAlignment="1">
      <alignment horizontal="right" vertical="center" wrapText="1"/>
    </xf>
    <xf numFmtId="0" fontId="25" fillId="0" borderId="30" xfId="0" applyFont="1" applyBorder="1" applyAlignment="1">
      <alignment horizontal="center" vertical="center" wrapText="1"/>
    </xf>
    <xf numFmtId="0" fontId="25" fillId="0" borderId="60" xfId="0" applyFont="1" applyBorder="1" applyAlignment="1">
      <alignment horizontal="center" vertical="center" wrapText="1"/>
    </xf>
    <xf numFmtId="166" fontId="25" fillId="0" borderId="31" xfId="49" applyFont="1" applyFill="1" applyBorder="1" applyAlignment="1">
      <alignment horizontal="center" vertical="center"/>
    </xf>
    <xf numFmtId="0" fontId="25" fillId="0" borderId="32" xfId="0" applyFont="1" applyBorder="1">
      <alignment horizontal="left" vertical="top" wrapText="1"/>
    </xf>
    <xf numFmtId="166" fontId="25" fillId="0" borderId="32" xfId="49" applyFont="1" applyFill="1" applyBorder="1" applyAlignment="1">
      <alignment horizontal="right" vertical="center"/>
    </xf>
    <xf numFmtId="166" fontId="25" fillId="0" borderId="32" xfId="49" applyFont="1" applyFill="1" applyBorder="1">
      <alignment horizontal="right" vertical="top"/>
    </xf>
    <xf numFmtId="166" fontId="25" fillId="0" borderId="50" xfId="49" applyFont="1" applyFill="1" applyBorder="1">
      <alignment horizontal="right" vertical="top"/>
    </xf>
    <xf numFmtId="0" fontId="25" fillId="0" borderId="32" xfId="0" applyFont="1" applyBorder="1" applyAlignment="1">
      <alignment horizontal="left" vertical="center" wrapText="1"/>
    </xf>
    <xf numFmtId="166" fontId="25" fillId="0" borderId="50" xfId="49" applyFont="1" applyFill="1" applyBorder="1" applyAlignment="1">
      <alignment horizontal="right" vertical="center"/>
    </xf>
    <xf numFmtId="169" fontId="43" fillId="0" borderId="0" xfId="60" applyNumberFormat="1" applyFont="1" applyFill="1" applyAlignment="1">
      <alignment horizontal="right"/>
    </xf>
    <xf numFmtId="165" fontId="48" fillId="0" borderId="0" xfId="1" applyFont="1" applyFill="1" applyAlignment="1">
      <alignment vertical="center" wrapText="1"/>
    </xf>
    <xf numFmtId="165" fontId="49" fillId="0" borderId="0" xfId="1" applyFont="1" applyFill="1" applyAlignment="1">
      <alignment vertical="center" wrapText="1"/>
    </xf>
    <xf numFmtId="2" fontId="32" fillId="0" borderId="60" xfId="65" applyNumberFormat="1" applyFont="1" applyBorder="1" applyAlignment="1">
      <alignment horizontal="center" vertical="center" wrapText="1"/>
    </xf>
    <xf numFmtId="49" fontId="25" fillId="0" borderId="30" xfId="0" applyNumberFormat="1" applyFont="1" applyBorder="1">
      <alignment horizontal="left" vertical="top" wrapText="1"/>
    </xf>
    <xf numFmtId="166" fontId="25" fillId="0" borderId="31" xfId="0" applyNumberFormat="1" applyFont="1" applyBorder="1" applyAlignment="1">
      <alignment horizontal="center" vertical="center" wrapText="1"/>
    </xf>
    <xf numFmtId="0" fontId="25" fillId="0" borderId="30" xfId="0" applyFont="1" applyBorder="1" applyAlignment="1"/>
    <xf numFmtId="174" fontId="25" fillId="0" borderId="31" xfId="0" applyNumberFormat="1" applyFont="1" applyBorder="1" applyAlignment="1">
      <alignment horizontal="center" vertical="center"/>
    </xf>
    <xf numFmtId="0" fontId="34" fillId="0" borderId="30" xfId="0" applyFont="1" applyBorder="1" applyAlignment="1"/>
    <xf numFmtId="165" fontId="34" fillId="0" borderId="31" xfId="1" applyFont="1" applyFill="1" applyBorder="1" applyAlignment="1">
      <alignment vertical="center"/>
    </xf>
    <xf numFmtId="174" fontId="25" fillId="0" borderId="31" xfId="1" applyNumberFormat="1" applyFont="1" applyFill="1" applyBorder="1" applyAlignment="1">
      <alignment vertical="center"/>
    </xf>
    <xf numFmtId="49" fontId="26" fillId="0" borderId="30" xfId="0" applyNumberFormat="1" applyFont="1" applyBorder="1">
      <alignment horizontal="left" vertical="top" wrapText="1"/>
    </xf>
    <xf numFmtId="174" fontId="25" fillId="0" borderId="31" xfId="0" applyNumberFormat="1" applyFont="1" applyBorder="1" applyAlignment="1">
      <alignment vertical="center"/>
    </xf>
    <xf numFmtId="0" fontId="25" fillId="0" borderId="31" xfId="0" applyFont="1" applyBorder="1" applyAlignment="1">
      <alignment vertical="center"/>
    </xf>
    <xf numFmtId="0" fontId="25" fillId="0" borderId="33" xfId="0" applyFont="1" applyBorder="1" applyAlignment="1"/>
    <xf numFmtId="0" fontId="25" fillId="0" borderId="32" xfId="0" applyFont="1" applyBorder="1" applyAlignment="1"/>
    <xf numFmtId="174" fontId="25" fillId="0" borderId="50" xfId="1" applyNumberFormat="1" applyFont="1" applyFill="1" applyBorder="1" applyAlignment="1">
      <alignment vertical="center"/>
    </xf>
    <xf numFmtId="0" fontId="26" fillId="0" borderId="22" xfId="0" applyFont="1" applyBorder="1" applyAlignment="1">
      <alignment horizontal="center" vertical="center" wrapText="1"/>
    </xf>
    <xf numFmtId="0" fontId="25" fillId="0" borderId="66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left" vertical="center" wrapText="1"/>
    </xf>
    <xf numFmtId="167" fontId="26" fillId="0" borderId="67" xfId="0" applyNumberFormat="1" applyFont="1" applyBorder="1" applyAlignment="1">
      <alignment horizontal="right" vertical="center" wrapText="1"/>
    </xf>
    <xf numFmtId="0" fontId="25" fillId="0" borderId="68" xfId="0" applyFont="1" applyBorder="1">
      <alignment horizontal="left" vertical="top" wrapText="1"/>
    </xf>
    <xf numFmtId="0" fontId="25" fillId="0" borderId="69" xfId="0" applyFont="1" applyBorder="1">
      <alignment horizontal="left" vertical="top" wrapText="1"/>
    </xf>
    <xf numFmtId="0" fontId="25" fillId="0" borderId="70" xfId="0" applyFont="1" applyBorder="1">
      <alignment horizontal="left" vertical="top" wrapText="1"/>
    </xf>
    <xf numFmtId="167" fontId="25" fillId="0" borderId="31" xfId="0" applyNumberFormat="1" applyFont="1" applyBorder="1" applyAlignment="1">
      <alignment vertical="center" wrapText="1"/>
    </xf>
    <xf numFmtId="167" fontId="26" fillId="0" borderId="31" xfId="0" applyNumberFormat="1" applyFont="1" applyBorder="1" applyAlignment="1">
      <alignment vertical="center" wrapText="1"/>
    </xf>
    <xf numFmtId="0" fontId="32" fillId="0" borderId="30" xfId="0" applyFont="1" applyBorder="1" applyAlignment="1">
      <alignment vertical="top" wrapText="1"/>
    </xf>
    <xf numFmtId="169" fontId="32" fillId="0" borderId="31" xfId="66" applyNumberFormat="1" applyFont="1" applyFill="1" applyBorder="1" applyAlignment="1">
      <alignment vertical="center"/>
    </xf>
    <xf numFmtId="174" fontId="25" fillId="0" borderId="31" xfId="1" applyNumberFormat="1" applyFont="1" applyFill="1" applyBorder="1" applyAlignment="1">
      <alignment vertical="center" wrapText="1"/>
    </xf>
    <xf numFmtId="165" fontId="25" fillId="0" borderId="31" xfId="1" applyFont="1" applyFill="1" applyBorder="1" applyAlignment="1">
      <alignment vertical="center" wrapText="1"/>
    </xf>
    <xf numFmtId="0" fontId="26" fillId="0" borderId="30" xfId="0" applyFont="1" applyBorder="1" applyAlignment="1">
      <alignment horizontal="center" vertical="top" wrapText="1"/>
    </xf>
    <xf numFmtId="167" fontId="26" fillId="0" borderId="67" xfId="0" applyNumberFormat="1" applyFont="1" applyBorder="1" applyAlignment="1">
      <alignment vertical="center" wrapText="1"/>
    </xf>
    <xf numFmtId="174" fontId="26" fillId="0" borderId="67" xfId="1" applyNumberFormat="1" applyFont="1" applyFill="1" applyBorder="1" applyAlignment="1">
      <alignment horizontal="right" vertical="center" wrapText="1"/>
    </xf>
    <xf numFmtId="0" fontId="29" fillId="0" borderId="30" xfId="0" applyFont="1" applyBorder="1" applyAlignment="1">
      <alignment vertical="top" wrapText="1"/>
    </xf>
    <xf numFmtId="169" fontId="39" fillId="0" borderId="31" xfId="66" applyNumberFormat="1" applyFont="1" applyFill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172" fontId="27" fillId="0" borderId="31" xfId="0" applyNumberFormat="1" applyFont="1" applyBorder="1" applyAlignment="1">
      <alignment vertical="center" wrapText="1"/>
    </xf>
    <xf numFmtId="0" fontId="27" fillId="0" borderId="31" xfId="0" applyFont="1" applyBorder="1" applyAlignment="1">
      <alignment vertical="center" wrapText="1"/>
    </xf>
    <xf numFmtId="169" fontId="32" fillId="0" borderId="31" xfId="66" applyNumberFormat="1" applyFont="1" applyFill="1" applyBorder="1" applyAlignment="1">
      <alignment horizontal="left" vertical="center" wrapText="1"/>
    </xf>
    <xf numFmtId="0" fontId="32" fillId="0" borderId="33" xfId="0" applyFont="1" applyBorder="1" applyAlignment="1">
      <alignment vertical="top" wrapText="1"/>
    </xf>
    <xf numFmtId="169" fontId="32" fillId="0" borderId="50" xfId="66" applyNumberFormat="1" applyFont="1" applyFill="1" applyBorder="1" applyAlignment="1">
      <alignment vertical="center"/>
    </xf>
    <xf numFmtId="166" fontId="26" fillId="0" borderId="31" xfId="49" applyFont="1" applyFill="1" applyBorder="1">
      <alignment horizontal="right" vertical="top"/>
    </xf>
    <xf numFmtId="166" fontId="25" fillId="0" borderId="31" xfId="68" applyFont="1" applyFill="1" applyBorder="1" applyAlignment="1">
      <alignment horizontal="right" vertical="center"/>
    </xf>
    <xf numFmtId="169" fontId="25" fillId="0" borderId="31" xfId="66" applyNumberFormat="1" applyFont="1" applyFill="1" applyBorder="1" applyAlignment="1">
      <alignment horizontal="right" vertical="center" wrapText="1"/>
    </xf>
    <xf numFmtId="169" fontId="25" fillId="0" borderId="31" xfId="66" applyNumberFormat="1" applyFont="1" applyFill="1" applyBorder="1" applyAlignment="1">
      <alignment horizontal="left" vertical="center" wrapText="1"/>
    </xf>
    <xf numFmtId="166" fontId="27" fillId="0" borderId="31" xfId="49" applyFont="1" applyFill="1" applyBorder="1" applyAlignment="1">
      <alignment horizontal="right" vertical="center"/>
    </xf>
    <xf numFmtId="166" fontId="39" fillId="0" borderId="31" xfId="49" applyFont="1" applyFill="1" applyBorder="1" applyAlignment="1">
      <alignment horizontal="right" vertical="center"/>
    </xf>
    <xf numFmtId="169" fontId="25" fillId="0" borderId="63" xfId="60" applyNumberFormat="1" applyFont="1" applyFill="1" applyBorder="1" applyAlignment="1">
      <alignment horizontal="center" vertical="center" wrapText="1"/>
    </xf>
    <xf numFmtId="43" fontId="26" fillId="0" borderId="30" xfId="60" applyFont="1" applyFill="1" applyBorder="1" applyAlignment="1">
      <alignment wrapText="1"/>
    </xf>
    <xf numFmtId="169" fontId="26" fillId="0" borderId="31" xfId="60" applyNumberFormat="1" applyFont="1" applyFill="1" applyBorder="1" applyAlignment="1">
      <alignment wrapText="1"/>
    </xf>
    <xf numFmtId="43" fontId="25" fillId="0" borderId="30" xfId="60" applyFont="1" applyFill="1" applyBorder="1" applyAlignment="1">
      <alignment vertical="center" wrapText="1"/>
    </xf>
    <xf numFmtId="169" fontId="25" fillId="0" borderId="31" xfId="60" applyNumberFormat="1" applyFont="1" applyFill="1" applyBorder="1" applyAlignment="1">
      <alignment vertical="center" wrapText="1"/>
    </xf>
    <xf numFmtId="43" fontId="26" fillId="0" borderId="30" xfId="60" applyFont="1" applyFill="1" applyBorder="1" applyAlignment="1">
      <alignment vertical="center" wrapText="1"/>
    </xf>
    <xf numFmtId="169" fontId="26" fillId="0" borderId="31" xfId="60" applyNumberFormat="1" applyFont="1" applyFill="1" applyBorder="1" applyAlignment="1">
      <alignment vertical="center" wrapText="1"/>
    </xf>
    <xf numFmtId="169" fontId="25" fillId="0" borderId="31" xfId="60" applyNumberFormat="1" applyFont="1" applyFill="1" applyBorder="1" applyAlignment="1">
      <alignment horizontal="left" vertical="center"/>
    </xf>
    <xf numFmtId="169" fontId="25" fillId="33" borderId="31" xfId="60" applyNumberFormat="1" applyFont="1" applyFill="1" applyBorder="1" applyAlignment="1">
      <alignment horizontal="left" vertical="center"/>
    </xf>
    <xf numFmtId="43" fontId="25" fillId="0" borderId="33" xfId="60" applyFont="1" applyFill="1" applyBorder="1" applyAlignment="1">
      <alignment vertical="center" wrapText="1"/>
    </xf>
    <xf numFmtId="169" fontId="25" fillId="0" borderId="50" xfId="60" applyNumberFormat="1" applyFont="1" applyFill="1" applyBorder="1" applyAlignment="1">
      <alignment horizontal="left" vertical="center" wrapText="1"/>
    </xf>
    <xf numFmtId="0" fontId="23" fillId="0" borderId="31" xfId="48" applyFont="1" applyBorder="1" applyAlignment="1">
      <alignment horizontal="center" vertical="center" wrapText="1"/>
    </xf>
    <xf numFmtId="0" fontId="35" fillId="0" borderId="60" xfId="65" applyFont="1" applyBorder="1" applyAlignment="1">
      <alignment horizontal="center" vertical="center" wrapText="1"/>
    </xf>
    <xf numFmtId="0" fontId="35" fillId="0" borderId="30" xfId="65" applyFont="1" applyBorder="1" applyAlignment="1">
      <alignment vertical="center"/>
    </xf>
    <xf numFmtId="169" fontId="35" fillId="0" borderId="31" xfId="66" applyNumberFormat="1" applyFont="1" applyFill="1" applyBorder="1" applyAlignment="1">
      <alignment horizontal="right" vertical="center"/>
    </xf>
    <xf numFmtId="0" fontId="35" fillId="0" borderId="33" xfId="65" applyFont="1" applyBorder="1" applyAlignment="1">
      <alignment vertical="center"/>
    </xf>
    <xf numFmtId="169" fontId="35" fillId="0" borderId="50" xfId="66" applyNumberFormat="1" applyFont="1" applyFill="1" applyBorder="1" applyAlignment="1">
      <alignment horizontal="right" vertical="center"/>
    </xf>
    <xf numFmtId="43" fontId="25" fillId="0" borderId="0" xfId="1" applyNumberFormat="1" applyFont="1" applyFill="1" applyAlignment="1">
      <alignment vertical="center" wrapText="1"/>
    </xf>
    <xf numFmtId="173" fontId="25" fillId="0" borderId="31" xfId="60" applyNumberFormat="1" applyFont="1" applyFill="1" applyBorder="1" applyAlignment="1">
      <alignment horizontal="right" vertical="top"/>
    </xf>
    <xf numFmtId="169" fontId="25" fillId="0" borderId="59" xfId="60" applyNumberFormat="1" applyFont="1" applyFill="1" applyBorder="1" applyAlignment="1">
      <alignment horizontal="right" vertical="top"/>
    </xf>
    <xf numFmtId="169" fontId="25" fillId="0" borderId="0" xfId="60" applyNumberFormat="1" applyFont="1" applyFill="1" applyBorder="1" applyAlignment="1">
      <alignment horizontal="right" vertical="top"/>
    </xf>
    <xf numFmtId="169" fontId="25" fillId="0" borderId="50" xfId="60" applyNumberFormat="1" applyFont="1" applyFill="1" applyBorder="1" applyAlignment="1">
      <alignment horizontal="right" vertical="top"/>
    </xf>
    <xf numFmtId="166" fontId="25" fillId="0" borderId="0" xfId="49" applyFont="1" applyFill="1" applyBorder="1">
      <alignment horizontal="right" vertical="top"/>
    </xf>
    <xf numFmtId="173" fontId="25" fillId="0" borderId="31" xfId="60" applyNumberFormat="1" applyFont="1" applyFill="1" applyBorder="1" applyAlignment="1">
      <alignment horizontal="center" vertical="center"/>
    </xf>
    <xf numFmtId="169" fontId="25" fillId="0" borderId="50" xfId="60" applyNumberFormat="1" applyFont="1" applyFill="1" applyBorder="1" applyAlignment="1">
      <alignment horizontal="right" vertical="center"/>
    </xf>
    <xf numFmtId="169" fontId="25" fillId="0" borderId="50" xfId="60" applyNumberFormat="1" applyFont="1" applyFill="1" applyBorder="1" applyAlignment="1">
      <alignment horizontal="center" vertical="center"/>
    </xf>
    <xf numFmtId="165" fontId="42" fillId="0" borderId="0" xfId="1" applyFont="1" applyAlignment="1">
      <alignment horizontal="left" vertical="top" wrapText="1"/>
    </xf>
    <xf numFmtId="43" fontId="35" fillId="0" borderId="0" xfId="65" applyNumberFormat="1" applyFont="1" applyAlignment="1">
      <alignment horizontal="center" vertical="center"/>
    </xf>
    <xf numFmtId="0" fontId="25" fillId="0" borderId="22" xfId="65" applyFont="1" applyBorder="1" applyAlignment="1">
      <alignment horizontal="center" vertical="center" wrapText="1"/>
    </xf>
    <xf numFmtId="0" fontId="25" fillId="0" borderId="22" xfId="48" applyFont="1" applyBorder="1" applyAlignment="1">
      <alignment horizontal="center" vertical="center" wrapText="1"/>
    </xf>
    <xf numFmtId="0" fontId="25" fillId="0" borderId="22" xfId="65" applyFont="1" applyBorder="1" applyAlignment="1">
      <alignment horizontal="left" vertical="top" wrapText="1"/>
    </xf>
    <xf numFmtId="0" fontId="25" fillId="0" borderId="22" xfId="65" applyFont="1" applyBorder="1" applyAlignment="1">
      <alignment horizontal="left" vertical="center" wrapText="1"/>
    </xf>
    <xf numFmtId="169" fontId="25" fillId="0" borderId="22" xfId="70" applyNumberFormat="1" applyFont="1" applyFill="1" applyBorder="1" applyAlignment="1">
      <alignment horizontal="center" vertical="center" wrapText="1"/>
    </xf>
    <xf numFmtId="0" fontId="26" fillId="0" borderId="22" xfId="65" applyFont="1" applyBorder="1" applyAlignment="1">
      <alignment horizontal="center" vertical="center" wrapText="1"/>
    </xf>
    <xf numFmtId="169" fontId="26" fillId="0" borderId="22" xfId="66" applyNumberFormat="1" applyFont="1" applyBorder="1" applyAlignment="1">
      <alignment horizontal="right" vertical="top"/>
    </xf>
    <xf numFmtId="0" fontId="51" fillId="0" borderId="0" xfId="65" applyFont="1" applyAlignment="1">
      <alignment horizontal="left" vertical="top" wrapText="1"/>
    </xf>
    <xf numFmtId="169" fontId="25" fillId="0" borderId="22" xfId="60" applyNumberFormat="1" applyFont="1" applyFill="1" applyBorder="1" applyAlignment="1">
      <alignment horizontal="right" vertical="top"/>
    </xf>
    <xf numFmtId="0" fontId="25" fillId="0" borderId="31" xfId="0" applyFont="1" applyBorder="1" applyAlignment="1">
      <alignment horizontal="center" vertical="top" wrapText="1"/>
    </xf>
    <xf numFmtId="0" fontId="25" fillId="0" borderId="29" xfId="0" applyFont="1" applyBorder="1" applyAlignment="1">
      <alignment horizontal="center" vertical="center" wrapText="1"/>
    </xf>
    <xf numFmtId="0" fontId="25" fillId="0" borderId="31" xfId="0" applyFont="1" applyBorder="1">
      <alignment horizontal="left" vertical="top" wrapText="1"/>
    </xf>
    <xf numFmtId="0" fontId="25" fillId="0" borderId="30" xfId="0" applyFont="1" applyBorder="1" applyAlignment="1">
      <alignment horizontal="left" vertical="center" wrapText="1"/>
    </xf>
    <xf numFmtId="0" fontId="26" fillId="0" borderId="0" xfId="44" applyFont="1" applyAlignment="1">
      <alignment vertical="center"/>
    </xf>
    <xf numFmtId="2" fontId="26" fillId="0" borderId="0" xfId="0" applyNumberFormat="1" applyFont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26" fillId="0" borderId="26" xfId="0" applyFont="1" applyBorder="1" applyAlignment="1">
      <alignment horizontal="center" vertical="center" wrapText="1"/>
    </xf>
    <xf numFmtId="0" fontId="26" fillId="0" borderId="60" xfId="0" applyFont="1" applyBorder="1" applyAlignment="1">
      <alignment vertical="top" wrapText="1"/>
    </xf>
    <xf numFmtId="0" fontId="26" fillId="0" borderId="0" xfId="0" applyFont="1" applyAlignment="1">
      <alignment vertical="top" wrapText="1"/>
    </xf>
    <xf numFmtId="0" fontId="27" fillId="0" borderId="33" xfId="0" applyFont="1" applyBorder="1" applyAlignment="1">
      <alignment horizontal="center" vertical="center" wrapText="1"/>
    </xf>
    <xf numFmtId="0" fontId="27" fillId="0" borderId="50" xfId="0" applyFont="1" applyBorder="1" applyAlignment="1">
      <alignment vertical="center" wrapText="1"/>
    </xf>
    <xf numFmtId="0" fontId="27" fillId="0" borderId="0" xfId="0" applyFont="1" applyAlignment="1">
      <alignment vertical="center" wrapText="1"/>
    </xf>
    <xf numFmtId="0" fontId="45" fillId="0" borderId="22" xfId="0" applyFont="1" applyBorder="1" applyAlignment="1">
      <alignment horizontal="left" vertical="center" wrapText="1"/>
    </xf>
    <xf numFmtId="0" fontId="27" fillId="0" borderId="22" xfId="0" applyFont="1" applyBorder="1">
      <alignment horizontal="left" vertical="top" wrapText="1"/>
    </xf>
    <xf numFmtId="0" fontId="25" fillId="0" borderId="42" xfId="0" applyFont="1" applyBorder="1" applyAlignment="1">
      <alignment vertical="center" wrapText="1"/>
    </xf>
    <xf numFmtId="0" fontId="25" fillId="0" borderId="46" xfId="0" applyFont="1" applyBorder="1" applyAlignment="1">
      <alignment vertical="center" wrapText="1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top"/>
    </xf>
    <xf numFmtId="0" fontId="26" fillId="0" borderId="60" xfId="0" applyFont="1" applyBorder="1" applyAlignment="1">
      <alignment vertical="center" wrapText="1"/>
    </xf>
    <xf numFmtId="0" fontId="26" fillId="0" borderId="0" xfId="0" applyFont="1" applyAlignment="1">
      <alignment vertical="center" wrapText="1"/>
    </xf>
    <xf numFmtId="0" fontId="27" fillId="0" borderId="0" xfId="0" applyFont="1" applyAlignment="1">
      <alignment horizontal="left" vertical="center" wrapText="1"/>
    </xf>
    <xf numFmtId="0" fontId="27" fillId="0" borderId="0" xfId="0" applyFont="1">
      <alignment horizontal="left" vertical="top" wrapText="1"/>
    </xf>
    <xf numFmtId="0" fontId="29" fillId="0" borderId="0" xfId="0" applyFont="1" applyAlignment="1">
      <alignment horizontal="center" vertical="center"/>
    </xf>
    <xf numFmtId="164" fontId="25" fillId="0" borderId="0" xfId="0" applyNumberFormat="1" applyFont="1">
      <alignment horizontal="left" vertical="top" wrapText="1"/>
    </xf>
    <xf numFmtId="169" fontId="28" fillId="0" borderId="59" xfId="60" applyNumberFormat="1" applyFont="1" applyFill="1" applyBorder="1" applyAlignment="1">
      <alignment horizontal="right" vertical="top"/>
    </xf>
    <xf numFmtId="169" fontId="28" fillId="0" borderId="0" xfId="60" applyNumberFormat="1" applyFont="1" applyFill="1" applyBorder="1" applyAlignment="1">
      <alignment horizontal="right" vertical="top"/>
    </xf>
    <xf numFmtId="169" fontId="25" fillId="0" borderId="50" xfId="60" applyNumberFormat="1" applyFont="1" applyFill="1" applyBorder="1" applyAlignment="1">
      <alignment horizontal="center" vertical="top"/>
    </xf>
    <xf numFmtId="0" fontId="24" fillId="0" borderId="22" xfId="0" applyFont="1" applyBorder="1">
      <alignment horizontal="left" vertical="top" wrapText="1"/>
    </xf>
    <xf numFmtId="0" fontId="50" fillId="0" borderId="22" xfId="0" applyFont="1" applyBorder="1">
      <alignment horizontal="left" vertical="top" wrapText="1"/>
    </xf>
    <xf numFmtId="0" fontId="25" fillId="0" borderId="31" xfId="0" applyFont="1" applyBorder="1" applyAlignment="1">
      <alignment horizontal="center" wrapText="1"/>
    </xf>
    <xf numFmtId="0" fontId="25" fillId="0" borderId="42" xfId="0" applyFont="1" applyBorder="1" applyAlignment="1">
      <alignment wrapText="1"/>
    </xf>
    <xf numFmtId="0" fontId="25" fillId="0" borderId="46" xfId="0" applyFont="1" applyBorder="1" applyAlignment="1">
      <alignment wrapText="1"/>
    </xf>
    <xf numFmtId="0" fontId="25" fillId="0" borderId="0" xfId="55" applyFont="1" applyAlignment="1">
      <alignment horizontal="left" vertical="top" wrapText="1"/>
    </xf>
    <xf numFmtId="0" fontId="26" fillId="0" borderId="0" xfId="0" applyFont="1" applyAlignment="1">
      <alignment horizontal="center" vertical="top" wrapText="1"/>
    </xf>
    <xf numFmtId="0" fontId="25" fillId="0" borderId="0" xfId="0" applyFont="1" applyAlignment="1">
      <alignment horizontal="center" vertical="top" wrapText="1"/>
    </xf>
    <xf numFmtId="0" fontId="26" fillId="0" borderId="0" xfId="46" applyFont="1" applyAlignment="1">
      <alignment vertical="top"/>
    </xf>
    <xf numFmtId="0" fontId="25" fillId="0" borderId="0" xfId="46" applyFont="1" applyAlignment="1">
      <alignment vertical="top"/>
    </xf>
    <xf numFmtId="0" fontId="25" fillId="0" borderId="0" xfId="43" applyFont="1" applyAlignment="1">
      <alignment vertical="center"/>
    </xf>
    <xf numFmtId="0" fontId="25" fillId="0" borderId="0" xfId="0" applyFont="1" applyAlignment="1">
      <alignment vertical="top" wrapText="1"/>
    </xf>
    <xf numFmtId="0" fontId="27" fillId="0" borderId="0" xfId="0" applyFont="1" applyAlignment="1">
      <alignment vertical="top" wrapText="1"/>
    </xf>
    <xf numFmtId="0" fontId="26" fillId="0" borderId="0" xfId="0" applyFont="1" applyAlignment="1">
      <alignment vertical="top"/>
    </xf>
    <xf numFmtId="0" fontId="25" fillId="0" borderId="26" xfId="0" applyFont="1" applyBorder="1" applyAlignment="1">
      <alignment horizontal="left" vertical="center" wrapText="1"/>
    </xf>
    <xf numFmtId="0" fontId="27" fillId="0" borderId="27" xfId="0" applyFont="1" applyBorder="1" applyAlignment="1">
      <alignment horizontal="left" vertical="center" wrapText="1"/>
    </xf>
    <xf numFmtId="0" fontId="27" fillId="0" borderId="31" xfId="0" applyFont="1" applyBorder="1">
      <alignment horizontal="left" vertical="top" wrapText="1"/>
    </xf>
    <xf numFmtId="165" fontId="25" fillId="0" borderId="0" xfId="1" applyFont="1" applyFill="1">
      <alignment horizontal="left" vertical="top" wrapText="1"/>
    </xf>
    <xf numFmtId="0" fontId="29" fillId="0" borderId="0" xfId="0" applyFont="1" applyAlignment="1">
      <alignment horizontal="right"/>
    </xf>
    <xf numFmtId="0" fontId="25" fillId="0" borderId="50" xfId="0" applyFont="1" applyBorder="1" applyAlignment="1">
      <alignment vertical="center" wrapText="1"/>
    </xf>
    <xf numFmtId="0" fontId="39" fillId="0" borderId="0" xfId="0" applyFont="1" applyAlignment="1">
      <alignment vertical="center" wrapText="1"/>
    </xf>
    <xf numFmtId="0" fontId="27" fillId="0" borderId="52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57" xfId="0" applyFont="1" applyBorder="1" applyAlignment="1">
      <alignment horizontal="center" vertical="center" wrapText="1"/>
    </xf>
    <xf numFmtId="0" fontId="32" fillId="0" borderId="0" xfId="0" applyFont="1" applyAlignment="1">
      <alignment horizontal="right" vertical="center"/>
    </xf>
    <xf numFmtId="0" fontId="26" fillId="0" borderId="26" xfId="0" applyFont="1" applyBorder="1" applyAlignment="1">
      <alignment horizontal="left" vertical="center" wrapText="1"/>
    </xf>
    <xf numFmtId="0" fontId="27" fillId="0" borderId="33" xfId="0" applyFont="1" applyBorder="1" applyAlignment="1">
      <alignment horizontal="left" vertical="center" wrapText="1"/>
    </xf>
    <xf numFmtId="168" fontId="26" fillId="0" borderId="31" xfId="65" applyNumberFormat="1" applyFont="1" applyBorder="1"/>
    <xf numFmtId="168" fontId="29" fillId="0" borderId="31" xfId="0" applyNumberFormat="1" applyFont="1" applyBorder="1" applyAlignment="1"/>
    <xf numFmtId="168" fontId="32" fillId="0" borderId="31" xfId="0" applyNumberFormat="1" applyFont="1" applyBorder="1" applyAlignment="1"/>
    <xf numFmtId="168" fontId="37" fillId="0" borderId="31" xfId="0" applyNumberFormat="1" applyFont="1" applyBorder="1" applyAlignment="1"/>
    <xf numFmtId="169" fontId="29" fillId="0" borderId="31" xfId="65" applyNumberFormat="1" applyFont="1" applyBorder="1"/>
    <xf numFmtId="169" fontId="32" fillId="0" borderId="46" xfId="65" applyNumberFormat="1" applyFont="1" applyBorder="1"/>
    <xf numFmtId="0" fontId="26" fillId="0" borderId="0" xfId="44" applyFont="1" applyFill="1" applyAlignment="1">
      <alignment vertical="center"/>
    </xf>
    <xf numFmtId="0" fontId="25" fillId="0" borderId="0" xfId="0" applyFont="1" applyFill="1" applyAlignment="1">
      <alignment vertical="center" wrapText="1"/>
    </xf>
    <xf numFmtId="0" fontId="25" fillId="0" borderId="0" xfId="48" applyFont="1" applyFill="1" applyAlignment="1">
      <alignment horizontal="left" vertical="center"/>
    </xf>
    <xf numFmtId="2" fontId="26" fillId="0" borderId="0" xfId="0" applyNumberFormat="1" applyFont="1" applyFill="1" applyAlignment="1">
      <alignment horizontal="center" vertical="center" wrapText="1"/>
    </xf>
    <xf numFmtId="0" fontId="25" fillId="0" borderId="0" xfId="48" applyFont="1" applyFill="1" applyAlignment="1">
      <alignment vertical="center"/>
    </xf>
    <xf numFmtId="0" fontId="25" fillId="0" borderId="0" xfId="0" applyFont="1" applyFill="1">
      <alignment horizontal="left" vertical="top" wrapText="1"/>
    </xf>
    <xf numFmtId="0" fontId="26" fillId="0" borderId="0" xfId="0" applyFont="1" applyFill="1" applyAlignment="1">
      <alignment horizontal="center" vertical="center" wrapText="1"/>
    </xf>
    <xf numFmtId="0" fontId="30" fillId="0" borderId="0" xfId="0" applyFont="1" applyFill="1" applyAlignment="1">
      <alignment horizontal="right"/>
    </xf>
    <xf numFmtId="0" fontId="29" fillId="0" borderId="0" xfId="0" applyFont="1" applyFill="1" applyAlignment="1"/>
    <xf numFmtId="0" fontId="32" fillId="0" borderId="0" xfId="0" applyFont="1" applyFill="1" applyAlignment="1"/>
    <xf numFmtId="0" fontId="26" fillId="0" borderId="0" xfId="0" applyFont="1" applyFill="1" applyAlignment="1">
      <alignment vertical="center"/>
    </xf>
    <xf numFmtId="0" fontId="32" fillId="0" borderId="0" xfId="0" applyFont="1" applyFill="1" applyAlignment="1">
      <alignment vertical="center"/>
    </xf>
    <xf numFmtId="0" fontId="25" fillId="0" borderId="0" xfId="0" applyFont="1" applyFill="1" applyAlignment="1">
      <alignment horizontal="left" vertical="center" wrapText="1"/>
    </xf>
    <xf numFmtId="0" fontId="26" fillId="0" borderId="26" xfId="0" applyFont="1" applyFill="1" applyBorder="1" applyAlignment="1">
      <alignment horizontal="center" vertical="center" wrapText="1"/>
    </xf>
    <xf numFmtId="0" fontId="26" fillId="0" borderId="60" xfId="0" applyFont="1" applyFill="1" applyBorder="1" applyAlignment="1">
      <alignment vertical="top" wrapText="1"/>
    </xf>
    <xf numFmtId="0" fontId="26" fillId="0" borderId="0" xfId="0" applyFont="1" applyFill="1" applyAlignment="1">
      <alignment vertical="top" wrapText="1"/>
    </xf>
    <xf numFmtId="0" fontId="27" fillId="0" borderId="33" xfId="0" applyFont="1" applyFill="1" applyBorder="1" applyAlignment="1">
      <alignment horizontal="center" vertical="center" wrapText="1"/>
    </xf>
    <xf numFmtId="0" fontId="27" fillId="0" borderId="50" xfId="0" applyFont="1" applyFill="1" applyBorder="1" applyAlignment="1">
      <alignment vertical="center" wrapText="1"/>
    </xf>
    <xf numFmtId="0" fontId="27" fillId="0" borderId="0" xfId="0" applyFont="1" applyFill="1" applyAlignment="1">
      <alignment vertical="center" wrapText="1"/>
    </xf>
    <xf numFmtId="0" fontId="25" fillId="0" borderId="30" xfId="0" applyFont="1" applyFill="1" applyBorder="1" applyAlignment="1">
      <alignment horizontal="left" vertical="center" wrapText="1"/>
    </xf>
    <xf numFmtId="0" fontId="45" fillId="0" borderId="22" xfId="0" applyFont="1" applyFill="1" applyBorder="1" applyAlignment="1">
      <alignment horizontal="left" vertical="center" wrapText="1"/>
    </xf>
    <xf numFmtId="0" fontId="25" fillId="0" borderId="31" xfId="0" applyFont="1" applyFill="1" applyBorder="1" applyAlignment="1">
      <alignment horizontal="center" vertical="center" wrapText="1"/>
    </xf>
    <xf numFmtId="0" fontId="25" fillId="0" borderId="22" xfId="0" applyFont="1" applyFill="1" applyBorder="1">
      <alignment horizontal="left" vertical="top" wrapText="1"/>
    </xf>
    <xf numFmtId="0" fontId="27" fillId="0" borderId="22" xfId="0" applyFont="1" applyFill="1" applyBorder="1">
      <alignment horizontal="left" vertical="top" wrapText="1"/>
    </xf>
    <xf numFmtId="0" fontId="25" fillId="0" borderId="42" xfId="0" applyFont="1" applyFill="1" applyBorder="1" applyAlignment="1">
      <alignment vertical="center" wrapText="1"/>
    </xf>
    <xf numFmtId="0" fontId="25" fillId="0" borderId="46" xfId="0" applyFont="1" applyFill="1" applyBorder="1" applyAlignment="1">
      <alignment vertical="center" wrapText="1"/>
    </xf>
    <xf numFmtId="0" fontId="25" fillId="0" borderId="31" xfId="0" applyFont="1" applyFill="1" applyBorder="1">
      <alignment horizontal="left" vertical="top" wrapText="1"/>
    </xf>
    <xf numFmtId="0" fontId="27" fillId="0" borderId="22" xfId="0" applyFont="1" applyFill="1" applyBorder="1" applyAlignment="1">
      <alignment horizontal="left" vertical="center" wrapText="1"/>
    </xf>
    <xf numFmtId="0" fontId="26" fillId="0" borderId="0" xfId="0" applyFont="1" applyFill="1" applyAlignment="1">
      <alignment horizontal="center" vertical="center"/>
    </xf>
    <xf numFmtId="0" fontId="26" fillId="0" borderId="0" xfId="0" applyFont="1" applyFill="1" applyAlignment="1">
      <alignment horizontal="center" vertical="top"/>
    </xf>
    <xf numFmtId="0" fontId="26" fillId="0" borderId="60" xfId="0" applyFont="1" applyFill="1" applyBorder="1" applyAlignment="1">
      <alignment vertical="center" wrapText="1"/>
    </xf>
    <xf numFmtId="0" fontId="26" fillId="0" borderId="0" xfId="0" applyFont="1" applyFill="1" applyAlignment="1">
      <alignment vertical="center" wrapText="1"/>
    </xf>
    <xf numFmtId="0" fontId="27" fillId="0" borderId="0" xfId="0" applyFont="1" applyFill="1" applyAlignment="1">
      <alignment horizontal="left" vertical="center" wrapText="1"/>
    </xf>
    <xf numFmtId="0" fontId="27" fillId="0" borderId="0" xfId="0" applyFont="1" applyFill="1">
      <alignment horizontal="left" vertical="top" wrapText="1"/>
    </xf>
    <xf numFmtId="0" fontId="25" fillId="0" borderId="22" xfId="0" applyFont="1" applyFill="1" applyBorder="1" applyAlignment="1">
      <alignment horizontal="left" vertical="center" wrapText="1"/>
    </xf>
    <xf numFmtId="0" fontId="25" fillId="0" borderId="22" xfId="0" applyFont="1" applyFill="1" applyBorder="1" applyAlignment="1">
      <alignment horizontal="center" vertical="center" wrapText="1"/>
    </xf>
    <xf numFmtId="0" fontId="25" fillId="0" borderId="24" xfId="0" applyFont="1" applyFill="1" applyBorder="1" applyAlignment="1">
      <alignment vertical="center" wrapText="1"/>
    </xf>
    <xf numFmtId="0" fontId="25" fillId="0" borderId="23" xfId="0" applyFont="1" applyFill="1" applyBorder="1" applyAlignment="1">
      <alignment vertical="center" wrapText="1"/>
    </xf>
    <xf numFmtId="0" fontId="25" fillId="0" borderId="15" xfId="0" applyFont="1" applyFill="1" applyBorder="1" applyAlignment="1">
      <alignment horizontal="center" vertical="center" wrapText="1"/>
    </xf>
    <xf numFmtId="0" fontId="27" fillId="0" borderId="22" xfId="0" applyFont="1" applyFill="1" applyBorder="1" applyAlignment="1">
      <alignment horizontal="center" vertical="center" wrapText="1"/>
    </xf>
    <xf numFmtId="0" fontId="27" fillId="0" borderId="22" xfId="0" applyFont="1" applyFill="1" applyBorder="1" applyAlignment="1">
      <alignment vertical="center" wrapText="1"/>
    </xf>
    <xf numFmtId="0" fontId="27" fillId="0" borderId="0" xfId="0" applyFont="1" applyFill="1" applyAlignment="1">
      <alignment horizontal="center" vertical="center" wrapText="1"/>
    </xf>
    <xf numFmtId="0" fontId="26" fillId="0" borderId="0" xfId="0" applyFont="1" applyFill="1">
      <alignment horizontal="left" vertical="top" wrapText="1"/>
    </xf>
    <xf numFmtId="164" fontId="25" fillId="0" borderId="0" xfId="0" applyNumberFormat="1" applyFont="1" applyFill="1">
      <alignment horizontal="left" vertical="top" wrapText="1"/>
    </xf>
    <xf numFmtId="0" fontId="28" fillId="0" borderId="0" xfId="0" applyFont="1" applyFill="1">
      <alignment horizontal="left" vertical="top" wrapText="1"/>
    </xf>
    <xf numFmtId="0" fontId="25" fillId="0" borderId="42" xfId="0" applyFont="1" applyFill="1" applyBorder="1" applyAlignment="1">
      <alignment horizontal="center" vertical="center" wrapText="1"/>
    </xf>
    <xf numFmtId="0" fontId="25" fillId="0" borderId="46" xfId="0" applyFont="1" applyFill="1" applyBorder="1" applyAlignment="1">
      <alignment horizontal="center" vertical="center" wrapText="1"/>
    </xf>
    <xf numFmtId="0" fontId="25" fillId="0" borderId="31" xfId="0" applyFont="1" applyFill="1" applyBorder="1" applyAlignment="1">
      <alignment horizontal="center" vertical="top" wrapText="1"/>
    </xf>
    <xf numFmtId="0" fontId="24" fillId="0" borderId="22" xfId="0" applyFont="1" applyFill="1" applyBorder="1">
      <alignment horizontal="left" vertical="top" wrapText="1"/>
    </xf>
    <xf numFmtId="0" fontId="50" fillId="0" borderId="22" xfId="0" applyFont="1" applyFill="1" applyBorder="1">
      <alignment horizontal="left" vertical="top" wrapText="1"/>
    </xf>
    <xf numFmtId="0" fontId="25" fillId="0" borderId="31" xfId="0" applyFont="1" applyFill="1" applyBorder="1" applyAlignment="1">
      <alignment horizontal="center" wrapText="1"/>
    </xf>
    <xf numFmtId="0" fontId="25" fillId="0" borderId="42" xfId="0" applyFont="1" applyFill="1" applyBorder="1" applyAlignment="1">
      <alignment wrapText="1"/>
    </xf>
    <xf numFmtId="0" fontId="25" fillId="0" borderId="46" xfId="0" applyFont="1" applyFill="1" applyBorder="1" applyAlignment="1">
      <alignment wrapText="1"/>
    </xf>
    <xf numFmtId="0" fontId="30" fillId="0" borderId="0" xfId="0" applyFont="1" applyFill="1" applyAlignment="1">
      <alignment horizontal="right" vertical="center"/>
    </xf>
    <xf numFmtId="0" fontId="25" fillId="0" borderId="0" xfId="55" applyFont="1" applyFill="1" applyAlignment="1">
      <alignment horizontal="left" vertical="top" wrapText="1"/>
    </xf>
    <xf numFmtId="0" fontId="25" fillId="0" borderId="0" xfId="0" applyFont="1" applyFill="1" applyAlignment="1">
      <alignment horizontal="center" vertical="top" wrapText="1"/>
    </xf>
    <xf numFmtId="0" fontId="26" fillId="0" borderId="0" xfId="46" applyFont="1" applyFill="1" applyAlignment="1">
      <alignment vertical="top"/>
    </xf>
    <xf numFmtId="0" fontId="25" fillId="0" borderId="0" xfId="46" applyFont="1" applyFill="1" applyAlignment="1">
      <alignment vertical="top"/>
    </xf>
    <xf numFmtId="0" fontId="25" fillId="0" borderId="0" xfId="43" applyFont="1" applyFill="1" applyAlignment="1">
      <alignment vertical="center"/>
    </xf>
    <xf numFmtId="0" fontId="26" fillId="0" borderId="26" xfId="0" applyFont="1" applyFill="1" applyBorder="1">
      <alignment horizontal="left" vertical="top" wrapText="1"/>
    </xf>
    <xf numFmtId="0" fontId="25" fillId="0" borderId="0" xfId="0" applyFont="1" applyFill="1" applyAlignment="1">
      <alignment vertical="top" wrapText="1"/>
    </xf>
    <xf numFmtId="0" fontId="27" fillId="0" borderId="33" xfId="0" applyFont="1" applyFill="1" applyBorder="1">
      <alignment horizontal="left" vertical="top" wrapText="1"/>
    </xf>
    <xf numFmtId="0" fontId="27" fillId="0" borderId="50" xfId="0" applyFont="1" applyFill="1" applyBorder="1" applyAlignment="1">
      <alignment vertical="top" wrapText="1"/>
    </xf>
    <xf numFmtId="0" fontId="27" fillId="0" borderId="0" xfId="0" applyFont="1" applyFill="1" applyAlignment="1">
      <alignment vertical="top" wrapText="1"/>
    </xf>
    <xf numFmtId="0" fontId="26" fillId="0" borderId="0" xfId="0" applyFont="1" applyFill="1" applyAlignment="1">
      <alignment vertical="top"/>
    </xf>
    <xf numFmtId="0" fontId="25" fillId="0" borderId="26" xfId="0" applyFont="1" applyFill="1" applyBorder="1" applyAlignment="1">
      <alignment horizontal="left" vertical="center" wrapText="1"/>
    </xf>
    <xf numFmtId="0" fontId="27" fillId="0" borderId="27" xfId="0" applyFont="1" applyFill="1" applyBorder="1" applyAlignment="1">
      <alignment horizontal="left" vertical="center" wrapText="1"/>
    </xf>
    <xf numFmtId="0" fontId="25" fillId="0" borderId="29" xfId="0" applyFont="1" applyFill="1" applyBorder="1" applyAlignment="1">
      <alignment horizontal="center" vertical="center" wrapText="1"/>
    </xf>
    <xf numFmtId="0" fontId="25" fillId="0" borderId="30" xfId="0" applyFont="1" applyFill="1" applyBorder="1">
      <alignment horizontal="left" vertical="top" wrapText="1"/>
    </xf>
    <xf numFmtId="0" fontId="27" fillId="0" borderId="31" xfId="0" applyFont="1" applyFill="1" applyBorder="1">
      <alignment horizontal="left" vertical="top" wrapText="1"/>
    </xf>
    <xf numFmtId="0" fontId="27" fillId="0" borderId="0" xfId="0" applyFont="1" applyFill="1" applyAlignment="1">
      <alignment horizontal="right" vertical="top" wrapText="1"/>
    </xf>
    <xf numFmtId="0" fontId="25" fillId="0" borderId="0" xfId="55" applyFont="1" applyFill="1" applyAlignment="1">
      <alignment horizontal="center" vertical="center" wrapText="1"/>
    </xf>
    <xf numFmtId="0" fontId="25" fillId="0" borderId="0" xfId="55" applyFont="1" applyFill="1" applyAlignment="1">
      <alignment vertical="center" wrapText="1"/>
    </xf>
    <xf numFmtId="0" fontId="25" fillId="0" borderId="0" xfId="51" applyFont="1" applyFill="1" applyAlignment="1">
      <alignment horizontal="right" vertical="center"/>
    </xf>
    <xf numFmtId="0" fontId="25" fillId="0" borderId="0" xfId="51" applyFont="1" applyFill="1" applyAlignment="1">
      <alignment vertical="center" wrapText="1"/>
    </xf>
    <xf numFmtId="49" fontId="25" fillId="0" borderId="0" xfId="55" applyNumberFormat="1" applyFont="1" applyFill="1" applyAlignment="1">
      <alignment horizontal="center" vertical="center" wrapText="1"/>
    </xf>
    <xf numFmtId="0" fontId="25" fillId="0" borderId="0" xfId="51" applyFont="1" applyFill="1" applyAlignment="1">
      <alignment wrapText="1"/>
    </xf>
    <xf numFmtId="0" fontId="25" fillId="0" borderId="30" xfId="0" applyFont="1" applyFill="1" applyBorder="1" applyAlignment="1">
      <alignment horizontal="center" vertical="top" wrapText="1"/>
    </xf>
    <xf numFmtId="0" fontId="27" fillId="0" borderId="0" xfId="55" applyFont="1" applyFill="1" applyAlignment="1">
      <alignment vertical="center" wrapText="1"/>
    </xf>
    <xf numFmtId="166" fontId="27" fillId="0" borderId="0" xfId="55" applyNumberFormat="1" applyFont="1" applyFill="1" applyAlignment="1">
      <alignment vertical="center" wrapText="1"/>
    </xf>
    <xf numFmtId="0" fontId="32" fillId="0" borderId="30" xfId="0" applyFont="1" applyFill="1" applyBorder="1">
      <alignment horizontal="left" vertical="top" wrapText="1"/>
    </xf>
    <xf numFmtId="0" fontId="32" fillId="0" borderId="22" xfId="0" applyFont="1" applyFill="1" applyBorder="1">
      <alignment horizontal="left" vertical="top" wrapText="1"/>
    </xf>
    <xf numFmtId="169" fontId="32" fillId="0" borderId="22" xfId="0" applyNumberFormat="1" applyFont="1" applyFill="1" applyBorder="1" applyAlignment="1">
      <alignment horizontal="left" vertical="center" wrapText="1"/>
    </xf>
    <xf numFmtId="169" fontId="32" fillId="0" borderId="31" xfId="0" applyNumberFormat="1" applyFont="1" applyFill="1" applyBorder="1" applyAlignment="1">
      <alignment horizontal="left" vertical="center" wrapText="1"/>
    </xf>
    <xf numFmtId="166" fontId="0" fillId="0" borderId="0" xfId="0" applyNumberFormat="1" applyFill="1">
      <alignment horizontal="left" vertical="top" wrapText="1"/>
    </xf>
    <xf numFmtId="0" fontId="0" fillId="0" borderId="0" xfId="0" applyFill="1">
      <alignment horizontal="left" vertical="top" wrapText="1"/>
    </xf>
    <xf numFmtId="0" fontId="32" fillId="0" borderId="30" xfId="0" applyFont="1" applyFill="1" applyBorder="1" applyAlignment="1">
      <alignment horizontal="left" vertical="center" wrapText="1"/>
    </xf>
    <xf numFmtId="0" fontId="32" fillId="0" borderId="22" xfId="0" applyFont="1" applyFill="1" applyBorder="1" applyAlignment="1">
      <alignment horizontal="left" vertical="center" wrapText="1"/>
    </xf>
    <xf numFmtId="0" fontId="29" fillId="0" borderId="22" xfId="0" applyFont="1" applyFill="1" applyBorder="1" applyAlignment="1">
      <alignment horizontal="left" vertical="center" wrapText="1"/>
    </xf>
    <xf numFmtId="0" fontId="23" fillId="0" borderId="0" xfId="55" applyFont="1" applyFill="1" applyAlignment="1">
      <alignment vertical="center" wrapText="1"/>
    </xf>
    <xf numFmtId="0" fontId="32" fillId="0" borderId="22" xfId="0" applyFont="1" applyFill="1" applyBorder="1" applyAlignment="1">
      <alignment horizontal="center" vertical="center" wrapText="1"/>
    </xf>
    <xf numFmtId="0" fontId="32" fillId="0" borderId="45" xfId="0" applyFont="1" applyFill="1" applyBorder="1">
      <alignment horizontal="left" vertical="top" wrapText="1"/>
    </xf>
    <xf numFmtId="0" fontId="32" fillId="0" borderId="23" xfId="0" applyFont="1" applyFill="1" applyBorder="1" applyAlignment="1">
      <alignment horizontal="center" vertical="center" wrapText="1"/>
    </xf>
    <xf numFmtId="0" fontId="25" fillId="0" borderId="23" xfId="0" applyFont="1" applyFill="1" applyBorder="1" applyAlignment="1">
      <alignment horizontal="left" vertical="center" wrapText="1"/>
    </xf>
    <xf numFmtId="0" fontId="32" fillId="0" borderId="33" xfId="0" applyFont="1" applyFill="1" applyBorder="1">
      <alignment horizontal="left" vertical="top" wrapText="1"/>
    </xf>
    <xf numFmtId="0" fontId="32" fillId="0" borderId="32" xfId="0" applyFont="1" applyFill="1" applyBorder="1">
      <alignment horizontal="left" vertical="top" wrapText="1"/>
    </xf>
    <xf numFmtId="0" fontId="25" fillId="0" borderId="32" xfId="0" applyFont="1" applyFill="1" applyBorder="1" applyAlignment="1">
      <alignment horizontal="left" vertical="center" wrapText="1"/>
    </xf>
    <xf numFmtId="0" fontId="34" fillId="0" borderId="0" xfId="55" applyFont="1" applyFill="1" applyAlignment="1">
      <alignment horizontal="center" vertical="center" wrapText="1"/>
    </xf>
    <xf numFmtId="0" fontId="34" fillId="0" borderId="0" xfId="55" applyFont="1" applyFill="1" applyAlignment="1">
      <alignment vertical="center" wrapText="1"/>
    </xf>
    <xf numFmtId="0" fontId="25" fillId="0" borderId="0" xfId="51" applyFont="1" applyFill="1" applyAlignment="1">
      <alignment horizontal="right" wrapText="1"/>
    </xf>
    <xf numFmtId="0" fontId="25" fillId="0" borderId="22" xfId="0" applyFont="1" applyFill="1" applyBorder="1" applyAlignment="1">
      <alignment horizontal="center" vertical="top" wrapText="1"/>
    </xf>
    <xf numFmtId="0" fontId="25" fillId="0" borderId="32" xfId="0" applyFont="1" applyFill="1" applyBorder="1">
      <alignment horizontal="left" vertical="top" wrapText="1"/>
    </xf>
    <xf numFmtId="0" fontId="48" fillId="0" borderId="0" xfId="55" applyFont="1" applyFill="1" applyAlignment="1">
      <alignment horizontal="center" vertical="center" wrapText="1"/>
    </xf>
    <xf numFmtId="0" fontId="48" fillId="0" borderId="0" xfId="55" applyFont="1" applyFill="1" applyAlignment="1">
      <alignment vertical="center" wrapText="1"/>
    </xf>
    <xf numFmtId="164" fontId="48" fillId="0" borderId="0" xfId="55" applyNumberFormat="1" applyFont="1" applyFill="1" applyAlignment="1">
      <alignment vertical="center" wrapText="1"/>
    </xf>
    <xf numFmtId="166" fontId="48" fillId="0" borderId="0" xfId="55" applyNumberFormat="1" applyFont="1" applyFill="1" applyAlignment="1">
      <alignment vertical="center" wrapText="1"/>
    </xf>
    <xf numFmtId="168" fontId="48" fillId="0" borderId="0" xfId="55" applyNumberFormat="1" applyFont="1" applyFill="1" applyAlignment="1">
      <alignment vertical="center" wrapText="1"/>
    </xf>
    <xf numFmtId="168" fontId="25" fillId="0" borderId="0" xfId="55" applyNumberFormat="1" applyFont="1" applyFill="1" applyAlignment="1">
      <alignment vertical="center" wrapText="1"/>
    </xf>
    <xf numFmtId="176" fontId="25" fillId="0" borderId="0" xfId="55" applyNumberFormat="1" applyFont="1" applyFill="1" applyAlignment="1">
      <alignment vertical="center" wrapText="1"/>
    </xf>
    <xf numFmtId="168" fontId="46" fillId="0" borderId="0" xfId="55" applyNumberFormat="1" applyFont="1" applyFill="1" applyAlignment="1">
      <alignment vertical="center" wrapText="1"/>
    </xf>
    <xf numFmtId="0" fontId="25" fillId="0" borderId="0" xfId="0" applyFont="1" applyFill="1" applyAlignment="1">
      <alignment horizontal="right" wrapText="1"/>
    </xf>
    <xf numFmtId="0" fontId="25" fillId="0" borderId="69" xfId="0" applyFont="1" applyFill="1" applyBorder="1" applyAlignment="1">
      <alignment horizontal="center" vertical="top" wrapText="1"/>
    </xf>
    <xf numFmtId="0" fontId="25" fillId="0" borderId="11" xfId="0" applyFont="1" applyFill="1" applyBorder="1" applyAlignment="1">
      <alignment horizontal="center" vertical="top" wrapText="1"/>
    </xf>
    <xf numFmtId="0" fontId="25" fillId="0" borderId="45" xfId="0" applyFont="1" applyFill="1" applyBorder="1">
      <alignment horizontal="left" vertical="top" wrapText="1"/>
    </xf>
    <xf numFmtId="0" fontId="25" fillId="0" borderId="23" xfId="0" applyFont="1" applyFill="1" applyBorder="1">
      <alignment horizontal="left" vertical="top" wrapText="1"/>
    </xf>
    <xf numFmtId="0" fontId="25" fillId="0" borderId="14" xfId="0" applyFont="1" applyFill="1" applyBorder="1">
      <alignment horizontal="left" vertical="top" wrapText="1"/>
    </xf>
    <xf numFmtId="0" fontId="26" fillId="0" borderId="13" xfId="0" applyFont="1" applyFill="1" applyBorder="1" applyAlignment="1">
      <alignment horizontal="left" vertical="center" wrapText="1"/>
    </xf>
    <xf numFmtId="0" fontId="25" fillId="0" borderId="69" xfId="0" applyFont="1" applyFill="1" applyBorder="1">
      <alignment horizontal="left" vertical="top" wrapText="1"/>
    </xf>
    <xf numFmtId="0" fontId="25" fillId="0" borderId="11" xfId="0" applyFont="1" applyFill="1" applyBorder="1">
      <alignment horizontal="left" vertical="top" wrapText="1"/>
    </xf>
    <xf numFmtId="0" fontId="25" fillId="0" borderId="12" xfId="0" applyFont="1" applyFill="1" applyBorder="1">
      <alignment horizontal="left" vertical="top" wrapText="1"/>
    </xf>
    <xf numFmtId="0" fontId="25" fillId="0" borderId="13" xfId="0" applyFont="1" applyFill="1" applyBorder="1" applyAlignment="1">
      <alignment horizontal="left" vertical="center" wrapText="1"/>
    </xf>
    <xf numFmtId="0" fontId="26" fillId="0" borderId="12" xfId="0" applyFont="1" applyFill="1" applyBorder="1" applyAlignment="1">
      <alignment horizontal="left" vertical="center" wrapText="1"/>
    </xf>
    <xf numFmtId="49" fontId="26" fillId="0" borderId="69" xfId="0" applyNumberFormat="1" applyFont="1" applyFill="1" applyBorder="1">
      <alignment horizontal="left" vertical="top" wrapText="1"/>
    </xf>
    <xf numFmtId="49" fontId="26" fillId="0" borderId="13" xfId="0" applyNumberFormat="1" applyFont="1" applyFill="1" applyBorder="1" applyAlignment="1">
      <alignment horizontal="left" vertical="center" wrapText="1"/>
    </xf>
    <xf numFmtId="49" fontId="26" fillId="0" borderId="11" xfId="0" applyNumberFormat="1" applyFont="1" applyFill="1" applyBorder="1">
      <alignment horizontal="left" vertical="top" wrapText="1"/>
    </xf>
    <xf numFmtId="0" fontId="26" fillId="0" borderId="11" xfId="0" applyFont="1" applyFill="1" applyBorder="1">
      <alignment horizontal="left" vertical="top" wrapText="1"/>
    </xf>
    <xf numFmtId="0" fontId="26" fillId="0" borderId="19" xfId="0" applyFont="1" applyFill="1" applyBorder="1" applyAlignment="1">
      <alignment horizontal="left" vertical="center" wrapText="1"/>
    </xf>
    <xf numFmtId="166" fontId="26" fillId="0" borderId="31" xfId="0" applyNumberFormat="1" applyFont="1" applyFill="1" applyBorder="1" applyAlignment="1">
      <alignment horizontal="right" vertical="top" wrapText="1"/>
    </xf>
    <xf numFmtId="0" fontId="25" fillId="0" borderId="12" xfId="0" applyFont="1" applyFill="1" applyBorder="1" applyAlignment="1">
      <alignment horizontal="left" vertical="center" wrapText="1"/>
    </xf>
    <xf numFmtId="0" fontId="25" fillId="0" borderId="70" xfId="0" applyFont="1" applyFill="1" applyBorder="1">
      <alignment horizontal="left" vertical="top" wrapText="1"/>
    </xf>
    <xf numFmtId="0" fontId="25" fillId="0" borderId="16" xfId="0" applyFont="1" applyFill="1" applyBorder="1">
      <alignment horizontal="left" vertical="top" wrapText="1"/>
    </xf>
    <xf numFmtId="0" fontId="25" fillId="0" borderId="16" xfId="0" applyFont="1" applyFill="1" applyBorder="1" applyAlignment="1">
      <alignment horizontal="left" vertical="center" wrapText="1"/>
    </xf>
    <xf numFmtId="0" fontId="25" fillId="0" borderId="46" xfId="0" applyFont="1" applyFill="1" applyBorder="1">
      <alignment horizontal="left" vertical="top" wrapText="1"/>
    </xf>
    <xf numFmtId="0" fontId="25" fillId="0" borderId="14" xfId="0" applyFont="1" applyFill="1" applyBorder="1" applyAlignment="1">
      <alignment horizontal="left" vertical="center" wrapText="1"/>
    </xf>
    <xf numFmtId="49" fontId="26" fillId="0" borderId="11" xfId="0" applyNumberFormat="1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32" fillId="0" borderId="0" xfId="0" applyFont="1" applyFill="1">
      <alignment horizontal="left" vertical="top" wrapText="1"/>
    </xf>
    <xf numFmtId="0" fontId="32" fillId="0" borderId="31" xfId="0" applyFont="1" applyFill="1" applyBorder="1" applyAlignment="1">
      <alignment horizontal="right" vertical="center" wrapText="1"/>
    </xf>
    <xf numFmtId="49" fontId="26" fillId="0" borderId="68" xfId="0" applyNumberFormat="1" applyFont="1" applyFill="1" applyBorder="1">
      <alignment horizontal="left" vertical="top" wrapText="1"/>
    </xf>
    <xf numFmtId="0" fontId="25" fillId="0" borderId="18" xfId="0" applyFont="1" applyFill="1" applyBorder="1">
      <alignment horizontal="left" vertical="top" wrapText="1"/>
    </xf>
    <xf numFmtId="0" fontId="25" fillId="0" borderId="19" xfId="0" applyFont="1" applyFill="1" applyBorder="1">
      <alignment horizontal="left" vertical="top" wrapText="1"/>
    </xf>
    <xf numFmtId="0" fontId="26" fillId="0" borderId="22" xfId="0" applyFont="1" applyFill="1" applyBorder="1" applyAlignment="1">
      <alignment horizontal="left" vertical="center" wrapText="1"/>
    </xf>
    <xf numFmtId="0" fontId="26" fillId="0" borderId="11" xfId="0" applyFont="1" applyFill="1" applyBorder="1" applyAlignment="1">
      <alignment horizontal="left" vertical="center" wrapText="1"/>
    </xf>
    <xf numFmtId="0" fontId="25" fillId="0" borderId="11" xfId="0" applyFont="1" applyFill="1" applyBorder="1" applyAlignment="1">
      <alignment horizontal="left" vertical="center" wrapText="1"/>
    </xf>
    <xf numFmtId="0" fontId="25" fillId="0" borderId="31" xfId="0" applyFont="1" applyFill="1" applyBorder="1" applyAlignment="1">
      <alignment horizontal="left" vertical="center" wrapText="1"/>
    </xf>
    <xf numFmtId="49" fontId="32" fillId="0" borderId="22" xfId="0" applyNumberFormat="1" applyFont="1" applyFill="1" applyBorder="1" applyAlignment="1">
      <alignment horizontal="center" vertical="center" wrapText="1"/>
    </xf>
    <xf numFmtId="169" fontId="32" fillId="0" borderId="31" xfId="0" applyNumberFormat="1" applyFont="1" applyFill="1" applyBorder="1" applyAlignment="1">
      <alignment horizontal="right" vertical="center" wrapText="1"/>
    </xf>
    <xf numFmtId="0" fontId="25" fillId="0" borderId="13" xfId="0" applyFont="1" applyFill="1" applyBorder="1">
      <alignment horizontal="left" vertical="top" wrapText="1"/>
    </xf>
    <xf numFmtId="0" fontId="26" fillId="0" borderId="30" xfId="0" applyFont="1" applyFill="1" applyBorder="1">
      <alignment horizontal="left" vertical="top" wrapText="1"/>
    </xf>
    <xf numFmtId="0" fontId="26" fillId="0" borderId="22" xfId="0" applyFont="1" applyFill="1" applyBorder="1">
      <alignment horizontal="left" vertical="top" wrapText="1"/>
    </xf>
    <xf numFmtId="49" fontId="26" fillId="0" borderId="30" xfId="0" applyNumberFormat="1" applyFont="1" applyFill="1" applyBorder="1" applyAlignment="1">
      <alignment horizontal="center" vertical="center" wrapText="1"/>
    </xf>
    <xf numFmtId="0" fontId="25" fillId="0" borderId="0" xfId="0" applyFont="1" applyFill="1" applyAlignment="1"/>
    <xf numFmtId="0" fontId="25" fillId="0" borderId="68" xfId="0" applyFont="1" applyFill="1" applyBorder="1" applyAlignment="1">
      <alignment horizontal="left" vertical="center" wrapText="1"/>
    </xf>
    <xf numFmtId="49" fontId="26" fillId="0" borderId="18" xfId="0" applyNumberFormat="1" applyFont="1" applyFill="1" applyBorder="1" applyAlignment="1">
      <alignment horizontal="center" vertical="center" wrapText="1"/>
    </xf>
    <xf numFmtId="0" fontId="25" fillId="0" borderId="18" xfId="0" applyFont="1" applyFill="1" applyBorder="1" applyAlignment="1">
      <alignment horizontal="center" vertical="center" wrapText="1"/>
    </xf>
    <xf numFmtId="0" fontId="25" fillId="0" borderId="19" xfId="0" applyFont="1" applyFill="1" applyBorder="1" applyAlignment="1">
      <alignment horizontal="center" vertical="center" wrapText="1"/>
    </xf>
    <xf numFmtId="0" fontId="26" fillId="0" borderId="23" xfId="0" applyFont="1" applyFill="1" applyBorder="1" applyAlignment="1">
      <alignment horizontal="left" vertical="center" wrapText="1"/>
    </xf>
    <xf numFmtId="0" fontId="25" fillId="0" borderId="69" xfId="0" applyFont="1" applyFill="1" applyBorder="1" applyAlignment="1">
      <alignment horizontal="left" vertical="center" wrapText="1"/>
    </xf>
    <xf numFmtId="0" fontId="25" fillId="0" borderId="12" xfId="0" applyFont="1" applyFill="1" applyBorder="1" applyAlignment="1">
      <alignment horizontal="center" vertical="center" wrapText="1"/>
    </xf>
    <xf numFmtId="0" fontId="25" fillId="0" borderId="70" xfId="0" applyFont="1" applyFill="1" applyBorder="1" applyAlignment="1">
      <alignment horizontal="left" vertical="center" wrapText="1"/>
    </xf>
    <xf numFmtId="0" fontId="26" fillId="0" borderId="30" xfId="51" applyFont="1" applyFill="1" applyBorder="1" applyAlignment="1">
      <alignment horizontal="center" vertical="center" wrapText="1"/>
    </xf>
    <xf numFmtId="0" fontId="26" fillId="0" borderId="22" xfId="51" applyFont="1" applyFill="1" applyBorder="1" applyAlignment="1">
      <alignment horizontal="center" vertical="center" wrapText="1"/>
    </xf>
    <xf numFmtId="0" fontId="29" fillId="0" borderId="22" xfId="0" applyFont="1" applyFill="1" applyBorder="1">
      <alignment horizontal="left" vertical="top" wrapText="1"/>
    </xf>
    <xf numFmtId="0" fontId="26" fillId="0" borderId="0" xfId="51" applyFont="1" applyFill="1" applyAlignment="1">
      <alignment horizontal="left" vertical="center" wrapText="1"/>
    </xf>
    <xf numFmtId="166" fontId="26" fillId="0" borderId="31" xfId="0" applyNumberFormat="1" applyFont="1" applyFill="1" applyBorder="1" applyAlignment="1">
      <alignment horizontal="right" vertical="center" wrapText="1"/>
    </xf>
    <xf numFmtId="0" fontId="25" fillId="0" borderId="0" xfId="51" applyFont="1" applyFill="1" applyAlignment="1">
      <alignment horizontal="left" vertical="center" wrapText="1"/>
    </xf>
    <xf numFmtId="49" fontId="26" fillId="0" borderId="22" xfId="0" applyNumberFormat="1" applyFont="1" applyFill="1" applyBorder="1">
      <alignment horizontal="left" vertical="top" wrapText="1"/>
    </xf>
    <xf numFmtId="166" fontId="32" fillId="0" borderId="31" xfId="0" applyNumberFormat="1" applyFont="1" applyFill="1" applyBorder="1" applyAlignment="1">
      <alignment horizontal="right" vertical="top" wrapText="1"/>
    </xf>
    <xf numFmtId="0" fontId="29" fillId="0" borderId="22" xfId="0" applyFont="1" applyFill="1" applyBorder="1" applyAlignment="1">
      <alignment horizontal="center" vertical="center" wrapText="1"/>
    </xf>
    <xf numFmtId="49" fontId="25" fillId="0" borderId="22" xfId="0" applyNumberFormat="1" applyFont="1" applyFill="1" applyBorder="1" applyAlignment="1">
      <alignment horizontal="left" vertical="center" wrapText="1"/>
    </xf>
    <xf numFmtId="0" fontId="25" fillId="0" borderId="30" xfId="51" applyFont="1" applyFill="1" applyBorder="1" applyAlignment="1">
      <alignment horizontal="center" vertical="center" wrapText="1"/>
    </xf>
    <xf numFmtId="0" fontId="25" fillId="0" borderId="22" xfId="51" applyFont="1" applyFill="1" applyBorder="1" applyAlignment="1">
      <alignment horizontal="center" vertical="center" wrapText="1"/>
    </xf>
    <xf numFmtId="166" fontId="25" fillId="0" borderId="31" xfId="51" applyNumberFormat="1" applyFont="1" applyFill="1" applyBorder="1" applyAlignment="1">
      <alignment horizontal="right" vertical="center" wrapText="1"/>
    </xf>
    <xf numFmtId="0" fontId="25" fillId="0" borderId="31" xfId="51" applyFont="1" applyFill="1" applyBorder="1" applyAlignment="1">
      <alignment horizontal="right" vertical="center" wrapText="1"/>
    </xf>
    <xf numFmtId="0" fontId="25" fillId="0" borderId="33" xfId="51" applyFont="1" applyFill="1" applyBorder="1" applyAlignment="1">
      <alignment horizontal="center" vertical="center" wrapText="1"/>
    </xf>
    <xf numFmtId="0" fontId="25" fillId="0" borderId="32" xfId="51" applyFont="1" applyFill="1" applyBorder="1" applyAlignment="1">
      <alignment horizontal="center" vertical="center" wrapText="1"/>
    </xf>
    <xf numFmtId="49" fontId="25" fillId="0" borderId="32" xfId="0" applyNumberFormat="1" applyFont="1" applyFill="1" applyBorder="1" applyAlignment="1">
      <alignment horizontal="left" vertical="center" wrapText="1"/>
    </xf>
    <xf numFmtId="166" fontId="25" fillId="0" borderId="50" xfId="51" applyNumberFormat="1" applyFont="1" applyFill="1" applyBorder="1" applyAlignment="1">
      <alignment horizontal="right" vertical="center" wrapText="1"/>
    </xf>
    <xf numFmtId="167" fontId="25" fillId="0" borderId="0" xfId="0" applyNumberFormat="1" applyFont="1" applyFill="1" applyAlignment="1"/>
    <xf numFmtId="0" fontId="29" fillId="0" borderId="0" xfId="65" applyFont="1" applyAlignment="1">
      <alignment horizontal="center" vertical="center" wrapText="1"/>
    </xf>
    <xf numFmtId="0" fontId="35" fillId="0" borderId="53" xfId="65" applyFont="1" applyBorder="1" applyAlignment="1">
      <alignment horizontal="center"/>
    </xf>
    <xf numFmtId="0" fontId="35" fillId="0" borderId="45" xfId="65" applyFont="1" applyBorder="1" applyAlignment="1">
      <alignment horizontal="center"/>
    </xf>
    <xf numFmtId="0" fontId="25" fillId="0" borderId="0" xfId="51" applyFont="1" applyAlignment="1">
      <alignment horizontal="center" vertical="top" wrapText="1"/>
    </xf>
    <xf numFmtId="0" fontId="28" fillId="0" borderId="0" xfId="65" applyFont="1" applyAlignment="1">
      <alignment horizontal="center" vertical="center" wrapText="1"/>
    </xf>
    <xf numFmtId="0" fontId="25" fillId="0" borderId="22" xfId="65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43" fontId="25" fillId="0" borderId="53" xfId="60" applyFont="1" applyFill="1" applyBorder="1" applyAlignment="1">
      <alignment horizontal="center" vertical="center" wrapText="1"/>
    </xf>
    <xf numFmtId="43" fontId="25" fillId="0" borderId="45" xfId="60" applyFont="1" applyFill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top" wrapText="1"/>
    </xf>
    <xf numFmtId="0" fontId="25" fillId="0" borderId="22" xfId="0" applyFont="1" applyBorder="1" applyAlignment="1">
      <alignment horizontal="center" vertical="top" wrapText="1"/>
    </xf>
    <xf numFmtId="0" fontId="25" fillId="0" borderId="31" xfId="0" applyFont="1" applyBorder="1" applyAlignment="1">
      <alignment horizontal="center" vertical="top" wrapText="1"/>
    </xf>
    <xf numFmtId="0" fontId="26" fillId="0" borderId="0" xfId="0" applyFont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25" fillId="0" borderId="65" xfId="0" applyFont="1" applyBorder="1" applyAlignment="1">
      <alignment horizontal="center" vertical="center" wrapText="1"/>
    </xf>
    <xf numFmtId="0" fontId="25" fillId="0" borderId="37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25" fillId="0" borderId="71" xfId="0" applyFont="1" applyFill="1" applyBorder="1" applyAlignment="1">
      <alignment horizontal="center" vertical="center" wrapText="1"/>
    </xf>
    <xf numFmtId="0" fontId="25" fillId="0" borderId="38" xfId="0" applyFont="1" applyFill="1" applyBorder="1" applyAlignment="1">
      <alignment horizontal="center" vertical="center" wrapText="1"/>
    </xf>
    <xf numFmtId="0" fontId="25" fillId="0" borderId="39" xfId="0" applyFont="1" applyFill="1" applyBorder="1" applyAlignment="1">
      <alignment horizontal="center" vertical="center" wrapText="1"/>
    </xf>
    <xf numFmtId="0" fontId="25" fillId="0" borderId="72" xfId="0" applyFont="1" applyFill="1" applyBorder="1" applyAlignment="1">
      <alignment horizontal="center" vertical="center" wrapText="1"/>
    </xf>
    <xf numFmtId="0" fontId="25" fillId="0" borderId="73" xfId="0" applyFont="1" applyFill="1" applyBorder="1" applyAlignment="1">
      <alignment horizontal="center" vertical="center" wrapText="1"/>
    </xf>
    <xf numFmtId="0" fontId="25" fillId="0" borderId="51" xfId="0" applyFont="1" applyFill="1" applyBorder="1" applyAlignment="1">
      <alignment horizontal="center" vertical="center" wrapText="1"/>
    </xf>
    <xf numFmtId="0" fontId="25" fillId="0" borderId="0" xfId="51" applyFont="1" applyFill="1" applyAlignment="1">
      <alignment horizontal="right" vertical="center"/>
    </xf>
    <xf numFmtId="0" fontId="25" fillId="0" borderId="0" xfId="44" applyFont="1" applyFill="1" applyAlignment="1">
      <alignment horizontal="right" vertical="center"/>
    </xf>
    <xf numFmtId="0" fontId="26" fillId="0" borderId="0" xfId="0" applyFont="1" applyFill="1" applyAlignment="1">
      <alignment horizontal="center" vertical="center" wrapText="1"/>
    </xf>
    <xf numFmtId="0" fontId="32" fillId="0" borderId="14" xfId="65" applyFont="1" applyBorder="1" applyAlignment="1">
      <alignment horizontal="center" vertical="center" wrapText="1"/>
    </xf>
    <xf numFmtId="0" fontId="32" fillId="0" borderId="10" xfId="65" applyFont="1" applyBorder="1" applyAlignment="1">
      <alignment horizontal="center" vertical="center" wrapText="1"/>
    </xf>
    <xf numFmtId="0" fontId="32" fillId="0" borderId="20" xfId="65" applyFont="1" applyBorder="1" applyAlignment="1">
      <alignment horizontal="center" vertical="center" wrapText="1"/>
    </xf>
    <xf numFmtId="0" fontId="32" fillId="0" borderId="47" xfId="65" applyFont="1" applyBorder="1" applyAlignment="1">
      <alignment horizontal="center" vertical="center"/>
    </xf>
    <xf numFmtId="0" fontId="32" fillId="0" borderId="48" xfId="65" applyFont="1" applyBorder="1" applyAlignment="1">
      <alignment horizontal="center" vertical="center"/>
    </xf>
    <xf numFmtId="0" fontId="32" fillId="0" borderId="49" xfId="65" applyFont="1" applyBorder="1" applyAlignment="1">
      <alignment horizontal="center" vertical="center"/>
    </xf>
    <xf numFmtId="0" fontId="26" fillId="0" borderId="44" xfId="65" applyFont="1" applyBorder="1" applyAlignment="1">
      <alignment horizontal="center" vertical="center" wrapText="1"/>
    </xf>
    <xf numFmtId="0" fontId="26" fillId="0" borderId="21" xfId="65" applyFont="1" applyBorder="1" applyAlignment="1">
      <alignment horizontal="center" vertical="center" wrapText="1"/>
    </xf>
    <xf numFmtId="0" fontId="26" fillId="0" borderId="17" xfId="65" applyFont="1" applyBorder="1" applyAlignment="1">
      <alignment horizontal="center" vertical="center" wrapText="1"/>
    </xf>
    <xf numFmtId="0" fontId="29" fillId="0" borderId="13" xfId="65" applyFont="1" applyBorder="1" applyAlignment="1">
      <alignment horizontal="center" vertical="center"/>
    </xf>
    <xf numFmtId="0" fontId="29" fillId="0" borderId="21" xfId="65" applyFont="1" applyBorder="1" applyAlignment="1">
      <alignment horizontal="center" vertical="center"/>
    </xf>
    <xf numFmtId="0" fontId="29" fillId="0" borderId="17" xfId="65" applyFont="1" applyBorder="1" applyAlignment="1">
      <alignment horizontal="center" vertical="center"/>
    </xf>
    <xf numFmtId="0" fontId="32" fillId="0" borderId="13" xfId="65" applyFont="1" applyBorder="1" applyAlignment="1">
      <alignment horizontal="center" vertical="center"/>
    </xf>
    <xf numFmtId="0" fontId="32" fillId="0" borderId="21" xfId="65" applyFont="1" applyBorder="1" applyAlignment="1">
      <alignment horizontal="center" vertical="center"/>
    </xf>
    <xf numFmtId="0" fontId="32" fillId="0" borderId="17" xfId="65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 wrapText="1"/>
    </xf>
    <xf numFmtId="0" fontId="29" fillId="0" borderId="21" xfId="0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left" vertical="center" wrapText="1"/>
    </xf>
    <xf numFmtId="0" fontId="32" fillId="0" borderId="21" xfId="0" applyFont="1" applyBorder="1" applyAlignment="1">
      <alignment horizontal="left" vertical="center" wrapText="1"/>
    </xf>
    <xf numFmtId="0" fontId="32" fillId="0" borderId="17" xfId="0" applyFont="1" applyBorder="1" applyAlignment="1">
      <alignment horizontal="left" vertical="center" wrapText="1"/>
    </xf>
    <xf numFmtId="0" fontId="32" fillId="0" borderId="13" xfId="0" applyFont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0" fontId="32" fillId="0" borderId="17" xfId="0" applyFont="1" applyBorder="1" applyAlignment="1">
      <alignment horizontal="center" vertical="center" wrapText="1"/>
    </xf>
    <xf numFmtId="0" fontId="25" fillId="0" borderId="0" xfId="65" applyFont="1" applyAlignment="1">
      <alignment horizontal="center" vertical="center" wrapText="1"/>
    </xf>
    <xf numFmtId="0" fontId="32" fillId="0" borderId="35" xfId="65" applyFont="1" applyBorder="1" applyAlignment="1">
      <alignment horizontal="center" vertical="center" wrapText="1"/>
    </xf>
    <xf numFmtId="0" fontId="32" fillId="0" borderId="36" xfId="65" applyFont="1" applyBorder="1" applyAlignment="1">
      <alignment horizontal="center" vertical="center" wrapText="1"/>
    </xf>
    <xf numFmtId="0" fontId="32" fillId="0" borderId="37" xfId="65" applyFont="1" applyBorder="1" applyAlignment="1">
      <alignment horizontal="center" vertical="center" wrapText="1"/>
    </xf>
    <xf numFmtId="0" fontId="32" fillId="0" borderId="38" xfId="65" applyFont="1" applyBorder="1" applyAlignment="1">
      <alignment horizontal="center" vertical="center" wrapText="1"/>
    </xf>
    <xf numFmtId="0" fontId="32" fillId="0" borderId="39" xfId="65" applyFont="1" applyBorder="1" applyAlignment="1">
      <alignment horizontal="center" vertical="center" wrapText="1"/>
    </xf>
    <xf numFmtId="0" fontId="32" fillId="0" borderId="40" xfId="65" applyFont="1" applyBorder="1" applyAlignment="1">
      <alignment horizontal="center" vertical="center" wrapText="1"/>
    </xf>
    <xf numFmtId="0" fontId="35" fillId="0" borderId="23" xfId="65" applyFont="1" applyBorder="1"/>
    <xf numFmtId="1" fontId="36" fillId="0" borderId="13" xfId="65" applyNumberFormat="1" applyFont="1" applyBorder="1" applyAlignment="1">
      <alignment horizontal="center" vertical="center"/>
    </xf>
    <xf numFmtId="1" fontId="36" fillId="0" borderId="21" xfId="65" applyNumberFormat="1" applyFont="1" applyBorder="1" applyAlignment="1">
      <alignment horizontal="center" vertical="center"/>
    </xf>
    <xf numFmtId="1" fontId="36" fillId="0" borderId="17" xfId="65" applyNumberFormat="1" applyFont="1" applyBorder="1" applyAlignment="1">
      <alignment horizontal="center" vertical="center"/>
    </xf>
    <xf numFmtId="0" fontId="25" fillId="0" borderId="0" xfId="51" applyFont="1" applyFill="1" applyAlignment="1">
      <alignment horizontal="right" vertical="center" wrapText="1"/>
    </xf>
    <xf numFmtId="0" fontId="25" fillId="0" borderId="0" xfId="51" applyFont="1" applyFill="1" applyAlignment="1">
      <alignment horizontal="center" vertical="center" wrapText="1"/>
    </xf>
    <xf numFmtId="0" fontId="25" fillId="0" borderId="26" xfId="0" applyFont="1" applyFill="1" applyBorder="1" applyAlignment="1">
      <alignment horizontal="center" vertical="center" wrapText="1"/>
    </xf>
    <xf numFmtId="0" fontId="25" fillId="0" borderId="27" xfId="0" applyFont="1" applyFill="1" applyBorder="1" applyAlignment="1">
      <alignment horizontal="center" vertical="center" wrapText="1"/>
    </xf>
    <xf numFmtId="0" fontId="25" fillId="0" borderId="30" xfId="0" applyFont="1" applyFill="1" applyBorder="1" applyAlignment="1">
      <alignment horizontal="center" vertical="center" wrapText="1"/>
    </xf>
    <xf numFmtId="0" fontId="25" fillId="0" borderId="22" xfId="0" applyFont="1" applyFill="1" applyBorder="1" applyAlignment="1">
      <alignment horizontal="center" vertical="center" wrapText="1"/>
    </xf>
    <xf numFmtId="0" fontId="25" fillId="0" borderId="27" xfId="55" applyFont="1" applyFill="1" applyBorder="1" applyAlignment="1">
      <alignment horizontal="center" vertical="center" wrapText="1"/>
    </xf>
    <xf numFmtId="0" fontId="25" fillId="0" borderId="22" xfId="55" applyFont="1" applyFill="1" applyBorder="1" applyAlignment="1">
      <alignment horizontal="center" vertical="center" wrapText="1"/>
    </xf>
    <xf numFmtId="167" fontId="25" fillId="0" borderId="22" xfId="55" applyNumberFormat="1" applyFont="1" applyFill="1" applyBorder="1" applyAlignment="1">
      <alignment horizontal="center" vertical="center" wrapText="1"/>
    </xf>
    <xf numFmtId="167" fontId="25" fillId="0" borderId="31" xfId="55" applyNumberFormat="1" applyFont="1" applyFill="1" applyBorder="1" applyAlignment="1">
      <alignment horizontal="center" vertical="center" wrapText="1"/>
    </xf>
    <xf numFmtId="0" fontId="25" fillId="0" borderId="31" xfId="0" applyFont="1" applyFill="1" applyBorder="1" applyAlignment="1">
      <alignment horizontal="center" vertical="center" wrapText="1"/>
    </xf>
    <xf numFmtId="167" fontId="25" fillId="0" borderId="41" xfId="55" applyNumberFormat="1" applyFont="1" applyFill="1" applyBorder="1" applyAlignment="1">
      <alignment horizontal="center" vertical="center" wrapText="1"/>
    </xf>
    <xf numFmtId="167" fontId="25" fillId="0" borderId="28" xfId="55" applyNumberFormat="1" applyFont="1" applyFill="1" applyBorder="1" applyAlignment="1">
      <alignment horizontal="center" vertical="center" wrapText="1"/>
    </xf>
    <xf numFmtId="167" fontId="25" fillId="0" borderId="29" xfId="55" applyNumberFormat="1" applyFont="1" applyFill="1" applyBorder="1" applyAlignment="1">
      <alignment horizontal="center" vertical="center" wrapText="1"/>
    </xf>
    <xf numFmtId="0" fontId="26" fillId="0" borderId="0" xfId="51" applyFont="1" applyFill="1" applyAlignment="1">
      <alignment horizontal="center" vertical="center" wrapText="1"/>
    </xf>
    <xf numFmtId="0" fontId="25" fillId="0" borderId="54" xfId="0" applyFont="1" applyBorder="1" applyAlignment="1">
      <alignment horizontal="center" vertical="center" wrapText="1"/>
    </xf>
    <xf numFmtId="0" fontId="25" fillId="0" borderId="55" xfId="0" applyFont="1" applyBorder="1" applyAlignment="1">
      <alignment horizontal="center" vertical="center" wrapText="1"/>
    </xf>
    <xf numFmtId="0" fontId="26" fillId="0" borderId="0" xfId="44" applyFont="1" applyAlignment="1">
      <alignment horizontal="right" vertical="center"/>
    </xf>
    <xf numFmtId="0" fontId="26" fillId="0" borderId="0" xfId="0" applyFont="1" applyAlignment="1">
      <alignment horizontal="center" vertical="top" wrapText="1"/>
    </xf>
    <xf numFmtId="0" fontId="29" fillId="0" borderId="0" xfId="0" applyFont="1" applyAlignment="1">
      <alignment horizontal="center"/>
    </xf>
    <xf numFmtId="0" fontId="25" fillId="0" borderId="53" xfId="0" applyFont="1" applyBorder="1" applyAlignment="1">
      <alignment horizontal="left" vertical="center" wrapText="1"/>
    </xf>
    <xf numFmtId="0" fontId="25" fillId="0" borderId="45" xfId="0" applyFont="1" applyBorder="1" applyAlignment="1">
      <alignment horizontal="left" vertical="center" wrapText="1"/>
    </xf>
    <xf numFmtId="0" fontId="27" fillId="0" borderId="40" xfId="0" applyFont="1" applyBorder="1" applyAlignment="1">
      <alignment horizontal="left" vertical="center" wrapText="1"/>
    </xf>
    <xf numFmtId="0" fontId="27" fillId="0" borderId="23" xfId="0" applyFont="1" applyBorder="1" applyAlignment="1">
      <alignment horizontal="left" vertical="center" wrapText="1"/>
    </xf>
    <xf numFmtId="0" fontId="26" fillId="0" borderId="52" xfId="0" applyFont="1" applyBorder="1">
      <alignment horizontal="left" vertical="top" wrapText="1"/>
    </xf>
    <xf numFmtId="0" fontId="26" fillId="0" borderId="0" xfId="0" applyFont="1">
      <alignment horizontal="left" vertical="top" wrapText="1"/>
    </xf>
    <xf numFmtId="0" fontId="25" fillId="0" borderId="44" xfId="0" applyFont="1" applyBorder="1" applyAlignment="1">
      <alignment horizontal="center" vertical="top" wrapText="1"/>
    </xf>
    <xf numFmtId="0" fontId="25" fillId="0" borderId="17" xfId="0" applyFont="1" applyBorder="1" applyAlignment="1">
      <alignment horizontal="center" vertical="top" wrapText="1"/>
    </xf>
    <xf numFmtId="0" fontId="25" fillId="0" borderId="56" xfId="0" applyFont="1" applyBorder="1">
      <alignment horizontal="left" vertical="top" wrapText="1"/>
    </xf>
    <xf numFmtId="0" fontId="25" fillId="0" borderId="49" xfId="0" applyFont="1" applyBorder="1">
      <alignment horizontal="left" vertical="top" wrapText="1"/>
    </xf>
    <xf numFmtId="0" fontId="27" fillId="0" borderId="62" xfId="0" applyFont="1" applyBorder="1">
      <alignment horizontal="left" vertical="top" wrapText="1"/>
    </xf>
    <xf numFmtId="0" fontId="27" fillId="0" borderId="0" xfId="0" applyFont="1">
      <alignment horizontal="left" vertical="top" wrapText="1"/>
    </xf>
    <xf numFmtId="0" fontId="25" fillId="0" borderId="44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0" fontId="25" fillId="0" borderId="56" xfId="0" applyFont="1" applyBorder="1" applyAlignment="1">
      <alignment horizontal="left" vertical="center" wrapText="1"/>
    </xf>
    <xf numFmtId="0" fontId="25" fillId="0" borderId="49" xfId="0" applyFont="1" applyBorder="1" applyAlignment="1">
      <alignment horizontal="left" vertical="center" wrapText="1"/>
    </xf>
    <xf numFmtId="0" fontId="27" fillId="0" borderId="30" xfId="0" applyFont="1" applyBorder="1">
      <alignment horizontal="left" vertical="top" wrapText="1"/>
    </xf>
    <xf numFmtId="0" fontId="27" fillId="0" borderId="22" xfId="0" applyFont="1" applyBorder="1">
      <alignment horizontal="left" vertical="top" wrapText="1"/>
    </xf>
    <xf numFmtId="0" fontId="25" fillId="0" borderId="57" xfId="0" applyFont="1" applyBorder="1" applyAlignment="1">
      <alignment horizontal="center" vertical="center" wrapText="1"/>
    </xf>
    <xf numFmtId="0" fontId="25" fillId="0" borderId="42" xfId="0" applyFont="1" applyBorder="1" applyAlignment="1">
      <alignment horizontal="center" vertical="center" wrapText="1"/>
    </xf>
    <xf numFmtId="0" fontId="25" fillId="0" borderId="4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left" vertical="center" wrapText="1"/>
    </xf>
    <xf numFmtId="0" fontId="27" fillId="0" borderId="22" xfId="0" applyFont="1" applyBorder="1" applyAlignment="1">
      <alignment horizontal="left" vertical="center" wrapText="1"/>
    </xf>
    <xf numFmtId="0" fontId="27" fillId="0" borderId="44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25" fillId="0" borderId="48" xfId="0" applyFont="1" applyBorder="1" applyAlignment="1">
      <alignment horizontal="left" vertical="center" wrapText="1"/>
    </xf>
    <xf numFmtId="0" fontId="29" fillId="0" borderId="0" xfId="0" applyFont="1" applyAlignment="1">
      <alignment horizontal="center" vertical="center"/>
    </xf>
    <xf numFmtId="0" fontId="25" fillId="0" borderId="62" xfId="0" applyFont="1" applyBorder="1">
      <alignment horizontal="left" vertical="top" wrapText="1"/>
    </xf>
    <xf numFmtId="0" fontId="25" fillId="0" borderId="0" xfId="0" applyFont="1">
      <alignment horizontal="left" vertical="top" wrapText="1"/>
    </xf>
    <xf numFmtId="0" fontId="25" fillId="0" borderId="22" xfId="0" applyFont="1" applyBorder="1" applyAlignment="1">
      <alignment horizontal="left" vertical="center" wrapText="1"/>
    </xf>
    <xf numFmtId="0" fontId="25" fillId="0" borderId="44" xfId="0" applyFont="1" applyBorder="1" applyAlignment="1">
      <alignment horizontal="center" wrapText="1"/>
    </xf>
    <xf numFmtId="0" fontId="25" fillId="0" borderId="17" xfId="0" applyFont="1" applyBorder="1" applyAlignment="1">
      <alignment horizontal="center" wrapText="1"/>
    </xf>
    <xf numFmtId="0" fontId="25" fillId="0" borderId="56" xfId="0" applyFont="1" applyBorder="1" applyAlignment="1">
      <alignment horizontal="left" wrapText="1"/>
    </xf>
    <xf numFmtId="0" fontId="25" fillId="0" borderId="49" xfId="0" applyFont="1" applyBorder="1" applyAlignment="1">
      <alignment horizontal="left" wrapText="1"/>
    </xf>
    <xf numFmtId="0" fontId="25" fillId="0" borderId="44" xfId="0" applyFont="1" applyBorder="1">
      <alignment horizontal="left" vertical="top" wrapText="1"/>
    </xf>
    <xf numFmtId="0" fontId="25" fillId="0" borderId="17" xfId="0" applyFont="1" applyBorder="1">
      <alignment horizontal="left" vertical="top" wrapText="1"/>
    </xf>
    <xf numFmtId="0" fontId="25" fillId="0" borderId="54" xfId="0" applyFont="1" applyFill="1" applyBorder="1" applyAlignment="1">
      <alignment horizontal="center" vertical="center" wrapText="1"/>
    </xf>
    <xf numFmtId="0" fontId="25" fillId="0" borderId="55" xfId="0" applyFont="1" applyFill="1" applyBorder="1" applyAlignment="1">
      <alignment horizontal="center" vertical="center" wrapText="1"/>
    </xf>
    <xf numFmtId="0" fontId="26" fillId="0" borderId="0" xfId="0" applyFont="1" applyFill="1">
      <alignment horizontal="left" vertical="top" wrapText="1"/>
    </xf>
    <xf numFmtId="0" fontId="27" fillId="0" borderId="40" xfId="0" applyFont="1" applyFill="1" applyBorder="1" applyAlignment="1">
      <alignment horizontal="left" vertical="center" wrapText="1"/>
    </xf>
    <xf numFmtId="0" fontId="27" fillId="0" borderId="23" xfId="0" applyFont="1" applyFill="1" applyBorder="1" applyAlignment="1">
      <alignment horizontal="left" vertical="center" wrapText="1"/>
    </xf>
    <xf numFmtId="0" fontId="25" fillId="0" borderId="44" xfId="0" applyFont="1" applyFill="1" applyBorder="1" applyAlignment="1">
      <alignment horizontal="center" vertical="center" wrapText="1"/>
    </xf>
    <xf numFmtId="0" fontId="25" fillId="0" borderId="17" xfId="0" applyFont="1" applyFill="1" applyBorder="1" applyAlignment="1">
      <alignment horizontal="center" vertical="center" wrapText="1"/>
    </xf>
    <xf numFmtId="0" fontId="25" fillId="0" borderId="44" xfId="0" applyFont="1" applyFill="1" applyBorder="1" applyAlignment="1">
      <alignment horizontal="left" vertical="center" wrapText="1"/>
    </xf>
    <xf numFmtId="0" fontId="25" fillId="0" borderId="17" xfId="0" applyFont="1" applyFill="1" applyBorder="1" applyAlignment="1">
      <alignment horizontal="left" vertical="center" wrapText="1"/>
    </xf>
    <xf numFmtId="0" fontId="25" fillId="0" borderId="53" xfId="0" applyFont="1" applyFill="1" applyBorder="1" applyAlignment="1">
      <alignment horizontal="left" vertical="center" wrapText="1"/>
    </xf>
    <xf numFmtId="0" fontId="25" fillId="0" borderId="45" xfId="0" applyFont="1" applyFill="1" applyBorder="1" applyAlignment="1">
      <alignment horizontal="left" vertical="center" wrapText="1"/>
    </xf>
    <xf numFmtId="0" fontId="25" fillId="0" borderId="44" xfId="0" applyFont="1" applyFill="1" applyBorder="1" applyAlignment="1">
      <alignment horizontal="center" vertical="top" wrapText="1"/>
    </xf>
    <xf numFmtId="0" fontId="25" fillId="0" borderId="17" xfId="0" applyFont="1" applyFill="1" applyBorder="1" applyAlignment="1">
      <alignment horizontal="center" vertical="top" wrapText="1"/>
    </xf>
    <xf numFmtId="0" fontId="25" fillId="0" borderId="56" xfId="0" applyFont="1" applyFill="1" applyBorder="1" applyAlignment="1">
      <alignment horizontal="left" vertical="center" wrapText="1"/>
    </xf>
    <xf numFmtId="0" fontId="25" fillId="0" borderId="49" xfId="0" applyFont="1" applyFill="1" applyBorder="1" applyAlignment="1">
      <alignment horizontal="left" vertical="center" wrapText="1"/>
    </xf>
    <xf numFmtId="0" fontId="25" fillId="0" borderId="22" xfId="0" applyFont="1" applyFill="1" applyBorder="1" applyAlignment="1">
      <alignment horizontal="left" vertical="center" wrapText="1"/>
    </xf>
    <xf numFmtId="0" fontId="27" fillId="0" borderId="22" xfId="0" applyFont="1" applyFill="1" applyBorder="1" applyAlignment="1">
      <alignment horizontal="left" vertical="center" wrapText="1"/>
    </xf>
    <xf numFmtId="0" fontId="27" fillId="0" borderId="30" xfId="0" applyFont="1" applyFill="1" applyBorder="1">
      <alignment horizontal="left" vertical="top" wrapText="1"/>
    </xf>
    <xf numFmtId="0" fontId="27" fillId="0" borderId="22" xfId="0" applyFont="1" applyFill="1" applyBorder="1">
      <alignment horizontal="left" vertical="top" wrapText="1"/>
    </xf>
    <xf numFmtId="0" fontId="25" fillId="0" borderId="56" xfId="0" applyFont="1" applyFill="1" applyBorder="1">
      <alignment horizontal="left" vertical="top" wrapText="1"/>
    </xf>
    <xf numFmtId="0" fontId="25" fillId="0" borderId="49" xfId="0" applyFont="1" applyFill="1" applyBorder="1">
      <alignment horizontal="left" vertical="top" wrapText="1"/>
    </xf>
    <xf numFmtId="0" fontId="25" fillId="0" borderId="63" xfId="0" applyFont="1" applyFill="1" applyBorder="1" applyAlignment="1">
      <alignment horizontal="center" vertical="center" wrapText="1"/>
    </xf>
    <xf numFmtId="0" fontId="25" fillId="0" borderId="46" xfId="0" applyFont="1" applyFill="1" applyBorder="1" applyAlignment="1">
      <alignment horizontal="center" vertical="center" wrapText="1"/>
    </xf>
    <xf numFmtId="0" fontId="29" fillId="0" borderId="0" xfId="0" applyFont="1" applyFill="1" applyAlignment="1">
      <alignment horizontal="center" vertical="center"/>
    </xf>
    <xf numFmtId="0" fontId="26" fillId="0" borderId="0" xfId="44" applyFont="1" applyFill="1" applyAlignment="1">
      <alignment horizontal="right" vertical="center"/>
    </xf>
    <xf numFmtId="0" fontId="29" fillId="0" borderId="0" xfId="0" applyFont="1" applyFill="1" applyAlignment="1">
      <alignment horizontal="center"/>
    </xf>
    <xf numFmtId="0" fontId="26" fillId="0" borderId="41" xfId="0" applyFont="1" applyFill="1" applyBorder="1">
      <alignment horizontal="left" vertical="top" wrapText="1"/>
    </xf>
    <xf numFmtId="0" fontId="26" fillId="0" borderId="29" xfId="0" applyFont="1" applyFill="1" applyBorder="1">
      <alignment horizontal="left" vertical="top" wrapText="1"/>
    </xf>
    <xf numFmtId="0" fontId="27" fillId="0" borderId="47" xfId="0" applyFont="1" applyFill="1" applyBorder="1" applyAlignment="1">
      <alignment horizontal="left" vertical="center" wrapText="1"/>
    </xf>
    <xf numFmtId="0" fontId="27" fillId="0" borderId="58" xfId="0" applyFont="1" applyFill="1" applyBorder="1" applyAlignment="1">
      <alignment horizontal="left" vertical="center" wrapText="1"/>
    </xf>
    <xf numFmtId="0" fontId="26" fillId="0" borderId="52" xfId="0" applyFont="1" applyFill="1" applyBorder="1">
      <alignment horizontal="left" vertical="top" wrapText="1"/>
    </xf>
    <xf numFmtId="0" fontId="25" fillId="0" borderId="62" xfId="0" applyFont="1" applyFill="1" applyBorder="1" applyAlignment="1">
      <alignment horizontal="left" vertical="center" wrapText="1"/>
    </xf>
    <xf numFmtId="0" fontId="25" fillId="0" borderId="0" xfId="0" applyFont="1" applyFill="1" applyAlignment="1">
      <alignment horizontal="left" vertical="center" wrapText="1"/>
    </xf>
    <xf numFmtId="0" fontId="28" fillId="0" borderId="56" xfId="0" applyFont="1" applyFill="1" applyBorder="1" applyAlignment="1">
      <alignment horizontal="left" vertical="center" wrapText="1"/>
    </xf>
    <xf numFmtId="0" fontId="28" fillId="0" borderId="49" xfId="0" applyFont="1" applyFill="1" applyBorder="1" applyAlignment="1">
      <alignment horizontal="left" vertical="center" wrapText="1"/>
    </xf>
    <xf numFmtId="0" fontId="25" fillId="0" borderId="62" xfId="0" applyFont="1" applyFill="1" applyBorder="1">
      <alignment horizontal="left" vertical="top" wrapText="1"/>
    </xf>
    <xf numFmtId="0" fontId="25" fillId="0" borderId="0" xfId="0" applyFont="1" applyFill="1">
      <alignment horizontal="left" vertical="top" wrapText="1"/>
    </xf>
    <xf numFmtId="0" fontId="28" fillId="0" borderId="56" xfId="0" applyFont="1" applyFill="1" applyBorder="1">
      <alignment horizontal="left" vertical="top" wrapText="1"/>
    </xf>
    <xf numFmtId="0" fontId="28" fillId="0" borderId="49" xfId="0" applyFont="1" applyFill="1" applyBorder="1">
      <alignment horizontal="left" vertical="top" wrapText="1"/>
    </xf>
    <xf numFmtId="0" fontId="25" fillId="0" borderId="61" xfId="0" applyFont="1" applyFill="1" applyBorder="1" applyAlignment="1">
      <alignment horizontal="center" vertical="center" wrapText="1"/>
    </xf>
    <xf numFmtId="0" fontId="25" fillId="0" borderId="20" xfId="0" applyFont="1" applyFill="1" applyBorder="1" applyAlignment="1">
      <alignment horizontal="center" vertical="center" wrapText="1"/>
    </xf>
    <xf numFmtId="0" fontId="25" fillId="0" borderId="48" xfId="0" applyFont="1" applyFill="1" applyBorder="1" applyAlignment="1">
      <alignment horizontal="left" vertical="center" wrapText="1"/>
    </xf>
    <xf numFmtId="0" fontId="26" fillId="0" borderId="0" xfId="0" applyFont="1" applyFill="1" applyAlignment="1">
      <alignment horizontal="center" vertical="top" wrapText="1"/>
    </xf>
    <xf numFmtId="0" fontId="27" fillId="0" borderId="44" xfId="0" applyFont="1" applyFill="1" applyBorder="1" applyAlignment="1">
      <alignment horizontal="center" vertical="center" wrapText="1"/>
    </xf>
    <xf numFmtId="0" fontId="27" fillId="0" borderId="17" xfId="0" applyFont="1" applyFill="1" applyBorder="1" applyAlignment="1">
      <alignment horizontal="center" vertical="center" wrapText="1"/>
    </xf>
    <xf numFmtId="0" fontId="25" fillId="0" borderId="13" xfId="0" applyFont="1" applyFill="1" applyBorder="1">
      <alignment horizontal="left" vertical="top" wrapText="1"/>
    </xf>
    <xf numFmtId="0" fontId="25" fillId="0" borderId="17" xfId="0" applyFont="1" applyFill="1" applyBorder="1">
      <alignment horizontal="left" vertical="top" wrapText="1"/>
    </xf>
    <xf numFmtId="0" fontId="27" fillId="0" borderId="30" xfId="0" applyFont="1" applyFill="1" applyBorder="1" applyAlignment="1">
      <alignment horizontal="left" vertical="center" wrapText="1"/>
    </xf>
    <xf numFmtId="0" fontId="25" fillId="0" borderId="13" xfId="0" applyFont="1" applyFill="1" applyBorder="1" applyAlignment="1">
      <alignment horizontal="center" vertical="top" wrapText="1"/>
    </xf>
    <xf numFmtId="0" fontId="25" fillId="0" borderId="15" xfId="0" applyFont="1" applyFill="1" applyBorder="1" applyAlignment="1">
      <alignment horizontal="left" vertical="center" wrapText="1"/>
    </xf>
    <xf numFmtId="0" fontId="25" fillId="0" borderId="23" xfId="0" applyFont="1" applyFill="1" applyBorder="1" applyAlignment="1">
      <alignment horizontal="left" vertical="center" wrapText="1"/>
    </xf>
    <xf numFmtId="0" fontId="27" fillId="0" borderId="15" xfId="0" applyFont="1" applyFill="1" applyBorder="1" applyAlignment="1">
      <alignment horizontal="left" vertical="center" wrapText="1"/>
    </xf>
    <xf numFmtId="0" fontId="27" fillId="0" borderId="62" xfId="0" applyFont="1" applyFill="1" applyBorder="1">
      <alignment horizontal="left" vertical="top" wrapText="1"/>
    </xf>
    <xf numFmtId="0" fontId="27" fillId="0" borderId="0" xfId="0" applyFont="1" applyFill="1">
      <alignment horizontal="left" vertical="top" wrapText="1"/>
    </xf>
    <xf numFmtId="0" fontId="25" fillId="0" borderId="31" xfId="0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 wrapText="1"/>
    </xf>
    <xf numFmtId="0" fontId="25" fillId="0" borderId="27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</cellXfs>
  <cellStyles count="71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alculation 2" xfId="69"/>
    <cellStyle name="Check Cell" xfId="14" builtinId="23" customBuiltin="1"/>
    <cellStyle name="Comma" xfId="1" builtinId="3" customBuiltin="1"/>
    <cellStyle name="Comma 11" xfId="70"/>
    <cellStyle name="Comma 15" xfId="60"/>
    <cellStyle name="Comma 2" xfId="66"/>
    <cellStyle name="Comma 4 2" xfId="63"/>
    <cellStyle name="Comma_General 17.02.04" xfId="58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rmal 11 2" xfId="62"/>
    <cellStyle name="Normal 12" xfId="54"/>
    <cellStyle name="Normal 12 3" xfId="64"/>
    <cellStyle name="Normal 2" xfId="43"/>
    <cellStyle name="Normal 2 2" xfId="52"/>
    <cellStyle name="Normal 2 3" xfId="44"/>
    <cellStyle name="Normal 2 3 2 2" xfId="59"/>
    <cellStyle name="Normal 2_IV-ՀՐԱՏԱՊ ՓՈՒԼԵՐՈՎ" xfId="45"/>
    <cellStyle name="Normal 3" xfId="65"/>
    <cellStyle name="Normal 5" xfId="56"/>
    <cellStyle name="Normal 5 2" xfId="46"/>
    <cellStyle name="Normal 5 3" xfId="55"/>
    <cellStyle name="Normal 6 2" xfId="47"/>
    <cellStyle name="Normal 8" xfId="51"/>
    <cellStyle name="Normal_General 17.02.04" xfId="48"/>
    <cellStyle name="Normal_tax" xfId="57"/>
    <cellStyle name="Note" xfId="16" builtinId="10" customBuiltin="1"/>
    <cellStyle name="Output" xfId="11" builtinId="21" customBuiltin="1"/>
    <cellStyle name="Percent 2" xfId="67"/>
    <cellStyle name="SN_241" xfId="49"/>
    <cellStyle name="SN_b" xfId="61"/>
    <cellStyle name="SN_it" xfId="68"/>
    <cellStyle name="Title" xfId="2" builtinId="15" customBuiltin="1"/>
    <cellStyle name="Total" xfId="18" builtinId="25" customBuiltin="1"/>
    <cellStyle name="Warning Text" xfId="15" builtinId="11" customBuiltin="1"/>
    <cellStyle name="Обычный 2 2" xfId="50"/>
    <cellStyle name="Обычный_+JRVEG-DZOR" xfId="53"/>
  </cellStyles>
  <dxfs count="0"/>
  <tableStyles count="0" defaultTableStyle="TableStyleMedium9" defaultPivotStyle="PivotStyleLight16"/>
  <colors>
    <mruColors>
      <color rgb="FFFFFFCC"/>
      <color rgb="FF99CCFF"/>
      <color rgb="FF66CCFF"/>
      <color rgb="FF66FF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zoomScaleNormal="100" workbookViewId="0">
      <selection activeCell="B20" sqref="B20"/>
    </sheetView>
  </sheetViews>
  <sheetFormatPr defaultRowHeight="17.25" x14ac:dyDescent="0.25"/>
  <cols>
    <col min="1" max="1" width="43.85546875" style="32" customWidth="1"/>
    <col min="2" max="2" width="38.140625" style="32" customWidth="1"/>
    <col min="3" max="3" width="18" style="32" customWidth="1"/>
    <col min="4" max="4" width="16.140625" style="32" customWidth="1"/>
    <col min="5" max="5" width="17.5703125" style="32" customWidth="1"/>
    <col min="6" max="6" width="15.42578125" style="32" customWidth="1"/>
    <col min="7" max="7" width="13.7109375" style="32" customWidth="1"/>
    <col min="8" max="9" width="12.140625" style="32" customWidth="1"/>
    <col min="10" max="253" width="9.140625" style="32"/>
    <col min="254" max="254" width="3" style="32" customWidth="1"/>
    <col min="255" max="255" width="36.7109375" style="32" customWidth="1"/>
    <col min="256" max="256" width="58.42578125" style="32" customWidth="1"/>
    <col min="257" max="257" width="21.85546875" style="32" customWidth="1"/>
    <col min="258" max="509" width="9.140625" style="32"/>
    <col min="510" max="510" width="3" style="32" customWidth="1"/>
    <col min="511" max="511" width="36.7109375" style="32" customWidth="1"/>
    <col min="512" max="512" width="58.42578125" style="32" customWidth="1"/>
    <col min="513" max="513" width="21.85546875" style="32" customWidth="1"/>
    <col min="514" max="765" width="9.140625" style="32"/>
    <col min="766" max="766" width="3" style="32" customWidth="1"/>
    <col min="767" max="767" width="36.7109375" style="32" customWidth="1"/>
    <col min="768" max="768" width="58.42578125" style="32" customWidth="1"/>
    <col min="769" max="769" width="21.85546875" style="32" customWidth="1"/>
    <col min="770" max="1021" width="9.140625" style="32"/>
    <col min="1022" max="1022" width="3" style="32" customWidth="1"/>
    <col min="1023" max="1023" width="36.7109375" style="32" customWidth="1"/>
    <col min="1024" max="1024" width="58.42578125" style="32" customWidth="1"/>
    <col min="1025" max="1025" width="21.85546875" style="32" customWidth="1"/>
    <col min="1026" max="1277" width="9.140625" style="32"/>
    <col min="1278" max="1278" width="3" style="32" customWidth="1"/>
    <col min="1279" max="1279" width="36.7109375" style="32" customWidth="1"/>
    <col min="1280" max="1280" width="58.42578125" style="32" customWidth="1"/>
    <col min="1281" max="1281" width="21.85546875" style="32" customWidth="1"/>
    <col min="1282" max="1533" width="9.140625" style="32"/>
    <col min="1534" max="1534" width="3" style="32" customWidth="1"/>
    <col min="1535" max="1535" width="36.7109375" style="32" customWidth="1"/>
    <col min="1536" max="1536" width="58.42578125" style="32" customWidth="1"/>
    <col min="1537" max="1537" width="21.85546875" style="32" customWidth="1"/>
    <col min="1538" max="1789" width="9.140625" style="32"/>
    <col min="1790" max="1790" width="3" style="32" customWidth="1"/>
    <col min="1791" max="1791" width="36.7109375" style="32" customWidth="1"/>
    <col min="1792" max="1792" width="58.42578125" style="32" customWidth="1"/>
    <col min="1793" max="1793" width="21.85546875" style="32" customWidth="1"/>
    <col min="1794" max="2045" width="9.140625" style="32"/>
    <col min="2046" max="2046" width="3" style="32" customWidth="1"/>
    <col min="2047" max="2047" width="36.7109375" style="32" customWidth="1"/>
    <col min="2048" max="2048" width="58.42578125" style="32" customWidth="1"/>
    <col min="2049" max="2049" width="21.85546875" style="32" customWidth="1"/>
    <col min="2050" max="2301" width="9.140625" style="32"/>
    <col min="2302" max="2302" width="3" style="32" customWidth="1"/>
    <col min="2303" max="2303" width="36.7109375" style="32" customWidth="1"/>
    <col min="2304" max="2304" width="58.42578125" style="32" customWidth="1"/>
    <col min="2305" max="2305" width="21.85546875" style="32" customWidth="1"/>
    <col min="2306" max="2557" width="9.140625" style="32"/>
    <col min="2558" max="2558" width="3" style="32" customWidth="1"/>
    <col min="2559" max="2559" width="36.7109375" style="32" customWidth="1"/>
    <col min="2560" max="2560" width="58.42578125" style="32" customWidth="1"/>
    <col min="2561" max="2561" width="21.85546875" style="32" customWidth="1"/>
    <col min="2562" max="2813" width="9.140625" style="32"/>
    <col min="2814" max="2814" width="3" style="32" customWidth="1"/>
    <col min="2815" max="2815" width="36.7109375" style="32" customWidth="1"/>
    <col min="2816" max="2816" width="58.42578125" style="32" customWidth="1"/>
    <col min="2817" max="2817" width="21.85546875" style="32" customWidth="1"/>
    <col min="2818" max="3069" width="9.140625" style="32"/>
    <col min="3070" max="3070" width="3" style="32" customWidth="1"/>
    <col min="3071" max="3071" width="36.7109375" style="32" customWidth="1"/>
    <col min="3072" max="3072" width="58.42578125" style="32" customWidth="1"/>
    <col min="3073" max="3073" width="21.85546875" style="32" customWidth="1"/>
    <col min="3074" max="3325" width="9.140625" style="32"/>
    <col min="3326" max="3326" width="3" style="32" customWidth="1"/>
    <col min="3327" max="3327" width="36.7109375" style="32" customWidth="1"/>
    <col min="3328" max="3328" width="58.42578125" style="32" customWidth="1"/>
    <col min="3329" max="3329" width="21.85546875" style="32" customWidth="1"/>
    <col min="3330" max="3581" width="9.140625" style="32"/>
    <col min="3582" max="3582" width="3" style="32" customWidth="1"/>
    <col min="3583" max="3583" width="36.7109375" style="32" customWidth="1"/>
    <col min="3584" max="3584" width="58.42578125" style="32" customWidth="1"/>
    <col min="3585" max="3585" width="21.85546875" style="32" customWidth="1"/>
    <col min="3586" max="3837" width="9.140625" style="32"/>
    <col min="3838" max="3838" width="3" style="32" customWidth="1"/>
    <col min="3839" max="3839" width="36.7109375" style="32" customWidth="1"/>
    <col min="3840" max="3840" width="58.42578125" style="32" customWidth="1"/>
    <col min="3841" max="3841" width="21.85546875" style="32" customWidth="1"/>
    <col min="3842" max="4093" width="9.140625" style="32"/>
    <col min="4094" max="4094" width="3" style="32" customWidth="1"/>
    <col min="4095" max="4095" width="36.7109375" style="32" customWidth="1"/>
    <col min="4096" max="4096" width="58.42578125" style="32" customWidth="1"/>
    <col min="4097" max="4097" width="21.85546875" style="32" customWidth="1"/>
    <col min="4098" max="4349" width="9.140625" style="32"/>
    <col min="4350" max="4350" width="3" style="32" customWidth="1"/>
    <col min="4351" max="4351" width="36.7109375" style="32" customWidth="1"/>
    <col min="4352" max="4352" width="58.42578125" style="32" customWidth="1"/>
    <col min="4353" max="4353" width="21.85546875" style="32" customWidth="1"/>
    <col min="4354" max="4605" width="9.140625" style="32"/>
    <col min="4606" max="4606" width="3" style="32" customWidth="1"/>
    <col min="4607" max="4607" width="36.7109375" style="32" customWidth="1"/>
    <col min="4608" max="4608" width="58.42578125" style="32" customWidth="1"/>
    <col min="4609" max="4609" width="21.85546875" style="32" customWidth="1"/>
    <col min="4610" max="4861" width="9.140625" style="32"/>
    <col min="4862" max="4862" width="3" style="32" customWidth="1"/>
    <col min="4863" max="4863" width="36.7109375" style="32" customWidth="1"/>
    <col min="4864" max="4864" width="58.42578125" style="32" customWidth="1"/>
    <col min="4865" max="4865" width="21.85546875" style="32" customWidth="1"/>
    <col min="4866" max="5117" width="9.140625" style="32"/>
    <col min="5118" max="5118" width="3" style="32" customWidth="1"/>
    <col min="5119" max="5119" width="36.7109375" style="32" customWidth="1"/>
    <col min="5120" max="5120" width="58.42578125" style="32" customWidth="1"/>
    <col min="5121" max="5121" width="21.85546875" style="32" customWidth="1"/>
    <col min="5122" max="5373" width="9.140625" style="32"/>
    <col min="5374" max="5374" width="3" style="32" customWidth="1"/>
    <col min="5375" max="5375" width="36.7109375" style="32" customWidth="1"/>
    <col min="5376" max="5376" width="58.42578125" style="32" customWidth="1"/>
    <col min="5377" max="5377" width="21.85546875" style="32" customWidth="1"/>
    <col min="5378" max="5629" width="9.140625" style="32"/>
    <col min="5630" max="5630" width="3" style="32" customWidth="1"/>
    <col min="5631" max="5631" width="36.7109375" style="32" customWidth="1"/>
    <col min="5632" max="5632" width="58.42578125" style="32" customWidth="1"/>
    <col min="5633" max="5633" width="21.85546875" style="32" customWidth="1"/>
    <col min="5634" max="5885" width="9.140625" style="32"/>
    <col min="5886" max="5886" width="3" style="32" customWidth="1"/>
    <col min="5887" max="5887" width="36.7109375" style="32" customWidth="1"/>
    <col min="5888" max="5888" width="58.42578125" style="32" customWidth="1"/>
    <col min="5889" max="5889" width="21.85546875" style="32" customWidth="1"/>
    <col min="5890" max="6141" width="9.140625" style="32"/>
    <col min="6142" max="6142" width="3" style="32" customWidth="1"/>
    <col min="6143" max="6143" width="36.7109375" style="32" customWidth="1"/>
    <col min="6144" max="6144" width="58.42578125" style="32" customWidth="1"/>
    <col min="6145" max="6145" width="21.85546875" style="32" customWidth="1"/>
    <col min="6146" max="6397" width="9.140625" style="32"/>
    <col min="6398" max="6398" width="3" style="32" customWidth="1"/>
    <col min="6399" max="6399" width="36.7109375" style="32" customWidth="1"/>
    <col min="6400" max="6400" width="58.42578125" style="32" customWidth="1"/>
    <col min="6401" max="6401" width="21.85546875" style="32" customWidth="1"/>
    <col min="6402" max="6653" width="9.140625" style="32"/>
    <col min="6654" max="6654" width="3" style="32" customWidth="1"/>
    <col min="6655" max="6655" width="36.7109375" style="32" customWidth="1"/>
    <col min="6656" max="6656" width="58.42578125" style="32" customWidth="1"/>
    <col min="6657" max="6657" width="21.85546875" style="32" customWidth="1"/>
    <col min="6658" max="6909" width="9.140625" style="32"/>
    <col min="6910" max="6910" width="3" style="32" customWidth="1"/>
    <col min="6911" max="6911" width="36.7109375" style="32" customWidth="1"/>
    <col min="6912" max="6912" width="58.42578125" style="32" customWidth="1"/>
    <col min="6913" max="6913" width="21.85546875" style="32" customWidth="1"/>
    <col min="6914" max="7165" width="9.140625" style="32"/>
    <col min="7166" max="7166" width="3" style="32" customWidth="1"/>
    <col min="7167" max="7167" width="36.7109375" style="32" customWidth="1"/>
    <col min="7168" max="7168" width="58.42578125" style="32" customWidth="1"/>
    <col min="7169" max="7169" width="21.85546875" style="32" customWidth="1"/>
    <col min="7170" max="7421" width="9.140625" style="32"/>
    <col min="7422" max="7422" width="3" style="32" customWidth="1"/>
    <col min="7423" max="7423" width="36.7109375" style="32" customWidth="1"/>
    <col min="7424" max="7424" width="58.42578125" style="32" customWidth="1"/>
    <col min="7425" max="7425" width="21.85546875" style="32" customWidth="1"/>
    <col min="7426" max="7677" width="9.140625" style="32"/>
    <col min="7678" max="7678" width="3" style="32" customWidth="1"/>
    <col min="7679" max="7679" width="36.7109375" style="32" customWidth="1"/>
    <col min="7680" max="7680" width="58.42578125" style="32" customWidth="1"/>
    <col min="7681" max="7681" width="21.85546875" style="32" customWidth="1"/>
    <col min="7682" max="7933" width="9.140625" style="32"/>
    <col min="7934" max="7934" width="3" style="32" customWidth="1"/>
    <col min="7935" max="7935" width="36.7109375" style="32" customWidth="1"/>
    <col min="7936" max="7936" width="58.42578125" style="32" customWidth="1"/>
    <col min="7937" max="7937" width="21.85546875" style="32" customWidth="1"/>
    <col min="7938" max="8189" width="9.140625" style="32"/>
    <col min="8190" max="8190" width="3" style="32" customWidth="1"/>
    <col min="8191" max="8191" width="36.7109375" style="32" customWidth="1"/>
    <col min="8192" max="8192" width="58.42578125" style="32" customWidth="1"/>
    <col min="8193" max="8193" width="21.85546875" style="32" customWidth="1"/>
    <col min="8194" max="8445" width="9.140625" style="32"/>
    <col min="8446" max="8446" width="3" style="32" customWidth="1"/>
    <col min="8447" max="8447" width="36.7109375" style="32" customWidth="1"/>
    <col min="8448" max="8448" width="58.42578125" style="32" customWidth="1"/>
    <col min="8449" max="8449" width="21.85546875" style="32" customWidth="1"/>
    <col min="8450" max="8701" width="9.140625" style="32"/>
    <col min="8702" max="8702" width="3" style="32" customWidth="1"/>
    <col min="8703" max="8703" width="36.7109375" style="32" customWidth="1"/>
    <col min="8704" max="8704" width="58.42578125" style="32" customWidth="1"/>
    <col min="8705" max="8705" width="21.85546875" style="32" customWidth="1"/>
    <col min="8706" max="8957" width="9.140625" style="32"/>
    <col min="8958" max="8958" width="3" style="32" customWidth="1"/>
    <col min="8959" max="8959" width="36.7109375" style="32" customWidth="1"/>
    <col min="8960" max="8960" width="58.42578125" style="32" customWidth="1"/>
    <col min="8961" max="8961" width="21.85546875" style="32" customWidth="1"/>
    <col min="8962" max="9213" width="9.140625" style="32"/>
    <col min="9214" max="9214" width="3" style="32" customWidth="1"/>
    <col min="9215" max="9215" width="36.7109375" style="32" customWidth="1"/>
    <col min="9216" max="9216" width="58.42578125" style="32" customWidth="1"/>
    <col min="9217" max="9217" width="21.85546875" style="32" customWidth="1"/>
    <col min="9218" max="9469" width="9.140625" style="32"/>
    <col min="9470" max="9470" width="3" style="32" customWidth="1"/>
    <col min="9471" max="9471" width="36.7109375" style="32" customWidth="1"/>
    <col min="9472" max="9472" width="58.42578125" style="32" customWidth="1"/>
    <col min="9473" max="9473" width="21.85546875" style="32" customWidth="1"/>
    <col min="9474" max="9725" width="9.140625" style="32"/>
    <col min="9726" max="9726" width="3" style="32" customWidth="1"/>
    <col min="9727" max="9727" width="36.7109375" style="32" customWidth="1"/>
    <col min="9728" max="9728" width="58.42578125" style="32" customWidth="1"/>
    <col min="9729" max="9729" width="21.85546875" style="32" customWidth="1"/>
    <col min="9730" max="9981" width="9.140625" style="32"/>
    <col min="9982" max="9982" width="3" style="32" customWidth="1"/>
    <col min="9983" max="9983" width="36.7109375" style="32" customWidth="1"/>
    <col min="9984" max="9984" width="58.42578125" style="32" customWidth="1"/>
    <col min="9985" max="9985" width="21.85546875" style="32" customWidth="1"/>
    <col min="9986" max="10237" width="9.140625" style="32"/>
    <col min="10238" max="10238" width="3" style="32" customWidth="1"/>
    <col min="10239" max="10239" width="36.7109375" style="32" customWidth="1"/>
    <col min="10240" max="10240" width="58.42578125" style="32" customWidth="1"/>
    <col min="10241" max="10241" width="21.85546875" style="32" customWidth="1"/>
    <col min="10242" max="10493" width="9.140625" style="32"/>
    <col min="10494" max="10494" width="3" style="32" customWidth="1"/>
    <col min="10495" max="10495" width="36.7109375" style="32" customWidth="1"/>
    <col min="10496" max="10496" width="58.42578125" style="32" customWidth="1"/>
    <col min="10497" max="10497" width="21.85546875" style="32" customWidth="1"/>
    <col min="10498" max="10749" width="9.140625" style="32"/>
    <col min="10750" max="10750" width="3" style="32" customWidth="1"/>
    <col min="10751" max="10751" width="36.7109375" style="32" customWidth="1"/>
    <col min="10752" max="10752" width="58.42578125" style="32" customWidth="1"/>
    <col min="10753" max="10753" width="21.85546875" style="32" customWidth="1"/>
    <col min="10754" max="11005" width="9.140625" style="32"/>
    <col min="11006" max="11006" width="3" style="32" customWidth="1"/>
    <col min="11007" max="11007" width="36.7109375" style="32" customWidth="1"/>
    <col min="11008" max="11008" width="58.42578125" style="32" customWidth="1"/>
    <col min="11009" max="11009" width="21.85546875" style="32" customWidth="1"/>
    <col min="11010" max="11261" width="9.140625" style="32"/>
    <col min="11262" max="11262" width="3" style="32" customWidth="1"/>
    <col min="11263" max="11263" width="36.7109375" style="32" customWidth="1"/>
    <col min="11264" max="11264" width="58.42578125" style="32" customWidth="1"/>
    <col min="11265" max="11265" width="21.85546875" style="32" customWidth="1"/>
    <col min="11266" max="11517" width="9.140625" style="32"/>
    <col min="11518" max="11518" width="3" style="32" customWidth="1"/>
    <col min="11519" max="11519" width="36.7109375" style="32" customWidth="1"/>
    <col min="11520" max="11520" width="58.42578125" style="32" customWidth="1"/>
    <col min="11521" max="11521" width="21.85546875" style="32" customWidth="1"/>
    <col min="11522" max="11773" width="9.140625" style="32"/>
    <col min="11774" max="11774" width="3" style="32" customWidth="1"/>
    <col min="11775" max="11775" width="36.7109375" style="32" customWidth="1"/>
    <col min="11776" max="11776" width="58.42578125" style="32" customWidth="1"/>
    <col min="11777" max="11777" width="21.85546875" style="32" customWidth="1"/>
    <col min="11778" max="12029" width="9.140625" style="32"/>
    <col min="12030" max="12030" width="3" style="32" customWidth="1"/>
    <col min="12031" max="12031" width="36.7109375" style="32" customWidth="1"/>
    <col min="12032" max="12032" width="58.42578125" style="32" customWidth="1"/>
    <col min="12033" max="12033" width="21.85546875" style="32" customWidth="1"/>
    <col min="12034" max="12285" width="9.140625" style="32"/>
    <col min="12286" max="12286" width="3" style="32" customWidth="1"/>
    <col min="12287" max="12287" width="36.7109375" style="32" customWidth="1"/>
    <col min="12288" max="12288" width="58.42578125" style="32" customWidth="1"/>
    <col min="12289" max="12289" width="21.85546875" style="32" customWidth="1"/>
    <col min="12290" max="12541" width="9.140625" style="32"/>
    <col min="12542" max="12542" width="3" style="32" customWidth="1"/>
    <col min="12543" max="12543" width="36.7109375" style="32" customWidth="1"/>
    <col min="12544" max="12544" width="58.42578125" style="32" customWidth="1"/>
    <col min="12545" max="12545" width="21.85546875" style="32" customWidth="1"/>
    <col min="12546" max="12797" width="9.140625" style="32"/>
    <col min="12798" max="12798" width="3" style="32" customWidth="1"/>
    <col min="12799" max="12799" width="36.7109375" style="32" customWidth="1"/>
    <col min="12800" max="12800" width="58.42578125" style="32" customWidth="1"/>
    <col min="12801" max="12801" width="21.85546875" style="32" customWidth="1"/>
    <col min="12802" max="13053" width="9.140625" style="32"/>
    <col min="13054" max="13054" width="3" style="32" customWidth="1"/>
    <col min="13055" max="13055" width="36.7109375" style="32" customWidth="1"/>
    <col min="13056" max="13056" width="58.42578125" style="32" customWidth="1"/>
    <col min="13057" max="13057" width="21.85546875" style="32" customWidth="1"/>
    <col min="13058" max="13309" width="9.140625" style="32"/>
    <col min="13310" max="13310" width="3" style="32" customWidth="1"/>
    <col min="13311" max="13311" width="36.7109375" style="32" customWidth="1"/>
    <col min="13312" max="13312" width="58.42578125" style="32" customWidth="1"/>
    <col min="13313" max="13313" width="21.85546875" style="32" customWidth="1"/>
    <col min="13314" max="13565" width="9.140625" style="32"/>
    <col min="13566" max="13566" width="3" style="32" customWidth="1"/>
    <col min="13567" max="13567" width="36.7109375" style="32" customWidth="1"/>
    <col min="13568" max="13568" width="58.42578125" style="32" customWidth="1"/>
    <col min="13569" max="13569" width="21.85546875" style="32" customWidth="1"/>
    <col min="13570" max="13821" width="9.140625" style="32"/>
    <col min="13822" max="13822" width="3" style="32" customWidth="1"/>
    <col min="13823" max="13823" width="36.7109375" style="32" customWidth="1"/>
    <col min="13824" max="13824" width="58.42578125" style="32" customWidth="1"/>
    <col min="13825" max="13825" width="21.85546875" style="32" customWidth="1"/>
    <col min="13826" max="14077" width="9.140625" style="32"/>
    <col min="14078" max="14078" width="3" style="32" customWidth="1"/>
    <col min="14079" max="14079" width="36.7109375" style="32" customWidth="1"/>
    <col min="14080" max="14080" width="58.42578125" style="32" customWidth="1"/>
    <col min="14081" max="14081" width="21.85546875" style="32" customWidth="1"/>
    <col min="14082" max="14333" width="9.140625" style="32"/>
    <col min="14334" max="14334" width="3" style="32" customWidth="1"/>
    <col min="14335" max="14335" width="36.7109375" style="32" customWidth="1"/>
    <col min="14336" max="14336" width="58.42578125" style="32" customWidth="1"/>
    <col min="14337" max="14337" width="21.85546875" style="32" customWidth="1"/>
    <col min="14338" max="14589" width="9.140625" style="32"/>
    <col min="14590" max="14590" width="3" style="32" customWidth="1"/>
    <col min="14591" max="14591" width="36.7109375" style="32" customWidth="1"/>
    <col min="14592" max="14592" width="58.42578125" style="32" customWidth="1"/>
    <col min="14593" max="14593" width="21.85546875" style="32" customWidth="1"/>
    <col min="14594" max="14845" width="9.140625" style="32"/>
    <col min="14846" max="14846" width="3" style="32" customWidth="1"/>
    <col min="14847" max="14847" width="36.7109375" style="32" customWidth="1"/>
    <col min="14848" max="14848" width="58.42578125" style="32" customWidth="1"/>
    <col min="14849" max="14849" width="21.85546875" style="32" customWidth="1"/>
    <col min="14850" max="15101" width="9.140625" style="32"/>
    <col min="15102" max="15102" width="3" style="32" customWidth="1"/>
    <col min="15103" max="15103" width="36.7109375" style="32" customWidth="1"/>
    <col min="15104" max="15104" width="58.42578125" style="32" customWidth="1"/>
    <col min="15105" max="15105" width="21.85546875" style="32" customWidth="1"/>
    <col min="15106" max="15357" width="9.140625" style="32"/>
    <col min="15358" max="15358" width="3" style="32" customWidth="1"/>
    <col min="15359" max="15359" width="36.7109375" style="32" customWidth="1"/>
    <col min="15360" max="15360" width="58.42578125" style="32" customWidth="1"/>
    <col min="15361" max="15361" width="21.85546875" style="32" customWidth="1"/>
    <col min="15362" max="15613" width="9.140625" style="32"/>
    <col min="15614" max="15614" width="3" style="32" customWidth="1"/>
    <col min="15615" max="15615" width="36.7109375" style="32" customWidth="1"/>
    <col min="15616" max="15616" width="58.42578125" style="32" customWidth="1"/>
    <col min="15617" max="15617" width="21.85546875" style="32" customWidth="1"/>
    <col min="15618" max="15869" width="9.140625" style="32"/>
    <col min="15870" max="15870" width="3" style="32" customWidth="1"/>
    <col min="15871" max="15871" width="36.7109375" style="32" customWidth="1"/>
    <col min="15872" max="15872" width="58.42578125" style="32" customWidth="1"/>
    <col min="15873" max="15873" width="21.85546875" style="32" customWidth="1"/>
    <col min="15874" max="16125" width="9.140625" style="32"/>
    <col min="16126" max="16126" width="3" style="32" customWidth="1"/>
    <col min="16127" max="16127" width="36.7109375" style="32" customWidth="1"/>
    <col min="16128" max="16128" width="58.42578125" style="32" customWidth="1"/>
    <col min="16129" max="16129" width="21.85546875" style="32" customWidth="1"/>
    <col min="16130" max="16384" width="9.140625" style="32"/>
  </cols>
  <sheetData>
    <row r="1" spans="1:8" s="10" customFormat="1" x14ac:dyDescent="0.3">
      <c r="B1" s="27" t="s">
        <v>220</v>
      </c>
      <c r="C1" s="28"/>
    </row>
    <row r="2" spans="1:8" s="10" customFormat="1" x14ac:dyDescent="0.3">
      <c r="A2" s="11"/>
      <c r="B2" s="27" t="s">
        <v>101</v>
      </c>
      <c r="C2" s="28"/>
      <c r="D2" s="11"/>
      <c r="H2" s="29"/>
    </row>
    <row r="3" spans="1:8" s="10" customFormat="1" x14ac:dyDescent="0.3">
      <c r="A3" s="11"/>
      <c r="B3" s="27" t="s">
        <v>66</v>
      </c>
      <c r="C3" s="28"/>
      <c r="D3" s="11"/>
    </row>
    <row r="4" spans="1:8" s="10" customFormat="1" x14ac:dyDescent="0.3">
      <c r="C4" s="28"/>
    </row>
    <row r="5" spans="1:8" s="10" customFormat="1" ht="94.5" customHeight="1" x14ac:dyDescent="0.3">
      <c r="A5" s="466" t="s">
        <v>232</v>
      </c>
      <c r="B5" s="466"/>
      <c r="C5" s="30"/>
    </row>
    <row r="6" spans="1:8" s="10" customFormat="1" x14ac:dyDescent="0.3">
      <c r="C6" s="28"/>
    </row>
    <row r="7" spans="1:8" s="10" customFormat="1" ht="18" thickBot="1" x14ac:dyDescent="0.35">
      <c r="A7" s="39"/>
      <c r="B7" s="40" t="s">
        <v>221</v>
      </c>
      <c r="C7" s="41"/>
    </row>
    <row r="8" spans="1:8" s="10" customFormat="1" ht="78" customHeight="1" x14ac:dyDescent="0.3">
      <c r="A8" s="467"/>
      <c r="B8" s="201" t="s">
        <v>222</v>
      </c>
      <c r="C8" s="41"/>
    </row>
    <row r="9" spans="1:8" s="10" customFormat="1" ht="23.25" customHeight="1" x14ac:dyDescent="0.3">
      <c r="A9" s="468"/>
      <c r="B9" s="200" t="s">
        <v>17</v>
      </c>
      <c r="C9" s="41"/>
    </row>
    <row r="10" spans="1:8" s="10" customFormat="1" ht="24" customHeight="1" x14ac:dyDescent="0.3">
      <c r="A10" s="202" t="s">
        <v>223</v>
      </c>
      <c r="B10" s="203">
        <f>+'h2'!B10</f>
        <v>-1363045.6</v>
      </c>
      <c r="C10" s="41"/>
    </row>
    <row r="11" spans="1:8" s="10" customFormat="1" ht="24" customHeight="1" x14ac:dyDescent="0.3">
      <c r="A11" s="202" t="s">
        <v>224</v>
      </c>
      <c r="B11" s="203">
        <f>+'h5'!G8</f>
        <v>-4822678.8000000007</v>
      </c>
      <c r="C11" s="216"/>
    </row>
    <row r="12" spans="1:8" s="10" customFormat="1" ht="24" customHeight="1" thickBot="1" x14ac:dyDescent="0.35">
      <c r="A12" s="204" t="s">
        <v>225</v>
      </c>
      <c r="B12" s="205">
        <f>-B10+B11</f>
        <v>-3459633.2000000007</v>
      </c>
      <c r="C12" s="39"/>
      <c r="D12" s="28"/>
    </row>
    <row r="13" spans="1:8" s="10" customFormat="1" x14ac:dyDescent="0.3">
      <c r="B13" s="31"/>
      <c r="C13" s="28"/>
    </row>
    <row r="14" spans="1:8" s="10" customFormat="1" x14ac:dyDescent="0.3">
      <c r="C14" s="28"/>
    </row>
    <row r="15" spans="1:8" s="10" customFormat="1" x14ac:dyDescent="0.3"/>
    <row r="16" spans="1:8" s="10" customFormat="1" x14ac:dyDescent="0.3"/>
    <row r="17" spans="3:3" s="10" customFormat="1" x14ac:dyDescent="0.3"/>
    <row r="18" spans="3:3" s="10" customFormat="1" x14ac:dyDescent="0.3">
      <c r="C18" s="28"/>
    </row>
    <row r="19" spans="3:3" s="10" customFormat="1" x14ac:dyDescent="0.3">
      <c r="C19" s="28"/>
    </row>
    <row r="20" spans="3:3" s="10" customFormat="1" x14ac:dyDescent="0.3">
      <c r="C20" s="28"/>
    </row>
    <row r="21" spans="3:3" s="10" customFormat="1" x14ac:dyDescent="0.3">
      <c r="C21" s="28"/>
    </row>
    <row r="22" spans="3:3" s="10" customFormat="1" x14ac:dyDescent="0.3">
      <c r="C22" s="28"/>
    </row>
    <row r="23" spans="3:3" s="10" customFormat="1" x14ac:dyDescent="0.3">
      <c r="C23" s="28"/>
    </row>
  </sheetData>
  <mergeCells count="2">
    <mergeCell ref="A5:B5"/>
    <mergeCell ref="A8:A9"/>
  </mergeCells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zoomScaleNormal="100" workbookViewId="0">
      <selection activeCell="A19" sqref="A19"/>
    </sheetView>
  </sheetViews>
  <sheetFormatPr defaultRowHeight="15.75" x14ac:dyDescent="0.25"/>
  <cols>
    <col min="1" max="1" width="51.85546875" style="34" customWidth="1"/>
    <col min="2" max="2" width="30" style="34" customWidth="1"/>
    <col min="3" max="254" width="9.140625" style="34"/>
    <col min="255" max="255" width="51.85546875" style="34" customWidth="1"/>
    <col min="256" max="256" width="17.85546875" style="34" customWidth="1"/>
    <col min="257" max="257" width="19.42578125" style="34" customWidth="1"/>
    <col min="258" max="510" width="9.140625" style="34"/>
    <col min="511" max="511" width="51.85546875" style="34" customWidth="1"/>
    <col min="512" max="512" width="17.85546875" style="34" customWidth="1"/>
    <col min="513" max="513" width="19.42578125" style="34" customWidth="1"/>
    <col min="514" max="766" width="9.140625" style="34"/>
    <col min="767" max="767" width="51.85546875" style="34" customWidth="1"/>
    <col min="768" max="768" width="17.85546875" style="34" customWidth="1"/>
    <col min="769" max="769" width="19.42578125" style="34" customWidth="1"/>
    <col min="770" max="1022" width="9.140625" style="34"/>
    <col min="1023" max="1023" width="51.85546875" style="34" customWidth="1"/>
    <col min="1024" max="1024" width="17.85546875" style="34" customWidth="1"/>
    <col min="1025" max="1025" width="19.42578125" style="34" customWidth="1"/>
    <col min="1026" max="1278" width="9.140625" style="34"/>
    <col min="1279" max="1279" width="51.85546875" style="34" customWidth="1"/>
    <col min="1280" max="1280" width="17.85546875" style="34" customWidth="1"/>
    <col min="1281" max="1281" width="19.42578125" style="34" customWidth="1"/>
    <col min="1282" max="1534" width="9.140625" style="34"/>
    <col min="1535" max="1535" width="51.85546875" style="34" customWidth="1"/>
    <col min="1536" max="1536" width="17.85546875" style="34" customWidth="1"/>
    <col min="1537" max="1537" width="19.42578125" style="34" customWidth="1"/>
    <col min="1538" max="1790" width="9.140625" style="34"/>
    <col min="1791" max="1791" width="51.85546875" style="34" customWidth="1"/>
    <col min="1792" max="1792" width="17.85546875" style="34" customWidth="1"/>
    <col min="1793" max="1793" width="19.42578125" style="34" customWidth="1"/>
    <col min="1794" max="2046" width="9.140625" style="34"/>
    <col min="2047" max="2047" width="51.85546875" style="34" customWidth="1"/>
    <col min="2048" max="2048" width="17.85546875" style="34" customWidth="1"/>
    <col min="2049" max="2049" width="19.42578125" style="34" customWidth="1"/>
    <col min="2050" max="2302" width="9.140625" style="34"/>
    <col min="2303" max="2303" width="51.85546875" style="34" customWidth="1"/>
    <col min="2304" max="2304" width="17.85546875" style="34" customWidth="1"/>
    <col min="2305" max="2305" width="19.42578125" style="34" customWidth="1"/>
    <col min="2306" max="2558" width="9.140625" style="34"/>
    <col min="2559" max="2559" width="51.85546875" style="34" customWidth="1"/>
    <col min="2560" max="2560" width="17.85546875" style="34" customWidth="1"/>
    <col min="2561" max="2561" width="19.42578125" style="34" customWidth="1"/>
    <col min="2562" max="2814" width="9.140625" style="34"/>
    <col min="2815" max="2815" width="51.85546875" style="34" customWidth="1"/>
    <col min="2816" max="2816" width="17.85546875" style="34" customWidth="1"/>
    <col min="2817" max="2817" width="19.42578125" style="34" customWidth="1"/>
    <col min="2818" max="3070" width="9.140625" style="34"/>
    <col min="3071" max="3071" width="51.85546875" style="34" customWidth="1"/>
    <col min="3072" max="3072" width="17.85546875" style="34" customWidth="1"/>
    <col min="3073" max="3073" width="19.42578125" style="34" customWidth="1"/>
    <col min="3074" max="3326" width="9.140625" style="34"/>
    <col min="3327" max="3327" width="51.85546875" style="34" customWidth="1"/>
    <col min="3328" max="3328" width="17.85546875" style="34" customWidth="1"/>
    <col min="3329" max="3329" width="19.42578125" style="34" customWidth="1"/>
    <col min="3330" max="3582" width="9.140625" style="34"/>
    <col min="3583" max="3583" width="51.85546875" style="34" customWidth="1"/>
    <col min="3584" max="3584" width="17.85546875" style="34" customWidth="1"/>
    <col min="3585" max="3585" width="19.42578125" style="34" customWidth="1"/>
    <col min="3586" max="3838" width="9.140625" style="34"/>
    <col min="3839" max="3839" width="51.85546875" style="34" customWidth="1"/>
    <col min="3840" max="3840" width="17.85546875" style="34" customWidth="1"/>
    <col min="3841" max="3841" width="19.42578125" style="34" customWidth="1"/>
    <col min="3842" max="4094" width="9.140625" style="34"/>
    <col min="4095" max="4095" width="51.85546875" style="34" customWidth="1"/>
    <col min="4096" max="4096" width="17.85546875" style="34" customWidth="1"/>
    <col min="4097" max="4097" width="19.42578125" style="34" customWidth="1"/>
    <col min="4098" max="4350" width="9.140625" style="34"/>
    <col min="4351" max="4351" width="51.85546875" style="34" customWidth="1"/>
    <col min="4352" max="4352" width="17.85546875" style="34" customWidth="1"/>
    <col min="4353" max="4353" width="19.42578125" style="34" customWidth="1"/>
    <col min="4354" max="4606" width="9.140625" style="34"/>
    <col min="4607" max="4607" width="51.85546875" style="34" customWidth="1"/>
    <col min="4608" max="4608" width="17.85546875" style="34" customWidth="1"/>
    <col min="4609" max="4609" width="19.42578125" style="34" customWidth="1"/>
    <col min="4610" max="4862" width="9.140625" style="34"/>
    <col min="4863" max="4863" width="51.85546875" style="34" customWidth="1"/>
    <col min="4864" max="4864" width="17.85546875" style="34" customWidth="1"/>
    <col min="4865" max="4865" width="19.42578125" style="34" customWidth="1"/>
    <col min="4866" max="5118" width="9.140625" style="34"/>
    <col min="5119" max="5119" width="51.85546875" style="34" customWidth="1"/>
    <col min="5120" max="5120" width="17.85546875" style="34" customWidth="1"/>
    <col min="5121" max="5121" width="19.42578125" style="34" customWidth="1"/>
    <col min="5122" max="5374" width="9.140625" style="34"/>
    <col min="5375" max="5375" width="51.85546875" style="34" customWidth="1"/>
    <col min="5376" max="5376" width="17.85546875" style="34" customWidth="1"/>
    <col min="5377" max="5377" width="19.42578125" style="34" customWidth="1"/>
    <col min="5378" max="5630" width="9.140625" style="34"/>
    <col min="5631" max="5631" width="51.85546875" style="34" customWidth="1"/>
    <col min="5632" max="5632" width="17.85546875" style="34" customWidth="1"/>
    <col min="5633" max="5633" width="19.42578125" style="34" customWidth="1"/>
    <col min="5634" max="5886" width="9.140625" style="34"/>
    <col min="5887" max="5887" width="51.85546875" style="34" customWidth="1"/>
    <col min="5888" max="5888" width="17.85546875" style="34" customWidth="1"/>
    <col min="5889" max="5889" width="19.42578125" style="34" customWidth="1"/>
    <col min="5890" max="6142" width="9.140625" style="34"/>
    <col min="6143" max="6143" width="51.85546875" style="34" customWidth="1"/>
    <col min="6144" max="6144" width="17.85546875" style="34" customWidth="1"/>
    <col min="6145" max="6145" width="19.42578125" style="34" customWidth="1"/>
    <col min="6146" max="6398" width="9.140625" style="34"/>
    <col min="6399" max="6399" width="51.85546875" style="34" customWidth="1"/>
    <col min="6400" max="6400" width="17.85546875" style="34" customWidth="1"/>
    <col min="6401" max="6401" width="19.42578125" style="34" customWidth="1"/>
    <col min="6402" max="6654" width="9.140625" style="34"/>
    <col min="6655" max="6655" width="51.85546875" style="34" customWidth="1"/>
    <col min="6656" max="6656" width="17.85546875" style="34" customWidth="1"/>
    <col min="6657" max="6657" width="19.42578125" style="34" customWidth="1"/>
    <col min="6658" max="6910" width="9.140625" style="34"/>
    <col min="6911" max="6911" width="51.85546875" style="34" customWidth="1"/>
    <col min="6912" max="6912" width="17.85546875" style="34" customWidth="1"/>
    <col min="6913" max="6913" width="19.42578125" style="34" customWidth="1"/>
    <col min="6914" max="7166" width="9.140625" style="34"/>
    <col min="7167" max="7167" width="51.85546875" style="34" customWidth="1"/>
    <col min="7168" max="7168" width="17.85546875" style="34" customWidth="1"/>
    <col min="7169" max="7169" width="19.42578125" style="34" customWidth="1"/>
    <col min="7170" max="7422" width="9.140625" style="34"/>
    <col min="7423" max="7423" width="51.85546875" style="34" customWidth="1"/>
    <col min="7424" max="7424" width="17.85546875" style="34" customWidth="1"/>
    <col min="7425" max="7425" width="19.42578125" style="34" customWidth="1"/>
    <col min="7426" max="7678" width="9.140625" style="34"/>
    <col min="7679" max="7679" width="51.85546875" style="34" customWidth="1"/>
    <col min="7680" max="7680" width="17.85546875" style="34" customWidth="1"/>
    <col min="7681" max="7681" width="19.42578125" style="34" customWidth="1"/>
    <col min="7682" max="7934" width="9.140625" style="34"/>
    <col min="7935" max="7935" width="51.85546875" style="34" customWidth="1"/>
    <col min="7936" max="7936" width="17.85546875" style="34" customWidth="1"/>
    <col min="7937" max="7937" width="19.42578125" style="34" customWidth="1"/>
    <col min="7938" max="8190" width="9.140625" style="34"/>
    <col min="8191" max="8191" width="51.85546875" style="34" customWidth="1"/>
    <col min="8192" max="8192" width="17.85546875" style="34" customWidth="1"/>
    <col min="8193" max="8193" width="19.42578125" style="34" customWidth="1"/>
    <col min="8194" max="8446" width="9.140625" style="34"/>
    <col min="8447" max="8447" width="51.85546875" style="34" customWidth="1"/>
    <col min="8448" max="8448" width="17.85546875" style="34" customWidth="1"/>
    <col min="8449" max="8449" width="19.42578125" style="34" customWidth="1"/>
    <col min="8450" max="8702" width="9.140625" style="34"/>
    <col min="8703" max="8703" width="51.85546875" style="34" customWidth="1"/>
    <col min="8704" max="8704" width="17.85546875" style="34" customWidth="1"/>
    <col min="8705" max="8705" width="19.42578125" style="34" customWidth="1"/>
    <col min="8706" max="8958" width="9.140625" style="34"/>
    <col min="8959" max="8959" width="51.85546875" style="34" customWidth="1"/>
    <col min="8960" max="8960" width="17.85546875" style="34" customWidth="1"/>
    <col min="8961" max="8961" width="19.42578125" style="34" customWidth="1"/>
    <col min="8962" max="9214" width="9.140625" style="34"/>
    <col min="9215" max="9215" width="51.85546875" style="34" customWidth="1"/>
    <col min="9216" max="9216" width="17.85546875" style="34" customWidth="1"/>
    <col min="9217" max="9217" width="19.42578125" style="34" customWidth="1"/>
    <col min="9218" max="9470" width="9.140625" style="34"/>
    <col min="9471" max="9471" width="51.85546875" style="34" customWidth="1"/>
    <col min="9472" max="9472" width="17.85546875" style="34" customWidth="1"/>
    <col min="9473" max="9473" width="19.42578125" style="34" customWidth="1"/>
    <col min="9474" max="9726" width="9.140625" style="34"/>
    <col min="9727" max="9727" width="51.85546875" style="34" customWidth="1"/>
    <col min="9728" max="9728" width="17.85546875" style="34" customWidth="1"/>
    <col min="9729" max="9729" width="19.42578125" style="34" customWidth="1"/>
    <col min="9730" max="9982" width="9.140625" style="34"/>
    <col min="9983" max="9983" width="51.85546875" style="34" customWidth="1"/>
    <col min="9984" max="9984" width="17.85546875" style="34" customWidth="1"/>
    <col min="9985" max="9985" width="19.42578125" style="34" customWidth="1"/>
    <col min="9986" max="10238" width="9.140625" style="34"/>
    <col min="10239" max="10239" width="51.85546875" style="34" customWidth="1"/>
    <col min="10240" max="10240" width="17.85546875" style="34" customWidth="1"/>
    <col min="10241" max="10241" width="19.42578125" style="34" customWidth="1"/>
    <col min="10242" max="10494" width="9.140625" style="34"/>
    <col min="10495" max="10495" width="51.85546875" style="34" customWidth="1"/>
    <col min="10496" max="10496" width="17.85546875" style="34" customWidth="1"/>
    <col min="10497" max="10497" width="19.42578125" style="34" customWidth="1"/>
    <col min="10498" max="10750" width="9.140625" style="34"/>
    <col min="10751" max="10751" width="51.85546875" style="34" customWidth="1"/>
    <col min="10752" max="10752" width="17.85546875" style="34" customWidth="1"/>
    <col min="10753" max="10753" width="19.42578125" style="34" customWidth="1"/>
    <col min="10754" max="11006" width="9.140625" style="34"/>
    <col min="11007" max="11007" width="51.85546875" style="34" customWidth="1"/>
    <col min="11008" max="11008" width="17.85546875" style="34" customWidth="1"/>
    <col min="11009" max="11009" width="19.42578125" style="34" customWidth="1"/>
    <col min="11010" max="11262" width="9.140625" style="34"/>
    <col min="11263" max="11263" width="51.85546875" style="34" customWidth="1"/>
    <col min="11264" max="11264" width="17.85546875" style="34" customWidth="1"/>
    <col min="11265" max="11265" width="19.42578125" style="34" customWidth="1"/>
    <col min="11266" max="11518" width="9.140625" style="34"/>
    <col min="11519" max="11519" width="51.85546875" style="34" customWidth="1"/>
    <col min="11520" max="11520" width="17.85546875" style="34" customWidth="1"/>
    <col min="11521" max="11521" width="19.42578125" style="34" customWidth="1"/>
    <col min="11522" max="11774" width="9.140625" style="34"/>
    <col min="11775" max="11775" width="51.85546875" style="34" customWidth="1"/>
    <col min="11776" max="11776" width="17.85546875" style="34" customWidth="1"/>
    <col min="11777" max="11777" width="19.42578125" style="34" customWidth="1"/>
    <col min="11778" max="12030" width="9.140625" style="34"/>
    <col min="12031" max="12031" width="51.85546875" style="34" customWidth="1"/>
    <col min="12032" max="12032" width="17.85546875" style="34" customWidth="1"/>
    <col min="12033" max="12033" width="19.42578125" style="34" customWidth="1"/>
    <col min="12034" max="12286" width="9.140625" style="34"/>
    <col min="12287" max="12287" width="51.85546875" style="34" customWidth="1"/>
    <col min="12288" max="12288" width="17.85546875" style="34" customWidth="1"/>
    <col min="12289" max="12289" width="19.42578125" style="34" customWidth="1"/>
    <col min="12290" max="12542" width="9.140625" style="34"/>
    <col min="12543" max="12543" width="51.85546875" style="34" customWidth="1"/>
    <col min="12544" max="12544" width="17.85546875" style="34" customWidth="1"/>
    <col min="12545" max="12545" width="19.42578125" style="34" customWidth="1"/>
    <col min="12546" max="12798" width="9.140625" style="34"/>
    <col min="12799" max="12799" width="51.85546875" style="34" customWidth="1"/>
    <col min="12800" max="12800" width="17.85546875" style="34" customWidth="1"/>
    <col min="12801" max="12801" width="19.42578125" style="34" customWidth="1"/>
    <col min="12802" max="13054" width="9.140625" style="34"/>
    <col min="13055" max="13055" width="51.85546875" style="34" customWidth="1"/>
    <col min="13056" max="13056" width="17.85546875" style="34" customWidth="1"/>
    <col min="13057" max="13057" width="19.42578125" style="34" customWidth="1"/>
    <col min="13058" max="13310" width="9.140625" style="34"/>
    <col min="13311" max="13311" width="51.85546875" style="34" customWidth="1"/>
    <col min="13312" max="13312" width="17.85546875" style="34" customWidth="1"/>
    <col min="13313" max="13313" width="19.42578125" style="34" customWidth="1"/>
    <col min="13314" max="13566" width="9.140625" style="34"/>
    <col min="13567" max="13567" width="51.85546875" style="34" customWidth="1"/>
    <col min="13568" max="13568" width="17.85546875" style="34" customWidth="1"/>
    <col min="13569" max="13569" width="19.42578125" style="34" customWidth="1"/>
    <col min="13570" max="13822" width="9.140625" style="34"/>
    <col min="13823" max="13823" width="51.85546875" style="34" customWidth="1"/>
    <col min="13824" max="13824" width="17.85546875" style="34" customWidth="1"/>
    <col min="13825" max="13825" width="19.42578125" style="34" customWidth="1"/>
    <col min="13826" max="14078" width="9.140625" style="34"/>
    <col min="14079" max="14079" width="51.85546875" style="34" customWidth="1"/>
    <col min="14080" max="14080" width="17.85546875" style="34" customWidth="1"/>
    <col min="14081" max="14081" width="19.42578125" style="34" customWidth="1"/>
    <col min="14082" max="14334" width="9.140625" style="34"/>
    <col min="14335" max="14335" width="51.85546875" style="34" customWidth="1"/>
    <col min="14336" max="14336" width="17.85546875" style="34" customWidth="1"/>
    <col min="14337" max="14337" width="19.42578125" style="34" customWidth="1"/>
    <col min="14338" max="14590" width="9.140625" style="34"/>
    <col min="14591" max="14591" width="51.85546875" style="34" customWidth="1"/>
    <col min="14592" max="14592" width="17.85546875" style="34" customWidth="1"/>
    <col min="14593" max="14593" width="19.42578125" style="34" customWidth="1"/>
    <col min="14594" max="14846" width="9.140625" style="34"/>
    <col min="14847" max="14847" width="51.85546875" style="34" customWidth="1"/>
    <col min="14848" max="14848" width="17.85546875" style="34" customWidth="1"/>
    <col min="14849" max="14849" width="19.42578125" style="34" customWidth="1"/>
    <col min="14850" max="15102" width="9.140625" style="34"/>
    <col min="15103" max="15103" width="51.85546875" style="34" customWidth="1"/>
    <col min="15104" max="15104" width="17.85546875" style="34" customWidth="1"/>
    <col min="15105" max="15105" width="19.42578125" style="34" customWidth="1"/>
    <col min="15106" max="15358" width="9.140625" style="34"/>
    <col min="15359" max="15359" width="51.85546875" style="34" customWidth="1"/>
    <col min="15360" max="15360" width="17.85546875" style="34" customWidth="1"/>
    <col min="15361" max="15361" width="19.42578125" style="34" customWidth="1"/>
    <col min="15362" max="15614" width="9.140625" style="34"/>
    <col min="15615" max="15615" width="51.85546875" style="34" customWidth="1"/>
    <col min="15616" max="15616" width="17.85546875" style="34" customWidth="1"/>
    <col min="15617" max="15617" width="19.42578125" style="34" customWidth="1"/>
    <col min="15618" max="15870" width="9.140625" style="34"/>
    <col min="15871" max="15871" width="51.85546875" style="34" customWidth="1"/>
    <col min="15872" max="15872" width="17.85546875" style="34" customWidth="1"/>
    <col min="15873" max="15873" width="19.42578125" style="34" customWidth="1"/>
    <col min="15874" max="16126" width="9.140625" style="34"/>
    <col min="16127" max="16127" width="51.85546875" style="34" customWidth="1"/>
    <col min="16128" max="16128" width="17.85546875" style="34" customWidth="1"/>
    <col min="16129" max="16129" width="19.42578125" style="34" customWidth="1"/>
    <col min="16130" max="16384" width="9.140625" style="34"/>
  </cols>
  <sheetData>
    <row r="1" spans="1:7" s="10" customFormat="1" ht="17.25" x14ac:dyDescent="0.3">
      <c r="B1" s="27" t="s">
        <v>226</v>
      </c>
      <c r="C1" s="12"/>
    </row>
    <row r="2" spans="1:7" s="10" customFormat="1" ht="17.25" x14ac:dyDescent="0.3">
      <c r="B2" s="27" t="s">
        <v>101</v>
      </c>
    </row>
    <row r="3" spans="1:7" s="10" customFormat="1" ht="17.25" x14ac:dyDescent="0.3">
      <c r="A3" s="12"/>
      <c r="B3" s="27" t="s">
        <v>66</v>
      </c>
    </row>
    <row r="4" spans="1:7" s="10" customFormat="1" ht="17.25" x14ac:dyDescent="0.3"/>
    <row r="5" spans="1:7" s="10" customFormat="1" ht="109.5" customHeight="1" x14ac:dyDescent="0.3">
      <c r="A5" s="466" t="s">
        <v>231</v>
      </c>
      <c r="B5" s="466"/>
      <c r="F5" s="469"/>
      <c r="G5" s="469"/>
    </row>
    <row r="6" spans="1:7" ht="17.25" x14ac:dyDescent="0.25">
      <c r="A6" s="470"/>
      <c r="B6" s="470"/>
      <c r="C6" s="33"/>
    </row>
    <row r="7" spans="1:7" ht="17.25" x14ac:dyDescent="0.3">
      <c r="A7" s="35"/>
      <c r="B7" s="142" t="s">
        <v>221</v>
      </c>
      <c r="C7" s="36"/>
    </row>
    <row r="8" spans="1:7" ht="84.75" customHeight="1" x14ac:dyDescent="0.25">
      <c r="A8" s="471" t="s">
        <v>291</v>
      </c>
      <c r="B8" s="217" t="s">
        <v>227</v>
      </c>
      <c r="C8" s="36"/>
    </row>
    <row r="9" spans="1:7" ht="24.75" customHeight="1" x14ac:dyDescent="0.25">
      <c r="A9" s="471"/>
      <c r="B9" s="218" t="s">
        <v>17</v>
      </c>
    </row>
    <row r="10" spans="1:7" s="224" customFormat="1" ht="18.75" customHeight="1" x14ac:dyDescent="0.25">
      <c r="A10" s="222" t="s">
        <v>292</v>
      </c>
      <c r="B10" s="223">
        <f>+B12</f>
        <v>-1363045.6</v>
      </c>
    </row>
    <row r="11" spans="1:7" ht="20.25" customHeight="1" x14ac:dyDescent="0.25">
      <c r="A11" s="219" t="s">
        <v>14</v>
      </c>
      <c r="B11" s="219"/>
    </row>
    <row r="12" spans="1:7" ht="24.75" customHeight="1" x14ac:dyDescent="0.25">
      <c r="A12" s="220" t="s">
        <v>228</v>
      </c>
      <c r="B12" s="221">
        <f>+'h8'!E11</f>
        <v>-1363045.6</v>
      </c>
    </row>
    <row r="13" spans="1:7" x14ac:dyDescent="0.25">
      <c r="A13" s="42"/>
      <c r="B13" s="43"/>
    </row>
    <row r="14" spans="1:7" x14ac:dyDescent="0.25">
      <c r="B14" s="215"/>
    </row>
    <row r="15" spans="1:7" x14ac:dyDescent="0.25">
      <c r="B15" s="37"/>
    </row>
    <row r="17" spans="2:2" x14ac:dyDescent="0.25">
      <c r="B17" s="38"/>
    </row>
  </sheetData>
  <mergeCells count="4">
    <mergeCell ref="A5:B5"/>
    <mergeCell ref="F5:G5"/>
    <mergeCell ref="A6:B6"/>
    <mergeCell ref="A8:A9"/>
  </mergeCells>
  <pageMargins left="0.7" right="0.7" top="0.75" bottom="0.75" header="0.3" footer="0.3"/>
  <pageSetup paperSize="9" scale="98" orientation="portrait" verticalDpi="300" r:id="rId1"/>
  <colBreaks count="1" manualBreakCount="1">
    <brk id="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X22"/>
  <sheetViews>
    <sheetView zoomScaleNormal="100" workbookViewId="0">
      <selection activeCell="C20" sqref="C20"/>
    </sheetView>
  </sheetViews>
  <sheetFormatPr defaultColWidth="9.140625" defaultRowHeight="17.25" x14ac:dyDescent="0.3"/>
  <cols>
    <col min="1" max="1" width="9.140625" style="20"/>
    <col min="2" max="2" width="56.140625" style="20" customWidth="1"/>
    <col min="3" max="3" width="32" style="20" customWidth="1"/>
    <col min="4" max="4" width="23.85546875" style="20" customWidth="1"/>
    <col min="5" max="5" width="21.7109375" style="20" customWidth="1"/>
    <col min="6" max="6" width="15.85546875" style="20" customWidth="1"/>
    <col min="7" max="16384" width="9.140625" style="20"/>
  </cols>
  <sheetData>
    <row r="1" spans="2:50" x14ac:dyDescent="0.3">
      <c r="D1" s="2" t="s">
        <v>241</v>
      </c>
    </row>
    <row r="2" spans="2:50" x14ac:dyDescent="0.3">
      <c r="D2" s="2" t="s">
        <v>253</v>
      </c>
    </row>
    <row r="3" spans="2:50" x14ac:dyDescent="0.3">
      <c r="D3" s="2" t="s">
        <v>66</v>
      </c>
    </row>
    <row r="4" spans="2:50" x14ac:dyDescent="0.3">
      <c r="D4" s="109"/>
    </row>
    <row r="5" spans="2:50" ht="49.5" customHeight="1" x14ac:dyDescent="0.3">
      <c r="B5" s="472" t="s">
        <v>251</v>
      </c>
      <c r="C5" s="472"/>
      <c r="D5" s="472"/>
    </row>
    <row r="7" spans="2:50" ht="18" thickBot="1" x14ac:dyDescent="0.35">
      <c r="B7" s="110"/>
      <c r="C7" s="111" t="s">
        <v>97</v>
      </c>
      <c r="D7" s="112"/>
    </row>
    <row r="8" spans="2:50" ht="76.5" customHeight="1" x14ac:dyDescent="0.3">
      <c r="B8" s="473" t="s">
        <v>242</v>
      </c>
      <c r="C8" s="189" t="s">
        <v>252</v>
      </c>
      <c r="D8" s="113"/>
    </row>
    <row r="9" spans="2:50" x14ac:dyDescent="0.3">
      <c r="B9" s="474"/>
      <c r="C9" s="65" t="s">
        <v>17</v>
      </c>
    </row>
    <row r="10" spans="2:50" s="19" customFormat="1" x14ac:dyDescent="0.3">
      <c r="B10" s="190" t="s">
        <v>243</v>
      </c>
      <c r="C10" s="191">
        <f>C12</f>
        <v>-3459633.2</v>
      </c>
    </row>
    <row r="11" spans="2:50" x14ac:dyDescent="0.3">
      <c r="B11" s="192" t="s">
        <v>244</v>
      </c>
      <c r="C11" s="193"/>
    </row>
    <row r="12" spans="2:50" s="116" customFormat="1" x14ac:dyDescent="0.3">
      <c r="B12" s="194" t="s">
        <v>245</v>
      </c>
      <c r="C12" s="195">
        <f>C14</f>
        <v>-3459633.2</v>
      </c>
      <c r="D12" s="115"/>
      <c r="E12" s="115"/>
      <c r="F12" s="115"/>
      <c r="G12" s="115"/>
      <c r="H12" s="115"/>
      <c r="I12" s="115"/>
      <c r="J12" s="115"/>
      <c r="K12" s="115"/>
      <c r="L12" s="115"/>
      <c r="M12" s="115"/>
      <c r="N12" s="115"/>
      <c r="O12" s="115"/>
      <c r="P12" s="115"/>
      <c r="Q12" s="115"/>
      <c r="R12" s="115"/>
      <c r="S12" s="115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/>
      <c r="AJ12" s="115"/>
      <c r="AK12" s="115"/>
      <c r="AL12" s="115"/>
      <c r="AM12" s="115"/>
      <c r="AN12" s="115"/>
      <c r="AO12" s="115"/>
      <c r="AP12" s="115"/>
      <c r="AQ12" s="115"/>
      <c r="AR12" s="115"/>
      <c r="AS12" s="115"/>
      <c r="AT12" s="115"/>
      <c r="AU12" s="115"/>
      <c r="AV12" s="115"/>
      <c r="AW12" s="115"/>
      <c r="AX12" s="115"/>
    </row>
    <row r="13" spans="2:50" s="114" customFormat="1" x14ac:dyDescent="0.3">
      <c r="B13" s="192" t="s">
        <v>246</v>
      </c>
      <c r="C13" s="196"/>
    </row>
    <row r="14" spans="2:50" s="114" customFormat="1" x14ac:dyDescent="0.3">
      <c r="B14" s="192" t="s">
        <v>247</v>
      </c>
      <c r="C14" s="196">
        <f>C16</f>
        <v>-3459633.2</v>
      </c>
    </row>
    <row r="15" spans="2:50" s="114" customFormat="1" x14ac:dyDescent="0.3">
      <c r="B15" s="192" t="s">
        <v>244</v>
      </c>
      <c r="C15" s="196"/>
    </row>
    <row r="16" spans="2:50" s="114" customFormat="1" x14ac:dyDescent="0.3">
      <c r="B16" s="192" t="s">
        <v>248</v>
      </c>
      <c r="C16" s="197">
        <f>+C18</f>
        <v>-3459633.2</v>
      </c>
    </row>
    <row r="17" spans="2:3" s="114" customFormat="1" x14ac:dyDescent="0.3">
      <c r="B17" s="192" t="s">
        <v>249</v>
      </c>
      <c r="C17" s="196"/>
    </row>
    <row r="18" spans="2:3" s="114" customFormat="1" ht="18" thickBot="1" x14ac:dyDescent="0.35">
      <c r="B18" s="198" t="s">
        <v>250</v>
      </c>
      <c r="C18" s="199">
        <f>'h7'!E11</f>
        <v>-3459633.2</v>
      </c>
    </row>
    <row r="22" spans="2:3" x14ac:dyDescent="0.3">
      <c r="C22" s="123"/>
    </row>
  </sheetData>
  <mergeCells count="2">
    <mergeCell ref="B5:D5"/>
    <mergeCell ref="B8:B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4"/>
  <sheetViews>
    <sheetView topLeftCell="A88" zoomScaleNormal="100" workbookViewId="0">
      <selection activeCell="F10" sqref="F10"/>
    </sheetView>
  </sheetViews>
  <sheetFormatPr defaultColWidth="8" defaultRowHeight="17.25" x14ac:dyDescent="0.25"/>
  <cols>
    <col min="1" max="1" width="11" style="21" customWidth="1"/>
    <col min="2" max="2" width="14.28515625" style="49" customWidth="1"/>
    <col min="3" max="3" width="79.5703125" style="49" customWidth="1"/>
    <col min="4" max="4" width="30.42578125" style="49" customWidth="1"/>
    <col min="5" max="244" width="8" style="21"/>
    <col min="245" max="246" width="5.7109375" style="21" customWidth="1"/>
    <col min="247" max="247" width="76.28515625" style="21" customWidth="1"/>
    <col min="248" max="248" width="17.85546875" style="21" customWidth="1"/>
    <col min="249" max="500" width="8" style="21"/>
    <col min="501" max="502" width="5.7109375" style="21" customWidth="1"/>
    <col min="503" max="503" width="76.28515625" style="21" customWidth="1"/>
    <col min="504" max="504" width="17.85546875" style="21" customWidth="1"/>
    <col min="505" max="756" width="8" style="21"/>
    <col min="757" max="758" width="5.7109375" style="21" customWidth="1"/>
    <col min="759" max="759" width="76.28515625" style="21" customWidth="1"/>
    <col min="760" max="760" width="17.85546875" style="21" customWidth="1"/>
    <col min="761" max="1012" width="8" style="21"/>
    <col min="1013" max="1014" width="5.7109375" style="21" customWidth="1"/>
    <col min="1015" max="1015" width="76.28515625" style="21" customWidth="1"/>
    <col min="1016" max="1016" width="17.85546875" style="21" customWidth="1"/>
    <col min="1017" max="1268" width="8" style="21"/>
    <col min="1269" max="1270" width="5.7109375" style="21" customWidth="1"/>
    <col min="1271" max="1271" width="76.28515625" style="21" customWidth="1"/>
    <col min="1272" max="1272" width="17.85546875" style="21" customWidth="1"/>
    <col min="1273" max="1524" width="8" style="21"/>
    <col min="1525" max="1526" width="5.7109375" style="21" customWidth="1"/>
    <col min="1527" max="1527" width="76.28515625" style="21" customWidth="1"/>
    <col min="1528" max="1528" width="17.85546875" style="21" customWidth="1"/>
    <col min="1529" max="1780" width="8" style="21"/>
    <col min="1781" max="1782" width="5.7109375" style="21" customWidth="1"/>
    <col min="1783" max="1783" width="76.28515625" style="21" customWidth="1"/>
    <col min="1784" max="1784" width="17.85546875" style="21" customWidth="1"/>
    <col min="1785" max="2036" width="8" style="21"/>
    <col min="2037" max="2038" width="5.7109375" style="21" customWidth="1"/>
    <col min="2039" max="2039" width="76.28515625" style="21" customWidth="1"/>
    <col min="2040" max="2040" width="17.85546875" style="21" customWidth="1"/>
    <col min="2041" max="2292" width="8" style="21"/>
    <col min="2293" max="2294" width="5.7109375" style="21" customWidth="1"/>
    <col min="2295" max="2295" width="76.28515625" style="21" customWidth="1"/>
    <col min="2296" max="2296" width="17.85546875" style="21" customWidth="1"/>
    <col min="2297" max="2548" width="8" style="21"/>
    <col min="2549" max="2550" width="5.7109375" style="21" customWidth="1"/>
    <col min="2551" max="2551" width="76.28515625" style="21" customWidth="1"/>
    <col min="2552" max="2552" width="17.85546875" style="21" customWidth="1"/>
    <col min="2553" max="2804" width="8" style="21"/>
    <col min="2805" max="2806" width="5.7109375" style="21" customWidth="1"/>
    <col min="2807" max="2807" width="76.28515625" style="21" customWidth="1"/>
    <col min="2808" max="2808" width="17.85546875" style="21" customWidth="1"/>
    <col min="2809" max="3060" width="8" style="21"/>
    <col min="3061" max="3062" width="5.7109375" style="21" customWidth="1"/>
    <col min="3063" max="3063" width="76.28515625" style="21" customWidth="1"/>
    <col min="3064" max="3064" width="17.85546875" style="21" customWidth="1"/>
    <col min="3065" max="3316" width="8" style="21"/>
    <col min="3317" max="3318" width="5.7109375" style="21" customWidth="1"/>
    <col min="3319" max="3319" width="76.28515625" style="21" customWidth="1"/>
    <col min="3320" max="3320" width="17.85546875" style="21" customWidth="1"/>
    <col min="3321" max="3572" width="8" style="21"/>
    <col min="3573" max="3574" width="5.7109375" style="21" customWidth="1"/>
    <col min="3575" max="3575" width="76.28515625" style="21" customWidth="1"/>
    <col min="3576" max="3576" width="17.85546875" style="21" customWidth="1"/>
    <col min="3577" max="3828" width="8" style="21"/>
    <col min="3829" max="3830" width="5.7109375" style="21" customWidth="1"/>
    <col min="3831" max="3831" width="76.28515625" style="21" customWidth="1"/>
    <col min="3832" max="3832" width="17.85546875" style="21" customWidth="1"/>
    <col min="3833" max="4084" width="8" style="21"/>
    <col min="4085" max="4086" width="5.7109375" style="21" customWidth="1"/>
    <col min="4087" max="4087" width="76.28515625" style="21" customWidth="1"/>
    <col min="4088" max="4088" width="17.85546875" style="21" customWidth="1"/>
    <col min="4089" max="4340" width="8" style="21"/>
    <col min="4341" max="4342" width="5.7109375" style="21" customWidth="1"/>
    <col min="4343" max="4343" width="76.28515625" style="21" customWidth="1"/>
    <col min="4344" max="4344" width="17.85546875" style="21" customWidth="1"/>
    <col min="4345" max="4596" width="8" style="21"/>
    <col min="4597" max="4598" width="5.7109375" style="21" customWidth="1"/>
    <col min="4599" max="4599" width="76.28515625" style="21" customWidth="1"/>
    <col min="4600" max="4600" width="17.85546875" style="21" customWidth="1"/>
    <col min="4601" max="4852" width="8" style="21"/>
    <col min="4853" max="4854" width="5.7109375" style="21" customWidth="1"/>
    <col min="4855" max="4855" width="76.28515625" style="21" customWidth="1"/>
    <col min="4856" max="4856" width="17.85546875" style="21" customWidth="1"/>
    <col min="4857" max="5108" width="8" style="21"/>
    <col min="5109" max="5110" width="5.7109375" style="21" customWidth="1"/>
    <col min="5111" max="5111" width="76.28515625" style="21" customWidth="1"/>
    <col min="5112" max="5112" width="17.85546875" style="21" customWidth="1"/>
    <col min="5113" max="5364" width="8" style="21"/>
    <col min="5365" max="5366" width="5.7109375" style="21" customWidth="1"/>
    <col min="5367" max="5367" width="76.28515625" style="21" customWidth="1"/>
    <col min="5368" max="5368" width="17.85546875" style="21" customWidth="1"/>
    <col min="5369" max="5620" width="8" style="21"/>
    <col min="5621" max="5622" width="5.7109375" style="21" customWidth="1"/>
    <col min="5623" max="5623" width="76.28515625" style="21" customWidth="1"/>
    <col min="5624" max="5624" width="17.85546875" style="21" customWidth="1"/>
    <col min="5625" max="5876" width="8" style="21"/>
    <col min="5877" max="5878" width="5.7109375" style="21" customWidth="1"/>
    <col min="5879" max="5879" width="76.28515625" style="21" customWidth="1"/>
    <col min="5880" max="5880" width="17.85546875" style="21" customWidth="1"/>
    <col min="5881" max="6132" width="8" style="21"/>
    <col min="6133" max="6134" width="5.7109375" style="21" customWidth="1"/>
    <col min="6135" max="6135" width="76.28515625" style="21" customWidth="1"/>
    <col min="6136" max="6136" width="17.85546875" style="21" customWidth="1"/>
    <col min="6137" max="6388" width="8" style="21"/>
    <col min="6389" max="6390" width="5.7109375" style="21" customWidth="1"/>
    <col min="6391" max="6391" width="76.28515625" style="21" customWidth="1"/>
    <col min="6392" max="6392" width="17.85546875" style="21" customWidth="1"/>
    <col min="6393" max="6644" width="8" style="21"/>
    <col min="6645" max="6646" width="5.7109375" style="21" customWidth="1"/>
    <col min="6647" max="6647" width="76.28515625" style="21" customWidth="1"/>
    <col min="6648" max="6648" width="17.85546875" style="21" customWidth="1"/>
    <col min="6649" max="6900" width="8" style="21"/>
    <col min="6901" max="6902" width="5.7109375" style="21" customWidth="1"/>
    <col min="6903" max="6903" width="76.28515625" style="21" customWidth="1"/>
    <col min="6904" max="6904" width="17.85546875" style="21" customWidth="1"/>
    <col min="6905" max="7156" width="8" style="21"/>
    <col min="7157" max="7158" width="5.7109375" style="21" customWidth="1"/>
    <col min="7159" max="7159" width="76.28515625" style="21" customWidth="1"/>
    <col min="7160" max="7160" width="17.85546875" style="21" customWidth="1"/>
    <col min="7161" max="7412" width="8" style="21"/>
    <col min="7413" max="7414" width="5.7109375" style="21" customWidth="1"/>
    <col min="7415" max="7415" width="76.28515625" style="21" customWidth="1"/>
    <col min="7416" max="7416" width="17.85546875" style="21" customWidth="1"/>
    <col min="7417" max="7668" width="8" style="21"/>
    <col min="7669" max="7670" width="5.7109375" style="21" customWidth="1"/>
    <col min="7671" max="7671" width="76.28515625" style="21" customWidth="1"/>
    <col min="7672" max="7672" width="17.85546875" style="21" customWidth="1"/>
    <col min="7673" max="7924" width="8" style="21"/>
    <col min="7925" max="7926" width="5.7109375" style="21" customWidth="1"/>
    <col min="7927" max="7927" width="76.28515625" style="21" customWidth="1"/>
    <col min="7928" max="7928" width="17.85546875" style="21" customWidth="1"/>
    <col min="7929" max="8180" width="8" style="21"/>
    <col min="8181" max="8182" width="5.7109375" style="21" customWidth="1"/>
    <col min="8183" max="8183" width="76.28515625" style="21" customWidth="1"/>
    <col min="8184" max="8184" width="17.85546875" style="21" customWidth="1"/>
    <col min="8185" max="8436" width="8" style="21"/>
    <col min="8437" max="8438" width="5.7109375" style="21" customWidth="1"/>
    <col min="8439" max="8439" width="76.28515625" style="21" customWidth="1"/>
    <col min="8440" max="8440" width="17.85546875" style="21" customWidth="1"/>
    <col min="8441" max="8692" width="8" style="21"/>
    <col min="8693" max="8694" width="5.7109375" style="21" customWidth="1"/>
    <col min="8695" max="8695" width="76.28515625" style="21" customWidth="1"/>
    <col min="8696" max="8696" width="17.85546875" style="21" customWidth="1"/>
    <col min="8697" max="8948" width="8" style="21"/>
    <col min="8949" max="8950" width="5.7109375" style="21" customWidth="1"/>
    <col min="8951" max="8951" width="76.28515625" style="21" customWidth="1"/>
    <col min="8952" max="8952" width="17.85546875" style="21" customWidth="1"/>
    <col min="8953" max="9204" width="8" style="21"/>
    <col min="9205" max="9206" width="5.7109375" style="21" customWidth="1"/>
    <col min="9207" max="9207" width="76.28515625" style="21" customWidth="1"/>
    <col min="9208" max="9208" width="17.85546875" style="21" customWidth="1"/>
    <col min="9209" max="9460" width="8" style="21"/>
    <col min="9461" max="9462" width="5.7109375" style="21" customWidth="1"/>
    <col min="9463" max="9463" width="76.28515625" style="21" customWidth="1"/>
    <col min="9464" max="9464" width="17.85546875" style="21" customWidth="1"/>
    <col min="9465" max="9716" width="8" style="21"/>
    <col min="9717" max="9718" width="5.7109375" style="21" customWidth="1"/>
    <col min="9719" max="9719" width="76.28515625" style="21" customWidth="1"/>
    <col min="9720" max="9720" width="17.85546875" style="21" customWidth="1"/>
    <col min="9721" max="9972" width="8" style="21"/>
    <col min="9973" max="9974" width="5.7109375" style="21" customWidth="1"/>
    <col min="9975" max="9975" width="76.28515625" style="21" customWidth="1"/>
    <col min="9976" max="9976" width="17.85546875" style="21" customWidth="1"/>
    <col min="9977" max="10228" width="8" style="21"/>
    <col min="10229" max="10230" width="5.7109375" style="21" customWidth="1"/>
    <col min="10231" max="10231" width="76.28515625" style="21" customWidth="1"/>
    <col min="10232" max="10232" width="17.85546875" style="21" customWidth="1"/>
    <col min="10233" max="10484" width="8" style="21"/>
    <col min="10485" max="10486" width="5.7109375" style="21" customWidth="1"/>
    <col min="10487" max="10487" width="76.28515625" style="21" customWidth="1"/>
    <col min="10488" max="10488" width="17.85546875" style="21" customWidth="1"/>
    <col min="10489" max="10740" width="8" style="21"/>
    <col min="10741" max="10742" width="5.7109375" style="21" customWidth="1"/>
    <col min="10743" max="10743" width="76.28515625" style="21" customWidth="1"/>
    <col min="10744" max="10744" width="17.85546875" style="21" customWidth="1"/>
    <col min="10745" max="10996" width="8" style="21"/>
    <col min="10997" max="10998" width="5.7109375" style="21" customWidth="1"/>
    <col min="10999" max="10999" width="76.28515625" style="21" customWidth="1"/>
    <col min="11000" max="11000" width="17.85546875" style="21" customWidth="1"/>
    <col min="11001" max="11252" width="8" style="21"/>
    <col min="11253" max="11254" width="5.7109375" style="21" customWidth="1"/>
    <col min="11255" max="11255" width="76.28515625" style="21" customWidth="1"/>
    <col min="11256" max="11256" width="17.85546875" style="21" customWidth="1"/>
    <col min="11257" max="11508" width="8" style="21"/>
    <col min="11509" max="11510" width="5.7109375" style="21" customWidth="1"/>
    <col min="11511" max="11511" width="76.28515625" style="21" customWidth="1"/>
    <col min="11512" max="11512" width="17.85546875" style="21" customWidth="1"/>
    <col min="11513" max="11764" width="8" style="21"/>
    <col min="11765" max="11766" width="5.7109375" style="21" customWidth="1"/>
    <col min="11767" max="11767" width="76.28515625" style="21" customWidth="1"/>
    <col min="11768" max="11768" width="17.85546875" style="21" customWidth="1"/>
    <col min="11769" max="12020" width="8" style="21"/>
    <col min="12021" max="12022" width="5.7109375" style="21" customWidth="1"/>
    <col min="12023" max="12023" width="76.28515625" style="21" customWidth="1"/>
    <col min="12024" max="12024" width="17.85546875" style="21" customWidth="1"/>
    <col min="12025" max="12276" width="8" style="21"/>
    <col min="12277" max="12278" width="5.7109375" style="21" customWidth="1"/>
    <col min="12279" max="12279" width="76.28515625" style="21" customWidth="1"/>
    <col min="12280" max="12280" width="17.85546875" style="21" customWidth="1"/>
    <col min="12281" max="12532" width="8" style="21"/>
    <col min="12533" max="12534" width="5.7109375" style="21" customWidth="1"/>
    <col min="12535" max="12535" width="76.28515625" style="21" customWidth="1"/>
    <col min="12536" max="12536" width="17.85546875" style="21" customWidth="1"/>
    <col min="12537" max="12788" width="8" style="21"/>
    <col min="12789" max="12790" width="5.7109375" style="21" customWidth="1"/>
    <col min="12791" max="12791" width="76.28515625" style="21" customWidth="1"/>
    <col min="12792" max="12792" width="17.85546875" style="21" customWidth="1"/>
    <col min="12793" max="13044" width="8" style="21"/>
    <col min="13045" max="13046" width="5.7109375" style="21" customWidth="1"/>
    <col min="13047" max="13047" width="76.28515625" style="21" customWidth="1"/>
    <col min="13048" max="13048" width="17.85546875" style="21" customWidth="1"/>
    <col min="13049" max="13300" width="8" style="21"/>
    <col min="13301" max="13302" width="5.7109375" style="21" customWidth="1"/>
    <col min="13303" max="13303" width="76.28515625" style="21" customWidth="1"/>
    <col min="13304" max="13304" width="17.85546875" style="21" customWidth="1"/>
    <col min="13305" max="13556" width="8" style="21"/>
    <col min="13557" max="13558" width="5.7109375" style="21" customWidth="1"/>
    <col min="13559" max="13559" width="76.28515625" style="21" customWidth="1"/>
    <col min="13560" max="13560" width="17.85546875" style="21" customWidth="1"/>
    <col min="13561" max="13812" width="8" style="21"/>
    <col min="13813" max="13814" width="5.7109375" style="21" customWidth="1"/>
    <col min="13815" max="13815" width="76.28515625" style="21" customWidth="1"/>
    <col min="13816" max="13816" width="17.85546875" style="21" customWidth="1"/>
    <col min="13817" max="14068" width="8" style="21"/>
    <col min="14069" max="14070" width="5.7109375" style="21" customWidth="1"/>
    <col min="14071" max="14071" width="76.28515625" style="21" customWidth="1"/>
    <col min="14072" max="14072" width="17.85546875" style="21" customWidth="1"/>
    <col min="14073" max="14324" width="8" style="21"/>
    <col min="14325" max="14326" width="5.7109375" style="21" customWidth="1"/>
    <col min="14327" max="14327" width="76.28515625" style="21" customWidth="1"/>
    <col min="14328" max="14328" width="17.85546875" style="21" customWidth="1"/>
    <col min="14329" max="14580" width="8" style="21"/>
    <col min="14581" max="14582" width="5.7109375" style="21" customWidth="1"/>
    <col min="14583" max="14583" width="76.28515625" style="21" customWidth="1"/>
    <col min="14584" max="14584" width="17.85546875" style="21" customWidth="1"/>
    <col min="14585" max="14836" width="8" style="21"/>
    <col min="14837" max="14838" width="5.7109375" style="21" customWidth="1"/>
    <col min="14839" max="14839" width="76.28515625" style="21" customWidth="1"/>
    <col min="14840" max="14840" width="17.85546875" style="21" customWidth="1"/>
    <col min="14841" max="15092" width="8" style="21"/>
    <col min="15093" max="15094" width="5.7109375" style="21" customWidth="1"/>
    <col min="15095" max="15095" width="76.28515625" style="21" customWidth="1"/>
    <col min="15096" max="15096" width="17.85546875" style="21" customWidth="1"/>
    <col min="15097" max="15348" width="8" style="21"/>
    <col min="15349" max="15350" width="5.7109375" style="21" customWidth="1"/>
    <col min="15351" max="15351" width="76.28515625" style="21" customWidth="1"/>
    <col min="15352" max="15352" width="17.85546875" style="21" customWidth="1"/>
    <col min="15353" max="15604" width="8" style="21"/>
    <col min="15605" max="15606" width="5.7109375" style="21" customWidth="1"/>
    <col min="15607" max="15607" width="76.28515625" style="21" customWidth="1"/>
    <col min="15608" max="15608" width="17.85546875" style="21" customWidth="1"/>
    <col min="15609" max="15860" width="8" style="21"/>
    <col min="15861" max="15862" width="5.7109375" style="21" customWidth="1"/>
    <col min="15863" max="15863" width="76.28515625" style="21" customWidth="1"/>
    <col min="15864" max="15864" width="17.85546875" style="21" customWidth="1"/>
    <col min="15865" max="16116" width="8" style="21"/>
    <col min="16117" max="16118" width="5.7109375" style="21" customWidth="1"/>
    <col min="16119" max="16119" width="76.28515625" style="21" customWidth="1"/>
    <col min="16120" max="16120" width="17.85546875" style="21" customWidth="1"/>
    <col min="16121" max="16384" width="8" style="21"/>
  </cols>
  <sheetData>
    <row r="1" spans="1:4" s="67" customFormat="1" x14ac:dyDescent="0.25">
      <c r="A1" s="66"/>
      <c r="B1" s="66"/>
      <c r="C1" s="66"/>
      <c r="D1" s="47" t="s">
        <v>237</v>
      </c>
    </row>
    <row r="2" spans="1:4" s="67" customFormat="1" x14ac:dyDescent="0.25">
      <c r="A2" s="68"/>
      <c r="B2" s="68"/>
      <c r="C2" s="68"/>
      <c r="D2" s="69" t="s">
        <v>81</v>
      </c>
    </row>
    <row r="3" spans="1:4" s="67" customFormat="1" x14ac:dyDescent="0.25">
      <c r="A3" s="68"/>
      <c r="B3" s="68"/>
      <c r="C3" s="68"/>
      <c r="D3" s="53" t="s">
        <v>0</v>
      </c>
    </row>
    <row r="4" spans="1:4" s="67" customFormat="1" ht="94.5" customHeight="1" x14ac:dyDescent="0.25">
      <c r="A4" s="478" t="s">
        <v>270</v>
      </c>
      <c r="B4" s="478"/>
      <c r="C4" s="478"/>
      <c r="D4" s="478"/>
    </row>
    <row r="5" spans="1:4" s="67" customFormat="1" x14ac:dyDescent="0.25">
      <c r="A5" s="68"/>
      <c r="B5" s="68"/>
      <c r="C5" s="68"/>
      <c r="D5" s="69"/>
    </row>
    <row r="6" spans="1:4" ht="18" thickBot="1" x14ac:dyDescent="0.3">
      <c r="A6" s="54"/>
      <c r="B6" s="54"/>
      <c r="C6" s="54"/>
      <c r="D6" s="70" t="s">
        <v>43</v>
      </c>
    </row>
    <row r="7" spans="1:4" ht="102.75" customHeight="1" x14ac:dyDescent="0.25">
      <c r="A7" s="479" t="s">
        <v>46</v>
      </c>
      <c r="B7" s="480"/>
      <c r="C7" s="481" t="s">
        <v>47</v>
      </c>
      <c r="D7" s="134" t="s">
        <v>113</v>
      </c>
    </row>
    <row r="8" spans="1:4" ht="37.5" customHeight="1" x14ac:dyDescent="0.25">
      <c r="A8" s="160" t="s">
        <v>1</v>
      </c>
      <c r="B8" s="71" t="s">
        <v>2</v>
      </c>
      <c r="C8" s="482"/>
      <c r="D8" s="65" t="s">
        <v>17</v>
      </c>
    </row>
    <row r="9" spans="1:4" s="72" customFormat="1" ht="21.75" customHeight="1" x14ac:dyDescent="0.25">
      <c r="A9" s="161"/>
      <c r="B9" s="57"/>
      <c r="C9" s="45" t="s">
        <v>48</v>
      </c>
      <c r="D9" s="50">
        <f>+D10+D145+D165</f>
        <v>-4822678.8000000007</v>
      </c>
    </row>
    <row r="10" spans="1:4" ht="34.5" x14ac:dyDescent="0.25">
      <c r="A10" s="133"/>
      <c r="B10" s="130"/>
      <c r="C10" s="73" t="s">
        <v>49</v>
      </c>
      <c r="D10" s="50">
        <f>+D11+D72+D96</f>
        <v>-7125678.8000000007</v>
      </c>
    </row>
    <row r="11" spans="1:4" x14ac:dyDescent="0.25">
      <c r="A11" s="59">
        <v>1004</v>
      </c>
      <c r="B11" s="15"/>
      <c r="C11" s="7" t="s">
        <v>50</v>
      </c>
      <c r="D11" s="162">
        <f>+D48+D54+D60+D66+D36+D42+D30+D18+D24</f>
        <v>-6455908.9000000004</v>
      </c>
    </row>
    <row r="12" spans="1:4" x14ac:dyDescent="0.25">
      <c r="A12" s="163"/>
      <c r="B12" s="74"/>
      <c r="C12" s="15" t="s">
        <v>30</v>
      </c>
      <c r="D12" s="124"/>
    </row>
    <row r="13" spans="1:4" x14ac:dyDescent="0.25">
      <c r="A13" s="164"/>
      <c r="B13" s="75"/>
      <c r="C13" s="7" t="s">
        <v>51</v>
      </c>
      <c r="D13" s="124"/>
    </row>
    <row r="14" spans="1:4" ht="34.5" x14ac:dyDescent="0.25">
      <c r="A14" s="164"/>
      <c r="B14" s="75"/>
      <c r="C14" s="15" t="s">
        <v>52</v>
      </c>
      <c r="D14" s="124"/>
    </row>
    <row r="15" spans="1:4" x14ac:dyDescent="0.25">
      <c r="A15" s="165"/>
      <c r="B15" s="76"/>
      <c r="C15" s="7" t="s">
        <v>53</v>
      </c>
      <c r="D15" s="124"/>
    </row>
    <row r="16" spans="1:4" ht="36" customHeight="1" x14ac:dyDescent="0.25">
      <c r="A16" s="56"/>
      <c r="B16" s="15"/>
      <c r="C16" s="15" t="s">
        <v>54</v>
      </c>
      <c r="D16" s="124"/>
    </row>
    <row r="17" spans="1:4" x14ac:dyDescent="0.25">
      <c r="A17" s="475" t="s">
        <v>55</v>
      </c>
      <c r="B17" s="476"/>
      <c r="C17" s="476"/>
      <c r="D17" s="477"/>
    </row>
    <row r="18" spans="1:4" x14ac:dyDescent="0.25">
      <c r="A18" s="56"/>
      <c r="B18" s="130">
        <v>11005</v>
      </c>
      <c r="C18" s="7" t="s">
        <v>56</v>
      </c>
      <c r="D18" s="166">
        <f>+'h7'!D22</f>
        <v>-80000</v>
      </c>
    </row>
    <row r="19" spans="1:4" ht="61.5" customHeight="1" x14ac:dyDescent="0.25">
      <c r="A19" s="56"/>
      <c r="B19" s="15"/>
      <c r="C19" s="15" t="str">
        <f>+'h7'!C18</f>
        <v xml:space="preserve"> Եվրասիական զարգացման բանկի աջակցությամբ իրականացվող ոռոգման համակարգերի զարգացման ծրագրի խորհրդատվություն և կառավարում</v>
      </c>
      <c r="D19" s="166"/>
    </row>
    <row r="20" spans="1:4" ht="17.25" customHeight="1" x14ac:dyDescent="0.25">
      <c r="A20" s="56"/>
      <c r="B20" s="15"/>
      <c r="C20" s="7" t="s">
        <v>57</v>
      </c>
      <c r="D20" s="166"/>
    </row>
    <row r="21" spans="1:4" ht="63" customHeight="1" x14ac:dyDescent="0.25">
      <c r="A21" s="56"/>
      <c r="B21" s="15"/>
      <c r="C21" s="15" t="s">
        <v>261</v>
      </c>
      <c r="D21" s="166"/>
    </row>
    <row r="22" spans="1:4" ht="17.25" customHeight="1" x14ac:dyDescent="0.25">
      <c r="A22" s="56"/>
      <c r="B22" s="15"/>
      <c r="C22" s="7" t="s">
        <v>58</v>
      </c>
      <c r="D22" s="166"/>
    </row>
    <row r="23" spans="1:4" ht="21" customHeight="1" x14ac:dyDescent="0.25">
      <c r="A23" s="56"/>
      <c r="B23" s="15"/>
      <c r="C23" s="15" t="s">
        <v>64</v>
      </c>
      <c r="D23" s="166"/>
    </row>
    <row r="24" spans="1:4" x14ac:dyDescent="0.25">
      <c r="A24" s="56"/>
      <c r="B24" s="130">
        <v>11006</v>
      </c>
      <c r="C24" s="7" t="s">
        <v>56</v>
      </c>
      <c r="D24" s="166">
        <f>+'h7'!D28</f>
        <v>11921</v>
      </c>
    </row>
    <row r="25" spans="1:4" ht="61.5" customHeight="1" x14ac:dyDescent="0.25">
      <c r="A25" s="56"/>
      <c r="B25" s="15"/>
      <c r="C25" s="15" t="str">
        <f>+'h7'!C26</f>
        <v xml:space="preserve"> Ֆրանսիայի Հանրապետության կառավարության աջակցությամբ իրականացվող Վեդու ջրամբարի և որռոգման համակարգի  կառուցման ծրագրի խորհրդատվություն և կառավարում</v>
      </c>
      <c r="D25" s="166"/>
    </row>
    <row r="26" spans="1:4" ht="17.25" customHeight="1" x14ac:dyDescent="0.25">
      <c r="A26" s="56"/>
      <c r="B26" s="15"/>
      <c r="C26" s="7" t="s">
        <v>57</v>
      </c>
      <c r="D26" s="166"/>
    </row>
    <row r="27" spans="1:4" ht="63" customHeight="1" x14ac:dyDescent="0.25">
      <c r="A27" s="56"/>
      <c r="B27" s="15"/>
      <c r="C27" s="15" t="s">
        <v>262</v>
      </c>
      <c r="D27" s="166"/>
    </row>
    <row r="28" spans="1:4" ht="17.25" customHeight="1" x14ac:dyDescent="0.25">
      <c r="A28" s="56"/>
      <c r="B28" s="15"/>
      <c r="C28" s="7" t="s">
        <v>58</v>
      </c>
      <c r="D28" s="166"/>
    </row>
    <row r="29" spans="1:4" ht="21" customHeight="1" x14ac:dyDescent="0.25">
      <c r="A29" s="56"/>
      <c r="B29" s="15"/>
      <c r="C29" s="15" t="s">
        <v>64</v>
      </c>
      <c r="D29" s="166"/>
    </row>
    <row r="30" spans="1:4" x14ac:dyDescent="0.25">
      <c r="A30" s="56"/>
      <c r="B30" s="130">
        <f>+'h7'!B34</f>
        <v>11007</v>
      </c>
      <c r="C30" s="7" t="s">
        <v>56</v>
      </c>
      <c r="D30" s="166">
        <f>+'h7'!D34</f>
        <v>-41000</v>
      </c>
    </row>
    <row r="31" spans="1:4" ht="61.5" customHeight="1" x14ac:dyDescent="0.25">
      <c r="A31" s="56"/>
      <c r="B31" s="15"/>
      <c r="C31" s="15" t="str">
        <f>+'h7'!C34</f>
        <v xml:space="preserve"> Գերմանիայի զարգացման վարկերի բանկի աջակցությամբ իրականացվող Ախուրյան գետի ջրային ռեսուրսների ինտեգրացված կառավարում ծրագրի խորհրդատվություն և կառավարում </v>
      </c>
      <c r="D31" s="166"/>
    </row>
    <row r="32" spans="1:4" ht="17.25" customHeight="1" x14ac:dyDescent="0.25">
      <c r="A32" s="56"/>
      <c r="B32" s="15"/>
      <c r="C32" s="7" t="s">
        <v>57</v>
      </c>
      <c r="D32" s="166"/>
    </row>
    <row r="33" spans="1:4" ht="63" customHeight="1" x14ac:dyDescent="0.25">
      <c r="A33" s="56"/>
      <c r="B33" s="15"/>
      <c r="C33" s="15" t="s">
        <v>186</v>
      </c>
      <c r="D33" s="166"/>
    </row>
    <row r="34" spans="1:4" ht="17.25" customHeight="1" x14ac:dyDescent="0.25">
      <c r="A34" s="56"/>
      <c r="B34" s="15"/>
      <c r="C34" s="7" t="s">
        <v>58</v>
      </c>
      <c r="D34" s="166"/>
    </row>
    <row r="35" spans="1:4" ht="21" customHeight="1" x14ac:dyDescent="0.25">
      <c r="A35" s="56"/>
      <c r="B35" s="15"/>
      <c r="C35" s="15" t="s">
        <v>64</v>
      </c>
      <c r="D35" s="166"/>
    </row>
    <row r="36" spans="1:4" x14ac:dyDescent="0.25">
      <c r="A36" s="56"/>
      <c r="B36" s="130" t="str">
        <f>+'h8'!B18</f>
        <v xml:space="preserve"> 11009</v>
      </c>
      <c r="C36" s="7" t="s">
        <v>56</v>
      </c>
      <c r="D36" s="166">
        <f>+'h8'!D18</f>
        <v>-9099.7999999999993</v>
      </c>
    </row>
    <row r="37" spans="1:4" ht="57" customHeight="1" x14ac:dyDescent="0.25">
      <c r="A37" s="56"/>
      <c r="B37" s="15"/>
      <c r="C37" s="15" t="str">
        <f>+'h8'!C18</f>
        <v xml:space="preserve"> Գերմանիայի զարգացման վարկերի բանկի աջակցությամբ իրականացվող Ախուրյան գետի ջրային ռեսուրսների ինտեգրացված կառավարման դրամաշնորհային ծրագիր</v>
      </c>
      <c r="D37" s="166"/>
    </row>
    <row r="38" spans="1:4" ht="17.25" customHeight="1" x14ac:dyDescent="0.25">
      <c r="A38" s="56"/>
      <c r="B38" s="15"/>
      <c r="C38" s="7" t="s">
        <v>57</v>
      </c>
      <c r="D38" s="166"/>
    </row>
    <row r="39" spans="1:4" ht="77.25" customHeight="1" x14ac:dyDescent="0.25">
      <c r="A39" s="56"/>
      <c r="B39" s="15"/>
      <c r="C39" s="15" t="s">
        <v>186</v>
      </c>
      <c r="D39" s="166"/>
    </row>
    <row r="40" spans="1:4" ht="17.25" customHeight="1" x14ac:dyDescent="0.25">
      <c r="A40" s="56"/>
      <c r="B40" s="15"/>
      <c r="C40" s="7" t="s">
        <v>58</v>
      </c>
      <c r="D40" s="166"/>
    </row>
    <row r="41" spans="1:4" ht="29.25" customHeight="1" x14ac:dyDescent="0.25">
      <c r="A41" s="56"/>
      <c r="B41" s="15"/>
      <c r="C41" s="15" t="s">
        <v>64</v>
      </c>
      <c r="D41" s="166"/>
    </row>
    <row r="42" spans="1:4" ht="21" customHeight="1" x14ac:dyDescent="0.25">
      <c r="A42" s="56"/>
      <c r="B42" s="130">
        <f>+'h8'!B26</f>
        <v>11011</v>
      </c>
      <c r="C42" s="7" t="s">
        <v>56</v>
      </c>
      <c r="D42" s="166">
        <f>+'h8'!D26</f>
        <v>-283775.90000000002</v>
      </c>
    </row>
    <row r="43" spans="1:4" ht="86.25" customHeight="1" x14ac:dyDescent="0.25">
      <c r="A43" s="56"/>
      <c r="B43" s="15"/>
      <c r="C43" s="15" t="str">
        <f>+'h8'!C26</f>
        <v xml:space="preserve">  Զարգացման ֆրանսիական գործակալության աջակցությամբ իրականացվող ոռոգման ոլորտի ֆինանսական կայունության և ոռոգման կառավարման կարողությունների բարելավման դրամաշնորհային ծրագրի խորհրդատվություն և կառավարում</v>
      </c>
      <c r="D43" s="166"/>
    </row>
    <row r="44" spans="1:4" ht="21" customHeight="1" x14ac:dyDescent="0.25">
      <c r="A44" s="56"/>
      <c r="B44" s="15"/>
      <c r="C44" s="7" t="s">
        <v>57</v>
      </c>
      <c r="D44" s="166"/>
    </row>
    <row r="45" spans="1:4" ht="68.25" customHeight="1" x14ac:dyDescent="0.25">
      <c r="A45" s="56"/>
      <c r="B45" s="15"/>
      <c r="C45" s="15" t="s">
        <v>185</v>
      </c>
      <c r="D45" s="166"/>
    </row>
    <row r="46" spans="1:4" ht="21" customHeight="1" x14ac:dyDescent="0.25">
      <c r="A46" s="56"/>
      <c r="B46" s="15"/>
      <c r="C46" s="7" t="s">
        <v>58</v>
      </c>
      <c r="D46" s="166"/>
    </row>
    <row r="47" spans="1:4" ht="21" customHeight="1" x14ac:dyDescent="0.25">
      <c r="A47" s="56"/>
      <c r="B47" s="15"/>
      <c r="C47" s="15" t="s">
        <v>64</v>
      </c>
      <c r="D47" s="166"/>
    </row>
    <row r="48" spans="1:4" x14ac:dyDescent="0.25">
      <c r="A48" s="56"/>
      <c r="B48" s="130">
        <f>+'h7'!B42</f>
        <v>31001</v>
      </c>
      <c r="C48" s="7" t="s">
        <v>56</v>
      </c>
      <c r="D48" s="166">
        <f>'h7'!D42</f>
        <v>-303200</v>
      </c>
    </row>
    <row r="49" spans="1:4" ht="45" customHeight="1" x14ac:dyDescent="0.25">
      <c r="A49" s="56"/>
      <c r="B49" s="15"/>
      <c r="C49" s="15" t="str">
        <f>+'h7'!C42</f>
        <v xml:space="preserve"> Ֆրանսիայի Հանրապետության կառավարության աջակցությամբ իրականացվող Վեդու ջրամբարի  և ոռոգման համակարգի կառուցում</v>
      </c>
      <c r="D49" s="166"/>
    </row>
    <row r="50" spans="1:4" ht="17.25" customHeight="1" x14ac:dyDescent="0.25">
      <c r="A50" s="56"/>
      <c r="B50" s="15"/>
      <c r="C50" s="7" t="s">
        <v>57</v>
      </c>
      <c r="D50" s="166"/>
    </row>
    <row r="51" spans="1:4" ht="64.5" customHeight="1" x14ac:dyDescent="0.25">
      <c r="A51" s="56"/>
      <c r="B51" s="15"/>
      <c r="C51" s="15" t="s">
        <v>145</v>
      </c>
      <c r="D51" s="166"/>
    </row>
    <row r="52" spans="1:4" ht="17.25" customHeight="1" x14ac:dyDescent="0.25">
      <c r="A52" s="56"/>
      <c r="B52" s="15"/>
      <c r="C52" s="7" t="s">
        <v>58</v>
      </c>
      <c r="D52" s="166"/>
    </row>
    <row r="53" spans="1:4" ht="45" customHeight="1" x14ac:dyDescent="0.25">
      <c r="A53" s="56"/>
      <c r="B53" s="15"/>
      <c r="C53" s="15" t="s">
        <v>105</v>
      </c>
      <c r="D53" s="166"/>
    </row>
    <row r="54" spans="1:4" x14ac:dyDescent="0.25">
      <c r="A54" s="56"/>
      <c r="B54" s="130">
        <v>31004</v>
      </c>
      <c r="C54" s="7" t="s">
        <v>56</v>
      </c>
      <c r="D54" s="166">
        <f>+'h7'!D53</f>
        <v>-3866649.2</v>
      </c>
    </row>
    <row r="55" spans="1:4" ht="75" customHeight="1" x14ac:dyDescent="0.25">
      <c r="A55" s="56"/>
      <c r="B55" s="15"/>
      <c r="C55" s="15" t="str">
        <f>+'h7'!C53</f>
        <v xml:space="preserve"> Գերմանիայի զարգացման վարկերի բանկի աջակցությամբ իրականացվող Ախուրյան գետի ջրային ռեսուրսների ինտեգրված կառավարման ծրագրի շրջանակներում ջրային տնտեսության ենթակառուցվածքների հիմնանորոգում</v>
      </c>
      <c r="D55" s="166"/>
    </row>
    <row r="56" spans="1:4" ht="17.25" customHeight="1" x14ac:dyDescent="0.25">
      <c r="A56" s="56"/>
      <c r="B56" s="15"/>
      <c r="C56" s="7" t="s">
        <v>57</v>
      </c>
      <c r="D56" s="166"/>
    </row>
    <row r="57" spans="1:4" ht="62.25" customHeight="1" x14ac:dyDescent="0.25">
      <c r="A57" s="56"/>
      <c r="B57" s="15"/>
      <c r="C57" s="15" t="s">
        <v>146</v>
      </c>
      <c r="D57" s="166"/>
    </row>
    <row r="58" spans="1:4" ht="17.25" customHeight="1" x14ac:dyDescent="0.25">
      <c r="A58" s="56"/>
      <c r="B58" s="15"/>
      <c r="C58" s="7" t="s">
        <v>58</v>
      </c>
      <c r="D58" s="166"/>
    </row>
    <row r="59" spans="1:4" ht="34.5" x14ac:dyDescent="0.25">
      <c r="A59" s="56"/>
      <c r="B59" s="15"/>
      <c r="C59" s="15" t="s">
        <v>59</v>
      </c>
      <c r="D59" s="166"/>
    </row>
    <row r="60" spans="1:4" x14ac:dyDescent="0.25">
      <c r="A60" s="56"/>
      <c r="B60" s="130">
        <f>+'h7'!B64</f>
        <v>31005</v>
      </c>
      <c r="C60" s="7" t="s">
        <v>56</v>
      </c>
      <c r="D60" s="166">
        <f>+'h7'!D64</f>
        <v>105895</v>
      </c>
    </row>
    <row r="61" spans="1:4" ht="75" customHeight="1" x14ac:dyDescent="0.25">
      <c r="A61" s="56"/>
      <c r="B61" s="15"/>
      <c r="C61" s="15" t="str">
        <f>+'h7'!C64</f>
        <v xml:space="preserve">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</v>
      </c>
      <c r="D61" s="166"/>
    </row>
    <row r="62" spans="1:4" ht="17.25" customHeight="1" x14ac:dyDescent="0.25">
      <c r="A62" s="56"/>
      <c r="B62" s="15"/>
      <c r="C62" s="7" t="s">
        <v>57</v>
      </c>
      <c r="D62" s="166"/>
    </row>
    <row r="63" spans="1:4" ht="45" customHeight="1" x14ac:dyDescent="0.25">
      <c r="A63" s="56"/>
      <c r="B63" s="15"/>
      <c r="C63" s="15" t="s">
        <v>147</v>
      </c>
      <c r="D63" s="166"/>
    </row>
    <row r="64" spans="1:4" ht="17.25" customHeight="1" x14ac:dyDescent="0.25">
      <c r="A64" s="56"/>
      <c r="B64" s="15"/>
      <c r="C64" s="7" t="s">
        <v>58</v>
      </c>
      <c r="D64" s="166"/>
    </row>
    <row r="65" spans="1:4" ht="34.5" x14ac:dyDescent="0.25">
      <c r="A65" s="56"/>
      <c r="B65" s="15"/>
      <c r="C65" s="15" t="s">
        <v>59</v>
      </c>
      <c r="D65" s="166"/>
    </row>
    <row r="66" spans="1:4" x14ac:dyDescent="0.25">
      <c r="A66" s="56"/>
      <c r="B66" s="130">
        <f>+'h7'!B73</f>
        <v>31006</v>
      </c>
      <c r="C66" s="7" t="s">
        <v>56</v>
      </c>
      <c r="D66" s="166">
        <f>+'h7'!D73</f>
        <v>-1990000</v>
      </c>
    </row>
    <row r="67" spans="1:4" ht="75" customHeight="1" x14ac:dyDescent="0.25">
      <c r="A67" s="56"/>
      <c r="B67" s="15"/>
      <c r="C67" s="15" t="str">
        <f>+'h7'!C73</f>
        <v xml:space="preserve"> Գերմանիայի զարգացման վարկերի բանկի աջակցությամբ իրականացվող Ախուրյան գետի ջրային ռեսուրսների ինտեգրացված կառավարման ծրագրի երկրորդ փուլի շրջանակներում ջրային տնտեսության ենթակառուցվածքների հիմնանորոգում</v>
      </c>
      <c r="D67" s="166"/>
    </row>
    <row r="68" spans="1:4" ht="18.75" customHeight="1" x14ac:dyDescent="0.25">
      <c r="A68" s="56"/>
      <c r="B68" s="15"/>
      <c r="C68" s="7" t="s">
        <v>57</v>
      </c>
      <c r="D68" s="166"/>
    </row>
    <row r="69" spans="1:4" ht="51" customHeight="1" x14ac:dyDescent="0.25">
      <c r="A69" s="56"/>
      <c r="B69" s="15"/>
      <c r="C69" s="15" t="s">
        <v>148</v>
      </c>
      <c r="D69" s="166"/>
    </row>
    <row r="70" spans="1:4" ht="17.25" customHeight="1" x14ac:dyDescent="0.25">
      <c r="A70" s="56"/>
      <c r="B70" s="15"/>
      <c r="C70" s="7" t="s">
        <v>58</v>
      </c>
      <c r="D70" s="166"/>
    </row>
    <row r="71" spans="1:4" ht="34.5" x14ac:dyDescent="0.25">
      <c r="A71" s="56"/>
      <c r="B71" s="15"/>
      <c r="C71" s="15" t="s">
        <v>59</v>
      </c>
      <c r="D71" s="166"/>
    </row>
    <row r="72" spans="1:4" x14ac:dyDescent="0.25">
      <c r="A72" s="59">
        <v>1019</v>
      </c>
      <c r="B72" s="15"/>
      <c r="C72" s="7" t="s">
        <v>50</v>
      </c>
      <c r="D72" s="167">
        <f>+D78+D84+D90</f>
        <v>-151220</v>
      </c>
    </row>
    <row r="73" spans="1:4" ht="21.75" customHeight="1" x14ac:dyDescent="0.25">
      <c r="A73" s="163"/>
      <c r="B73" s="74"/>
      <c r="C73" s="15" t="s">
        <v>130</v>
      </c>
      <c r="D73" s="124"/>
    </row>
    <row r="74" spans="1:4" ht="17.25" customHeight="1" x14ac:dyDescent="0.25">
      <c r="A74" s="164"/>
      <c r="B74" s="75"/>
      <c r="C74" s="7" t="s">
        <v>51</v>
      </c>
      <c r="D74" s="124"/>
    </row>
    <row r="75" spans="1:4" ht="34.5" x14ac:dyDescent="0.25">
      <c r="A75" s="164"/>
      <c r="B75" s="75"/>
      <c r="C75" s="15" t="s">
        <v>135</v>
      </c>
      <c r="D75" s="124"/>
    </row>
    <row r="76" spans="1:4" ht="17.25" customHeight="1" x14ac:dyDescent="0.25">
      <c r="A76" s="165"/>
      <c r="B76" s="76"/>
      <c r="C76" s="7" t="s">
        <v>53</v>
      </c>
      <c r="D76" s="124"/>
    </row>
    <row r="77" spans="1:4" ht="57" customHeight="1" x14ac:dyDescent="0.25">
      <c r="A77" s="56"/>
      <c r="B77" s="15"/>
      <c r="C77" s="15" t="s">
        <v>136</v>
      </c>
      <c r="D77" s="124"/>
    </row>
    <row r="78" spans="1:4" x14ac:dyDescent="0.25">
      <c r="A78" s="56"/>
      <c r="B78" s="130" t="str">
        <f>+'h7'!B84</f>
        <v xml:space="preserve"> 12004</v>
      </c>
      <c r="C78" s="7" t="s">
        <v>56</v>
      </c>
      <c r="D78" s="166">
        <f>+'h7'!D84</f>
        <v>-92590</v>
      </c>
    </row>
    <row r="79" spans="1:4" ht="97.5" customHeight="1" x14ac:dyDescent="0.25">
      <c r="A79" s="56"/>
      <c r="B79" s="15"/>
      <c r="C79" s="15" t="str">
        <f>+'h7'!C84</f>
        <v xml:space="preserve"> 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որակի, օգտագործման և հասանելիության բարելավում</v>
      </c>
      <c r="D79" s="166"/>
    </row>
    <row r="80" spans="1:4" ht="17.25" customHeight="1" x14ac:dyDescent="0.25">
      <c r="A80" s="56"/>
      <c r="B80" s="15"/>
      <c r="C80" s="7" t="s">
        <v>57</v>
      </c>
      <c r="D80" s="166"/>
    </row>
    <row r="81" spans="1:4" ht="93" customHeight="1" x14ac:dyDescent="0.25">
      <c r="A81" s="56"/>
      <c r="B81" s="15"/>
      <c r="C81" s="15" t="s">
        <v>166</v>
      </c>
      <c r="D81" s="166"/>
    </row>
    <row r="82" spans="1:4" ht="17.25" customHeight="1" x14ac:dyDescent="0.25">
      <c r="A82" s="56"/>
      <c r="B82" s="15"/>
      <c r="C82" s="7" t="s">
        <v>58</v>
      </c>
      <c r="D82" s="166"/>
    </row>
    <row r="83" spans="1:4" ht="24.75" customHeight="1" x14ac:dyDescent="0.25">
      <c r="A83" s="56"/>
      <c r="B83" s="15"/>
      <c r="C83" s="15" t="s">
        <v>108</v>
      </c>
      <c r="D83" s="166"/>
    </row>
    <row r="84" spans="1:4" x14ac:dyDescent="0.25">
      <c r="A84" s="56"/>
      <c r="B84" s="130" t="str">
        <f>+'h8'!B36</f>
        <v xml:space="preserve"> 12005</v>
      </c>
      <c r="C84" s="7" t="s">
        <v>56</v>
      </c>
      <c r="D84" s="166">
        <f>+'h8'!D36</f>
        <v>-66000</v>
      </c>
    </row>
    <row r="85" spans="1:4" ht="97.5" customHeight="1" x14ac:dyDescent="0.25">
      <c r="A85" s="56"/>
      <c r="B85" s="15"/>
      <c r="C85" s="15" t="str">
        <f>+'h8'!C36</f>
        <v xml:space="preserve"> ԱՄՆ ՄԶԳ աջակցությամբ իրականացվող Տեղականինքնակառավարման և ապակենտրոնացման բարեփոխումների դրամաշնորհային ծրագրի շրջանակներում Տեղական կառավարման համակարգերի հզորացում,ապակենտրոնացման գործընթացներին աջակցություն, պիլոտային ծրագրերի իրականացում</v>
      </c>
      <c r="D85" s="166"/>
    </row>
    <row r="86" spans="1:4" ht="17.25" customHeight="1" x14ac:dyDescent="0.25">
      <c r="A86" s="56"/>
      <c r="B86" s="15"/>
      <c r="C86" s="7" t="s">
        <v>57</v>
      </c>
      <c r="D86" s="166"/>
    </row>
    <row r="87" spans="1:4" ht="93" customHeight="1" x14ac:dyDescent="0.25">
      <c r="A87" s="56"/>
      <c r="B87" s="15"/>
      <c r="C87" s="15" t="s">
        <v>268</v>
      </c>
      <c r="D87" s="166"/>
    </row>
    <row r="88" spans="1:4" ht="17.25" customHeight="1" x14ac:dyDescent="0.25">
      <c r="A88" s="56"/>
      <c r="B88" s="15"/>
      <c r="C88" s="7" t="s">
        <v>58</v>
      </c>
      <c r="D88" s="166"/>
    </row>
    <row r="89" spans="1:4" ht="24.75" customHeight="1" x14ac:dyDescent="0.25">
      <c r="A89" s="56"/>
      <c r="B89" s="15"/>
      <c r="C89" s="15" t="s">
        <v>108</v>
      </c>
      <c r="D89" s="166"/>
    </row>
    <row r="90" spans="1:4" ht="21" customHeight="1" x14ac:dyDescent="0.25">
      <c r="A90" s="168"/>
      <c r="B90" s="130">
        <v>12007</v>
      </c>
      <c r="C90" s="7" t="s">
        <v>193</v>
      </c>
      <c r="D90" s="169">
        <f>+'h6'!G13</f>
        <v>7370</v>
      </c>
    </row>
    <row r="91" spans="1:4" ht="26.25" customHeight="1" x14ac:dyDescent="0.25">
      <c r="A91" s="168"/>
      <c r="B91" s="8"/>
      <c r="C91" s="15" t="s">
        <v>190</v>
      </c>
      <c r="D91" s="169"/>
    </row>
    <row r="92" spans="1:4" ht="19.5" customHeight="1" x14ac:dyDescent="0.25">
      <c r="A92" s="168"/>
      <c r="B92" s="8"/>
      <c r="C92" s="7" t="s">
        <v>57</v>
      </c>
      <c r="D92" s="169"/>
    </row>
    <row r="93" spans="1:4" ht="39.75" customHeight="1" x14ac:dyDescent="0.25">
      <c r="A93" s="168"/>
      <c r="B93" s="8"/>
      <c r="C93" s="15" t="s">
        <v>211</v>
      </c>
      <c r="D93" s="169"/>
    </row>
    <row r="94" spans="1:4" ht="19.5" customHeight="1" x14ac:dyDescent="0.25">
      <c r="A94" s="168"/>
      <c r="B94" s="8"/>
      <c r="C94" s="7" t="s">
        <v>195</v>
      </c>
      <c r="D94" s="169"/>
    </row>
    <row r="95" spans="1:4" ht="24.75" customHeight="1" x14ac:dyDescent="0.25">
      <c r="A95" s="168"/>
      <c r="B95" s="8"/>
      <c r="C95" s="15" t="s">
        <v>162</v>
      </c>
      <c r="D95" s="169"/>
    </row>
    <row r="96" spans="1:4" x14ac:dyDescent="0.25">
      <c r="A96" s="59">
        <v>1072</v>
      </c>
      <c r="B96" s="15"/>
      <c r="C96" s="7" t="s">
        <v>50</v>
      </c>
      <c r="D96" s="162">
        <f>+D103+D115+D121+D127+D133+D139+D109</f>
        <v>-518549.89999999991</v>
      </c>
    </row>
    <row r="97" spans="1:4" x14ac:dyDescent="0.25">
      <c r="A97" s="163"/>
      <c r="B97" s="74"/>
      <c r="C97" s="15" t="s">
        <v>72</v>
      </c>
      <c r="D97" s="124"/>
    </row>
    <row r="98" spans="1:4" x14ac:dyDescent="0.25">
      <c r="A98" s="164"/>
      <c r="B98" s="75"/>
      <c r="C98" s="7" t="s">
        <v>51</v>
      </c>
      <c r="D98" s="124"/>
    </row>
    <row r="99" spans="1:4" ht="34.5" x14ac:dyDescent="0.25">
      <c r="A99" s="164"/>
      <c r="B99" s="75"/>
      <c r="C99" s="15" t="s">
        <v>73</v>
      </c>
      <c r="D99" s="124"/>
    </row>
    <row r="100" spans="1:4" x14ac:dyDescent="0.25">
      <c r="A100" s="165"/>
      <c r="B100" s="76"/>
      <c r="C100" s="7" t="s">
        <v>53</v>
      </c>
      <c r="D100" s="124"/>
    </row>
    <row r="101" spans="1:4" ht="34.5" x14ac:dyDescent="0.25">
      <c r="A101" s="56"/>
      <c r="B101" s="15"/>
      <c r="C101" s="15" t="s">
        <v>74</v>
      </c>
      <c r="D101" s="124"/>
    </row>
    <row r="102" spans="1:4" x14ac:dyDescent="0.25">
      <c r="A102" s="475" t="s">
        <v>55</v>
      </c>
      <c r="B102" s="476"/>
      <c r="C102" s="476"/>
      <c r="D102" s="477"/>
    </row>
    <row r="103" spans="1:4" x14ac:dyDescent="0.25">
      <c r="A103" s="56"/>
      <c r="B103" s="130" t="str">
        <f>+'h8'!B47</f>
        <v xml:space="preserve"> 11004</v>
      </c>
      <c r="C103" s="7" t="s">
        <v>56</v>
      </c>
      <c r="D103" s="166">
        <f>+'h8'!D47</f>
        <v>-4828.7</v>
      </c>
    </row>
    <row r="104" spans="1:4" ht="78.75" customHeight="1" x14ac:dyDescent="0.25">
      <c r="A104" s="56"/>
      <c r="B104" s="15"/>
      <c r="C104" s="15" t="str">
        <f>+'h8'!C47</f>
        <v xml:space="preserve"> Եվրոպական միության հարևանության ներդրումային ծրագրի աջակցությամբ իրականացվող Երևանի ջրամատակարարման բարելավման դրամաշնորհային ծրագիր</v>
      </c>
      <c r="D104" s="166"/>
    </row>
    <row r="105" spans="1:4" ht="17.25" customHeight="1" x14ac:dyDescent="0.25">
      <c r="A105" s="56"/>
      <c r="B105" s="15"/>
      <c r="C105" s="7" t="s">
        <v>57</v>
      </c>
      <c r="D105" s="166"/>
    </row>
    <row r="106" spans="1:4" ht="44.25" customHeight="1" x14ac:dyDescent="0.25">
      <c r="A106" s="56"/>
      <c r="B106" s="15"/>
      <c r="C106" s="15" t="s">
        <v>187</v>
      </c>
      <c r="D106" s="166"/>
    </row>
    <row r="107" spans="1:4" ht="17.25" customHeight="1" x14ac:dyDescent="0.25">
      <c r="A107" s="56"/>
      <c r="B107" s="15"/>
      <c r="C107" s="7" t="s">
        <v>58</v>
      </c>
      <c r="D107" s="166"/>
    </row>
    <row r="108" spans="1:4" ht="21" customHeight="1" x14ac:dyDescent="0.25">
      <c r="A108" s="56"/>
      <c r="B108" s="15"/>
      <c r="C108" s="15" t="s">
        <v>64</v>
      </c>
      <c r="D108" s="166"/>
    </row>
    <row r="109" spans="1:4" x14ac:dyDescent="0.25">
      <c r="A109" s="55"/>
      <c r="B109" s="130" t="str">
        <f>+'h8'!B55</f>
        <v xml:space="preserve"> 12001</v>
      </c>
      <c r="C109" s="7" t="s">
        <v>56</v>
      </c>
      <c r="D109" s="166">
        <f>+'h8'!D55</f>
        <v>-1302953.5</v>
      </c>
    </row>
    <row r="110" spans="1:4" ht="90.75" customHeight="1" x14ac:dyDescent="0.25">
      <c r="A110" s="55"/>
      <c r="B110" s="130"/>
      <c r="C110" s="15" t="s">
        <v>266</v>
      </c>
      <c r="D110" s="166"/>
    </row>
    <row r="111" spans="1:4" ht="17.25" customHeight="1" x14ac:dyDescent="0.25">
      <c r="A111" s="55"/>
      <c r="B111" s="130"/>
      <c r="C111" s="7" t="s">
        <v>57</v>
      </c>
      <c r="D111" s="166"/>
    </row>
    <row r="112" spans="1:4" ht="75" customHeight="1" x14ac:dyDescent="0.25">
      <c r="A112" s="55"/>
      <c r="B112" s="130"/>
      <c r="C112" s="15" t="s">
        <v>267</v>
      </c>
      <c r="D112" s="166"/>
    </row>
    <row r="113" spans="1:4" ht="17.25" customHeight="1" x14ac:dyDescent="0.25">
      <c r="A113" s="55"/>
      <c r="B113" s="130"/>
      <c r="C113" s="7" t="s">
        <v>58</v>
      </c>
      <c r="D113" s="166"/>
    </row>
    <row r="114" spans="1:4" ht="19.5" customHeight="1" x14ac:dyDescent="0.25">
      <c r="A114" s="55"/>
      <c r="B114" s="130"/>
      <c r="C114" s="15" t="s">
        <v>109</v>
      </c>
      <c r="D114" s="166"/>
    </row>
    <row r="115" spans="1:4" ht="21.75" customHeight="1" x14ac:dyDescent="0.25">
      <c r="A115" s="168"/>
      <c r="B115" s="130">
        <v>12004</v>
      </c>
      <c r="C115" s="7" t="s">
        <v>193</v>
      </c>
      <c r="D115" s="166">
        <f>+'h6'!G17</f>
        <v>16986</v>
      </c>
    </row>
    <row r="116" spans="1:4" ht="21.75" customHeight="1" x14ac:dyDescent="0.25">
      <c r="A116" s="168"/>
      <c r="B116" s="15"/>
      <c r="C116" s="15" t="s">
        <v>189</v>
      </c>
      <c r="D116" s="166"/>
    </row>
    <row r="117" spans="1:4" ht="19.5" customHeight="1" x14ac:dyDescent="0.25">
      <c r="A117" s="168"/>
      <c r="B117" s="15"/>
      <c r="C117" s="7" t="s">
        <v>57</v>
      </c>
      <c r="D117" s="166"/>
    </row>
    <row r="118" spans="1:4" ht="33.75" customHeight="1" x14ac:dyDescent="0.25">
      <c r="A118" s="168"/>
      <c r="B118" s="15"/>
      <c r="C118" s="15" t="s">
        <v>194</v>
      </c>
      <c r="D118" s="166"/>
    </row>
    <row r="119" spans="1:4" ht="19.5" customHeight="1" x14ac:dyDescent="0.25">
      <c r="A119" s="168"/>
      <c r="B119" s="15"/>
      <c r="C119" s="7" t="s">
        <v>195</v>
      </c>
      <c r="D119" s="166"/>
    </row>
    <row r="120" spans="1:4" ht="31.5" customHeight="1" x14ac:dyDescent="0.25">
      <c r="A120" s="168"/>
      <c r="B120" s="15"/>
      <c r="C120" s="15" t="s">
        <v>162</v>
      </c>
      <c r="D120" s="166"/>
    </row>
    <row r="121" spans="1:4" x14ac:dyDescent="0.25">
      <c r="A121" s="55"/>
      <c r="B121" s="130">
        <f>+'h7'!B97</f>
        <v>31001</v>
      </c>
      <c r="C121" s="7" t="s">
        <v>56</v>
      </c>
      <c r="D121" s="166">
        <f>+'h7'!D97</f>
        <v>-496975</v>
      </c>
    </row>
    <row r="122" spans="1:4" ht="90.75" customHeight="1" x14ac:dyDescent="0.25">
      <c r="A122" s="55"/>
      <c r="B122" s="130"/>
      <c r="C122" s="15" t="str">
        <f>+'h7'!C97</f>
        <v xml:space="preserve"> 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v>
      </c>
      <c r="D122" s="166"/>
    </row>
    <row r="123" spans="1:4" ht="17.25" customHeight="1" x14ac:dyDescent="0.25">
      <c r="A123" s="55"/>
      <c r="B123" s="130"/>
      <c r="C123" s="7" t="s">
        <v>57</v>
      </c>
      <c r="D123" s="166"/>
    </row>
    <row r="124" spans="1:4" ht="58.5" customHeight="1" x14ac:dyDescent="0.25">
      <c r="A124" s="55"/>
      <c r="B124" s="130"/>
      <c r="C124" s="15" t="s">
        <v>149</v>
      </c>
      <c r="D124" s="166"/>
    </row>
    <row r="125" spans="1:4" ht="17.25" customHeight="1" x14ac:dyDescent="0.25">
      <c r="A125" s="55"/>
      <c r="B125" s="130"/>
      <c r="C125" s="7" t="s">
        <v>58</v>
      </c>
      <c r="D125" s="166"/>
    </row>
    <row r="126" spans="1:4" ht="34.5" x14ac:dyDescent="0.25">
      <c r="A126" s="55"/>
      <c r="B126" s="130"/>
      <c r="C126" s="15" t="s">
        <v>59</v>
      </c>
      <c r="D126" s="166"/>
    </row>
    <row r="127" spans="1:4" x14ac:dyDescent="0.25">
      <c r="A127" s="55"/>
      <c r="B127" s="130">
        <f>+'h7'!B108</f>
        <v>31002</v>
      </c>
      <c r="C127" s="7" t="s">
        <v>56</v>
      </c>
      <c r="D127" s="166">
        <f>+'h7'!D108</f>
        <v>370000</v>
      </c>
    </row>
    <row r="128" spans="1:4" ht="90.75" customHeight="1" x14ac:dyDescent="0.25">
      <c r="A128" s="55"/>
      <c r="B128" s="130"/>
      <c r="C128" s="15" t="str">
        <f>+'h7'!C108</f>
        <v xml:space="preserve"> 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v>
      </c>
      <c r="D128" s="166"/>
    </row>
    <row r="129" spans="1:4" ht="17.25" customHeight="1" x14ac:dyDescent="0.25">
      <c r="A129" s="55"/>
      <c r="B129" s="130"/>
      <c r="C129" s="7" t="s">
        <v>57</v>
      </c>
      <c r="D129" s="166"/>
    </row>
    <row r="130" spans="1:4" ht="58.5" customHeight="1" x14ac:dyDescent="0.25">
      <c r="A130" s="55"/>
      <c r="B130" s="130"/>
      <c r="C130" s="15" t="s">
        <v>149</v>
      </c>
      <c r="D130" s="166"/>
    </row>
    <row r="131" spans="1:4" ht="17.25" customHeight="1" x14ac:dyDescent="0.25">
      <c r="A131" s="55"/>
      <c r="B131" s="130"/>
      <c r="C131" s="7" t="s">
        <v>58</v>
      </c>
      <c r="D131" s="166"/>
    </row>
    <row r="132" spans="1:4" ht="34.5" x14ac:dyDescent="0.25">
      <c r="A132" s="55"/>
      <c r="B132" s="130"/>
      <c r="C132" s="15" t="s">
        <v>59</v>
      </c>
      <c r="D132" s="166"/>
    </row>
    <row r="133" spans="1:4" ht="26.25" customHeight="1" x14ac:dyDescent="0.25">
      <c r="A133" s="55"/>
      <c r="B133" s="130">
        <f>+'h7'!B117</f>
        <v>31005</v>
      </c>
      <c r="C133" s="7" t="s">
        <v>56</v>
      </c>
      <c r="D133" s="166">
        <f>+'h7'!D117</f>
        <v>-1459</v>
      </c>
    </row>
    <row r="134" spans="1:4" ht="65.25" customHeight="1" x14ac:dyDescent="0.25">
      <c r="A134" s="55"/>
      <c r="B134" s="130"/>
      <c r="C134" s="15" t="str">
        <f>+'h7'!C117</f>
        <v xml:space="preserve"> Գերմանիայի զարգացման վարկերի բանկի աջակցությամբ իրականացվող Լոռու (Վանաձորի) մարզի ջրամատակարարման և ջրահեռացման համակարգերի վերականգնման ծրագիր` երկրորդ փուլ</v>
      </c>
      <c r="D134" s="166"/>
    </row>
    <row r="135" spans="1:4" ht="17.25" customHeight="1" x14ac:dyDescent="0.25">
      <c r="A135" s="55"/>
      <c r="B135" s="130"/>
      <c r="C135" s="7" t="s">
        <v>57</v>
      </c>
      <c r="D135" s="166"/>
    </row>
    <row r="136" spans="1:4" ht="46.5" customHeight="1" x14ac:dyDescent="0.25">
      <c r="A136" s="55"/>
      <c r="B136" s="130"/>
      <c r="C136" s="15" t="s">
        <v>157</v>
      </c>
      <c r="D136" s="166"/>
    </row>
    <row r="137" spans="1:4" ht="17.25" customHeight="1" x14ac:dyDescent="0.25">
      <c r="A137" s="55"/>
      <c r="B137" s="130"/>
      <c r="C137" s="7" t="s">
        <v>58</v>
      </c>
      <c r="D137" s="166"/>
    </row>
    <row r="138" spans="1:4" ht="34.5" x14ac:dyDescent="0.25">
      <c r="A138" s="55"/>
      <c r="B138" s="130"/>
      <c r="C138" s="15" t="s">
        <v>59</v>
      </c>
      <c r="D138" s="166"/>
    </row>
    <row r="139" spans="1:4" ht="26.25" customHeight="1" x14ac:dyDescent="0.25">
      <c r="A139" s="55"/>
      <c r="B139" s="130">
        <f>+'h6'!B19</f>
        <v>31015</v>
      </c>
      <c r="C139" s="7" t="s">
        <v>56</v>
      </c>
      <c r="D139" s="170">
        <f>+'h6'!G20</f>
        <v>900680.3</v>
      </c>
    </row>
    <row r="140" spans="1:4" ht="45.75" customHeight="1" x14ac:dyDescent="0.25">
      <c r="A140" s="55"/>
      <c r="B140" s="130"/>
      <c r="C140" s="15" t="str">
        <f>+'h6'!C19:E19</f>
        <v>Ջրամատակարարման և ջրահեռացման համակարգերի հիմնանորոգում որոշ բնակավայրերում</v>
      </c>
      <c r="D140" s="171"/>
    </row>
    <row r="141" spans="1:4" ht="17.25" customHeight="1" x14ac:dyDescent="0.25">
      <c r="A141" s="55"/>
      <c r="B141" s="130"/>
      <c r="C141" s="7" t="s">
        <v>57</v>
      </c>
      <c r="D141" s="171"/>
    </row>
    <row r="142" spans="1:4" ht="42.75" customHeight="1" x14ac:dyDescent="0.25">
      <c r="A142" s="55"/>
      <c r="B142" s="130"/>
      <c r="C142" s="15" t="s">
        <v>150</v>
      </c>
      <c r="D142" s="171"/>
    </row>
    <row r="143" spans="1:4" ht="17.25" customHeight="1" x14ac:dyDescent="0.25">
      <c r="A143" s="55"/>
      <c r="B143" s="130"/>
      <c r="C143" s="7" t="s">
        <v>58</v>
      </c>
      <c r="D143" s="171"/>
    </row>
    <row r="144" spans="1:4" ht="17.25" customHeight="1" x14ac:dyDescent="0.25">
      <c r="A144" s="55"/>
      <c r="B144" s="130"/>
      <c r="C144" s="15" t="s">
        <v>162</v>
      </c>
      <c r="D144" s="171"/>
    </row>
    <row r="145" spans="1:4" s="77" customFormat="1" ht="22.5" customHeight="1" x14ac:dyDescent="0.25">
      <c r="A145" s="172"/>
      <c r="B145" s="159"/>
      <c r="C145" s="57" t="s">
        <v>272</v>
      </c>
      <c r="D145" s="173">
        <f>D146</f>
        <v>2303000</v>
      </c>
    </row>
    <row r="146" spans="1:4" ht="18.75" customHeight="1" x14ac:dyDescent="0.25">
      <c r="A146" s="59">
        <v>1189</v>
      </c>
      <c r="B146" s="15"/>
      <c r="C146" s="7" t="s">
        <v>50</v>
      </c>
      <c r="D146" s="174">
        <f>+D159+D153</f>
        <v>2303000</v>
      </c>
    </row>
    <row r="147" spans="1:4" ht="37.5" customHeight="1" x14ac:dyDescent="0.25">
      <c r="A147" s="163"/>
      <c r="B147" s="74"/>
      <c r="C147" s="15" t="s">
        <v>137</v>
      </c>
      <c r="D147" s="124"/>
    </row>
    <row r="148" spans="1:4" x14ac:dyDescent="0.25">
      <c r="A148" s="164"/>
      <c r="B148" s="75"/>
      <c r="C148" s="7" t="s">
        <v>51</v>
      </c>
      <c r="D148" s="124"/>
    </row>
    <row r="149" spans="1:4" ht="37.5" customHeight="1" x14ac:dyDescent="0.25">
      <c r="A149" s="164"/>
      <c r="B149" s="75"/>
      <c r="C149" s="15" t="s">
        <v>151</v>
      </c>
      <c r="D149" s="124"/>
    </row>
    <row r="150" spans="1:4" x14ac:dyDescent="0.25">
      <c r="A150" s="165"/>
      <c r="B150" s="76"/>
      <c r="C150" s="7" t="s">
        <v>53</v>
      </c>
      <c r="D150" s="124"/>
    </row>
    <row r="151" spans="1:4" x14ac:dyDescent="0.25">
      <c r="A151" s="56"/>
      <c r="B151" s="15"/>
      <c r="C151" s="15" t="s">
        <v>152</v>
      </c>
      <c r="D151" s="124"/>
    </row>
    <row r="152" spans="1:4" x14ac:dyDescent="0.25">
      <c r="A152" s="475" t="s">
        <v>55</v>
      </c>
      <c r="B152" s="476"/>
      <c r="C152" s="476"/>
      <c r="D152" s="477"/>
    </row>
    <row r="153" spans="1:4" x14ac:dyDescent="0.25">
      <c r="A153" s="55"/>
      <c r="B153" s="130">
        <f>+'h7'!B130</f>
        <v>12001</v>
      </c>
      <c r="C153" s="7" t="s">
        <v>56</v>
      </c>
      <c r="D153" s="169">
        <f>+'h7'!D130</f>
        <v>-347423.8</v>
      </c>
    </row>
    <row r="154" spans="1:4" ht="90.75" customHeight="1" x14ac:dyDescent="0.25">
      <c r="A154" s="55"/>
      <c r="B154" s="130"/>
      <c r="C154" s="15" t="str">
        <f>+'h7'!C130</f>
        <v xml:space="preserve"> 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</v>
      </c>
      <c r="D154" s="166"/>
    </row>
    <row r="155" spans="1:4" ht="17.25" customHeight="1" x14ac:dyDescent="0.25">
      <c r="A155" s="55"/>
      <c r="B155" s="130"/>
      <c r="C155" s="7" t="s">
        <v>57</v>
      </c>
      <c r="D155" s="166"/>
    </row>
    <row r="156" spans="1:4" ht="79.5" customHeight="1" x14ac:dyDescent="0.25">
      <c r="A156" s="55"/>
      <c r="B156" s="130"/>
      <c r="C156" s="15" t="s">
        <v>265</v>
      </c>
      <c r="D156" s="166"/>
    </row>
    <row r="157" spans="1:4" ht="17.25" customHeight="1" x14ac:dyDescent="0.25">
      <c r="A157" s="55"/>
      <c r="B157" s="130"/>
      <c r="C157" s="7" t="s">
        <v>58</v>
      </c>
      <c r="D157" s="166"/>
    </row>
    <row r="158" spans="1:4" ht="17.25" customHeight="1" x14ac:dyDescent="0.25">
      <c r="A158" s="55"/>
      <c r="B158" s="130"/>
      <c r="C158" s="15" t="s">
        <v>109</v>
      </c>
      <c r="D158" s="166"/>
    </row>
    <row r="159" spans="1:4" x14ac:dyDescent="0.25">
      <c r="A159" s="55"/>
      <c r="B159" s="130">
        <f>+'h7'!B139</f>
        <v>12003</v>
      </c>
      <c r="C159" s="7" t="s">
        <v>56</v>
      </c>
      <c r="D159" s="166">
        <f>+'h7'!D139</f>
        <v>2650423.7999999998</v>
      </c>
    </row>
    <row r="160" spans="1:4" ht="90.75" customHeight="1" x14ac:dyDescent="0.25">
      <c r="A160" s="55"/>
      <c r="B160" s="130"/>
      <c r="C160" s="15" t="str">
        <f>+'h7'!C139</f>
        <v xml:space="preserve"> Ասիական զարգացման բանկի աջակցությամբ իրականացվող դպրոցների սեյսմիկ պաշտպանության ծրագրի լրացուցիչ ֆինանսավորման շրջանակներում ՀՀ դպրոցների սեյսմիկ անվտանգության բարելավմանն ուղղված միջոցառումներ</v>
      </c>
      <c r="D160" s="166"/>
    </row>
    <row r="161" spans="1:4" ht="17.25" customHeight="1" x14ac:dyDescent="0.25">
      <c r="A161" s="55"/>
      <c r="B161" s="130"/>
      <c r="C161" s="7" t="s">
        <v>57</v>
      </c>
      <c r="D161" s="166"/>
    </row>
    <row r="162" spans="1:4" ht="79.5" customHeight="1" x14ac:dyDescent="0.25">
      <c r="A162" s="55"/>
      <c r="B162" s="130"/>
      <c r="C162" s="15" t="s">
        <v>153</v>
      </c>
      <c r="D162" s="166"/>
    </row>
    <row r="163" spans="1:4" ht="17.25" customHeight="1" x14ac:dyDescent="0.25">
      <c r="A163" s="55"/>
      <c r="B163" s="130"/>
      <c r="C163" s="7" t="s">
        <v>58</v>
      </c>
      <c r="D163" s="166"/>
    </row>
    <row r="164" spans="1:4" ht="17.25" customHeight="1" x14ac:dyDescent="0.25">
      <c r="A164" s="55"/>
      <c r="B164" s="130"/>
      <c r="C164" s="15" t="s">
        <v>109</v>
      </c>
      <c r="D164" s="166"/>
    </row>
    <row r="165" spans="1:4" s="77" customFormat="1" ht="18.75" customHeight="1" x14ac:dyDescent="0.25">
      <c r="A165" s="175"/>
      <c r="B165" s="23"/>
      <c r="C165" s="57" t="s">
        <v>203</v>
      </c>
      <c r="D165" s="176">
        <f t="shared" ref="D165" si="0">D166</f>
        <v>0</v>
      </c>
    </row>
    <row r="166" spans="1:4" s="77" customFormat="1" ht="23.25" customHeight="1" x14ac:dyDescent="0.25">
      <c r="A166" s="177">
        <v>1139</v>
      </c>
      <c r="B166" s="57"/>
      <c r="C166" s="78" t="s">
        <v>50</v>
      </c>
      <c r="D166" s="178">
        <f>+D173+D179</f>
        <v>0</v>
      </c>
    </row>
    <row r="167" spans="1:4" x14ac:dyDescent="0.25">
      <c r="A167" s="56"/>
      <c r="B167" s="8"/>
      <c r="C167" s="15" t="s">
        <v>199</v>
      </c>
      <c r="D167" s="179"/>
    </row>
    <row r="168" spans="1:4" x14ac:dyDescent="0.25">
      <c r="A168" s="56"/>
      <c r="B168" s="8"/>
      <c r="C168" s="7" t="s">
        <v>51</v>
      </c>
      <c r="D168" s="179"/>
    </row>
    <row r="169" spans="1:4" ht="45.75" customHeight="1" x14ac:dyDescent="0.25">
      <c r="A169" s="56"/>
      <c r="B169" s="8"/>
      <c r="C169" s="15" t="s">
        <v>207</v>
      </c>
      <c r="D169" s="179"/>
    </row>
    <row r="170" spans="1:4" ht="19.5" customHeight="1" x14ac:dyDescent="0.25">
      <c r="A170" s="56"/>
      <c r="B170" s="8"/>
      <c r="C170" s="7" t="s">
        <v>53</v>
      </c>
      <c r="D170" s="179"/>
    </row>
    <row r="171" spans="1:4" ht="38.25" customHeight="1" x14ac:dyDescent="0.25">
      <c r="A171" s="56"/>
      <c r="B171" s="8"/>
      <c r="C171" s="15" t="s">
        <v>208</v>
      </c>
      <c r="D171" s="179"/>
    </row>
    <row r="172" spans="1:4" ht="20.25" customHeight="1" x14ac:dyDescent="0.25">
      <c r="A172" s="168"/>
      <c r="B172" s="125"/>
      <c r="C172" s="79" t="s">
        <v>55</v>
      </c>
      <c r="D172" s="180"/>
    </row>
    <row r="173" spans="1:4" ht="21" customHeight="1" x14ac:dyDescent="0.25">
      <c r="A173" s="168"/>
      <c r="B173" s="130">
        <v>11001</v>
      </c>
      <c r="C173" s="7" t="s">
        <v>193</v>
      </c>
      <c r="D173" s="169">
        <f>-D179</f>
        <v>-925036.3</v>
      </c>
    </row>
    <row r="174" spans="1:4" ht="29.25" customHeight="1" x14ac:dyDescent="0.25">
      <c r="A174" s="168"/>
      <c r="B174" s="8"/>
      <c r="C174" s="15" t="s">
        <v>199</v>
      </c>
      <c r="D174" s="169"/>
    </row>
    <row r="175" spans="1:4" ht="19.5" customHeight="1" x14ac:dyDescent="0.25">
      <c r="A175" s="168"/>
      <c r="B175" s="8"/>
      <c r="C175" s="7" t="s">
        <v>57</v>
      </c>
      <c r="D175" s="169"/>
    </row>
    <row r="176" spans="1:4" ht="81" customHeight="1" x14ac:dyDescent="0.25">
      <c r="A176" s="168"/>
      <c r="B176" s="8"/>
      <c r="C176" s="15" t="s">
        <v>209</v>
      </c>
      <c r="D176" s="169"/>
    </row>
    <row r="177" spans="1:5" ht="19.5" customHeight="1" x14ac:dyDescent="0.25">
      <c r="A177" s="168"/>
      <c r="B177" s="8"/>
      <c r="C177" s="7" t="s">
        <v>195</v>
      </c>
      <c r="D177" s="169"/>
    </row>
    <row r="178" spans="1:5" ht="24.75" customHeight="1" x14ac:dyDescent="0.25">
      <c r="A178" s="168"/>
      <c r="B178" s="8"/>
      <c r="C178" s="15" t="s">
        <v>210</v>
      </c>
      <c r="D178" s="169"/>
    </row>
    <row r="179" spans="1:5" s="26" customFormat="1" x14ac:dyDescent="0.25">
      <c r="A179" s="168"/>
      <c r="B179" s="130">
        <v>11001</v>
      </c>
      <c r="C179" s="7" t="s">
        <v>193</v>
      </c>
      <c r="D179" s="169">
        <f>'h5'!G262</f>
        <v>925036.3</v>
      </c>
      <c r="E179" s="51"/>
    </row>
    <row r="180" spans="1:5" s="26" customFormat="1" x14ac:dyDescent="0.25">
      <c r="A180" s="168"/>
      <c r="B180" s="8"/>
      <c r="C180" s="15" t="s">
        <v>199</v>
      </c>
      <c r="D180" s="169"/>
      <c r="E180" s="51"/>
    </row>
    <row r="181" spans="1:5" s="26" customFormat="1" x14ac:dyDescent="0.25">
      <c r="A181" s="168"/>
      <c r="B181" s="8"/>
      <c r="C181" s="7" t="s">
        <v>57</v>
      </c>
      <c r="D181" s="169"/>
      <c r="E181" s="51"/>
    </row>
    <row r="182" spans="1:5" s="26" customFormat="1" ht="78.75" customHeight="1" x14ac:dyDescent="0.25">
      <c r="A182" s="168"/>
      <c r="B182" s="8"/>
      <c r="C182" s="15" t="s">
        <v>209</v>
      </c>
      <c r="D182" s="169"/>
      <c r="E182" s="51"/>
    </row>
    <row r="183" spans="1:5" s="26" customFormat="1" x14ac:dyDescent="0.25">
      <c r="A183" s="168"/>
      <c r="B183" s="8"/>
      <c r="C183" s="7" t="s">
        <v>195</v>
      </c>
      <c r="D183" s="169"/>
      <c r="E183" s="51"/>
    </row>
    <row r="184" spans="1:5" s="26" customFormat="1" ht="18" thickBot="1" x14ac:dyDescent="0.3">
      <c r="A184" s="181"/>
      <c r="B184" s="136"/>
      <c r="C184" s="140" t="s">
        <v>210</v>
      </c>
      <c r="D184" s="182"/>
      <c r="E184" s="51"/>
    </row>
  </sheetData>
  <mergeCells count="6">
    <mergeCell ref="A152:D152"/>
    <mergeCell ref="A4:D4"/>
    <mergeCell ref="A7:B7"/>
    <mergeCell ref="C7:C8"/>
    <mergeCell ref="A17:D17"/>
    <mergeCell ref="A102:D102"/>
  </mergeCells>
  <pageMargins left="0.15748031496062992" right="0.23622047244094491" top="0.15748031496062992" bottom="0.15748031496062992" header="0.15748031496062992" footer="0.15748031496062992"/>
  <pageSetup scale="62" orientation="portrait" r:id="rId1"/>
  <rowBreaks count="1" manualBreakCount="1">
    <brk id="135" max="4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2"/>
  <sheetViews>
    <sheetView topLeftCell="A158" zoomScaleNormal="100" zoomScaleSheetLayoutView="90" workbookViewId="0">
      <selection activeCell="F170" sqref="F170"/>
    </sheetView>
  </sheetViews>
  <sheetFormatPr defaultColWidth="8" defaultRowHeight="16.5" customHeight="1" x14ac:dyDescent="0.3"/>
  <cols>
    <col min="1" max="1" width="8.85546875" style="438" customWidth="1"/>
    <col min="2" max="2" width="8.140625" style="438" customWidth="1"/>
    <col min="3" max="3" width="8" style="438"/>
    <col min="4" max="4" width="10.5703125" style="438" customWidth="1"/>
    <col min="5" max="5" width="15.28515625" style="438" customWidth="1"/>
    <col min="6" max="6" width="69.42578125" style="438" customWidth="1"/>
    <col min="7" max="7" width="35.85546875" style="438" customWidth="1"/>
    <col min="8" max="16384" width="8" style="438"/>
  </cols>
  <sheetData>
    <row r="1" spans="1:7" s="359" customFormat="1" ht="25.5" customHeight="1" x14ac:dyDescent="0.25">
      <c r="A1" s="489" t="s">
        <v>236</v>
      </c>
      <c r="B1" s="489"/>
      <c r="C1" s="489"/>
      <c r="D1" s="489"/>
      <c r="E1" s="489"/>
      <c r="F1" s="489"/>
      <c r="G1" s="489"/>
    </row>
    <row r="2" spans="1:7" s="288" customFormat="1" ht="13.5" customHeight="1" x14ac:dyDescent="0.25">
      <c r="A2" s="490" t="s">
        <v>81</v>
      </c>
      <c r="B2" s="490"/>
      <c r="C2" s="490"/>
      <c r="D2" s="490"/>
      <c r="E2" s="490"/>
      <c r="F2" s="490"/>
      <c r="G2" s="490"/>
    </row>
    <row r="3" spans="1:7" s="288" customFormat="1" ht="13.5" customHeight="1" x14ac:dyDescent="0.25">
      <c r="A3" s="490" t="s">
        <v>0</v>
      </c>
      <c r="B3" s="490"/>
      <c r="C3" s="490"/>
      <c r="D3" s="490"/>
      <c r="E3" s="490"/>
      <c r="F3" s="490"/>
      <c r="G3" s="490"/>
    </row>
    <row r="4" spans="1:7" s="288" customFormat="1" ht="52.5" customHeight="1" x14ac:dyDescent="0.25">
      <c r="A4" s="491" t="s">
        <v>106</v>
      </c>
      <c r="B4" s="491"/>
      <c r="C4" s="491"/>
      <c r="D4" s="491"/>
      <c r="E4" s="491"/>
      <c r="F4" s="491"/>
      <c r="G4" s="491"/>
    </row>
    <row r="5" spans="1:7" s="292" customFormat="1" ht="36" customHeight="1" thickBot="1" x14ac:dyDescent="0.35">
      <c r="G5" s="397"/>
    </row>
    <row r="6" spans="1:7" s="292" customFormat="1" ht="87" customHeight="1" x14ac:dyDescent="0.25">
      <c r="A6" s="483" t="s">
        <v>5</v>
      </c>
      <c r="B6" s="484"/>
      <c r="C6" s="485"/>
      <c r="D6" s="486" t="s">
        <v>6</v>
      </c>
      <c r="E6" s="485"/>
      <c r="F6" s="487" t="s">
        <v>7</v>
      </c>
      <c r="G6" s="354" t="s">
        <v>3</v>
      </c>
    </row>
    <row r="7" spans="1:7" s="292" customFormat="1" ht="34.5" x14ac:dyDescent="0.25">
      <c r="A7" s="398" t="s">
        <v>8</v>
      </c>
      <c r="B7" s="399" t="s">
        <v>9</v>
      </c>
      <c r="C7" s="399" t="s">
        <v>10</v>
      </c>
      <c r="D7" s="399" t="s">
        <v>11</v>
      </c>
      <c r="E7" s="399" t="s">
        <v>12</v>
      </c>
      <c r="F7" s="488"/>
      <c r="G7" s="65" t="s">
        <v>17</v>
      </c>
    </row>
    <row r="8" spans="1:7" s="292" customFormat="1" ht="16.5" customHeight="1" x14ac:dyDescent="0.25">
      <c r="A8" s="400"/>
      <c r="B8" s="401"/>
      <c r="C8" s="401"/>
      <c r="D8" s="401"/>
      <c r="E8" s="402"/>
      <c r="F8" s="403" t="s">
        <v>13</v>
      </c>
      <c r="G8" s="183">
        <f>+G10+G214+G243</f>
        <v>-4822678.8000000007</v>
      </c>
    </row>
    <row r="9" spans="1:7" s="292" customFormat="1" ht="16.5" customHeight="1" x14ac:dyDescent="0.25">
      <c r="A9" s="404"/>
      <c r="B9" s="405"/>
      <c r="C9" s="405"/>
      <c r="D9" s="405"/>
      <c r="E9" s="406"/>
      <c r="F9" s="407" t="s">
        <v>14</v>
      </c>
      <c r="G9" s="313"/>
    </row>
    <row r="10" spans="1:7" s="292" customFormat="1" ht="38.25" customHeight="1" x14ac:dyDescent="0.25">
      <c r="A10" s="404"/>
      <c r="B10" s="405"/>
      <c r="C10" s="405"/>
      <c r="D10" s="405"/>
      <c r="E10" s="406"/>
      <c r="F10" s="408" t="s">
        <v>4</v>
      </c>
      <c r="G10" s="183">
        <f>+G11+G138</f>
        <v>-7125678.8000000007</v>
      </c>
    </row>
    <row r="11" spans="1:7" s="292" customFormat="1" ht="18" customHeight="1" x14ac:dyDescent="0.25">
      <c r="A11" s="409" t="s">
        <v>31</v>
      </c>
      <c r="B11" s="405"/>
      <c r="C11" s="405"/>
      <c r="D11" s="405"/>
      <c r="E11" s="406"/>
      <c r="F11" s="410" t="s">
        <v>32</v>
      </c>
      <c r="G11" s="183">
        <f>+G13+G101</f>
        <v>-6607128.9000000004</v>
      </c>
    </row>
    <row r="12" spans="1:7" s="292" customFormat="1" ht="16.5" customHeight="1" x14ac:dyDescent="0.25">
      <c r="A12" s="404"/>
      <c r="B12" s="405"/>
      <c r="C12" s="405"/>
      <c r="D12" s="405"/>
      <c r="E12" s="406"/>
      <c r="F12" s="407" t="s">
        <v>14</v>
      </c>
      <c r="G12" s="313"/>
    </row>
    <row r="13" spans="1:7" s="292" customFormat="1" ht="33.75" customHeight="1" x14ac:dyDescent="0.25">
      <c r="A13" s="404"/>
      <c r="B13" s="411" t="s">
        <v>33</v>
      </c>
      <c r="C13" s="405"/>
      <c r="D13" s="405"/>
      <c r="E13" s="406"/>
      <c r="F13" s="410" t="s">
        <v>34</v>
      </c>
      <c r="G13" s="183">
        <f>G15</f>
        <v>-6455908.9000000004</v>
      </c>
    </row>
    <row r="14" spans="1:7" s="292" customFormat="1" ht="16.5" customHeight="1" x14ac:dyDescent="0.25">
      <c r="A14" s="404"/>
      <c r="B14" s="405"/>
      <c r="C14" s="405"/>
      <c r="D14" s="405"/>
      <c r="E14" s="406"/>
      <c r="F14" s="407" t="s">
        <v>14</v>
      </c>
      <c r="G14" s="313"/>
    </row>
    <row r="15" spans="1:7" s="292" customFormat="1" ht="16.5" customHeight="1" x14ac:dyDescent="0.25">
      <c r="A15" s="404"/>
      <c r="B15" s="405"/>
      <c r="C15" s="412" t="s">
        <v>31</v>
      </c>
      <c r="D15" s="405"/>
      <c r="E15" s="405"/>
      <c r="F15" s="413" t="s">
        <v>35</v>
      </c>
      <c r="G15" s="414">
        <f>+G17</f>
        <v>-6455908.9000000004</v>
      </c>
    </row>
    <row r="16" spans="1:7" s="292" customFormat="1" ht="16.5" customHeight="1" x14ac:dyDescent="0.25">
      <c r="A16" s="404"/>
      <c r="B16" s="405"/>
      <c r="C16" s="405"/>
      <c r="D16" s="405"/>
      <c r="E16" s="405"/>
      <c r="F16" s="415" t="s">
        <v>14</v>
      </c>
      <c r="G16" s="313"/>
    </row>
    <row r="17" spans="1:7" s="292" customFormat="1" ht="34.5" customHeight="1" x14ac:dyDescent="0.25">
      <c r="A17" s="404"/>
      <c r="B17" s="405"/>
      <c r="C17" s="405"/>
      <c r="D17" s="405"/>
      <c r="E17" s="405"/>
      <c r="F17" s="408" t="s">
        <v>4</v>
      </c>
      <c r="G17" s="183">
        <f>+G19</f>
        <v>-6455908.9000000004</v>
      </c>
    </row>
    <row r="18" spans="1:7" s="292" customFormat="1" ht="16.5" customHeight="1" x14ac:dyDescent="0.25">
      <c r="A18" s="404"/>
      <c r="B18" s="405"/>
      <c r="C18" s="405"/>
      <c r="D18" s="405"/>
      <c r="E18" s="405"/>
      <c r="F18" s="415" t="s">
        <v>14</v>
      </c>
      <c r="G18" s="313"/>
    </row>
    <row r="19" spans="1:7" s="292" customFormat="1" ht="18.75" customHeight="1" x14ac:dyDescent="0.25">
      <c r="A19" s="404"/>
      <c r="B19" s="405"/>
      <c r="C19" s="405"/>
      <c r="D19" s="405" t="s">
        <v>36</v>
      </c>
      <c r="E19" s="405"/>
      <c r="F19" s="415" t="s">
        <v>30</v>
      </c>
      <c r="G19" s="18">
        <f>++G61+G72+G83+G92+G45+G53+G37+G21+G29</f>
        <v>-6455908.9000000004</v>
      </c>
    </row>
    <row r="20" spans="1:7" s="292" customFormat="1" ht="16.5" customHeight="1" x14ac:dyDescent="0.25">
      <c r="A20" s="416"/>
      <c r="B20" s="417"/>
      <c r="C20" s="417"/>
      <c r="D20" s="417"/>
      <c r="E20" s="417"/>
      <c r="F20" s="418" t="s">
        <v>14</v>
      </c>
      <c r="G20" s="419"/>
    </row>
    <row r="21" spans="1:7" s="292" customFormat="1" ht="84.75" customHeight="1" x14ac:dyDescent="0.25">
      <c r="A21" s="306"/>
      <c r="B21" s="321"/>
      <c r="C21" s="321"/>
      <c r="D21" s="321"/>
      <c r="E21" s="322" t="str">
        <f>+'h7'!B18</f>
        <v xml:space="preserve"> 11005</v>
      </c>
      <c r="F21" s="321" t="str">
        <f>+'h7'!C18</f>
        <v xml:space="preserve"> Եվրասիական զարգացման բանկի աջակցությամբ իրականացվող ոռոգման համակարգերի զարգացման ծրագրի խորհրդատվություն և կառավարում</v>
      </c>
      <c r="G21" s="16">
        <f>G23</f>
        <v>-80000</v>
      </c>
    </row>
    <row r="22" spans="1:7" s="292" customFormat="1" ht="16.5" customHeight="1" x14ac:dyDescent="0.25">
      <c r="A22" s="355"/>
      <c r="B22" s="309"/>
      <c r="C22" s="309"/>
      <c r="D22" s="309"/>
      <c r="E22" s="309"/>
      <c r="F22" s="420" t="s">
        <v>15</v>
      </c>
      <c r="G22" s="18"/>
    </row>
    <row r="23" spans="1:7" s="292" customFormat="1" ht="39.75" customHeight="1" x14ac:dyDescent="0.25">
      <c r="A23" s="355"/>
      <c r="B23" s="309"/>
      <c r="C23" s="309"/>
      <c r="D23" s="309"/>
      <c r="E23" s="309"/>
      <c r="F23" s="314" t="s">
        <v>45</v>
      </c>
      <c r="G23" s="16">
        <f>G25</f>
        <v>-80000</v>
      </c>
    </row>
    <row r="24" spans="1:7" s="292" customFormat="1" ht="38.25" customHeight="1" x14ac:dyDescent="0.25">
      <c r="A24" s="355"/>
      <c r="B24" s="309"/>
      <c r="C24" s="309"/>
      <c r="D24" s="309"/>
      <c r="E24" s="309"/>
      <c r="F24" s="407" t="s">
        <v>16</v>
      </c>
      <c r="G24" s="16"/>
    </row>
    <row r="25" spans="1:7" s="292" customFormat="1" ht="16.5" customHeight="1" x14ac:dyDescent="0.25">
      <c r="A25" s="355"/>
      <c r="B25" s="309"/>
      <c r="C25" s="309"/>
      <c r="D25" s="309"/>
      <c r="E25" s="309"/>
      <c r="F25" s="321" t="s">
        <v>13</v>
      </c>
      <c r="G25" s="16">
        <f>G26</f>
        <v>-80000</v>
      </c>
    </row>
    <row r="26" spans="1:7" s="292" customFormat="1" ht="16.5" customHeight="1" x14ac:dyDescent="0.25">
      <c r="A26" s="355"/>
      <c r="B26" s="309"/>
      <c r="C26" s="309"/>
      <c r="D26" s="309"/>
      <c r="E26" s="309"/>
      <c r="F26" s="321" t="s">
        <v>62</v>
      </c>
      <c r="G26" s="16">
        <f>G27</f>
        <v>-80000</v>
      </c>
    </row>
    <row r="27" spans="1:7" s="292" customFormat="1" ht="16.5" customHeight="1" x14ac:dyDescent="0.25">
      <c r="A27" s="355"/>
      <c r="B27" s="309"/>
      <c r="C27" s="309"/>
      <c r="D27" s="309"/>
      <c r="E27" s="309"/>
      <c r="F27" s="321" t="str">
        <f>+'h7'!C24</f>
        <v xml:space="preserve"> ԱՅԼ  ԾԱԽՍԵՐ</v>
      </c>
      <c r="G27" s="16">
        <f>+G28</f>
        <v>-80000</v>
      </c>
    </row>
    <row r="28" spans="1:7" s="292" customFormat="1" ht="25.5" customHeight="1" x14ac:dyDescent="0.25">
      <c r="A28" s="355"/>
      <c r="B28" s="309"/>
      <c r="C28" s="309"/>
      <c r="D28" s="309"/>
      <c r="E28" s="309"/>
      <c r="F28" s="321" t="str">
        <f>+'h7'!C25</f>
        <v xml:space="preserve"> Այլ ծախսեր</v>
      </c>
      <c r="G28" s="16">
        <f>+'h7'!D25</f>
        <v>-80000</v>
      </c>
    </row>
    <row r="29" spans="1:7" s="292" customFormat="1" ht="74.25" customHeight="1" x14ac:dyDescent="0.25">
      <c r="A29" s="306"/>
      <c r="B29" s="321"/>
      <c r="C29" s="321"/>
      <c r="D29" s="321"/>
      <c r="E29" s="322" t="str">
        <f>+'h7'!B26</f>
        <v xml:space="preserve"> 11006</v>
      </c>
      <c r="F29" s="321" t="str">
        <f>+'h7'!C26</f>
        <v xml:space="preserve"> Ֆրանսիայի Հանրապետության կառավարության աջակցությամբ իրականացվող Վեդու ջրամբարի և որռոգման համակարգի  կառուցման ծրագրի խորհրդատվություն և կառավարում</v>
      </c>
      <c r="G29" s="16">
        <f>G31</f>
        <v>11921</v>
      </c>
    </row>
    <row r="30" spans="1:7" s="292" customFormat="1" ht="16.5" customHeight="1" x14ac:dyDescent="0.25">
      <c r="A30" s="355"/>
      <c r="B30" s="309"/>
      <c r="C30" s="309"/>
      <c r="D30" s="309"/>
      <c r="E30" s="309"/>
      <c r="F30" s="420" t="s">
        <v>15</v>
      </c>
      <c r="G30" s="18"/>
    </row>
    <row r="31" spans="1:7" s="292" customFormat="1" ht="39.75" customHeight="1" x14ac:dyDescent="0.25">
      <c r="A31" s="355"/>
      <c r="B31" s="309"/>
      <c r="C31" s="309"/>
      <c r="D31" s="309"/>
      <c r="E31" s="309"/>
      <c r="F31" s="314" t="s">
        <v>45</v>
      </c>
      <c r="G31" s="16">
        <f>G33</f>
        <v>11921</v>
      </c>
    </row>
    <row r="32" spans="1:7" s="292" customFormat="1" ht="38.25" customHeight="1" x14ac:dyDescent="0.25">
      <c r="A32" s="355"/>
      <c r="B32" s="309"/>
      <c r="C32" s="309"/>
      <c r="D32" s="309"/>
      <c r="E32" s="309"/>
      <c r="F32" s="407" t="s">
        <v>16</v>
      </c>
      <c r="G32" s="16"/>
    </row>
    <row r="33" spans="1:7" s="292" customFormat="1" ht="16.5" customHeight="1" x14ac:dyDescent="0.25">
      <c r="A33" s="355"/>
      <c r="B33" s="309"/>
      <c r="C33" s="309"/>
      <c r="D33" s="309"/>
      <c r="E33" s="309"/>
      <c r="F33" s="321" t="s">
        <v>13</v>
      </c>
      <c r="G33" s="16">
        <f>G34</f>
        <v>11921</v>
      </c>
    </row>
    <row r="34" spans="1:7" s="292" customFormat="1" ht="16.5" customHeight="1" x14ac:dyDescent="0.25">
      <c r="A34" s="355"/>
      <c r="B34" s="309"/>
      <c r="C34" s="309"/>
      <c r="D34" s="309"/>
      <c r="E34" s="309"/>
      <c r="F34" s="321" t="s">
        <v>62</v>
      </c>
      <c r="G34" s="16">
        <f>G35</f>
        <v>11921</v>
      </c>
    </row>
    <row r="35" spans="1:7" s="292" customFormat="1" ht="16.5" customHeight="1" x14ac:dyDescent="0.25">
      <c r="A35" s="355"/>
      <c r="B35" s="309"/>
      <c r="C35" s="309"/>
      <c r="D35" s="309"/>
      <c r="E35" s="309"/>
      <c r="F35" s="321" t="str">
        <f>+'h7'!C32</f>
        <v xml:space="preserve"> ԱՅԼ  ԾԱԽՍԵՐ</v>
      </c>
      <c r="G35" s="16">
        <f>+G36</f>
        <v>11921</v>
      </c>
    </row>
    <row r="36" spans="1:7" s="292" customFormat="1" ht="25.5" customHeight="1" x14ac:dyDescent="0.25">
      <c r="A36" s="355"/>
      <c r="B36" s="309"/>
      <c r="C36" s="309"/>
      <c r="D36" s="309"/>
      <c r="E36" s="309"/>
      <c r="F36" s="321" t="str">
        <f>+'h7'!C33</f>
        <v xml:space="preserve"> Այլ ծախսեր</v>
      </c>
      <c r="G36" s="16">
        <f>+'h7'!D33</f>
        <v>11921</v>
      </c>
    </row>
    <row r="37" spans="1:7" s="292" customFormat="1" ht="107.25" customHeight="1" x14ac:dyDescent="0.25">
      <c r="A37" s="306"/>
      <c r="B37" s="321"/>
      <c r="C37" s="321"/>
      <c r="D37" s="321"/>
      <c r="E37" s="322">
        <f>+'h7'!B34</f>
        <v>11007</v>
      </c>
      <c r="F37" s="321" t="str">
        <f>+'h7'!C34</f>
        <v xml:space="preserve"> Գերմանիայի զարգացման վարկերի բանկի աջակցությամբ իրականացվող Ախուրյան գետի ջրային ռեսուրսների ինտեգրացված կառավարում ծրագրի խորհրդատվություն և կառավարում </v>
      </c>
      <c r="G37" s="16">
        <f>G39</f>
        <v>-41000</v>
      </c>
    </row>
    <row r="38" spans="1:7" s="292" customFormat="1" ht="16.5" customHeight="1" x14ac:dyDescent="0.25">
      <c r="A38" s="355"/>
      <c r="B38" s="309"/>
      <c r="C38" s="309"/>
      <c r="D38" s="309"/>
      <c r="E38" s="309"/>
      <c r="F38" s="420" t="s">
        <v>15</v>
      </c>
      <c r="G38" s="18"/>
    </row>
    <row r="39" spans="1:7" s="292" customFormat="1" ht="39.75" customHeight="1" x14ac:dyDescent="0.25">
      <c r="A39" s="355"/>
      <c r="B39" s="309"/>
      <c r="C39" s="309"/>
      <c r="D39" s="309"/>
      <c r="E39" s="309"/>
      <c r="F39" s="314" t="s">
        <v>45</v>
      </c>
      <c r="G39" s="16">
        <f>G41</f>
        <v>-41000</v>
      </c>
    </row>
    <row r="40" spans="1:7" s="292" customFormat="1" ht="38.25" customHeight="1" x14ac:dyDescent="0.25">
      <c r="A40" s="355"/>
      <c r="B40" s="309"/>
      <c r="C40" s="309"/>
      <c r="D40" s="309"/>
      <c r="E40" s="309"/>
      <c r="F40" s="407" t="s">
        <v>16</v>
      </c>
      <c r="G40" s="16"/>
    </row>
    <row r="41" spans="1:7" s="292" customFormat="1" ht="16.5" customHeight="1" x14ac:dyDescent="0.25">
      <c r="A41" s="355"/>
      <c r="B41" s="309"/>
      <c r="C41" s="309"/>
      <c r="D41" s="309"/>
      <c r="E41" s="309"/>
      <c r="F41" s="321" t="s">
        <v>13</v>
      </c>
      <c r="G41" s="16">
        <f>G42</f>
        <v>-41000</v>
      </c>
    </row>
    <row r="42" spans="1:7" s="292" customFormat="1" ht="16.5" customHeight="1" x14ac:dyDescent="0.25">
      <c r="A42" s="355"/>
      <c r="B42" s="309"/>
      <c r="C42" s="309"/>
      <c r="D42" s="309"/>
      <c r="E42" s="309"/>
      <c r="F42" s="321" t="s">
        <v>62</v>
      </c>
      <c r="G42" s="16">
        <f>G43</f>
        <v>-41000</v>
      </c>
    </row>
    <row r="43" spans="1:7" s="292" customFormat="1" ht="16.5" customHeight="1" x14ac:dyDescent="0.25">
      <c r="A43" s="355"/>
      <c r="B43" s="309"/>
      <c r="C43" s="309"/>
      <c r="D43" s="309"/>
      <c r="E43" s="309"/>
      <c r="F43" s="321" t="str">
        <f>+'h7'!C40</f>
        <v xml:space="preserve"> ԱՅԼ  ԾԱԽՍԵՐ</v>
      </c>
      <c r="G43" s="16">
        <f>+G44</f>
        <v>-41000</v>
      </c>
    </row>
    <row r="44" spans="1:7" s="292" customFormat="1" ht="25.5" customHeight="1" x14ac:dyDescent="0.25">
      <c r="A44" s="355"/>
      <c r="B44" s="309"/>
      <c r="C44" s="309"/>
      <c r="D44" s="309"/>
      <c r="E44" s="309"/>
      <c r="F44" s="321" t="str">
        <f>+'h7'!C41</f>
        <v xml:space="preserve"> Այլ ծախսեր</v>
      </c>
      <c r="G44" s="16">
        <f>+'h7'!D41</f>
        <v>-41000</v>
      </c>
    </row>
    <row r="45" spans="1:7" s="292" customFormat="1" ht="107.25" customHeight="1" x14ac:dyDescent="0.25">
      <c r="A45" s="306"/>
      <c r="B45" s="321"/>
      <c r="C45" s="321"/>
      <c r="D45" s="321"/>
      <c r="E45" s="322" t="str">
        <f>+'h8'!B18</f>
        <v xml:space="preserve"> 11009</v>
      </c>
      <c r="F45" s="321" t="str">
        <f>+'h8'!C18</f>
        <v xml:space="preserve"> Գերմանիայի զարգացման վարկերի բանկի աջակցությամբ իրականացվող Ախուրյան գետի ջրային ռեսուրսների ինտեգրացված կառավարման դրամաշնորհային ծրագիր</v>
      </c>
      <c r="G45" s="16">
        <f>G47</f>
        <v>-9099.7999999999993</v>
      </c>
    </row>
    <row r="46" spans="1:7" s="292" customFormat="1" ht="16.5" customHeight="1" x14ac:dyDescent="0.25">
      <c r="A46" s="355"/>
      <c r="B46" s="309"/>
      <c r="C46" s="309"/>
      <c r="D46" s="309"/>
      <c r="E46" s="309"/>
      <c r="F46" s="420" t="s">
        <v>15</v>
      </c>
      <c r="G46" s="18"/>
    </row>
    <row r="47" spans="1:7" s="292" customFormat="1" ht="39.75" customHeight="1" x14ac:dyDescent="0.25">
      <c r="A47" s="355"/>
      <c r="B47" s="309"/>
      <c r="C47" s="309"/>
      <c r="D47" s="309"/>
      <c r="E47" s="309"/>
      <c r="F47" s="314" t="s">
        <v>45</v>
      </c>
      <c r="G47" s="16">
        <f>G49</f>
        <v>-9099.7999999999993</v>
      </c>
    </row>
    <row r="48" spans="1:7" s="292" customFormat="1" ht="38.25" customHeight="1" x14ac:dyDescent="0.25">
      <c r="A48" s="355"/>
      <c r="B48" s="309"/>
      <c r="C48" s="309"/>
      <c r="D48" s="309"/>
      <c r="E48" s="309"/>
      <c r="F48" s="407" t="s">
        <v>16</v>
      </c>
      <c r="G48" s="16"/>
    </row>
    <row r="49" spans="1:7" s="292" customFormat="1" ht="16.5" customHeight="1" x14ac:dyDescent="0.25">
      <c r="A49" s="355"/>
      <c r="B49" s="309"/>
      <c r="C49" s="309"/>
      <c r="D49" s="309"/>
      <c r="E49" s="309"/>
      <c r="F49" s="321" t="s">
        <v>13</v>
      </c>
      <c r="G49" s="16">
        <f>G50</f>
        <v>-9099.7999999999993</v>
      </c>
    </row>
    <row r="50" spans="1:7" s="292" customFormat="1" ht="16.5" customHeight="1" x14ac:dyDescent="0.25">
      <c r="A50" s="355"/>
      <c r="B50" s="309"/>
      <c r="C50" s="309"/>
      <c r="D50" s="309"/>
      <c r="E50" s="309"/>
      <c r="F50" s="321" t="s">
        <v>62</v>
      </c>
      <c r="G50" s="16">
        <f>G51</f>
        <v>-9099.7999999999993</v>
      </c>
    </row>
    <row r="51" spans="1:7" s="292" customFormat="1" ht="16.5" customHeight="1" x14ac:dyDescent="0.25">
      <c r="A51" s="355"/>
      <c r="B51" s="309"/>
      <c r="C51" s="309"/>
      <c r="D51" s="309"/>
      <c r="E51" s="309"/>
      <c r="F51" s="321" t="s">
        <v>62</v>
      </c>
      <c r="G51" s="16">
        <f>+G52</f>
        <v>-9099.7999999999993</v>
      </c>
    </row>
    <row r="52" spans="1:7" s="292" customFormat="1" ht="25.5" customHeight="1" x14ac:dyDescent="0.25">
      <c r="A52" s="355"/>
      <c r="B52" s="309"/>
      <c r="C52" s="309"/>
      <c r="D52" s="309"/>
      <c r="E52" s="309"/>
      <c r="F52" s="321" t="str">
        <f>+'h8'!C25</f>
        <v xml:space="preserve"> Այլ ծախսեր</v>
      </c>
      <c r="G52" s="16">
        <f>+'h8'!D18</f>
        <v>-9099.7999999999993</v>
      </c>
    </row>
    <row r="53" spans="1:7" s="292" customFormat="1" ht="87" customHeight="1" x14ac:dyDescent="0.25">
      <c r="A53" s="306"/>
      <c r="B53" s="321"/>
      <c r="C53" s="321"/>
      <c r="D53" s="321"/>
      <c r="E53" s="322">
        <f>+'h8'!B26</f>
        <v>11011</v>
      </c>
      <c r="F53" s="321" t="str">
        <f>+'h8'!C26</f>
        <v xml:space="preserve">  Զարգացման ֆրանսիական գործակալության աջակցությամբ իրականացվող ոռոգման ոլորտի ֆինանսական կայունության և ոռոգման կառավարման կարողությունների բարելավման դրամաշնորհային ծրագրի խորհրդատվություն և կառավարում</v>
      </c>
      <c r="G53" s="16">
        <f>G55</f>
        <v>-283775.90000000002</v>
      </c>
    </row>
    <row r="54" spans="1:7" s="292" customFormat="1" ht="25.5" customHeight="1" x14ac:dyDescent="0.25">
      <c r="A54" s="355"/>
      <c r="B54" s="309"/>
      <c r="C54" s="309"/>
      <c r="D54" s="309"/>
      <c r="E54" s="309"/>
      <c r="F54" s="420" t="s">
        <v>15</v>
      </c>
      <c r="G54" s="18"/>
    </row>
    <row r="55" spans="1:7" s="292" customFormat="1" ht="37.5" customHeight="1" x14ac:dyDescent="0.25">
      <c r="A55" s="355"/>
      <c r="B55" s="309"/>
      <c r="C55" s="309"/>
      <c r="D55" s="309"/>
      <c r="E55" s="309"/>
      <c r="F55" s="314" t="s">
        <v>45</v>
      </c>
      <c r="G55" s="16">
        <f>G57</f>
        <v>-283775.90000000002</v>
      </c>
    </row>
    <row r="56" spans="1:7" s="292" customFormat="1" ht="43.5" customHeight="1" x14ac:dyDescent="0.25">
      <c r="A56" s="355"/>
      <c r="B56" s="309"/>
      <c r="C56" s="309"/>
      <c r="D56" s="309"/>
      <c r="E56" s="309"/>
      <c r="F56" s="407" t="s">
        <v>16</v>
      </c>
      <c r="G56" s="16"/>
    </row>
    <row r="57" spans="1:7" s="292" customFormat="1" ht="25.5" customHeight="1" x14ac:dyDescent="0.25">
      <c r="A57" s="355"/>
      <c r="B57" s="309"/>
      <c r="C57" s="309"/>
      <c r="D57" s="309"/>
      <c r="E57" s="309"/>
      <c r="F57" s="321" t="s">
        <v>13</v>
      </c>
      <c r="G57" s="16">
        <f>G58</f>
        <v>-283775.90000000002</v>
      </c>
    </row>
    <row r="58" spans="1:7" s="292" customFormat="1" ht="21.75" customHeight="1" x14ac:dyDescent="0.25">
      <c r="A58" s="355"/>
      <c r="B58" s="309"/>
      <c r="C58" s="309"/>
      <c r="D58" s="309"/>
      <c r="E58" s="309"/>
      <c r="F58" s="321" t="s">
        <v>62</v>
      </c>
      <c r="G58" s="16">
        <f>G59</f>
        <v>-283775.90000000002</v>
      </c>
    </row>
    <row r="59" spans="1:7" s="292" customFormat="1" ht="21" customHeight="1" x14ac:dyDescent="0.25">
      <c r="A59" s="355"/>
      <c r="B59" s="309"/>
      <c r="C59" s="309"/>
      <c r="D59" s="309"/>
      <c r="E59" s="309"/>
      <c r="F59" s="321" t="str">
        <f>+'h8'!C32</f>
        <v xml:space="preserve"> ԱՅԼ  ԾԱԽՍԵՐ</v>
      </c>
      <c r="G59" s="16">
        <f>+G60</f>
        <v>-283775.90000000002</v>
      </c>
    </row>
    <row r="60" spans="1:7" s="292" customFormat="1" ht="25.5" customHeight="1" x14ac:dyDescent="0.25">
      <c r="A60" s="355"/>
      <c r="B60" s="309"/>
      <c r="C60" s="309"/>
      <c r="D60" s="309"/>
      <c r="E60" s="309"/>
      <c r="F60" s="321" t="str">
        <f>+'h8'!C33</f>
        <v xml:space="preserve"> Այլ ծախսեր</v>
      </c>
      <c r="G60" s="16">
        <f>+'h8'!D26</f>
        <v>-283775.90000000002</v>
      </c>
    </row>
    <row r="61" spans="1:7" s="292" customFormat="1" ht="65.25" customHeight="1" x14ac:dyDescent="0.25">
      <c r="A61" s="306"/>
      <c r="B61" s="321"/>
      <c r="C61" s="321"/>
      <c r="D61" s="321"/>
      <c r="E61" s="322">
        <f>+'h7'!B42</f>
        <v>31001</v>
      </c>
      <c r="F61" s="321" t="str">
        <f>+'h7'!C42</f>
        <v xml:space="preserve"> Ֆրանսիայի Հանրապետության կառավարության աջակցությամբ իրականացվող Վեդու ջրամբարի  և ոռոգման համակարգի կառուցում</v>
      </c>
      <c r="G61" s="16">
        <f>G63</f>
        <v>-303200</v>
      </c>
    </row>
    <row r="62" spans="1:7" s="292" customFormat="1" ht="16.5" customHeight="1" x14ac:dyDescent="0.25">
      <c r="A62" s="355"/>
      <c r="B62" s="309"/>
      <c r="C62" s="309"/>
      <c r="D62" s="309"/>
      <c r="E62" s="309"/>
      <c r="F62" s="420" t="s">
        <v>15</v>
      </c>
      <c r="G62" s="18"/>
    </row>
    <row r="63" spans="1:7" s="292" customFormat="1" ht="39.75" customHeight="1" x14ac:dyDescent="0.25">
      <c r="A63" s="355"/>
      <c r="B63" s="309"/>
      <c r="C63" s="309"/>
      <c r="D63" s="309"/>
      <c r="E63" s="309"/>
      <c r="F63" s="314" t="s">
        <v>45</v>
      </c>
      <c r="G63" s="18">
        <f>G65</f>
        <v>-303200</v>
      </c>
    </row>
    <row r="64" spans="1:7" s="292" customFormat="1" ht="34.5" x14ac:dyDescent="0.25">
      <c r="A64" s="355"/>
      <c r="B64" s="309"/>
      <c r="C64" s="309"/>
      <c r="D64" s="309"/>
      <c r="E64" s="309"/>
      <c r="F64" s="407" t="s">
        <v>16</v>
      </c>
      <c r="G64" s="18"/>
    </row>
    <row r="65" spans="1:7" s="292" customFormat="1" ht="16.5" customHeight="1" x14ac:dyDescent="0.25">
      <c r="A65" s="355"/>
      <c r="B65" s="309"/>
      <c r="C65" s="309"/>
      <c r="D65" s="309"/>
      <c r="E65" s="309"/>
      <c r="F65" s="321" t="s">
        <v>13</v>
      </c>
      <c r="G65" s="18">
        <f t="shared" ref="G65:G68" si="0">G66</f>
        <v>-303200</v>
      </c>
    </row>
    <row r="66" spans="1:7" s="292" customFormat="1" ht="16.5" customHeight="1" x14ac:dyDescent="0.25">
      <c r="A66" s="355"/>
      <c r="B66" s="309"/>
      <c r="C66" s="309"/>
      <c r="D66" s="309"/>
      <c r="E66" s="309"/>
      <c r="F66" s="321" t="s">
        <v>39</v>
      </c>
      <c r="G66" s="18">
        <f t="shared" si="0"/>
        <v>-303200</v>
      </c>
    </row>
    <row r="67" spans="1:7" s="292" customFormat="1" ht="16.5" customHeight="1" x14ac:dyDescent="0.25">
      <c r="A67" s="355"/>
      <c r="B67" s="309"/>
      <c r="C67" s="309"/>
      <c r="D67" s="309"/>
      <c r="E67" s="309"/>
      <c r="F67" s="321" t="s">
        <v>40</v>
      </c>
      <c r="G67" s="18">
        <f>G68+G70</f>
        <v>-303200</v>
      </c>
    </row>
    <row r="68" spans="1:7" s="292" customFormat="1" ht="16.5" customHeight="1" x14ac:dyDescent="0.25">
      <c r="A68" s="355"/>
      <c r="B68" s="309"/>
      <c r="C68" s="309"/>
      <c r="D68" s="309"/>
      <c r="E68" s="309"/>
      <c r="F68" s="321" t="s">
        <v>100</v>
      </c>
      <c r="G68" s="18">
        <f t="shared" si="0"/>
        <v>-292200</v>
      </c>
    </row>
    <row r="69" spans="1:7" s="292" customFormat="1" ht="16.5" customHeight="1" x14ac:dyDescent="0.25">
      <c r="A69" s="355"/>
      <c r="B69" s="309"/>
      <c r="C69" s="309"/>
      <c r="D69" s="309"/>
      <c r="E69" s="309"/>
      <c r="F69" s="321" t="s">
        <v>102</v>
      </c>
      <c r="G69" s="18">
        <f>+'h7'!D50</f>
        <v>-292200</v>
      </c>
    </row>
    <row r="70" spans="1:7" s="292" customFormat="1" ht="16.5" customHeight="1" x14ac:dyDescent="0.25">
      <c r="A70" s="355"/>
      <c r="B70" s="309"/>
      <c r="C70" s="309"/>
      <c r="D70" s="309"/>
      <c r="E70" s="309"/>
      <c r="F70" s="321" t="s">
        <v>128</v>
      </c>
      <c r="G70" s="18">
        <f>+G71</f>
        <v>-11000</v>
      </c>
    </row>
    <row r="71" spans="1:7" s="292" customFormat="1" ht="16.5" customHeight="1" x14ac:dyDescent="0.25">
      <c r="A71" s="355"/>
      <c r="B71" s="309"/>
      <c r="C71" s="309"/>
      <c r="D71" s="309"/>
      <c r="E71" s="309"/>
      <c r="F71" s="321" t="s">
        <v>129</v>
      </c>
      <c r="G71" s="18">
        <f>+'h7'!D52</f>
        <v>-11000</v>
      </c>
    </row>
    <row r="72" spans="1:7" s="292" customFormat="1" ht="71.25" customHeight="1" x14ac:dyDescent="0.25">
      <c r="A72" s="306"/>
      <c r="B72" s="321"/>
      <c r="C72" s="321"/>
      <c r="D72" s="321"/>
      <c r="E72" s="322">
        <v>31004</v>
      </c>
      <c r="F72" s="321" t="s">
        <v>107</v>
      </c>
      <c r="G72" s="16">
        <f>G74</f>
        <v>-3866649.2</v>
      </c>
    </row>
    <row r="73" spans="1:7" s="292" customFormat="1" ht="16.5" customHeight="1" x14ac:dyDescent="0.25">
      <c r="A73" s="355"/>
      <c r="B73" s="309"/>
      <c r="C73" s="309"/>
      <c r="D73" s="309"/>
      <c r="E73" s="309"/>
      <c r="F73" s="420" t="s">
        <v>15</v>
      </c>
      <c r="G73" s="18"/>
    </row>
    <row r="74" spans="1:7" s="292" customFormat="1" ht="39.75" customHeight="1" x14ac:dyDescent="0.25">
      <c r="A74" s="355"/>
      <c r="B74" s="309"/>
      <c r="C74" s="309"/>
      <c r="D74" s="309"/>
      <c r="E74" s="309"/>
      <c r="F74" s="314" t="s">
        <v>45</v>
      </c>
      <c r="G74" s="18">
        <f>G76</f>
        <v>-3866649.2</v>
      </c>
    </row>
    <row r="75" spans="1:7" s="292" customFormat="1" ht="34.5" x14ac:dyDescent="0.25">
      <c r="A75" s="355"/>
      <c r="B75" s="309"/>
      <c r="C75" s="309"/>
      <c r="D75" s="309"/>
      <c r="E75" s="309"/>
      <c r="F75" s="407" t="s">
        <v>16</v>
      </c>
      <c r="G75" s="18"/>
    </row>
    <row r="76" spans="1:7" s="292" customFormat="1" ht="16.5" customHeight="1" x14ac:dyDescent="0.25">
      <c r="A76" s="355"/>
      <c r="B76" s="309"/>
      <c r="C76" s="309"/>
      <c r="D76" s="309"/>
      <c r="E76" s="309"/>
      <c r="F76" s="321" t="s">
        <v>13</v>
      </c>
      <c r="G76" s="18">
        <f t="shared" ref="G76:G79" si="1">G77</f>
        <v>-3866649.2</v>
      </c>
    </row>
    <row r="77" spans="1:7" s="292" customFormat="1" ht="16.5" customHeight="1" x14ac:dyDescent="0.25">
      <c r="A77" s="355"/>
      <c r="B77" s="309"/>
      <c r="C77" s="309"/>
      <c r="D77" s="309"/>
      <c r="E77" s="309"/>
      <c r="F77" s="321" t="s">
        <v>39</v>
      </c>
      <c r="G77" s="18">
        <f t="shared" si="1"/>
        <v>-3866649.2</v>
      </c>
    </row>
    <row r="78" spans="1:7" s="292" customFormat="1" ht="16.5" customHeight="1" x14ac:dyDescent="0.25">
      <c r="A78" s="355"/>
      <c r="B78" s="309"/>
      <c r="C78" s="309"/>
      <c r="D78" s="309"/>
      <c r="E78" s="309"/>
      <c r="F78" s="321" t="s">
        <v>40</v>
      </c>
      <c r="G78" s="18">
        <f>G79+G81</f>
        <v>-3866649.2</v>
      </c>
    </row>
    <row r="79" spans="1:7" s="292" customFormat="1" ht="16.5" customHeight="1" x14ac:dyDescent="0.25">
      <c r="A79" s="355"/>
      <c r="B79" s="309"/>
      <c r="C79" s="309"/>
      <c r="D79" s="309"/>
      <c r="E79" s="309"/>
      <c r="F79" s="321" t="s">
        <v>100</v>
      </c>
      <c r="G79" s="18">
        <f t="shared" si="1"/>
        <v>-3349497.2</v>
      </c>
    </row>
    <row r="80" spans="1:7" s="292" customFormat="1" ht="16.5" customHeight="1" x14ac:dyDescent="0.25">
      <c r="A80" s="355"/>
      <c r="B80" s="309"/>
      <c r="C80" s="309"/>
      <c r="D80" s="309"/>
      <c r="E80" s="309"/>
      <c r="F80" s="321" t="s">
        <v>102</v>
      </c>
      <c r="G80" s="18">
        <f>+'h7'!D61</f>
        <v>-3349497.2</v>
      </c>
    </row>
    <row r="81" spans="1:7" s="292" customFormat="1" ht="16.5" customHeight="1" x14ac:dyDescent="0.25">
      <c r="A81" s="355"/>
      <c r="B81" s="309"/>
      <c r="C81" s="309"/>
      <c r="D81" s="309"/>
      <c r="E81" s="309"/>
      <c r="F81" s="407" t="s">
        <v>103</v>
      </c>
      <c r="G81" s="18">
        <f>+G82</f>
        <v>-517152</v>
      </c>
    </row>
    <row r="82" spans="1:7" s="292" customFormat="1" ht="16.5" customHeight="1" x14ac:dyDescent="0.25">
      <c r="A82" s="355"/>
      <c r="B82" s="309"/>
      <c r="C82" s="309"/>
      <c r="D82" s="309"/>
      <c r="E82" s="309"/>
      <c r="F82" s="407" t="s">
        <v>104</v>
      </c>
      <c r="G82" s="18">
        <f>+'h7'!D63</f>
        <v>-517152</v>
      </c>
    </row>
    <row r="83" spans="1:7" s="292" customFormat="1" ht="71.25" customHeight="1" x14ac:dyDescent="0.25">
      <c r="A83" s="306"/>
      <c r="B83" s="321"/>
      <c r="C83" s="321"/>
      <c r="D83" s="321"/>
      <c r="E83" s="322">
        <f>+'h7'!B64</f>
        <v>31005</v>
      </c>
      <c r="F83" s="321" t="str">
        <f>+'h7'!C64</f>
        <v xml:space="preserve">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</v>
      </c>
      <c r="G83" s="16">
        <f>G85</f>
        <v>105895</v>
      </c>
    </row>
    <row r="84" spans="1:7" s="292" customFormat="1" ht="16.5" customHeight="1" x14ac:dyDescent="0.25">
      <c r="A84" s="355"/>
      <c r="B84" s="309"/>
      <c r="C84" s="309"/>
      <c r="D84" s="309"/>
      <c r="E84" s="309"/>
      <c r="F84" s="420" t="s">
        <v>15</v>
      </c>
      <c r="G84" s="18"/>
    </row>
    <row r="85" spans="1:7" s="292" customFormat="1" ht="39" customHeight="1" x14ac:dyDescent="0.25">
      <c r="A85" s="355"/>
      <c r="B85" s="309"/>
      <c r="C85" s="309"/>
      <c r="D85" s="309"/>
      <c r="E85" s="309"/>
      <c r="F85" s="314" t="s">
        <v>45</v>
      </c>
      <c r="G85" s="18">
        <f>G87</f>
        <v>105895</v>
      </c>
    </row>
    <row r="86" spans="1:7" s="292" customFormat="1" ht="34.5" x14ac:dyDescent="0.25">
      <c r="A86" s="355"/>
      <c r="B86" s="309"/>
      <c r="C86" s="309"/>
      <c r="D86" s="309"/>
      <c r="E86" s="309"/>
      <c r="F86" s="407" t="s">
        <v>16</v>
      </c>
      <c r="G86" s="18"/>
    </row>
    <row r="87" spans="1:7" s="292" customFormat="1" ht="16.5" customHeight="1" x14ac:dyDescent="0.25">
      <c r="A87" s="355"/>
      <c r="B87" s="309"/>
      <c r="C87" s="309"/>
      <c r="D87" s="309"/>
      <c r="E87" s="309"/>
      <c r="F87" s="321" t="s">
        <v>13</v>
      </c>
      <c r="G87" s="18">
        <f t="shared" ref="G87:G90" si="2">G88</f>
        <v>105895</v>
      </c>
    </row>
    <row r="88" spans="1:7" s="292" customFormat="1" ht="16.5" customHeight="1" x14ac:dyDescent="0.25">
      <c r="A88" s="355"/>
      <c r="B88" s="309"/>
      <c r="C88" s="309"/>
      <c r="D88" s="309"/>
      <c r="E88" s="309"/>
      <c r="F88" s="321" t="s">
        <v>39</v>
      </c>
      <c r="G88" s="18">
        <f t="shared" si="2"/>
        <v>105895</v>
      </c>
    </row>
    <row r="89" spans="1:7" s="292" customFormat="1" ht="16.5" customHeight="1" x14ac:dyDescent="0.25">
      <c r="A89" s="355"/>
      <c r="B89" s="309"/>
      <c r="C89" s="309"/>
      <c r="D89" s="309"/>
      <c r="E89" s="309"/>
      <c r="F89" s="321" t="s">
        <v>40</v>
      </c>
      <c r="G89" s="18">
        <f>G90</f>
        <v>105895</v>
      </c>
    </row>
    <row r="90" spans="1:7" s="292" customFormat="1" ht="16.5" customHeight="1" x14ac:dyDescent="0.25">
      <c r="A90" s="355"/>
      <c r="B90" s="309"/>
      <c r="C90" s="309"/>
      <c r="D90" s="309"/>
      <c r="E90" s="309"/>
      <c r="F90" s="321" t="s">
        <v>100</v>
      </c>
      <c r="G90" s="18">
        <f t="shared" si="2"/>
        <v>105895</v>
      </c>
    </row>
    <row r="91" spans="1:7" s="292" customFormat="1" ht="16.5" customHeight="1" x14ac:dyDescent="0.25">
      <c r="A91" s="355"/>
      <c r="B91" s="309"/>
      <c r="C91" s="309"/>
      <c r="D91" s="309"/>
      <c r="E91" s="309"/>
      <c r="F91" s="321" t="s">
        <v>102</v>
      </c>
      <c r="G91" s="18">
        <f>+'h7'!D72</f>
        <v>105895</v>
      </c>
    </row>
    <row r="92" spans="1:7" s="292" customFormat="1" ht="95.25" customHeight="1" x14ac:dyDescent="0.25">
      <c r="A92" s="306"/>
      <c r="B92" s="321"/>
      <c r="C92" s="321"/>
      <c r="D92" s="321"/>
      <c r="E92" s="322">
        <f>+'h7'!B73</f>
        <v>31006</v>
      </c>
      <c r="F92" s="321" t="str">
        <f>+'h7'!C73</f>
        <v xml:space="preserve"> Գերմանիայի զարգացման վարկերի բանկի աջակցությամբ իրականացվող Ախուրյան գետի ջրային ռեսուրսների ինտեգրացված կառավարման ծրագրի երկրորդ փուլի շրջանակներում ջրային տնտեսության ենթակառուցվածքների հիմնանորոգում</v>
      </c>
      <c r="G92" s="16">
        <f>G94</f>
        <v>-1990000</v>
      </c>
    </row>
    <row r="93" spans="1:7" s="292" customFormat="1" ht="16.5" customHeight="1" x14ac:dyDescent="0.25">
      <c r="A93" s="355"/>
      <c r="B93" s="309"/>
      <c r="C93" s="309"/>
      <c r="D93" s="309"/>
      <c r="E93" s="309"/>
      <c r="F93" s="420" t="s">
        <v>15</v>
      </c>
      <c r="G93" s="18"/>
    </row>
    <row r="94" spans="1:7" s="292" customFormat="1" ht="39" customHeight="1" x14ac:dyDescent="0.25">
      <c r="A94" s="355"/>
      <c r="B94" s="309"/>
      <c r="C94" s="309"/>
      <c r="D94" s="309"/>
      <c r="E94" s="309"/>
      <c r="F94" s="314" t="s">
        <v>45</v>
      </c>
      <c r="G94" s="18">
        <f>G96</f>
        <v>-1990000</v>
      </c>
    </row>
    <row r="95" spans="1:7" s="292" customFormat="1" ht="34.5" x14ac:dyDescent="0.25">
      <c r="A95" s="355"/>
      <c r="B95" s="309"/>
      <c r="C95" s="309"/>
      <c r="D95" s="309"/>
      <c r="E95" s="309"/>
      <c r="F95" s="407" t="s">
        <v>16</v>
      </c>
      <c r="G95" s="18"/>
    </row>
    <row r="96" spans="1:7" s="292" customFormat="1" ht="16.5" customHeight="1" x14ac:dyDescent="0.25">
      <c r="A96" s="355"/>
      <c r="B96" s="309"/>
      <c r="C96" s="309"/>
      <c r="D96" s="309"/>
      <c r="E96" s="309"/>
      <c r="F96" s="321" t="s">
        <v>13</v>
      </c>
      <c r="G96" s="18">
        <f t="shared" ref="G96:G99" si="3">G97</f>
        <v>-1990000</v>
      </c>
    </row>
    <row r="97" spans="1:7" s="292" customFormat="1" ht="16.5" customHeight="1" x14ac:dyDescent="0.25">
      <c r="A97" s="355"/>
      <c r="B97" s="309"/>
      <c r="C97" s="309"/>
      <c r="D97" s="309"/>
      <c r="E97" s="309"/>
      <c r="F97" s="321" t="s">
        <v>39</v>
      </c>
      <c r="G97" s="18">
        <f t="shared" si="3"/>
        <v>-1990000</v>
      </c>
    </row>
    <row r="98" spans="1:7" s="292" customFormat="1" ht="16.5" customHeight="1" x14ac:dyDescent="0.25">
      <c r="A98" s="355"/>
      <c r="B98" s="309"/>
      <c r="C98" s="309"/>
      <c r="D98" s="309"/>
      <c r="E98" s="309"/>
      <c r="F98" s="321" t="s">
        <v>40</v>
      </c>
      <c r="G98" s="18">
        <f>G99</f>
        <v>-1990000</v>
      </c>
    </row>
    <row r="99" spans="1:7" s="292" customFormat="1" ht="16.5" customHeight="1" x14ac:dyDescent="0.25">
      <c r="A99" s="355"/>
      <c r="B99" s="309"/>
      <c r="C99" s="309"/>
      <c r="D99" s="309"/>
      <c r="E99" s="309"/>
      <c r="F99" s="321" t="s">
        <v>100</v>
      </c>
      <c r="G99" s="18">
        <f t="shared" si="3"/>
        <v>-1990000</v>
      </c>
    </row>
    <row r="100" spans="1:7" s="292" customFormat="1" ht="16.5" customHeight="1" x14ac:dyDescent="0.25">
      <c r="A100" s="355"/>
      <c r="B100" s="309"/>
      <c r="C100" s="309"/>
      <c r="D100" s="309"/>
      <c r="E100" s="309"/>
      <c r="F100" s="321" t="s">
        <v>102</v>
      </c>
      <c r="G100" s="18">
        <f>+'h7'!D81</f>
        <v>-1990000</v>
      </c>
    </row>
    <row r="101" spans="1:7" s="292" customFormat="1" ht="20.25" customHeight="1" x14ac:dyDescent="0.25">
      <c r="A101" s="404"/>
      <c r="B101" s="411" t="s">
        <v>133</v>
      </c>
      <c r="C101" s="405"/>
      <c r="D101" s="405"/>
      <c r="E101" s="406"/>
      <c r="F101" s="410" t="s">
        <v>134</v>
      </c>
      <c r="G101" s="183">
        <f>G103</f>
        <v>-151220</v>
      </c>
    </row>
    <row r="102" spans="1:7" s="292" customFormat="1" ht="16.5" customHeight="1" x14ac:dyDescent="0.25">
      <c r="A102" s="404"/>
      <c r="B102" s="405"/>
      <c r="C102" s="405"/>
      <c r="D102" s="405"/>
      <c r="E102" s="406"/>
      <c r="F102" s="407" t="s">
        <v>14</v>
      </c>
      <c r="G102" s="313"/>
    </row>
    <row r="103" spans="1:7" s="292" customFormat="1" ht="16.5" customHeight="1" x14ac:dyDescent="0.25">
      <c r="A103" s="404"/>
      <c r="B103" s="405"/>
      <c r="C103" s="421" t="s">
        <v>78</v>
      </c>
      <c r="D103" s="405"/>
      <c r="E103" s="405"/>
      <c r="F103" s="413" t="s">
        <v>134</v>
      </c>
      <c r="G103" s="414">
        <f>G105</f>
        <v>-151220</v>
      </c>
    </row>
    <row r="104" spans="1:7" s="292" customFormat="1" ht="16.5" customHeight="1" x14ac:dyDescent="0.25">
      <c r="A104" s="404"/>
      <c r="B104" s="405"/>
      <c r="C104" s="405"/>
      <c r="D104" s="405"/>
      <c r="E104" s="405"/>
      <c r="F104" s="415" t="s">
        <v>14</v>
      </c>
      <c r="G104" s="313"/>
    </row>
    <row r="105" spans="1:7" s="292" customFormat="1" ht="34.5" customHeight="1" x14ac:dyDescent="0.25">
      <c r="A105" s="404"/>
      <c r="B105" s="405"/>
      <c r="C105" s="405"/>
      <c r="D105" s="405"/>
      <c r="E105" s="405"/>
      <c r="F105" s="408" t="s">
        <v>4</v>
      </c>
      <c r="G105" s="183">
        <f>G107</f>
        <v>-151220</v>
      </c>
    </row>
    <row r="106" spans="1:7" s="292" customFormat="1" ht="16.5" customHeight="1" x14ac:dyDescent="0.25">
      <c r="A106" s="404"/>
      <c r="B106" s="405"/>
      <c r="C106" s="405"/>
      <c r="D106" s="405"/>
      <c r="E106" s="405"/>
      <c r="F106" s="415" t="s">
        <v>14</v>
      </c>
      <c r="G106" s="313"/>
    </row>
    <row r="107" spans="1:7" s="292" customFormat="1" ht="29.25" customHeight="1" x14ac:dyDescent="0.25">
      <c r="A107" s="404"/>
      <c r="B107" s="405"/>
      <c r="C107" s="405"/>
      <c r="D107" s="422">
        <v>1019</v>
      </c>
      <c r="E107" s="405"/>
      <c r="F107" s="415" t="s">
        <v>130</v>
      </c>
      <c r="G107" s="16">
        <f>G109+G129+G120</f>
        <v>-151220</v>
      </c>
    </row>
    <row r="108" spans="1:7" s="292" customFormat="1" ht="16.5" customHeight="1" x14ac:dyDescent="0.25">
      <c r="A108" s="416"/>
      <c r="B108" s="417"/>
      <c r="C108" s="417"/>
      <c r="D108" s="417"/>
      <c r="E108" s="417"/>
      <c r="F108" s="418" t="s">
        <v>14</v>
      </c>
      <c r="G108" s="419"/>
    </row>
    <row r="109" spans="1:7" s="292" customFormat="1" ht="102" customHeight="1" x14ac:dyDescent="0.25">
      <c r="A109" s="306"/>
      <c r="B109" s="321"/>
      <c r="C109" s="321"/>
      <c r="D109" s="321"/>
      <c r="E109" s="322" t="str">
        <f>+'h7'!B84</f>
        <v xml:space="preserve"> 12004</v>
      </c>
      <c r="F109" s="321" t="str">
        <f>+'h7'!C84</f>
        <v xml:space="preserve"> 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որակի, օգտագործման և հասանելիության բարելավում</v>
      </c>
      <c r="G109" s="16">
        <f>G111</f>
        <v>-92590</v>
      </c>
    </row>
    <row r="110" spans="1:7" s="292" customFormat="1" ht="16.5" customHeight="1" x14ac:dyDescent="0.25">
      <c r="A110" s="355"/>
      <c r="B110" s="309"/>
      <c r="C110" s="309"/>
      <c r="D110" s="309"/>
      <c r="E110" s="309"/>
      <c r="F110" s="420" t="s">
        <v>15</v>
      </c>
      <c r="G110" s="18"/>
    </row>
    <row r="111" spans="1:7" s="292" customFormat="1" ht="39.75" customHeight="1" x14ac:dyDescent="0.25">
      <c r="A111" s="355"/>
      <c r="B111" s="309"/>
      <c r="C111" s="309"/>
      <c r="D111" s="309"/>
      <c r="E111" s="309"/>
      <c r="F111" s="314" t="s">
        <v>174</v>
      </c>
      <c r="G111" s="18">
        <f>G113</f>
        <v>-92590</v>
      </c>
    </row>
    <row r="112" spans="1:7" s="292" customFormat="1" ht="34.5" x14ac:dyDescent="0.25">
      <c r="A112" s="355"/>
      <c r="B112" s="309"/>
      <c r="C112" s="309"/>
      <c r="D112" s="309"/>
      <c r="E112" s="309"/>
      <c r="F112" s="407" t="s">
        <v>16</v>
      </c>
      <c r="G112" s="18"/>
    </row>
    <row r="113" spans="1:7" s="292" customFormat="1" ht="16.5" customHeight="1" x14ac:dyDescent="0.25">
      <c r="A113" s="355"/>
      <c r="B113" s="309"/>
      <c r="C113" s="309"/>
      <c r="D113" s="309"/>
      <c r="E113" s="309"/>
      <c r="F113" s="321" t="s">
        <v>13</v>
      </c>
      <c r="G113" s="18">
        <f t="shared" ref="G113:G116" si="4">G114</f>
        <v>-92590</v>
      </c>
    </row>
    <row r="114" spans="1:7" s="292" customFormat="1" ht="16.5" customHeight="1" x14ac:dyDescent="0.25">
      <c r="A114" s="355"/>
      <c r="B114" s="309"/>
      <c r="C114" s="309"/>
      <c r="D114" s="309"/>
      <c r="E114" s="309"/>
      <c r="F114" s="321" t="s">
        <v>39</v>
      </c>
      <c r="G114" s="18">
        <f t="shared" si="4"/>
        <v>-92590</v>
      </c>
    </row>
    <row r="115" spans="1:7" s="292" customFormat="1" ht="16.5" customHeight="1" x14ac:dyDescent="0.25">
      <c r="A115" s="355"/>
      <c r="B115" s="309"/>
      <c r="C115" s="309"/>
      <c r="D115" s="309"/>
      <c r="E115" s="309"/>
      <c r="F115" s="321" t="s">
        <v>40</v>
      </c>
      <c r="G115" s="18">
        <f>G116+G118</f>
        <v>-92590</v>
      </c>
    </row>
    <row r="116" spans="1:7" s="292" customFormat="1" ht="16.5" customHeight="1" x14ac:dyDescent="0.25">
      <c r="A116" s="355"/>
      <c r="B116" s="309"/>
      <c r="C116" s="309"/>
      <c r="D116" s="309"/>
      <c r="E116" s="309"/>
      <c r="F116" s="321" t="s">
        <v>100</v>
      </c>
      <c r="G116" s="18">
        <f t="shared" si="4"/>
        <v>112400</v>
      </c>
    </row>
    <row r="117" spans="1:7" s="292" customFormat="1" ht="16.5" customHeight="1" x14ac:dyDescent="0.25">
      <c r="A117" s="355"/>
      <c r="B117" s="309"/>
      <c r="C117" s="309"/>
      <c r="D117" s="309"/>
      <c r="E117" s="309"/>
      <c r="F117" s="321" t="s">
        <v>102</v>
      </c>
      <c r="G117" s="18">
        <f>+'h7'!D92</f>
        <v>112400</v>
      </c>
    </row>
    <row r="118" spans="1:7" s="292" customFormat="1" ht="16.5" customHeight="1" x14ac:dyDescent="0.25">
      <c r="A118" s="355"/>
      <c r="B118" s="309"/>
      <c r="C118" s="309"/>
      <c r="D118" s="309"/>
      <c r="E118" s="309"/>
      <c r="F118" s="321" t="s">
        <v>128</v>
      </c>
      <c r="G118" s="18">
        <f>+G119</f>
        <v>-204990</v>
      </c>
    </row>
    <row r="119" spans="1:7" s="292" customFormat="1" ht="21" customHeight="1" x14ac:dyDescent="0.25">
      <c r="A119" s="355"/>
      <c r="B119" s="309"/>
      <c r="C119" s="309"/>
      <c r="D119" s="309"/>
      <c r="E119" s="309"/>
      <c r="F119" s="321" t="s">
        <v>129</v>
      </c>
      <c r="G119" s="18">
        <f>+'h7'!D94</f>
        <v>-204990</v>
      </c>
    </row>
    <row r="120" spans="1:7" s="292" customFormat="1" ht="114.75" customHeight="1" x14ac:dyDescent="0.25">
      <c r="A120" s="306"/>
      <c r="B120" s="321"/>
      <c r="C120" s="321"/>
      <c r="D120" s="321"/>
      <c r="E120" s="322" t="str">
        <f>+'h8'!B36</f>
        <v xml:space="preserve"> 12005</v>
      </c>
      <c r="F120" s="321" t="str">
        <f>+'h8'!C36</f>
        <v xml:space="preserve"> ԱՄՆ ՄԶԳ աջակցությամբ իրականացվող Տեղականինքնակառավարման և ապակենտրոնացման բարեփոխումների դրամաշնորհային ծրագրի շրջանակներում Տեղական կառավարման համակարգերի հզորացում,ապակենտրոնացման գործընթացներին աջակցություն, պիլոտային ծրագրերի իրականացում</v>
      </c>
      <c r="G120" s="16">
        <f>G122</f>
        <v>-66000</v>
      </c>
    </row>
    <row r="121" spans="1:7" s="292" customFormat="1" ht="16.5" customHeight="1" x14ac:dyDescent="0.25">
      <c r="A121" s="355"/>
      <c r="B121" s="309"/>
      <c r="C121" s="309"/>
      <c r="D121" s="309"/>
      <c r="E121" s="309"/>
      <c r="F121" s="420" t="s">
        <v>15</v>
      </c>
      <c r="G121" s="18"/>
    </row>
    <row r="122" spans="1:7" s="292" customFormat="1" ht="39.75" customHeight="1" x14ac:dyDescent="0.25">
      <c r="A122" s="355"/>
      <c r="B122" s="309"/>
      <c r="C122" s="309"/>
      <c r="D122" s="309"/>
      <c r="E122" s="309"/>
      <c r="F122" s="314" t="s">
        <v>174</v>
      </c>
      <c r="G122" s="18">
        <f>G124</f>
        <v>-66000</v>
      </c>
    </row>
    <row r="123" spans="1:7" s="292" customFormat="1" ht="34.5" x14ac:dyDescent="0.25">
      <c r="A123" s="355"/>
      <c r="B123" s="309"/>
      <c r="C123" s="309"/>
      <c r="D123" s="309"/>
      <c r="E123" s="309"/>
      <c r="F123" s="407" t="s">
        <v>16</v>
      </c>
      <c r="G123" s="18"/>
    </row>
    <row r="124" spans="1:7" s="292" customFormat="1" ht="16.5" customHeight="1" x14ac:dyDescent="0.25">
      <c r="A124" s="355"/>
      <c r="B124" s="309"/>
      <c r="C124" s="309"/>
      <c r="D124" s="309"/>
      <c r="E124" s="309"/>
      <c r="F124" s="321" t="s">
        <v>13</v>
      </c>
      <c r="G124" s="18">
        <f t="shared" ref="G124:G125" si="5">G125</f>
        <v>-66000</v>
      </c>
    </row>
    <row r="125" spans="1:7" s="292" customFormat="1" ht="16.5" customHeight="1" x14ac:dyDescent="0.25">
      <c r="A125" s="355"/>
      <c r="B125" s="309"/>
      <c r="C125" s="309"/>
      <c r="D125" s="309"/>
      <c r="E125" s="309"/>
      <c r="F125" s="321" t="s">
        <v>39</v>
      </c>
      <c r="G125" s="18">
        <f t="shared" si="5"/>
        <v>-66000</v>
      </c>
    </row>
    <row r="126" spans="1:7" s="292" customFormat="1" ht="16.5" customHeight="1" x14ac:dyDescent="0.25">
      <c r="A126" s="355"/>
      <c r="B126" s="309"/>
      <c r="C126" s="309"/>
      <c r="D126" s="309"/>
      <c r="E126" s="309"/>
      <c r="F126" s="321" t="s">
        <v>40</v>
      </c>
      <c r="G126" s="18">
        <f>+G127</f>
        <v>-66000</v>
      </c>
    </row>
    <row r="127" spans="1:7" s="292" customFormat="1" ht="16.5" customHeight="1" x14ac:dyDescent="0.25">
      <c r="A127" s="355"/>
      <c r="B127" s="309"/>
      <c r="C127" s="309"/>
      <c r="D127" s="309"/>
      <c r="E127" s="309"/>
      <c r="F127" s="321" t="s">
        <v>128</v>
      </c>
      <c r="G127" s="18">
        <f>+G128</f>
        <v>-66000</v>
      </c>
    </row>
    <row r="128" spans="1:7" s="292" customFormat="1" ht="21" customHeight="1" x14ac:dyDescent="0.25">
      <c r="A128" s="355"/>
      <c r="B128" s="309"/>
      <c r="C128" s="309"/>
      <c r="D128" s="309"/>
      <c r="E128" s="309"/>
      <c r="F128" s="321" t="s">
        <v>129</v>
      </c>
      <c r="G128" s="18">
        <f>+'h8'!D44</f>
        <v>-66000</v>
      </c>
    </row>
    <row r="129" spans="1:7" s="423" customFormat="1" ht="30" customHeight="1" x14ac:dyDescent="0.25">
      <c r="A129" s="306"/>
      <c r="B129" s="321"/>
      <c r="C129" s="321"/>
      <c r="D129" s="321"/>
      <c r="E129" s="322" t="s">
        <v>191</v>
      </c>
      <c r="F129" s="321" t="s">
        <v>190</v>
      </c>
      <c r="G129" s="16">
        <f>+G131</f>
        <v>7370</v>
      </c>
    </row>
    <row r="130" spans="1:7" s="423" customFormat="1" ht="17.25" x14ac:dyDescent="0.25">
      <c r="A130" s="367"/>
      <c r="B130" s="368"/>
      <c r="C130" s="368"/>
      <c r="D130" s="368"/>
      <c r="E130" s="368"/>
      <c r="F130" s="368" t="s">
        <v>15</v>
      </c>
      <c r="G130" s="424"/>
    </row>
    <row r="131" spans="1:7" s="423" customFormat="1" ht="36.75" customHeight="1" x14ac:dyDescent="0.25">
      <c r="A131" s="367"/>
      <c r="B131" s="368"/>
      <c r="C131" s="368"/>
      <c r="D131" s="368"/>
      <c r="E131" s="368"/>
      <c r="F131" s="314" t="s">
        <v>174</v>
      </c>
      <c r="G131" s="184">
        <f>+G133</f>
        <v>7370</v>
      </c>
    </row>
    <row r="132" spans="1:7" s="423" customFormat="1" ht="34.5" x14ac:dyDescent="0.25">
      <c r="A132" s="367"/>
      <c r="B132" s="368"/>
      <c r="C132" s="368"/>
      <c r="D132" s="368"/>
      <c r="E132" s="368"/>
      <c r="F132" s="368" t="s">
        <v>16</v>
      </c>
      <c r="G132" s="424"/>
    </row>
    <row r="133" spans="1:7" s="423" customFormat="1" ht="17.25" x14ac:dyDescent="0.25">
      <c r="A133" s="367"/>
      <c r="B133" s="368"/>
      <c r="C133" s="368"/>
      <c r="D133" s="368"/>
      <c r="E133" s="368"/>
      <c r="F133" s="368" t="s">
        <v>13</v>
      </c>
      <c r="G133" s="16">
        <f t="shared" ref="G133:G134" si="6">+G134</f>
        <v>7370</v>
      </c>
    </row>
    <row r="134" spans="1:7" s="423" customFormat="1" ht="17.25" x14ac:dyDescent="0.25">
      <c r="A134" s="367"/>
      <c r="B134" s="368"/>
      <c r="C134" s="368"/>
      <c r="D134" s="368"/>
      <c r="E134" s="368"/>
      <c r="F134" s="368" t="s">
        <v>62</v>
      </c>
      <c r="G134" s="16">
        <f t="shared" si="6"/>
        <v>7370</v>
      </c>
    </row>
    <row r="135" spans="1:7" s="423" customFormat="1" ht="17.25" x14ac:dyDescent="0.25">
      <c r="A135" s="367"/>
      <c r="B135" s="368"/>
      <c r="C135" s="368"/>
      <c r="D135" s="368"/>
      <c r="E135" s="368"/>
      <c r="F135" s="368" t="s">
        <v>120</v>
      </c>
      <c r="G135" s="16">
        <f t="shared" ref="G135" si="7">G136</f>
        <v>7370</v>
      </c>
    </row>
    <row r="136" spans="1:7" s="423" customFormat="1" ht="34.5" x14ac:dyDescent="0.25">
      <c r="A136" s="367"/>
      <c r="B136" s="368"/>
      <c r="C136" s="368"/>
      <c r="D136" s="368"/>
      <c r="E136" s="368"/>
      <c r="F136" s="321" t="s">
        <v>192</v>
      </c>
      <c r="G136" s="16">
        <f>G137</f>
        <v>7370</v>
      </c>
    </row>
    <row r="137" spans="1:7" s="423" customFormat="1" ht="25.5" customHeight="1" x14ac:dyDescent="0.25">
      <c r="A137" s="367"/>
      <c r="B137" s="368"/>
      <c r="C137" s="368"/>
      <c r="D137" s="368"/>
      <c r="E137" s="368"/>
      <c r="F137" s="321" t="s">
        <v>142</v>
      </c>
      <c r="G137" s="185">
        <f>+'h6'!G15</f>
        <v>7370</v>
      </c>
    </row>
    <row r="138" spans="1:7" s="292" customFormat="1" ht="39" customHeight="1" x14ac:dyDescent="0.25">
      <c r="A138" s="425" t="s">
        <v>75</v>
      </c>
      <c r="B138" s="426"/>
      <c r="C138" s="426"/>
      <c r="D138" s="426"/>
      <c r="E138" s="427"/>
      <c r="F138" s="403" t="s">
        <v>76</v>
      </c>
      <c r="G138" s="16">
        <f>G140</f>
        <v>-518549.89999999991</v>
      </c>
    </row>
    <row r="139" spans="1:7" s="292" customFormat="1" ht="17.25" x14ac:dyDescent="0.25">
      <c r="A139" s="404"/>
      <c r="B139" s="405"/>
      <c r="C139" s="405"/>
      <c r="D139" s="405"/>
      <c r="E139" s="406"/>
      <c r="F139" s="321" t="s">
        <v>14</v>
      </c>
      <c r="G139" s="16"/>
    </row>
    <row r="140" spans="1:7" s="292" customFormat="1" ht="17.25" x14ac:dyDescent="0.25">
      <c r="A140" s="404"/>
      <c r="B140" s="411" t="s">
        <v>77</v>
      </c>
      <c r="C140" s="405"/>
      <c r="D140" s="405"/>
      <c r="E140" s="406"/>
      <c r="F140" s="428" t="s">
        <v>63</v>
      </c>
      <c r="G140" s="16">
        <f>G142</f>
        <v>-518549.89999999991</v>
      </c>
    </row>
    <row r="141" spans="1:7" s="292" customFormat="1" ht="17.25" x14ac:dyDescent="0.25">
      <c r="A141" s="404"/>
      <c r="B141" s="405"/>
      <c r="C141" s="405"/>
      <c r="D141" s="405"/>
      <c r="E141" s="406"/>
      <c r="F141" s="321" t="s">
        <v>14</v>
      </c>
      <c r="G141" s="16"/>
    </row>
    <row r="142" spans="1:7" s="292" customFormat="1" ht="17.25" x14ac:dyDescent="0.25">
      <c r="A142" s="404"/>
      <c r="B142" s="405"/>
      <c r="C142" s="411" t="s">
        <v>78</v>
      </c>
      <c r="D142" s="405"/>
      <c r="E142" s="405"/>
      <c r="F142" s="428" t="s">
        <v>63</v>
      </c>
      <c r="G142" s="16">
        <f>G144</f>
        <v>-518549.89999999991</v>
      </c>
    </row>
    <row r="143" spans="1:7" s="292" customFormat="1" ht="17.25" x14ac:dyDescent="0.25">
      <c r="A143" s="404"/>
      <c r="B143" s="405"/>
      <c r="C143" s="405"/>
      <c r="D143" s="405"/>
      <c r="E143" s="405"/>
      <c r="F143" s="321" t="s">
        <v>14</v>
      </c>
      <c r="G143" s="16"/>
    </row>
    <row r="144" spans="1:7" s="292" customFormat="1" ht="34.5" x14ac:dyDescent="0.25">
      <c r="A144" s="404"/>
      <c r="B144" s="405"/>
      <c r="C144" s="405"/>
      <c r="D144" s="405"/>
      <c r="E144" s="405"/>
      <c r="F144" s="429" t="s">
        <v>4</v>
      </c>
      <c r="G144" s="16">
        <f>+G146</f>
        <v>-518549.89999999991</v>
      </c>
    </row>
    <row r="145" spans="1:7" s="292" customFormat="1" ht="17.25" x14ac:dyDescent="0.25">
      <c r="A145" s="404"/>
      <c r="B145" s="405"/>
      <c r="C145" s="405"/>
      <c r="D145" s="405"/>
      <c r="E145" s="405"/>
      <c r="F145" s="430" t="s">
        <v>14</v>
      </c>
      <c r="G145" s="431"/>
    </row>
    <row r="146" spans="1:7" s="292" customFormat="1" ht="26.25" customHeight="1" x14ac:dyDescent="0.25">
      <c r="A146" s="404"/>
      <c r="B146" s="405"/>
      <c r="C146" s="405"/>
      <c r="D146" s="405">
        <v>1072</v>
      </c>
      <c r="E146" s="405"/>
      <c r="F146" s="321" t="s">
        <v>72</v>
      </c>
      <c r="G146" s="16">
        <f>+G176+G187++G196+G205+G148+G167+G156</f>
        <v>-518549.89999999991</v>
      </c>
    </row>
    <row r="147" spans="1:7" s="292" customFormat="1" ht="17.25" x14ac:dyDescent="0.25">
      <c r="A147" s="416"/>
      <c r="B147" s="417"/>
      <c r="C147" s="417"/>
      <c r="D147" s="417"/>
      <c r="E147" s="417"/>
      <c r="F147" s="418" t="s">
        <v>14</v>
      </c>
      <c r="G147" s="431"/>
    </row>
    <row r="148" spans="1:7" s="292" customFormat="1" ht="67.5" customHeight="1" x14ac:dyDescent="0.25">
      <c r="A148" s="306"/>
      <c r="B148" s="321"/>
      <c r="C148" s="321"/>
      <c r="D148" s="321"/>
      <c r="E148" s="322" t="str">
        <f>+'h8'!B47</f>
        <v xml:space="preserve"> 11004</v>
      </c>
      <c r="F148" s="321" t="str">
        <f>+'h8'!C47</f>
        <v xml:space="preserve"> Եվրոպական միության հարևանության ներդրումային ծրագրի աջակցությամբ իրականացվող Երևանի ջրամատակարարման բարելավման դրամաշնորհային ծրագիր</v>
      </c>
      <c r="G148" s="16">
        <f>G150</f>
        <v>-4828.7</v>
      </c>
    </row>
    <row r="149" spans="1:7" s="292" customFormat="1" ht="16.5" customHeight="1" x14ac:dyDescent="0.25">
      <c r="A149" s="355"/>
      <c r="B149" s="309"/>
      <c r="C149" s="309"/>
      <c r="D149" s="309"/>
      <c r="E149" s="309"/>
      <c r="F149" s="420" t="s">
        <v>15</v>
      </c>
      <c r="G149" s="18"/>
    </row>
    <row r="150" spans="1:7" s="292" customFormat="1" ht="39.75" customHeight="1" x14ac:dyDescent="0.25">
      <c r="A150" s="355"/>
      <c r="B150" s="309"/>
      <c r="C150" s="309"/>
      <c r="D150" s="309"/>
      <c r="E150" s="309"/>
      <c r="F150" s="314" t="s">
        <v>45</v>
      </c>
      <c r="G150" s="16">
        <f>G152</f>
        <v>-4828.7</v>
      </c>
    </row>
    <row r="151" spans="1:7" s="292" customFormat="1" ht="38.25" customHeight="1" x14ac:dyDescent="0.25">
      <c r="A151" s="355"/>
      <c r="B151" s="309"/>
      <c r="C151" s="309"/>
      <c r="D151" s="309"/>
      <c r="E151" s="309"/>
      <c r="F151" s="407" t="s">
        <v>16</v>
      </c>
      <c r="G151" s="16"/>
    </row>
    <row r="152" spans="1:7" s="292" customFormat="1" ht="16.5" customHeight="1" x14ac:dyDescent="0.25">
      <c r="A152" s="355"/>
      <c r="B152" s="309"/>
      <c r="C152" s="309"/>
      <c r="D152" s="309"/>
      <c r="E152" s="309"/>
      <c r="F152" s="321" t="s">
        <v>13</v>
      </c>
      <c r="G152" s="16">
        <f>G153</f>
        <v>-4828.7</v>
      </c>
    </row>
    <row r="153" spans="1:7" s="292" customFormat="1" ht="16.5" customHeight="1" x14ac:dyDescent="0.25">
      <c r="A153" s="355"/>
      <c r="B153" s="309"/>
      <c r="C153" s="309"/>
      <c r="D153" s="309"/>
      <c r="E153" s="309"/>
      <c r="F153" s="321" t="s">
        <v>62</v>
      </c>
      <c r="G153" s="16">
        <f>G154</f>
        <v>-4828.7</v>
      </c>
    </row>
    <row r="154" spans="1:7" s="292" customFormat="1" ht="16.5" customHeight="1" x14ac:dyDescent="0.25">
      <c r="A154" s="355"/>
      <c r="B154" s="309"/>
      <c r="C154" s="309"/>
      <c r="D154" s="309"/>
      <c r="E154" s="309"/>
      <c r="F154" s="321" t="s">
        <v>62</v>
      </c>
      <c r="G154" s="16">
        <f>+G155</f>
        <v>-4828.7</v>
      </c>
    </row>
    <row r="155" spans="1:7" s="292" customFormat="1" ht="25.5" customHeight="1" x14ac:dyDescent="0.25">
      <c r="A155" s="355"/>
      <c r="B155" s="309"/>
      <c r="C155" s="309"/>
      <c r="D155" s="309"/>
      <c r="E155" s="309"/>
      <c r="F155" s="321" t="str">
        <f>+'h8'!C54</f>
        <v xml:space="preserve"> Այլ ծախսեր</v>
      </c>
      <c r="G155" s="16">
        <f>+'h8'!D47</f>
        <v>-4828.7</v>
      </c>
    </row>
    <row r="156" spans="1:7" s="292" customFormat="1" ht="84" customHeight="1" x14ac:dyDescent="0.25">
      <c r="A156" s="306"/>
      <c r="B156" s="321"/>
      <c r="C156" s="321"/>
      <c r="D156" s="321"/>
      <c r="E156" s="322" t="str">
        <f>+'h8'!B55</f>
        <v xml:space="preserve"> 12001</v>
      </c>
      <c r="F156" s="321" t="str">
        <f>+'h8'!C55</f>
        <v xml:space="preserve">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</v>
      </c>
      <c r="G156" s="16">
        <f>G158</f>
        <v>-1302953.5</v>
      </c>
    </row>
    <row r="157" spans="1:7" s="292" customFormat="1" ht="21" customHeight="1" x14ac:dyDescent="0.25">
      <c r="A157" s="355"/>
      <c r="B157" s="309"/>
      <c r="C157" s="309"/>
      <c r="D157" s="309"/>
      <c r="E157" s="309"/>
      <c r="F157" s="420" t="s">
        <v>15</v>
      </c>
      <c r="G157" s="18"/>
    </row>
    <row r="158" spans="1:7" s="292" customFormat="1" ht="39.75" customHeight="1" x14ac:dyDescent="0.25">
      <c r="A158" s="355"/>
      <c r="B158" s="309"/>
      <c r="C158" s="309"/>
      <c r="D158" s="309"/>
      <c r="E158" s="309"/>
      <c r="F158" s="314" t="s">
        <v>45</v>
      </c>
      <c r="G158" s="18">
        <f>G160</f>
        <v>-1302953.5</v>
      </c>
    </row>
    <row r="159" spans="1:7" s="292" customFormat="1" ht="34.5" x14ac:dyDescent="0.25">
      <c r="A159" s="355"/>
      <c r="B159" s="309"/>
      <c r="C159" s="309"/>
      <c r="D159" s="309"/>
      <c r="E159" s="309"/>
      <c r="F159" s="407" t="s">
        <v>16</v>
      </c>
      <c r="G159" s="18"/>
    </row>
    <row r="160" spans="1:7" s="292" customFormat="1" ht="16.5" customHeight="1" x14ac:dyDescent="0.25">
      <c r="A160" s="355"/>
      <c r="B160" s="309"/>
      <c r="C160" s="309"/>
      <c r="D160" s="309"/>
      <c r="E160" s="309"/>
      <c r="F160" s="321" t="s">
        <v>13</v>
      </c>
      <c r="G160" s="18">
        <f t="shared" ref="G160:G163" si="8">G161</f>
        <v>-1302953.5</v>
      </c>
    </row>
    <row r="161" spans="1:7" s="292" customFormat="1" ht="16.5" customHeight="1" x14ac:dyDescent="0.25">
      <c r="A161" s="355"/>
      <c r="B161" s="309"/>
      <c r="C161" s="309"/>
      <c r="D161" s="309"/>
      <c r="E161" s="309"/>
      <c r="F161" s="321" t="s">
        <v>39</v>
      </c>
      <c r="G161" s="18">
        <f t="shared" si="8"/>
        <v>-1302953.5</v>
      </c>
    </row>
    <row r="162" spans="1:7" s="292" customFormat="1" ht="16.5" customHeight="1" x14ac:dyDescent="0.25">
      <c r="A162" s="355"/>
      <c r="B162" s="309"/>
      <c r="C162" s="309"/>
      <c r="D162" s="309"/>
      <c r="E162" s="309"/>
      <c r="F162" s="321" t="s">
        <v>40</v>
      </c>
      <c r="G162" s="18">
        <f>G163+G165</f>
        <v>-1302953.5</v>
      </c>
    </row>
    <row r="163" spans="1:7" s="292" customFormat="1" ht="16.5" customHeight="1" x14ac:dyDescent="0.25">
      <c r="A163" s="355"/>
      <c r="B163" s="309"/>
      <c r="C163" s="309"/>
      <c r="D163" s="309"/>
      <c r="E163" s="309"/>
      <c r="F163" s="321" t="s">
        <v>100</v>
      </c>
      <c r="G163" s="18">
        <f t="shared" si="8"/>
        <v>-1282953.5</v>
      </c>
    </row>
    <row r="164" spans="1:7" s="292" customFormat="1" ht="20.25" customHeight="1" x14ac:dyDescent="0.25">
      <c r="A164" s="355"/>
      <c r="B164" s="309"/>
      <c r="C164" s="309"/>
      <c r="D164" s="309"/>
      <c r="E164" s="309"/>
      <c r="F164" s="321" t="s">
        <v>102</v>
      </c>
      <c r="G164" s="18">
        <f>+'h8'!D63</f>
        <v>-1282953.5</v>
      </c>
    </row>
    <row r="165" spans="1:7" s="292" customFormat="1" ht="18.75" customHeight="1" x14ac:dyDescent="0.25">
      <c r="A165" s="355"/>
      <c r="B165" s="309"/>
      <c r="C165" s="309"/>
      <c r="D165" s="309"/>
      <c r="E165" s="309"/>
      <c r="F165" s="407" t="s">
        <v>103</v>
      </c>
      <c r="G165" s="18">
        <f>+G166</f>
        <v>-20000</v>
      </c>
    </row>
    <row r="166" spans="1:7" s="292" customFormat="1" ht="16.5" customHeight="1" x14ac:dyDescent="0.25">
      <c r="A166" s="355"/>
      <c r="B166" s="309"/>
      <c r="C166" s="309"/>
      <c r="D166" s="309"/>
      <c r="E166" s="309"/>
      <c r="F166" s="407" t="s">
        <v>104</v>
      </c>
      <c r="G166" s="18">
        <f>+'h8'!D65</f>
        <v>-20000</v>
      </c>
    </row>
    <row r="167" spans="1:7" s="292" customFormat="1" ht="25.5" customHeight="1" x14ac:dyDescent="0.25">
      <c r="A167" s="367"/>
      <c r="B167" s="368"/>
      <c r="C167" s="368"/>
      <c r="D167" s="368"/>
      <c r="E167" s="432" t="s">
        <v>269</v>
      </c>
      <c r="F167" s="374" t="s">
        <v>189</v>
      </c>
      <c r="G167" s="433">
        <f t="shared" ref="G167" si="9">+G169</f>
        <v>16986</v>
      </c>
    </row>
    <row r="168" spans="1:7" s="292" customFormat="1" ht="20.25" customHeight="1" x14ac:dyDescent="0.25">
      <c r="A168" s="367"/>
      <c r="B168" s="368"/>
      <c r="C168" s="368"/>
      <c r="D168" s="368"/>
      <c r="E168" s="432"/>
      <c r="F168" s="374" t="s">
        <v>15</v>
      </c>
      <c r="G168" s="16"/>
    </row>
    <row r="169" spans="1:7" s="292" customFormat="1" ht="35.25" customHeight="1" x14ac:dyDescent="0.25">
      <c r="A169" s="367"/>
      <c r="B169" s="368"/>
      <c r="C169" s="368"/>
      <c r="D169" s="368"/>
      <c r="E169" s="368"/>
      <c r="F169" s="314" t="s">
        <v>174</v>
      </c>
      <c r="G169" s="184">
        <f>+G171</f>
        <v>16986</v>
      </c>
    </row>
    <row r="170" spans="1:7" s="292" customFormat="1" ht="39" customHeight="1" x14ac:dyDescent="0.25">
      <c r="A170" s="367"/>
      <c r="B170" s="368"/>
      <c r="C170" s="368"/>
      <c r="D170" s="368"/>
      <c r="E170" s="368"/>
      <c r="F170" s="368" t="s">
        <v>16</v>
      </c>
      <c r="G170" s="424"/>
    </row>
    <row r="171" spans="1:7" s="292" customFormat="1" ht="25.5" customHeight="1" x14ac:dyDescent="0.25">
      <c r="A171" s="367"/>
      <c r="B171" s="368"/>
      <c r="C171" s="368"/>
      <c r="D171" s="368"/>
      <c r="E171" s="368"/>
      <c r="F171" s="368" t="s">
        <v>13</v>
      </c>
      <c r="G171" s="16">
        <f t="shared" ref="G171:G172" si="10">+G172</f>
        <v>16986</v>
      </c>
    </row>
    <row r="172" spans="1:7" s="292" customFormat="1" ht="25.5" customHeight="1" x14ac:dyDescent="0.25">
      <c r="A172" s="367"/>
      <c r="B172" s="368"/>
      <c r="C172" s="368"/>
      <c r="D172" s="368"/>
      <c r="E172" s="368"/>
      <c r="F172" s="368" t="s">
        <v>62</v>
      </c>
      <c r="G172" s="16">
        <f t="shared" si="10"/>
        <v>16986</v>
      </c>
    </row>
    <row r="173" spans="1:7" s="292" customFormat="1" ht="25.5" customHeight="1" x14ac:dyDescent="0.25">
      <c r="A173" s="367"/>
      <c r="B173" s="368"/>
      <c r="C173" s="368"/>
      <c r="D173" s="368"/>
      <c r="E173" s="368"/>
      <c r="F173" s="368" t="s">
        <v>120</v>
      </c>
      <c r="G173" s="16">
        <f t="shared" ref="G173" si="11">G174</f>
        <v>16986</v>
      </c>
    </row>
    <row r="174" spans="1:7" s="292" customFormat="1" ht="35.25" customHeight="1" x14ac:dyDescent="0.25">
      <c r="A174" s="367"/>
      <c r="B174" s="368"/>
      <c r="C174" s="368"/>
      <c r="D174" s="368"/>
      <c r="E174" s="368"/>
      <c r="F174" s="321" t="s">
        <v>192</v>
      </c>
      <c r="G174" s="16">
        <f>+G175</f>
        <v>16986</v>
      </c>
    </row>
    <row r="175" spans="1:7" s="292" customFormat="1" ht="25.5" customHeight="1" x14ac:dyDescent="0.25">
      <c r="A175" s="367"/>
      <c r="B175" s="368"/>
      <c r="C175" s="368"/>
      <c r="D175" s="368"/>
      <c r="E175" s="368"/>
      <c r="F175" s="321" t="s">
        <v>142</v>
      </c>
      <c r="G175" s="186">
        <f>+'h6'!G17</f>
        <v>16986</v>
      </c>
    </row>
    <row r="176" spans="1:7" s="292" customFormat="1" ht="96.75" customHeight="1" x14ac:dyDescent="0.25">
      <c r="A176" s="306"/>
      <c r="B176" s="321"/>
      <c r="C176" s="321"/>
      <c r="D176" s="321"/>
      <c r="E176" s="322">
        <f>+'h7'!B97</f>
        <v>31001</v>
      </c>
      <c r="F176" s="321" t="str">
        <f>+'h7'!C97</f>
        <v xml:space="preserve"> 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v>
      </c>
      <c r="G176" s="16">
        <f>G178</f>
        <v>-496975</v>
      </c>
    </row>
    <row r="177" spans="1:7" s="292" customFormat="1" ht="16.5" customHeight="1" x14ac:dyDescent="0.25">
      <c r="A177" s="355"/>
      <c r="B177" s="309"/>
      <c r="C177" s="309"/>
      <c r="D177" s="309"/>
      <c r="E177" s="309"/>
      <c r="F177" s="402" t="s">
        <v>15</v>
      </c>
      <c r="G177" s="18"/>
    </row>
    <row r="178" spans="1:7" s="292" customFormat="1" ht="39.75" customHeight="1" x14ac:dyDescent="0.25">
      <c r="A178" s="355"/>
      <c r="B178" s="309"/>
      <c r="C178" s="309"/>
      <c r="D178" s="309"/>
      <c r="E178" s="309"/>
      <c r="F178" s="314" t="s">
        <v>45</v>
      </c>
      <c r="G178" s="18">
        <f>G180</f>
        <v>-496975</v>
      </c>
    </row>
    <row r="179" spans="1:7" s="292" customFormat="1" ht="34.5" x14ac:dyDescent="0.25">
      <c r="A179" s="355"/>
      <c r="B179" s="309"/>
      <c r="C179" s="309"/>
      <c r="D179" s="309"/>
      <c r="E179" s="309"/>
      <c r="F179" s="434" t="s">
        <v>16</v>
      </c>
      <c r="G179" s="18"/>
    </row>
    <row r="180" spans="1:7" s="292" customFormat="1" ht="16.5" customHeight="1" x14ac:dyDescent="0.25">
      <c r="A180" s="355"/>
      <c r="B180" s="309"/>
      <c r="C180" s="309"/>
      <c r="D180" s="309"/>
      <c r="E180" s="309"/>
      <c r="F180" s="309" t="s">
        <v>13</v>
      </c>
      <c r="G180" s="18">
        <f t="shared" ref="G180:G183" si="12">G181</f>
        <v>-496975</v>
      </c>
    </row>
    <row r="181" spans="1:7" s="292" customFormat="1" ht="16.5" customHeight="1" x14ac:dyDescent="0.25">
      <c r="A181" s="355"/>
      <c r="B181" s="309"/>
      <c r="C181" s="309"/>
      <c r="D181" s="309"/>
      <c r="E181" s="309"/>
      <c r="F181" s="309" t="s">
        <v>39</v>
      </c>
      <c r="G181" s="18">
        <f t="shared" si="12"/>
        <v>-496975</v>
      </c>
    </row>
    <row r="182" spans="1:7" s="292" customFormat="1" ht="16.5" customHeight="1" x14ac:dyDescent="0.25">
      <c r="A182" s="355"/>
      <c r="B182" s="309"/>
      <c r="C182" s="309"/>
      <c r="D182" s="309"/>
      <c r="E182" s="309"/>
      <c r="F182" s="309" t="s">
        <v>40</v>
      </c>
      <c r="G182" s="18">
        <f>G183+G185</f>
        <v>-496975</v>
      </c>
    </row>
    <row r="183" spans="1:7" s="292" customFormat="1" ht="16.5" customHeight="1" x14ac:dyDescent="0.25">
      <c r="A183" s="355"/>
      <c r="B183" s="309"/>
      <c r="C183" s="309"/>
      <c r="D183" s="309"/>
      <c r="E183" s="309"/>
      <c r="F183" s="309" t="s">
        <v>100</v>
      </c>
      <c r="G183" s="18">
        <f t="shared" si="12"/>
        <v>-502000</v>
      </c>
    </row>
    <row r="184" spans="1:7" s="292" customFormat="1" ht="16.5" customHeight="1" x14ac:dyDescent="0.25">
      <c r="A184" s="355"/>
      <c r="B184" s="309"/>
      <c r="C184" s="309"/>
      <c r="D184" s="309"/>
      <c r="E184" s="309"/>
      <c r="F184" s="309" t="s">
        <v>102</v>
      </c>
      <c r="G184" s="18">
        <f>+'h7'!D105</f>
        <v>-502000</v>
      </c>
    </row>
    <row r="185" spans="1:7" s="292" customFormat="1" ht="16.5" customHeight="1" x14ac:dyDescent="0.25">
      <c r="A185" s="355"/>
      <c r="B185" s="309"/>
      <c r="C185" s="309"/>
      <c r="D185" s="309"/>
      <c r="E185" s="309"/>
      <c r="F185" s="434" t="s">
        <v>103</v>
      </c>
      <c r="G185" s="18">
        <f>+G186</f>
        <v>5025</v>
      </c>
    </row>
    <row r="186" spans="1:7" s="292" customFormat="1" ht="16.5" customHeight="1" x14ac:dyDescent="0.25">
      <c r="A186" s="355"/>
      <c r="B186" s="309"/>
      <c r="C186" s="309"/>
      <c r="D186" s="309"/>
      <c r="E186" s="309"/>
      <c r="F186" s="434" t="s">
        <v>104</v>
      </c>
      <c r="G186" s="18">
        <f>+'h7'!D107</f>
        <v>5025</v>
      </c>
    </row>
    <row r="187" spans="1:7" s="292" customFormat="1" ht="96.75" customHeight="1" x14ac:dyDescent="0.25">
      <c r="A187" s="306"/>
      <c r="B187" s="321"/>
      <c r="C187" s="321"/>
      <c r="D187" s="321"/>
      <c r="E187" s="322">
        <f>+'h7'!B108</f>
        <v>31002</v>
      </c>
      <c r="F187" s="321" t="str">
        <f>+'h7'!C108</f>
        <v xml:space="preserve"> 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v>
      </c>
      <c r="G187" s="16">
        <f>G189</f>
        <v>370000</v>
      </c>
    </row>
    <row r="188" spans="1:7" s="292" customFormat="1" ht="16.5" customHeight="1" x14ac:dyDescent="0.25">
      <c r="A188" s="355"/>
      <c r="B188" s="309"/>
      <c r="C188" s="309"/>
      <c r="D188" s="309"/>
      <c r="E188" s="309"/>
      <c r="F188" s="402" t="s">
        <v>15</v>
      </c>
      <c r="G188" s="18"/>
    </row>
    <row r="189" spans="1:7" s="292" customFormat="1" ht="39.75" customHeight="1" x14ac:dyDescent="0.25">
      <c r="A189" s="355"/>
      <c r="B189" s="309"/>
      <c r="C189" s="309"/>
      <c r="D189" s="309"/>
      <c r="E189" s="309"/>
      <c r="F189" s="314" t="s">
        <v>45</v>
      </c>
      <c r="G189" s="18">
        <f>G191</f>
        <v>370000</v>
      </c>
    </row>
    <row r="190" spans="1:7" s="292" customFormat="1" ht="34.5" x14ac:dyDescent="0.25">
      <c r="A190" s="355"/>
      <c r="B190" s="309"/>
      <c r="C190" s="309"/>
      <c r="D190" s="309"/>
      <c r="E190" s="309"/>
      <c r="F190" s="434" t="s">
        <v>16</v>
      </c>
      <c r="G190" s="18"/>
    </row>
    <row r="191" spans="1:7" s="292" customFormat="1" ht="16.5" customHeight="1" x14ac:dyDescent="0.25">
      <c r="A191" s="355"/>
      <c r="B191" s="309"/>
      <c r="C191" s="309"/>
      <c r="D191" s="309"/>
      <c r="E191" s="309"/>
      <c r="F191" s="309" t="s">
        <v>13</v>
      </c>
      <c r="G191" s="18">
        <f t="shared" ref="G191:G192" si="13">G192</f>
        <v>370000</v>
      </c>
    </row>
    <row r="192" spans="1:7" s="292" customFormat="1" ht="16.5" customHeight="1" x14ac:dyDescent="0.25">
      <c r="A192" s="355"/>
      <c r="B192" s="309"/>
      <c r="C192" s="309"/>
      <c r="D192" s="309"/>
      <c r="E192" s="309"/>
      <c r="F192" s="309" t="s">
        <v>39</v>
      </c>
      <c r="G192" s="18">
        <f t="shared" si="13"/>
        <v>370000</v>
      </c>
    </row>
    <row r="193" spans="1:7" s="292" customFormat="1" ht="16.5" customHeight="1" x14ac:dyDescent="0.25">
      <c r="A193" s="355"/>
      <c r="B193" s="309"/>
      <c r="C193" s="309"/>
      <c r="D193" s="309"/>
      <c r="E193" s="309"/>
      <c r="F193" s="309" t="s">
        <v>40</v>
      </c>
      <c r="G193" s="18">
        <f>+G194</f>
        <v>370000</v>
      </c>
    </row>
    <row r="194" spans="1:7" s="292" customFormat="1" ht="16.5" customHeight="1" x14ac:dyDescent="0.25">
      <c r="A194" s="355"/>
      <c r="B194" s="309"/>
      <c r="C194" s="309"/>
      <c r="D194" s="309"/>
      <c r="E194" s="309"/>
      <c r="F194" s="434" t="s">
        <v>103</v>
      </c>
      <c r="G194" s="18">
        <f>+G195</f>
        <v>370000</v>
      </c>
    </row>
    <row r="195" spans="1:7" s="292" customFormat="1" ht="16.5" customHeight="1" x14ac:dyDescent="0.25">
      <c r="A195" s="355"/>
      <c r="B195" s="309"/>
      <c r="C195" s="309"/>
      <c r="D195" s="309"/>
      <c r="E195" s="309"/>
      <c r="F195" s="434" t="s">
        <v>104</v>
      </c>
      <c r="G195" s="18">
        <f>+'h7'!D116</f>
        <v>370000</v>
      </c>
    </row>
    <row r="196" spans="1:7" s="292" customFormat="1" ht="96.75" customHeight="1" x14ac:dyDescent="0.25">
      <c r="A196" s="306"/>
      <c r="B196" s="321"/>
      <c r="C196" s="321"/>
      <c r="D196" s="321"/>
      <c r="E196" s="322">
        <f>+'h7'!B117</f>
        <v>31005</v>
      </c>
      <c r="F196" s="321" t="str">
        <f>+'h7'!C117</f>
        <v xml:space="preserve"> Գերմանիայի զարգացման վարկերի բանկի աջակցությամբ իրականացվող Լոռու (Վանաձորի) մարզի ջրամատակարարման և ջրահեռացման համակարգերի վերականգնման ծրագիր` երկրորդ փուլ</v>
      </c>
      <c r="G196" s="16">
        <f>G198</f>
        <v>-1459</v>
      </c>
    </row>
    <row r="197" spans="1:7" s="292" customFormat="1" ht="16.5" customHeight="1" x14ac:dyDescent="0.25">
      <c r="A197" s="355"/>
      <c r="B197" s="309"/>
      <c r="C197" s="309"/>
      <c r="D197" s="309"/>
      <c r="E197" s="309"/>
      <c r="F197" s="420" t="s">
        <v>15</v>
      </c>
      <c r="G197" s="18"/>
    </row>
    <row r="198" spans="1:7" s="292" customFormat="1" ht="39.75" customHeight="1" x14ac:dyDescent="0.25">
      <c r="A198" s="355"/>
      <c r="B198" s="309"/>
      <c r="C198" s="309"/>
      <c r="D198" s="309"/>
      <c r="E198" s="309"/>
      <c r="F198" s="314" t="s">
        <v>45</v>
      </c>
      <c r="G198" s="18">
        <f>G200</f>
        <v>-1459</v>
      </c>
    </row>
    <row r="199" spans="1:7" s="292" customFormat="1" ht="34.5" x14ac:dyDescent="0.25">
      <c r="A199" s="355"/>
      <c r="B199" s="309"/>
      <c r="C199" s="309"/>
      <c r="D199" s="309"/>
      <c r="E199" s="309"/>
      <c r="F199" s="407" t="s">
        <v>16</v>
      </c>
      <c r="G199" s="18"/>
    </row>
    <row r="200" spans="1:7" s="292" customFormat="1" ht="16.5" customHeight="1" x14ac:dyDescent="0.25">
      <c r="A200" s="355"/>
      <c r="B200" s="309"/>
      <c r="C200" s="309"/>
      <c r="D200" s="309"/>
      <c r="E200" s="309"/>
      <c r="F200" s="321" t="s">
        <v>13</v>
      </c>
      <c r="G200" s="18">
        <f t="shared" ref="G200:G203" si="14">G201</f>
        <v>-1459</v>
      </c>
    </row>
    <row r="201" spans="1:7" s="292" customFormat="1" ht="16.5" customHeight="1" x14ac:dyDescent="0.25">
      <c r="A201" s="355"/>
      <c r="B201" s="309"/>
      <c r="C201" s="309"/>
      <c r="D201" s="309"/>
      <c r="E201" s="309"/>
      <c r="F201" s="321" t="s">
        <v>39</v>
      </c>
      <c r="G201" s="18">
        <f t="shared" si="14"/>
        <v>-1459</v>
      </c>
    </row>
    <row r="202" spans="1:7" s="292" customFormat="1" ht="16.5" customHeight="1" x14ac:dyDescent="0.25">
      <c r="A202" s="355"/>
      <c r="B202" s="309"/>
      <c r="C202" s="309"/>
      <c r="D202" s="309"/>
      <c r="E202" s="309"/>
      <c r="F202" s="321" t="s">
        <v>40</v>
      </c>
      <c r="G202" s="18">
        <f>+G203</f>
        <v>-1459</v>
      </c>
    </row>
    <row r="203" spans="1:7" s="292" customFormat="1" ht="16.5" customHeight="1" x14ac:dyDescent="0.25">
      <c r="A203" s="355"/>
      <c r="B203" s="309"/>
      <c r="C203" s="309"/>
      <c r="D203" s="309"/>
      <c r="E203" s="309"/>
      <c r="F203" s="321" t="s">
        <v>100</v>
      </c>
      <c r="G203" s="18">
        <f t="shared" si="14"/>
        <v>-1459</v>
      </c>
    </row>
    <row r="204" spans="1:7" s="292" customFormat="1" ht="18.75" customHeight="1" x14ac:dyDescent="0.25">
      <c r="A204" s="355"/>
      <c r="B204" s="309"/>
      <c r="C204" s="309"/>
      <c r="D204" s="309"/>
      <c r="E204" s="309"/>
      <c r="F204" s="321" t="str">
        <f>+'h7'!C125</f>
        <v xml:space="preserve"> - Շենքերի և շինությունների շինարարություն</v>
      </c>
      <c r="G204" s="18">
        <f>+'h7'!D125</f>
        <v>-1459</v>
      </c>
    </row>
    <row r="205" spans="1:7" s="292" customFormat="1" ht="49.5" customHeight="1" x14ac:dyDescent="0.25">
      <c r="A205" s="355"/>
      <c r="B205" s="309"/>
      <c r="C205" s="309"/>
      <c r="D205" s="309"/>
      <c r="E205" s="322">
        <v>31015</v>
      </c>
      <c r="F205" s="321" t="s">
        <v>127</v>
      </c>
      <c r="G205" s="16">
        <f>G207</f>
        <v>900680.3</v>
      </c>
    </row>
    <row r="206" spans="1:7" s="292" customFormat="1" ht="17.25" x14ac:dyDescent="0.25">
      <c r="A206" s="355"/>
      <c r="B206" s="309"/>
      <c r="C206" s="309"/>
      <c r="D206" s="309"/>
      <c r="E206" s="309"/>
      <c r="F206" s="321" t="s">
        <v>15</v>
      </c>
      <c r="G206" s="18"/>
    </row>
    <row r="207" spans="1:7" s="292" customFormat="1" ht="37.5" customHeight="1" x14ac:dyDescent="0.25">
      <c r="A207" s="355"/>
      <c r="B207" s="309"/>
      <c r="C207" s="309"/>
      <c r="D207" s="309"/>
      <c r="E207" s="309"/>
      <c r="F207" s="314" t="s">
        <v>174</v>
      </c>
      <c r="G207" s="18">
        <f>G209</f>
        <v>900680.3</v>
      </c>
    </row>
    <row r="208" spans="1:7" s="292" customFormat="1" ht="34.5" x14ac:dyDescent="0.25">
      <c r="A208" s="355"/>
      <c r="B208" s="309"/>
      <c r="C208" s="309"/>
      <c r="D208" s="309"/>
      <c r="E208" s="309"/>
      <c r="F208" s="321" t="s">
        <v>16</v>
      </c>
      <c r="G208" s="18"/>
    </row>
    <row r="209" spans="1:7" s="292" customFormat="1" ht="17.25" x14ac:dyDescent="0.25">
      <c r="A209" s="355"/>
      <c r="B209" s="309"/>
      <c r="C209" s="309"/>
      <c r="D209" s="309"/>
      <c r="E209" s="309"/>
      <c r="F209" s="321" t="s">
        <v>13</v>
      </c>
      <c r="G209" s="18">
        <f t="shared" ref="G209:G212" si="15">G210</f>
        <v>900680.3</v>
      </c>
    </row>
    <row r="210" spans="1:7" s="292" customFormat="1" ht="17.25" x14ac:dyDescent="0.25">
      <c r="A210" s="355"/>
      <c r="B210" s="309"/>
      <c r="C210" s="309"/>
      <c r="D210" s="309"/>
      <c r="E210" s="309"/>
      <c r="F210" s="321" t="s">
        <v>139</v>
      </c>
      <c r="G210" s="18">
        <f t="shared" si="15"/>
        <v>900680.3</v>
      </c>
    </row>
    <row r="211" spans="1:7" s="292" customFormat="1" ht="17.25" x14ac:dyDescent="0.25">
      <c r="A211" s="355"/>
      <c r="B211" s="309"/>
      <c r="C211" s="309"/>
      <c r="D211" s="309"/>
      <c r="E211" s="309"/>
      <c r="F211" s="321" t="s">
        <v>140</v>
      </c>
      <c r="G211" s="18">
        <f t="shared" si="15"/>
        <v>900680.3</v>
      </c>
    </row>
    <row r="212" spans="1:7" s="292" customFormat="1" ht="40.5" customHeight="1" x14ac:dyDescent="0.25">
      <c r="A212" s="355"/>
      <c r="B212" s="309"/>
      <c r="C212" s="309"/>
      <c r="D212" s="309"/>
      <c r="E212" s="309"/>
      <c r="F212" s="321" t="s">
        <v>141</v>
      </c>
      <c r="G212" s="18">
        <f t="shared" si="15"/>
        <v>900680.3</v>
      </c>
    </row>
    <row r="213" spans="1:7" s="292" customFormat="1" ht="24" customHeight="1" x14ac:dyDescent="0.25">
      <c r="A213" s="355"/>
      <c r="B213" s="309"/>
      <c r="C213" s="309"/>
      <c r="D213" s="309"/>
      <c r="E213" s="309"/>
      <c r="F213" s="321" t="s">
        <v>142</v>
      </c>
      <c r="G213" s="18">
        <f>+'h6'!G20</f>
        <v>900680.3</v>
      </c>
    </row>
    <row r="214" spans="1:7" s="329" customFormat="1" ht="40.5" customHeight="1" x14ac:dyDescent="0.25">
      <c r="A214" s="435"/>
      <c r="B214" s="436"/>
      <c r="C214" s="436"/>
      <c r="D214" s="436"/>
      <c r="E214" s="436"/>
      <c r="F214" s="428" t="s">
        <v>233</v>
      </c>
      <c r="G214" s="183">
        <f>G215</f>
        <v>2303000</v>
      </c>
    </row>
    <row r="215" spans="1:7" ht="43.5" customHeight="1" x14ac:dyDescent="0.3">
      <c r="A215" s="437" t="s">
        <v>133</v>
      </c>
      <c r="B215" s="321"/>
      <c r="C215" s="321"/>
      <c r="D215" s="321"/>
      <c r="E215" s="321"/>
      <c r="F215" s="428" t="s">
        <v>143</v>
      </c>
      <c r="G215" s="16">
        <f>G217</f>
        <v>2303000</v>
      </c>
    </row>
    <row r="216" spans="1:7" ht="16.5" customHeight="1" x14ac:dyDescent="0.3">
      <c r="A216" s="306"/>
      <c r="B216" s="321"/>
      <c r="C216" s="321"/>
      <c r="D216" s="321"/>
      <c r="E216" s="321"/>
      <c r="F216" s="321" t="s">
        <v>14</v>
      </c>
      <c r="G216" s="16"/>
    </row>
    <row r="217" spans="1:7" ht="16.5" customHeight="1" x14ac:dyDescent="0.3">
      <c r="A217" s="439"/>
      <c r="B217" s="440" t="s">
        <v>75</v>
      </c>
      <c r="C217" s="441"/>
      <c r="D217" s="441"/>
      <c r="E217" s="442"/>
      <c r="F217" s="443" t="s">
        <v>144</v>
      </c>
      <c r="G217" s="16">
        <f>G219</f>
        <v>2303000</v>
      </c>
    </row>
    <row r="218" spans="1:7" ht="16.5" customHeight="1" x14ac:dyDescent="0.3">
      <c r="A218" s="444"/>
      <c r="B218" s="422"/>
      <c r="C218" s="422"/>
      <c r="D218" s="422"/>
      <c r="E218" s="445"/>
      <c r="F218" s="321" t="s">
        <v>14</v>
      </c>
      <c r="G218" s="16"/>
    </row>
    <row r="219" spans="1:7" ht="16.5" customHeight="1" x14ac:dyDescent="0.3">
      <c r="A219" s="444"/>
      <c r="B219" s="422"/>
      <c r="C219" s="421" t="s">
        <v>78</v>
      </c>
      <c r="D219" s="422"/>
      <c r="E219" s="422"/>
      <c r="F219" s="428" t="s">
        <v>144</v>
      </c>
      <c r="G219" s="16">
        <f>G221</f>
        <v>2303000</v>
      </c>
    </row>
    <row r="220" spans="1:7" ht="16.5" customHeight="1" x14ac:dyDescent="0.3">
      <c r="A220" s="444"/>
      <c r="B220" s="422"/>
      <c r="C220" s="422"/>
      <c r="D220" s="422"/>
      <c r="E220" s="422"/>
      <c r="F220" s="321" t="s">
        <v>14</v>
      </c>
      <c r="G220" s="16"/>
    </row>
    <row r="221" spans="1:7" ht="33.75" customHeight="1" x14ac:dyDescent="0.3">
      <c r="A221" s="444"/>
      <c r="B221" s="422"/>
      <c r="C221" s="422"/>
      <c r="D221" s="422"/>
      <c r="E221" s="422"/>
      <c r="F221" s="429" t="s">
        <v>233</v>
      </c>
      <c r="G221" s="16">
        <f>+G223</f>
        <v>2303000</v>
      </c>
    </row>
    <row r="222" spans="1:7" ht="16.5" customHeight="1" x14ac:dyDescent="0.3">
      <c r="A222" s="444"/>
      <c r="B222" s="422"/>
      <c r="C222" s="422"/>
      <c r="D222" s="422"/>
      <c r="E222" s="422"/>
      <c r="F222" s="430" t="s">
        <v>14</v>
      </c>
      <c r="G222" s="431"/>
    </row>
    <row r="223" spans="1:7" ht="44.25" customHeight="1" x14ac:dyDescent="0.3">
      <c r="A223" s="444"/>
      <c r="B223" s="430"/>
      <c r="C223" s="430"/>
      <c r="D223" s="422">
        <v>1189</v>
      </c>
      <c r="E223" s="430"/>
      <c r="F223" s="321" t="s">
        <v>137</v>
      </c>
      <c r="G223" s="16">
        <f>+G234+G280+G289+G298+G225</f>
        <v>2303000</v>
      </c>
    </row>
    <row r="224" spans="1:7" ht="16.5" customHeight="1" x14ac:dyDescent="0.3">
      <c r="A224" s="446"/>
      <c r="B224" s="418"/>
      <c r="C224" s="418"/>
      <c r="D224" s="418"/>
      <c r="E224" s="418"/>
      <c r="F224" s="418" t="s">
        <v>14</v>
      </c>
      <c r="G224" s="431"/>
    </row>
    <row r="225" spans="1:7" ht="81.75" customHeight="1" x14ac:dyDescent="0.3">
      <c r="A225" s="306"/>
      <c r="B225" s="321"/>
      <c r="C225" s="321"/>
      <c r="D225" s="321"/>
      <c r="E225" s="322">
        <f>+'h7'!B130</f>
        <v>12001</v>
      </c>
      <c r="F225" s="321" t="str">
        <f>+'h7'!C130</f>
        <v xml:space="preserve"> 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</v>
      </c>
      <c r="G225" s="16">
        <f>G227</f>
        <v>-347423.8</v>
      </c>
    </row>
    <row r="226" spans="1:7" ht="16.5" customHeight="1" x14ac:dyDescent="0.3">
      <c r="A226" s="306"/>
      <c r="B226" s="321"/>
      <c r="C226" s="321"/>
      <c r="D226" s="321"/>
      <c r="E226" s="321"/>
      <c r="F226" s="402" t="s">
        <v>15</v>
      </c>
      <c r="G226" s="18"/>
    </row>
    <row r="227" spans="1:7" ht="45" customHeight="1" x14ac:dyDescent="0.3">
      <c r="A227" s="306"/>
      <c r="B227" s="321"/>
      <c r="C227" s="321"/>
      <c r="D227" s="321"/>
      <c r="E227" s="321"/>
      <c r="F227" s="314" t="s">
        <v>174</v>
      </c>
      <c r="G227" s="18">
        <f>G229</f>
        <v>-347423.8</v>
      </c>
    </row>
    <row r="228" spans="1:7" ht="16.5" customHeight="1" x14ac:dyDescent="0.3">
      <c r="A228" s="306"/>
      <c r="B228" s="321"/>
      <c r="C228" s="321"/>
      <c r="D228" s="321"/>
      <c r="E228" s="321"/>
      <c r="F228" s="434" t="s">
        <v>16</v>
      </c>
      <c r="G228" s="18"/>
    </row>
    <row r="229" spans="1:7" ht="16.5" customHeight="1" x14ac:dyDescent="0.3">
      <c r="A229" s="306"/>
      <c r="B229" s="321"/>
      <c r="C229" s="321"/>
      <c r="D229" s="321"/>
      <c r="E229" s="321"/>
      <c r="F229" s="309" t="s">
        <v>13</v>
      </c>
      <c r="G229" s="18">
        <f t="shared" ref="G229:G232" si="16">G230</f>
        <v>-347423.8</v>
      </c>
    </row>
    <row r="230" spans="1:7" ht="16.5" customHeight="1" x14ac:dyDescent="0.3">
      <c r="A230" s="306"/>
      <c r="B230" s="321"/>
      <c r="C230" s="321"/>
      <c r="D230" s="321"/>
      <c r="E230" s="321"/>
      <c r="F230" s="309" t="s">
        <v>39</v>
      </c>
      <c r="G230" s="18">
        <f t="shared" si="16"/>
        <v>-347423.8</v>
      </c>
    </row>
    <row r="231" spans="1:7" ht="16.5" customHeight="1" x14ac:dyDescent="0.3">
      <c r="A231" s="306"/>
      <c r="B231" s="321"/>
      <c r="C231" s="321"/>
      <c r="D231" s="321"/>
      <c r="E231" s="321"/>
      <c r="F231" s="309" t="s">
        <v>40</v>
      </c>
      <c r="G231" s="18">
        <f>G232</f>
        <v>-347423.8</v>
      </c>
    </row>
    <row r="232" spans="1:7" ht="16.5" customHeight="1" x14ac:dyDescent="0.3">
      <c r="A232" s="306"/>
      <c r="B232" s="321"/>
      <c r="C232" s="321"/>
      <c r="D232" s="321"/>
      <c r="E232" s="321"/>
      <c r="F232" s="309" t="s">
        <v>100</v>
      </c>
      <c r="G232" s="18">
        <f t="shared" si="16"/>
        <v>-347423.8</v>
      </c>
    </row>
    <row r="233" spans="1:7" ht="16.5" customHeight="1" x14ac:dyDescent="0.3">
      <c r="A233" s="306"/>
      <c r="B233" s="321"/>
      <c r="C233" s="321"/>
      <c r="D233" s="321"/>
      <c r="E233" s="321"/>
      <c r="F233" s="309" t="s">
        <v>102</v>
      </c>
      <c r="G233" s="18">
        <f>+'h7'!D130</f>
        <v>-347423.8</v>
      </c>
    </row>
    <row r="234" spans="1:7" ht="81.75" customHeight="1" x14ac:dyDescent="0.3">
      <c r="A234" s="306"/>
      <c r="B234" s="321"/>
      <c r="C234" s="321"/>
      <c r="D234" s="321"/>
      <c r="E234" s="322">
        <f>+'h7'!B139</f>
        <v>12003</v>
      </c>
      <c r="F234" s="321" t="str">
        <f>+'h7'!C139</f>
        <v xml:space="preserve"> Ասիական զարգացման բանկի աջակցությամբ իրականացվող դպրոցների սեյսմիկ պաշտպանության ծրագրի լրացուցիչ ֆինանսավորման շրջանակներում ՀՀ դպրոցների սեյսմիկ անվտանգության բարելավմանն ուղղված միջոցառումներ</v>
      </c>
      <c r="G234" s="16">
        <f>G236</f>
        <v>2650423.7999999998</v>
      </c>
    </row>
    <row r="235" spans="1:7" ht="16.5" customHeight="1" x14ac:dyDescent="0.3">
      <c r="A235" s="306"/>
      <c r="B235" s="321"/>
      <c r="C235" s="321"/>
      <c r="D235" s="321"/>
      <c r="E235" s="321"/>
      <c r="F235" s="402" t="s">
        <v>15</v>
      </c>
      <c r="G235" s="18"/>
    </row>
    <row r="236" spans="1:7" ht="45" customHeight="1" x14ac:dyDescent="0.3">
      <c r="A236" s="306"/>
      <c r="B236" s="321"/>
      <c r="C236" s="321"/>
      <c r="D236" s="321"/>
      <c r="E236" s="321"/>
      <c r="F236" s="314" t="s">
        <v>174</v>
      </c>
      <c r="G236" s="18">
        <f>G238</f>
        <v>2650423.7999999998</v>
      </c>
    </row>
    <row r="237" spans="1:7" ht="16.5" customHeight="1" x14ac:dyDescent="0.3">
      <c r="A237" s="306"/>
      <c r="B237" s="321"/>
      <c r="C237" s="321"/>
      <c r="D237" s="321"/>
      <c r="E237" s="321"/>
      <c r="F237" s="434" t="s">
        <v>16</v>
      </c>
      <c r="G237" s="18"/>
    </row>
    <row r="238" spans="1:7" ht="16.5" customHeight="1" x14ac:dyDescent="0.3">
      <c r="A238" s="306"/>
      <c r="B238" s="321"/>
      <c r="C238" s="321"/>
      <c r="D238" s="321"/>
      <c r="E238" s="321"/>
      <c r="F238" s="309" t="s">
        <v>13</v>
      </c>
      <c r="G238" s="18">
        <f t="shared" ref="G238:G241" si="17">G239</f>
        <v>2650423.7999999998</v>
      </c>
    </row>
    <row r="239" spans="1:7" ht="16.5" customHeight="1" x14ac:dyDescent="0.3">
      <c r="A239" s="306"/>
      <c r="B239" s="321"/>
      <c r="C239" s="321"/>
      <c r="D239" s="321"/>
      <c r="E239" s="321"/>
      <c r="F239" s="309" t="s">
        <v>39</v>
      </c>
      <c r="G239" s="18">
        <f t="shared" si="17"/>
        <v>2650423.7999999998</v>
      </c>
    </row>
    <row r="240" spans="1:7" ht="16.5" customHeight="1" x14ac:dyDescent="0.3">
      <c r="A240" s="306"/>
      <c r="B240" s="321"/>
      <c r="C240" s="321"/>
      <c r="D240" s="321"/>
      <c r="E240" s="321"/>
      <c r="F240" s="309" t="s">
        <v>40</v>
      </c>
      <c r="G240" s="18">
        <f>G241</f>
        <v>2650423.7999999998</v>
      </c>
    </row>
    <row r="241" spans="1:7" ht="16.5" customHeight="1" x14ac:dyDescent="0.3">
      <c r="A241" s="306"/>
      <c r="B241" s="321"/>
      <c r="C241" s="321"/>
      <c r="D241" s="321"/>
      <c r="E241" s="321"/>
      <c r="F241" s="309" t="s">
        <v>100</v>
      </c>
      <c r="G241" s="18">
        <f t="shared" si="17"/>
        <v>2650423.7999999998</v>
      </c>
    </row>
    <row r="242" spans="1:7" ht="16.5" customHeight="1" x14ac:dyDescent="0.3">
      <c r="A242" s="306"/>
      <c r="B242" s="321"/>
      <c r="C242" s="321"/>
      <c r="D242" s="321"/>
      <c r="E242" s="321"/>
      <c r="F242" s="309" t="s">
        <v>102</v>
      </c>
      <c r="G242" s="18">
        <f>+'h7'!D139</f>
        <v>2650423.7999999998</v>
      </c>
    </row>
    <row r="243" spans="1:7" s="450" customFormat="1" ht="23.25" customHeight="1" x14ac:dyDescent="0.25">
      <c r="A243" s="447"/>
      <c r="B243" s="448"/>
      <c r="C243" s="448"/>
      <c r="D243" s="449"/>
      <c r="E243" s="449"/>
      <c r="F243" s="428" t="s">
        <v>82</v>
      </c>
      <c r="G243" s="50">
        <f t="shared" ref="G243" si="18">G244</f>
        <v>0</v>
      </c>
    </row>
    <row r="244" spans="1:7" s="452" customFormat="1" ht="34.5" x14ac:dyDescent="0.25">
      <c r="A244" s="435">
        <v>11</v>
      </c>
      <c r="B244" s="368"/>
      <c r="C244" s="368"/>
      <c r="D244" s="368"/>
      <c r="E244" s="368"/>
      <c r="F244" s="436" t="s">
        <v>196</v>
      </c>
      <c r="G244" s="451">
        <f t="shared" ref="G244" si="19">+G246</f>
        <v>0</v>
      </c>
    </row>
    <row r="245" spans="1:7" s="452" customFormat="1" ht="17.25" x14ac:dyDescent="0.25">
      <c r="A245" s="367"/>
      <c r="B245" s="368"/>
      <c r="C245" s="368"/>
      <c r="D245" s="368"/>
      <c r="E245" s="368"/>
      <c r="F245" s="368" t="s">
        <v>197</v>
      </c>
      <c r="G245" s="187"/>
    </row>
    <row r="246" spans="1:7" s="452" customFormat="1" ht="17.25" x14ac:dyDescent="0.25">
      <c r="A246" s="367"/>
      <c r="B246" s="453" t="s">
        <v>78</v>
      </c>
      <c r="C246" s="368"/>
      <c r="D246" s="368"/>
      <c r="E246" s="368"/>
      <c r="F246" s="436" t="s">
        <v>198</v>
      </c>
      <c r="G246" s="188">
        <f t="shared" ref="G246" si="20">+G248</f>
        <v>0</v>
      </c>
    </row>
    <row r="247" spans="1:7" s="452" customFormat="1" ht="17.25" x14ac:dyDescent="0.25">
      <c r="A247" s="367"/>
      <c r="B247" s="368"/>
      <c r="C247" s="368"/>
      <c r="D247" s="368"/>
      <c r="E247" s="368"/>
      <c r="F247" s="368" t="s">
        <v>197</v>
      </c>
      <c r="G247" s="187"/>
    </row>
    <row r="248" spans="1:7" s="452" customFormat="1" ht="17.25" x14ac:dyDescent="0.25">
      <c r="A248" s="367"/>
      <c r="B248" s="368"/>
      <c r="C248" s="453" t="s">
        <v>78</v>
      </c>
      <c r="D248" s="368"/>
      <c r="E248" s="368"/>
      <c r="F248" s="436" t="s">
        <v>199</v>
      </c>
      <c r="G248" s="188">
        <f t="shared" ref="G248" si="21">+G252</f>
        <v>0</v>
      </c>
    </row>
    <row r="249" spans="1:7" s="452" customFormat="1" ht="17.25" x14ac:dyDescent="0.25">
      <c r="A249" s="367"/>
      <c r="B249" s="368"/>
      <c r="C249" s="368"/>
      <c r="D249" s="368"/>
      <c r="E249" s="368"/>
      <c r="F249" s="368" t="s">
        <v>197</v>
      </c>
      <c r="G249" s="187"/>
    </row>
    <row r="250" spans="1:7" s="292" customFormat="1" ht="17.25" x14ac:dyDescent="0.25">
      <c r="A250" s="367"/>
      <c r="B250" s="368"/>
      <c r="C250" s="368"/>
      <c r="D250" s="368"/>
      <c r="E250" s="368"/>
      <c r="F250" s="368" t="s">
        <v>200</v>
      </c>
      <c r="G250" s="454">
        <f t="shared" ref="G250" si="22">G252</f>
        <v>0</v>
      </c>
    </row>
    <row r="251" spans="1:7" s="292" customFormat="1" ht="17.25" x14ac:dyDescent="0.25">
      <c r="A251" s="367"/>
      <c r="B251" s="368"/>
      <c r="C251" s="368"/>
      <c r="D251" s="368"/>
      <c r="E251" s="368"/>
      <c r="F251" s="368" t="s">
        <v>197</v>
      </c>
      <c r="G251" s="187"/>
    </row>
    <row r="252" spans="1:7" s="452" customFormat="1" ht="21.75" customHeight="1" x14ac:dyDescent="0.25">
      <c r="A252" s="367"/>
      <c r="B252" s="368"/>
      <c r="C252" s="368"/>
      <c r="D252" s="375">
        <v>1139</v>
      </c>
      <c r="E252" s="449"/>
      <c r="F252" s="449" t="s">
        <v>201</v>
      </c>
      <c r="G252" s="188">
        <f>+G254+G262</f>
        <v>0</v>
      </c>
    </row>
    <row r="253" spans="1:7" s="452" customFormat="1" ht="17.25" x14ac:dyDescent="0.25">
      <c r="A253" s="367"/>
      <c r="B253" s="368"/>
      <c r="C253" s="368"/>
      <c r="D253" s="368"/>
      <c r="E253" s="368"/>
      <c r="F253" s="368" t="s">
        <v>197</v>
      </c>
      <c r="G253" s="187"/>
    </row>
    <row r="254" spans="1:7" s="423" customFormat="1" ht="17.25" x14ac:dyDescent="0.25">
      <c r="A254" s="367"/>
      <c r="B254" s="368"/>
      <c r="C254" s="368"/>
      <c r="D254" s="368"/>
      <c r="E254" s="455">
        <v>11001</v>
      </c>
      <c r="F254" s="436" t="s">
        <v>199</v>
      </c>
      <c r="G254" s="16">
        <f t="shared" ref="G254" si="23">+G256</f>
        <v>-925036.3</v>
      </c>
    </row>
    <row r="255" spans="1:7" s="423" customFormat="1" ht="17.25" x14ac:dyDescent="0.25">
      <c r="A255" s="367"/>
      <c r="B255" s="368"/>
      <c r="C255" s="368"/>
      <c r="D255" s="368"/>
      <c r="E255" s="368"/>
      <c r="F255" s="374" t="s">
        <v>202</v>
      </c>
      <c r="G255" s="424"/>
    </row>
    <row r="256" spans="1:7" s="423" customFormat="1" ht="17.25" x14ac:dyDescent="0.25">
      <c r="A256" s="367"/>
      <c r="B256" s="368"/>
      <c r="C256" s="368"/>
      <c r="D256" s="368"/>
      <c r="E256" s="368"/>
      <c r="F256" s="314" t="s">
        <v>203</v>
      </c>
      <c r="G256" s="16">
        <f t="shared" ref="G256" si="24">+G258</f>
        <v>-925036.3</v>
      </c>
    </row>
    <row r="257" spans="1:7" s="423" customFormat="1" ht="34.5" x14ac:dyDescent="0.25">
      <c r="A257" s="367"/>
      <c r="B257" s="368"/>
      <c r="C257" s="368"/>
      <c r="D257" s="368"/>
      <c r="E257" s="368"/>
      <c r="F257" s="374" t="s">
        <v>204</v>
      </c>
      <c r="G257" s="424"/>
    </row>
    <row r="258" spans="1:7" s="423" customFormat="1" ht="17.25" x14ac:dyDescent="0.25">
      <c r="A258" s="367"/>
      <c r="B258" s="368"/>
      <c r="C258" s="368"/>
      <c r="D258" s="368"/>
      <c r="E258" s="368"/>
      <c r="F258" s="456" t="s">
        <v>13</v>
      </c>
      <c r="G258" s="16">
        <f t="shared" ref="G258:G260" si="25">+G259</f>
        <v>-925036.3</v>
      </c>
    </row>
    <row r="259" spans="1:7" s="423" customFormat="1" ht="17.25" x14ac:dyDescent="0.25">
      <c r="A259" s="367"/>
      <c r="B259" s="368"/>
      <c r="C259" s="368"/>
      <c r="D259" s="368"/>
      <c r="E259" s="368"/>
      <c r="F259" s="456" t="s">
        <v>62</v>
      </c>
      <c r="G259" s="16">
        <f t="shared" si="25"/>
        <v>-925036.3</v>
      </c>
    </row>
    <row r="260" spans="1:7" s="423" customFormat="1" ht="17.25" x14ac:dyDescent="0.25">
      <c r="A260" s="367"/>
      <c r="B260" s="368"/>
      <c r="C260" s="368"/>
      <c r="D260" s="368"/>
      <c r="E260" s="368"/>
      <c r="F260" s="456" t="s">
        <v>205</v>
      </c>
      <c r="G260" s="16">
        <f t="shared" si="25"/>
        <v>-925036.3</v>
      </c>
    </row>
    <row r="261" spans="1:7" s="423" customFormat="1" ht="17.25" x14ac:dyDescent="0.25">
      <c r="A261" s="367"/>
      <c r="B261" s="368"/>
      <c r="C261" s="368"/>
      <c r="D261" s="368"/>
      <c r="E261" s="368"/>
      <c r="F261" s="456" t="s">
        <v>206</v>
      </c>
      <c r="G261" s="16">
        <f>-G262</f>
        <v>-925036.3</v>
      </c>
    </row>
    <row r="262" spans="1:7" s="452" customFormat="1" ht="17.25" x14ac:dyDescent="0.25">
      <c r="A262" s="457"/>
      <c r="B262" s="458"/>
      <c r="C262" s="458"/>
      <c r="D262" s="458"/>
      <c r="E262" s="455">
        <v>11001</v>
      </c>
      <c r="F262" s="436" t="s">
        <v>199</v>
      </c>
      <c r="G262" s="459">
        <f t="shared" ref="G262" si="26">G264</f>
        <v>925036.3</v>
      </c>
    </row>
    <row r="263" spans="1:7" s="452" customFormat="1" ht="17.25" x14ac:dyDescent="0.25">
      <c r="A263" s="457"/>
      <c r="B263" s="458"/>
      <c r="C263" s="458"/>
      <c r="D263" s="458"/>
      <c r="E263" s="368"/>
      <c r="F263" s="374" t="s">
        <v>202</v>
      </c>
      <c r="G263" s="460"/>
    </row>
    <row r="264" spans="1:7" s="452" customFormat="1" ht="17.25" x14ac:dyDescent="0.25">
      <c r="A264" s="457"/>
      <c r="B264" s="458"/>
      <c r="C264" s="458"/>
      <c r="D264" s="458"/>
      <c r="E264" s="368"/>
      <c r="F264" s="314" t="s">
        <v>203</v>
      </c>
      <c r="G264" s="459">
        <f t="shared" ref="G264" si="27">G266</f>
        <v>925036.3</v>
      </c>
    </row>
    <row r="265" spans="1:7" s="452" customFormat="1" ht="34.5" x14ac:dyDescent="0.25">
      <c r="A265" s="457"/>
      <c r="B265" s="458"/>
      <c r="C265" s="458"/>
      <c r="D265" s="458"/>
      <c r="E265" s="368"/>
      <c r="F265" s="374" t="s">
        <v>204</v>
      </c>
      <c r="G265" s="460"/>
    </row>
    <row r="266" spans="1:7" s="452" customFormat="1" ht="17.25" x14ac:dyDescent="0.25">
      <c r="A266" s="457"/>
      <c r="B266" s="458"/>
      <c r="C266" s="458"/>
      <c r="D266" s="458"/>
      <c r="E266" s="368"/>
      <c r="F266" s="456" t="s">
        <v>13</v>
      </c>
      <c r="G266" s="459">
        <f t="shared" ref="G266:G268" si="28">G267</f>
        <v>925036.3</v>
      </c>
    </row>
    <row r="267" spans="1:7" s="452" customFormat="1" ht="17.25" x14ac:dyDescent="0.25">
      <c r="A267" s="457"/>
      <c r="B267" s="458"/>
      <c r="C267" s="458"/>
      <c r="D267" s="458"/>
      <c r="E267" s="368"/>
      <c r="F267" s="456" t="s">
        <v>62</v>
      </c>
      <c r="G267" s="459">
        <f t="shared" si="28"/>
        <v>925036.3</v>
      </c>
    </row>
    <row r="268" spans="1:7" s="452" customFormat="1" ht="17.25" x14ac:dyDescent="0.25">
      <c r="A268" s="457"/>
      <c r="B268" s="458"/>
      <c r="C268" s="458"/>
      <c r="D268" s="458"/>
      <c r="E268" s="368"/>
      <c r="F268" s="456" t="s">
        <v>205</v>
      </c>
      <c r="G268" s="459">
        <f t="shared" si="28"/>
        <v>925036.3</v>
      </c>
    </row>
    <row r="269" spans="1:7" s="452" customFormat="1" ht="18" thickBot="1" x14ac:dyDescent="0.3">
      <c r="A269" s="461"/>
      <c r="B269" s="462"/>
      <c r="C269" s="462"/>
      <c r="D269" s="462"/>
      <c r="E269" s="382"/>
      <c r="F269" s="463" t="s">
        <v>206</v>
      </c>
      <c r="G269" s="464">
        <f>+'h9'!C301</f>
        <v>925036.3</v>
      </c>
    </row>
    <row r="272" spans="1:7" ht="16.5" customHeight="1" x14ac:dyDescent="0.3">
      <c r="G272" s="465"/>
    </row>
  </sheetData>
  <mergeCells count="7">
    <mergeCell ref="A6:C6"/>
    <mergeCell ref="D6:E6"/>
    <mergeCell ref="F6:F7"/>
    <mergeCell ref="A1:G1"/>
    <mergeCell ref="A2:G2"/>
    <mergeCell ref="A3:G3"/>
    <mergeCell ref="A4:G4"/>
  </mergeCells>
  <pageMargins left="0.15748031496062992" right="0.23622047244094491" top="0.15748031496062992" bottom="0.15748031496062992" header="0.15748031496062992" footer="0.15748031496062992"/>
  <pageSetup scale="71" orientation="portrait" r:id="rId1"/>
  <colBreaks count="1" manualBreakCount="1">
    <brk id="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opLeftCell="A13" workbookViewId="0">
      <selection activeCell="G12" sqref="G12:G17"/>
    </sheetView>
  </sheetViews>
  <sheetFormatPr defaultRowHeight="17.25" x14ac:dyDescent="0.3"/>
  <cols>
    <col min="1" max="1" width="10.5703125" style="10" customWidth="1"/>
    <col min="2" max="2" width="10.7109375" style="10" customWidth="1"/>
    <col min="3" max="4" width="9.140625" style="10"/>
    <col min="5" max="5" width="28.42578125" style="10" customWidth="1"/>
    <col min="6" max="6" width="44.28515625" style="10" customWidth="1"/>
    <col min="7" max="7" width="28" style="10" customWidth="1"/>
    <col min="8" max="9" width="9.140625" style="10"/>
    <col min="10" max="10" width="19" style="10" customWidth="1"/>
    <col min="11" max="16384" width="9.140625" style="10"/>
  </cols>
  <sheetData>
    <row r="1" spans="1:10" x14ac:dyDescent="0.3">
      <c r="G1" s="80" t="s">
        <v>175</v>
      </c>
      <c r="I1" s="11"/>
      <c r="J1" s="11"/>
    </row>
    <row r="2" spans="1:10" x14ac:dyDescent="0.3">
      <c r="F2" s="11"/>
      <c r="G2" s="11" t="s">
        <v>101</v>
      </c>
      <c r="I2" s="11"/>
      <c r="J2" s="11"/>
    </row>
    <row r="3" spans="1:10" x14ac:dyDescent="0.3">
      <c r="G3" s="11" t="s">
        <v>66</v>
      </c>
      <c r="I3" s="11"/>
      <c r="J3" s="11"/>
    </row>
    <row r="4" spans="1:10" x14ac:dyDescent="0.3">
      <c r="G4" s="11"/>
      <c r="H4" s="11"/>
      <c r="I4" s="11"/>
      <c r="J4" s="11"/>
    </row>
    <row r="6" spans="1:10" ht="42.75" customHeight="1" x14ac:dyDescent="0.3">
      <c r="A6" s="516" t="s">
        <v>121</v>
      </c>
      <c r="B6" s="516"/>
      <c r="C6" s="516"/>
      <c r="D6" s="516"/>
      <c r="E6" s="516"/>
      <c r="F6" s="516"/>
      <c r="G6" s="516"/>
    </row>
    <row r="8" spans="1:10" ht="18" thickBot="1" x14ac:dyDescent="0.35">
      <c r="G8" s="81" t="s">
        <v>97</v>
      </c>
      <c r="H8" s="11"/>
    </row>
    <row r="9" spans="1:10" ht="78.75" customHeight="1" x14ac:dyDescent="0.3">
      <c r="A9" s="517" t="s">
        <v>122</v>
      </c>
      <c r="B9" s="518"/>
      <c r="C9" s="519" t="s">
        <v>123</v>
      </c>
      <c r="D9" s="520"/>
      <c r="E9" s="521"/>
      <c r="F9" s="522" t="s">
        <v>124</v>
      </c>
      <c r="G9" s="145" t="s">
        <v>125</v>
      </c>
    </row>
    <row r="10" spans="1:10" ht="43.5" customHeight="1" x14ac:dyDescent="0.3">
      <c r="A10" s="82" t="s">
        <v>1</v>
      </c>
      <c r="B10" s="83" t="s">
        <v>2</v>
      </c>
      <c r="C10" s="492"/>
      <c r="D10" s="493"/>
      <c r="E10" s="494"/>
      <c r="F10" s="523"/>
      <c r="G10" s="84" t="s">
        <v>111</v>
      </c>
    </row>
    <row r="11" spans="1:10" x14ac:dyDescent="0.3">
      <c r="A11" s="85">
        <v>1</v>
      </c>
      <c r="B11" s="86">
        <v>2</v>
      </c>
      <c r="C11" s="524">
        <v>3</v>
      </c>
      <c r="D11" s="525"/>
      <c r="E11" s="526"/>
      <c r="F11" s="86">
        <v>4</v>
      </c>
      <c r="G11" s="87">
        <v>5</v>
      </c>
    </row>
    <row r="12" spans="1:10" s="88" customFormat="1" ht="29.25" customHeight="1" x14ac:dyDescent="0.3">
      <c r="A12" s="498" t="s">
        <v>4</v>
      </c>
      <c r="B12" s="499"/>
      <c r="C12" s="499"/>
      <c r="D12" s="499"/>
      <c r="E12" s="499"/>
      <c r="F12" s="500"/>
      <c r="G12" s="281">
        <f>+G16+G13</f>
        <v>925036.3</v>
      </c>
    </row>
    <row r="13" spans="1:10" s="19" customFormat="1" ht="29.25" customHeight="1" x14ac:dyDescent="0.3">
      <c r="A13" s="89">
        <v>1019</v>
      </c>
      <c r="B13" s="507" t="s">
        <v>130</v>
      </c>
      <c r="C13" s="508"/>
      <c r="D13" s="508"/>
      <c r="E13" s="508"/>
      <c r="F13" s="509"/>
      <c r="G13" s="282">
        <f>+G14</f>
        <v>7370</v>
      </c>
    </row>
    <row r="14" spans="1:10" s="20" customFormat="1" ht="58.5" customHeight="1" x14ac:dyDescent="0.3">
      <c r="A14" s="90"/>
      <c r="B14" s="91">
        <v>12007</v>
      </c>
      <c r="C14" s="510" t="s">
        <v>190</v>
      </c>
      <c r="D14" s="511"/>
      <c r="E14" s="512"/>
      <c r="F14" s="79" t="s">
        <v>4</v>
      </c>
      <c r="G14" s="283">
        <f>+G15</f>
        <v>7370</v>
      </c>
    </row>
    <row r="15" spans="1:10" s="20" customFormat="1" ht="44.25" customHeight="1" x14ac:dyDescent="0.3">
      <c r="A15" s="90"/>
      <c r="B15" s="91"/>
      <c r="C15" s="513"/>
      <c r="D15" s="514"/>
      <c r="E15" s="515"/>
      <c r="F15" s="92" t="s">
        <v>126</v>
      </c>
      <c r="G15" s="284">
        <v>7370</v>
      </c>
    </row>
    <row r="16" spans="1:10" s="94" customFormat="1" ht="45.75" customHeight="1" x14ac:dyDescent="0.3">
      <c r="A16" s="93">
        <v>1072</v>
      </c>
      <c r="B16" s="501" t="s">
        <v>72</v>
      </c>
      <c r="C16" s="502"/>
      <c r="D16" s="502"/>
      <c r="E16" s="502"/>
      <c r="F16" s="503"/>
      <c r="G16" s="285">
        <f>G19+G17</f>
        <v>917666.3</v>
      </c>
      <c r="J16" s="118"/>
    </row>
    <row r="17" spans="1:10" ht="61.5" customHeight="1" x14ac:dyDescent="0.3">
      <c r="A17" s="95"/>
      <c r="B17" s="96">
        <v>12004</v>
      </c>
      <c r="C17" s="492" t="s">
        <v>189</v>
      </c>
      <c r="D17" s="493"/>
      <c r="E17" s="494"/>
      <c r="F17" s="97" t="s">
        <v>4</v>
      </c>
      <c r="G17" s="286">
        <v>16986</v>
      </c>
      <c r="I17" s="99"/>
      <c r="J17" s="118"/>
    </row>
    <row r="18" spans="1:10" ht="42" customHeight="1" x14ac:dyDescent="0.3">
      <c r="A18" s="100"/>
      <c r="B18" s="101"/>
      <c r="C18" s="504"/>
      <c r="D18" s="505"/>
      <c r="E18" s="506"/>
      <c r="F18" s="102" t="s">
        <v>126</v>
      </c>
      <c r="G18" s="103">
        <v>16986</v>
      </c>
    </row>
    <row r="19" spans="1:10" ht="61.5" customHeight="1" x14ac:dyDescent="0.3">
      <c r="A19" s="95"/>
      <c r="B19" s="96">
        <v>31015</v>
      </c>
      <c r="C19" s="492" t="s">
        <v>127</v>
      </c>
      <c r="D19" s="493"/>
      <c r="E19" s="494"/>
      <c r="F19" s="97" t="s">
        <v>4</v>
      </c>
      <c r="G19" s="98">
        <f>+G20</f>
        <v>900680.3</v>
      </c>
      <c r="I19" s="99"/>
    </row>
    <row r="20" spans="1:10" ht="42" customHeight="1" thickBot="1" x14ac:dyDescent="0.35">
      <c r="A20" s="104"/>
      <c r="B20" s="105"/>
      <c r="C20" s="495"/>
      <c r="D20" s="496"/>
      <c r="E20" s="497"/>
      <c r="F20" s="106" t="s">
        <v>126</v>
      </c>
      <c r="G20" s="107">
        <f>457046.7+443633.6</f>
        <v>900680.3</v>
      </c>
    </row>
    <row r="21" spans="1:10" x14ac:dyDescent="0.3">
      <c r="C21" s="108"/>
      <c r="D21" s="108"/>
      <c r="E21" s="108"/>
    </row>
    <row r="22" spans="1:10" x14ac:dyDescent="0.3">
      <c r="C22" s="108"/>
      <c r="D22" s="108"/>
      <c r="E22" s="108"/>
    </row>
    <row r="23" spans="1:10" x14ac:dyDescent="0.3">
      <c r="C23" s="108"/>
      <c r="D23" s="12"/>
      <c r="E23" s="12"/>
      <c r="F23" s="12"/>
    </row>
    <row r="24" spans="1:10" x14ac:dyDescent="0.3">
      <c r="D24" s="12"/>
      <c r="E24" s="12"/>
      <c r="F24" s="12"/>
    </row>
  </sheetData>
  <mergeCells count="14">
    <mergeCell ref="A6:G6"/>
    <mergeCell ref="A9:B9"/>
    <mergeCell ref="C9:E10"/>
    <mergeCell ref="F9:F10"/>
    <mergeCell ref="C11:E11"/>
    <mergeCell ref="C19:E19"/>
    <mergeCell ref="C20:E20"/>
    <mergeCell ref="A12:F12"/>
    <mergeCell ref="B16:F16"/>
    <mergeCell ref="C17:E17"/>
    <mergeCell ref="C18:E18"/>
    <mergeCell ref="B13:F13"/>
    <mergeCell ref="C14:E14"/>
    <mergeCell ref="C15:E15"/>
  </mergeCells>
  <pageMargins left="0.70866141732283472" right="0.70866141732283472" top="0" bottom="0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5"/>
  <sheetViews>
    <sheetView zoomScale="90" zoomScaleNormal="90" workbookViewId="0">
      <selection activeCell="F15" sqref="F15"/>
    </sheetView>
  </sheetViews>
  <sheetFormatPr defaultRowHeight="17.25" outlineLevelRow="1" x14ac:dyDescent="0.25"/>
  <cols>
    <col min="1" max="1" width="10.140625" style="358" customWidth="1"/>
    <col min="2" max="2" width="13.7109375" style="358" customWidth="1"/>
    <col min="3" max="3" width="68.42578125" style="359" customWidth="1"/>
    <col min="4" max="4" width="19.5703125" style="359" customWidth="1"/>
    <col min="5" max="5" width="23.140625" style="359" customWidth="1"/>
    <col min="6" max="6" width="18.85546875" style="359" customWidth="1"/>
    <col min="7" max="16384" width="9.140625" style="359"/>
  </cols>
  <sheetData>
    <row r="1" spans="1:6" x14ac:dyDescent="0.25">
      <c r="F1" s="360" t="s">
        <v>230</v>
      </c>
    </row>
    <row r="2" spans="1:6" ht="25.5" customHeight="1" x14ac:dyDescent="0.25">
      <c r="D2" s="489" t="s">
        <v>101</v>
      </c>
      <c r="E2" s="489"/>
      <c r="F2" s="489"/>
    </row>
    <row r="3" spans="1:6" ht="25.5" customHeight="1" x14ac:dyDescent="0.25">
      <c r="D3" s="489" t="s">
        <v>66</v>
      </c>
      <c r="E3" s="489"/>
      <c r="F3" s="489"/>
    </row>
    <row r="4" spans="1:6" x14ac:dyDescent="0.25">
      <c r="A4" s="527"/>
      <c r="B4" s="527"/>
      <c r="C4" s="527"/>
    </row>
    <row r="5" spans="1:6" ht="82.5" customHeight="1" x14ac:dyDescent="0.25">
      <c r="A5" s="528" t="s">
        <v>271</v>
      </c>
      <c r="B5" s="528"/>
      <c r="C5" s="528"/>
      <c r="D5" s="528"/>
      <c r="E5" s="528"/>
      <c r="F5" s="528"/>
    </row>
    <row r="6" spans="1:6" ht="18" thickBot="1" x14ac:dyDescent="0.35">
      <c r="A6" s="362"/>
      <c r="B6" s="362"/>
      <c r="C6" s="358"/>
      <c r="F6" s="386" t="s">
        <v>97</v>
      </c>
    </row>
    <row r="7" spans="1:6" s="358" customFormat="1" ht="64.5" customHeight="1" x14ac:dyDescent="0.25">
      <c r="A7" s="529" t="s">
        <v>6</v>
      </c>
      <c r="B7" s="530"/>
      <c r="C7" s="533" t="s">
        <v>67</v>
      </c>
      <c r="D7" s="538" t="s">
        <v>98</v>
      </c>
      <c r="E7" s="539"/>
      <c r="F7" s="540"/>
    </row>
    <row r="8" spans="1:6" s="358" customFormat="1" ht="28.5" customHeight="1" x14ac:dyDescent="0.25">
      <c r="A8" s="531"/>
      <c r="B8" s="532"/>
      <c r="C8" s="534"/>
      <c r="D8" s="535" t="s">
        <v>17</v>
      </c>
      <c r="E8" s="535"/>
      <c r="F8" s="536"/>
    </row>
    <row r="9" spans="1:6" ht="24" customHeight="1" x14ac:dyDescent="0.25">
      <c r="A9" s="531"/>
      <c r="B9" s="532"/>
      <c r="C9" s="534"/>
      <c r="D9" s="532" t="s">
        <v>68</v>
      </c>
      <c r="E9" s="532" t="s">
        <v>14</v>
      </c>
      <c r="F9" s="537"/>
    </row>
    <row r="10" spans="1:6" s="365" customFormat="1" ht="34.5" x14ac:dyDescent="0.25">
      <c r="A10" s="364" t="s">
        <v>11</v>
      </c>
      <c r="B10" s="387" t="s">
        <v>69</v>
      </c>
      <c r="C10" s="534"/>
      <c r="D10" s="532"/>
      <c r="E10" s="322" t="s">
        <v>99</v>
      </c>
      <c r="F10" s="334" t="s">
        <v>70</v>
      </c>
    </row>
    <row r="11" spans="1:6" s="365" customFormat="1" ht="24" customHeight="1" x14ac:dyDescent="0.25">
      <c r="A11" s="355"/>
      <c r="B11" s="309"/>
      <c r="C11" s="321" t="s">
        <v>48</v>
      </c>
      <c r="D11" s="5">
        <f>+E11+F11</f>
        <v>-4081057.2</v>
      </c>
      <c r="E11" s="5">
        <f>+E15+E128</f>
        <v>-3459633.2</v>
      </c>
      <c r="F11" s="16">
        <f>+F15+F128</f>
        <v>-621424</v>
      </c>
    </row>
    <row r="12" spans="1:6" s="372" customFormat="1" x14ac:dyDescent="0.25">
      <c r="A12" s="367"/>
      <c r="B12" s="368"/>
      <c r="C12" s="368" t="s">
        <v>14</v>
      </c>
      <c r="D12" s="369"/>
      <c r="E12" s="369"/>
      <c r="F12" s="370"/>
    </row>
    <row r="13" spans="1:6" s="372" customFormat="1" x14ac:dyDescent="0.25">
      <c r="A13" s="367"/>
      <c r="B13" s="368"/>
      <c r="C13" s="309" t="s">
        <v>62</v>
      </c>
      <c r="D13" s="6">
        <f>+E13+F13</f>
        <v>-109079</v>
      </c>
      <c r="E13" s="6">
        <f>+E39+E25+E33</f>
        <v>-110800</v>
      </c>
      <c r="F13" s="127">
        <f>F23+F31+F39</f>
        <v>1721</v>
      </c>
    </row>
    <row r="14" spans="1:6" s="372" customFormat="1" x14ac:dyDescent="0.25">
      <c r="A14" s="367"/>
      <c r="B14" s="368"/>
      <c r="C14" s="309" t="s">
        <v>39</v>
      </c>
      <c r="D14" s="6">
        <f>+E14+F14</f>
        <v>-3971978.2</v>
      </c>
      <c r="E14" s="6">
        <f>+E47+E58+E69+E78+E89+E102+E113+E122+E144+E135</f>
        <v>-3348833.2</v>
      </c>
      <c r="F14" s="6">
        <f>+F47+F58+F69+F78+F89+F102+F113+F122+F144+F135</f>
        <v>-623145</v>
      </c>
    </row>
    <row r="15" spans="1:6" ht="34.5" x14ac:dyDescent="0.25">
      <c r="A15" s="355"/>
      <c r="B15" s="309"/>
      <c r="C15" s="309" t="s">
        <v>38</v>
      </c>
      <c r="D15" s="14">
        <f>+E15+F15</f>
        <v>-6384057.2000000002</v>
      </c>
      <c r="E15" s="14">
        <f>+E16+E82+E95</f>
        <v>-5379633.2000000002</v>
      </c>
      <c r="F15" s="17">
        <f>+F16+F82+F95</f>
        <v>-1004424</v>
      </c>
    </row>
    <row r="16" spans="1:6" ht="23.25" customHeight="1" x14ac:dyDescent="0.25">
      <c r="A16" s="373">
        <v>1004</v>
      </c>
      <c r="B16" s="374"/>
      <c r="C16" s="375" t="s">
        <v>30</v>
      </c>
      <c r="D16" s="48">
        <f>+E16+F16</f>
        <v>-6163033.2000000002</v>
      </c>
      <c r="E16" s="48">
        <f>+E42+E53+E64+E73+E34+E18+E26</f>
        <v>-5048258.2</v>
      </c>
      <c r="F16" s="50">
        <f>+F42+F53+F64+F73+F34+F18+F26</f>
        <v>-1114775</v>
      </c>
    </row>
    <row r="17" spans="1:6" x14ac:dyDescent="0.25">
      <c r="A17" s="367"/>
      <c r="B17" s="368"/>
      <c r="C17" s="368" t="s">
        <v>14</v>
      </c>
      <c r="D17" s="4"/>
      <c r="E17" s="4"/>
      <c r="F17" s="18"/>
    </row>
    <row r="18" spans="1:6" ht="74.25" customHeight="1" x14ac:dyDescent="0.25">
      <c r="A18" s="367"/>
      <c r="B18" s="377" t="s">
        <v>257</v>
      </c>
      <c r="C18" s="321" t="s">
        <v>258</v>
      </c>
      <c r="D18" s="5">
        <f t="shared" ref="D18:F18" si="0">+D20</f>
        <v>-80000</v>
      </c>
      <c r="E18" s="5">
        <f t="shared" si="0"/>
        <v>-80000</v>
      </c>
      <c r="F18" s="16">
        <f t="shared" si="0"/>
        <v>0</v>
      </c>
    </row>
    <row r="19" spans="1:6" x14ac:dyDescent="0.25">
      <c r="A19" s="367"/>
      <c r="B19" s="368"/>
      <c r="C19" s="368" t="s">
        <v>15</v>
      </c>
      <c r="D19" s="5"/>
      <c r="E19" s="5"/>
      <c r="F19" s="16"/>
    </row>
    <row r="20" spans="1:6" ht="43.5" customHeight="1" x14ac:dyDescent="0.25">
      <c r="A20" s="367"/>
      <c r="B20" s="368"/>
      <c r="C20" s="314" t="s">
        <v>45</v>
      </c>
      <c r="D20" s="5">
        <f t="shared" ref="D20:F20" si="1">+D22</f>
        <v>-80000</v>
      </c>
      <c r="E20" s="5">
        <f t="shared" si="1"/>
        <v>-80000</v>
      </c>
      <c r="F20" s="16">
        <f t="shared" si="1"/>
        <v>0</v>
      </c>
    </row>
    <row r="21" spans="1:6" ht="36.75" customHeight="1" x14ac:dyDescent="0.25">
      <c r="A21" s="367"/>
      <c r="B21" s="368"/>
      <c r="C21" s="368" t="s">
        <v>16</v>
      </c>
      <c r="D21" s="5"/>
      <c r="E21" s="5"/>
      <c r="F21" s="16"/>
    </row>
    <row r="22" spans="1:6" x14ac:dyDescent="0.25">
      <c r="A22" s="367"/>
      <c r="B22" s="368"/>
      <c r="C22" s="309" t="s">
        <v>13</v>
      </c>
      <c r="D22" s="5">
        <f>+E22+F22</f>
        <v>-80000</v>
      </c>
      <c r="E22" s="5">
        <f t="shared" ref="E22:F23" si="2">+E23</f>
        <v>-80000</v>
      </c>
      <c r="F22" s="16">
        <f t="shared" si="2"/>
        <v>0</v>
      </c>
    </row>
    <row r="23" spans="1:6" x14ac:dyDescent="0.25">
      <c r="A23" s="367"/>
      <c r="B23" s="368"/>
      <c r="C23" s="309" t="s">
        <v>62</v>
      </c>
      <c r="D23" s="5">
        <f>+E23+F23</f>
        <v>-80000</v>
      </c>
      <c r="E23" s="5">
        <f t="shared" si="2"/>
        <v>-80000</v>
      </c>
      <c r="F23" s="16">
        <f t="shared" si="2"/>
        <v>0</v>
      </c>
    </row>
    <row r="24" spans="1:6" x14ac:dyDescent="0.25">
      <c r="A24" s="367"/>
      <c r="B24" s="368"/>
      <c r="C24" s="309" t="s">
        <v>65</v>
      </c>
      <c r="D24" s="5">
        <f>+E24+F24</f>
        <v>-80000</v>
      </c>
      <c r="E24" s="5">
        <f>+E25</f>
        <v>-80000</v>
      </c>
      <c r="F24" s="16">
        <f>+F25</f>
        <v>0</v>
      </c>
    </row>
    <row r="25" spans="1:6" ht="20.25" customHeight="1" x14ac:dyDescent="0.25">
      <c r="A25" s="367"/>
      <c r="B25" s="368"/>
      <c r="C25" s="321" t="s">
        <v>177</v>
      </c>
      <c r="D25" s="5">
        <f>+E25+F25</f>
        <v>-80000</v>
      </c>
      <c r="E25" s="5">
        <v>-80000</v>
      </c>
      <c r="F25" s="16"/>
    </row>
    <row r="26" spans="1:6" ht="92.25" customHeight="1" x14ac:dyDescent="0.25">
      <c r="A26" s="367"/>
      <c r="B26" s="377" t="s">
        <v>259</v>
      </c>
      <c r="C26" s="321" t="s">
        <v>260</v>
      </c>
      <c r="D26" s="5">
        <f t="shared" ref="D26:F26" si="3">+D28</f>
        <v>11921</v>
      </c>
      <c r="E26" s="5">
        <f t="shared" si="3"/>
        <v>10200</v>
      </c>
      <c r="F26" s="16">
        <f t="shared" si="3"/>
        <v>1721</v>
      </c>
    </row>
    <row r="27" spans="1:6" x14ac:dyDescent="0.25">
      <c r="A27" s="367"/>
      <c r="B27" s="368"/>
      <c r="C27" s="368" t="s">
        <v>15</v>
      </c>
      <c r="D27" s="5"/>
      <c r="E27" s="5"/>
      <c r="F27" s="16"/>
    </row>
    <row r="28" spans="1:6" ht="43.5" customHeight="1" x14ac:dyDescent="0.25">
      <c r="A28" s="367"/>
      <c r="B28" s="368"/>
      <c r="C28" s="314" t="s">
        <v>45</v>
      </c>
      <c r="D28" s="5">
        <f t="shared" ref="D28:F28" si="4">+D30</f>
        <v>11921</v>
      </c>
      <c r="E28" s="5">
        <f t="shared" si="4"/>
        <v>10200</v>
      </c>
      <c r="F28" s="16">
        <f t="shared" si="4"/>
        <v>1721</v>
      </c>
    </row>
    <row r="29" spans="1:6" ht="36.75" customHeight="1" x14ac:dyDescent="0.25">
      <c r="A29" s="367"/>
      <c r="B29" s="368"/>
      <c r="C29" s="368" t="s">
        <v>16</v>
      </c>
      <c r="D29" s="5"/>
      <c r="E29" s="5"/>
      <c r="F29" s="16"/>
    </row>
    <row r="30" spans="1:6" x14ac:dyDescent="0.25">
      <c r="A30" s="367"/>
      <c r="B30" s="368"/>
      <c r="C30" s="309" t="s">
        <v>13</v>
      </c>
      <c r="D30" s="5">
        <f>+E30+F30</f>
        <v>11921</v>
      </c>
      <c r="E30" s="5">
        <f t="shared" ref="E30:F31" si="5">+E31</f>
        <v>10200</v>
      </c>
      <c r="F30" s="16">
        <f t="shared" si="5"/>
        <v>1721</v>
      </c>
    </row>
    <row r="31" spans="1:6" x14ac:dyDescent="0.25">
      <c r="A31" s="367"/>
      <c r="B31" s="368"/>
      <c r="C31" s="309" t="s">
        <v>62</v>
      </c>
      <c r="D31" s="5">
        <f>+E31+F31</f>
        <v>11921</v>
      </c>
      <c r="E31" s="5">
        <f t="shared" si="5"/>
        <v>10200</v>
      </c>
      <c r="F31" s="16">
        <f t="shared" si="5"/>
        <v>1721</v>
      </c>
    </row>
    <row r="32" spans="1:6" x14ac:dyDescent="0.25">
      <c r="A32" s="367"/>
      <c r="B32" s="368"/>
      <c r="C32" s="309" t="s">
        <v>65</v>
      </c>
      <c r="D32" s="5">
        <f>+E32+F32</f>
        <v>11921</v>
      </c>
      <c r="E32" s="5">
        <f>+E33</f>
        <v>10200</v>
      </c>
      <c r="F32" s="16">
        <f>+F33</f>
        <v>1721</v>
      </c>
    </row>
    <row r="33" spans="1:6" ht="20.25" customHeight="1" x14ac:dyDescent="0.25">
      <c r="A33" s="367"/>
      <c r="B33" s="368"/>
      <c r="C33" s="321" t="s">
        <v>177</v>
      </c>
      <c r="D33" s="5">
        <f>+E33+F33</f>
        <v>11921</v>
      </c>
      <c r="E33" s="5">
        <v>10200</v>
      </c>
      <c r="F33" s="16">
        <v>1721</v>
      </c>
    </row>
    <row r="34" spans="1:6" ht="92.25" customHeight="1" x14ac:dyDescent="0.25">
      <c r="A34" s="367"/>
      <c r="B34" s="377">
        <v>11007</v>
      </c>
      <c r="C34" s="321" t="s">
        <v>188</v>
      </c>
      <c r="D34" s="5">
        <f t="shared" ref="D34:F34" si="6">+D36</f>
        <v>-41000</v>
      </c>
      <c r="E34" s="5">
        <f t="shared" si="6"/>
        <v>-41000</v>
      </c>
      <c r="F34" s="16">
        <f t="shared" si="6"/>
        <v>0</v>
      </c>
    </row>
    <row r="35" spans="1:6" x14ac:dyDescent="0.25">
      <c r="A35" s="367"/>
      <c r="B35" s="368"/>
      <c r="C35" s="368" t="s">
        <v>15</v>
      </c>
      <c r="D35" s="5"/>
      <c r="E35" s="5"/>
      <c r="F35" s="16"/>
    </row>
    <row r="36" spans="1:6" ht="43.5" customHeight="1" x14ac:dyDescent="0.25">
      <c r="A36" s="367"/>
      <c r="B36" s="368"/>
      <c r="C36" s="314" t="s">
        <v>45</v>
      </c>
      <c r="D36" s="5">
        <f t="shared" ref="D36:F36" si="7">+D38</f>
        <v>-41000</v>
      </c>
      <c r="E36" s="5">
        <f t="shared" si="7"/>
        <v>-41000</v>
      </c>
      <c r="F36" s="16">
        <f t="shared" si="7"/>
        <v>0</v>
      </c>
    </row>
    <row r="37" spans="1:6" ht="36.75" customHeight="1" x14ac:dyDescent="0.25">
      <c r="A37" s="367"/>
      <c r="B37" s="368"/>
      <c r="C37" s="368" t="s">
        <v>16</v>
      </c>
      <c r="D37" s="5"/>
      <c r="E37" s="5"/>
      <c r="F37" s="16"/>
    </row>
    <row r="38" spans="1:6" x14ac:dyDescent="0.25">
      <c r="A38" s="367"/>
      <c r="B38" s="368"/>
      <c r="C38" s="309" t="s">
        <v>13</v>
      </c>
      <c r="D38" s="5">
        <f>+E38+F38</f>
        <v>-41000</v>
      </c>
      <c r="E38" s="5">
        <f t="shared" ref="E38:F39" si="8">+E39</f>
        <v>-41000</v>
      </c>
      <c r="F38" s="16">
        <f t="shared" si="8"/>
        <v>0</v>
      </c>
    </row>
    <row r="39" spans="1:6" x14ac:dyDescent="0.25">
      <c r="A39" s="367"/>
      <c r="B39" s="368"/>
      <c r="C39" s="309" t="s">
        <v>62</v>
      </c>
      <c r="D39" s="5">
        <f>+E39+F39</f>
        <v>-41000</v>
      </c>
      <c r="E39" s="5">
        <f t="shared" si="8"/>
        <v>-41000</v>
      </c>
      <c r="F39" s="16">
        <f t="shared" si="8"/>
        <v>0</v>
      </c>
    </row>
    <row r="40" spans="1:6" x14ac:dyDescent="0.25">
      <c r="A40" s="367"/>
      <c r="B40" s="368"/>
      <c r="C40" s="309" t="s">
        <v>65</v>
      </c>
      <c r="D40" s="5">
        <f>+E40+F40</f>
        <v>-41000</v>
      </c>
      <c r="E40" s="5">
        <f>+E41</f>
        <v>-41000</v>
      </c>
      <c r="F40" s="16">
        <f>+F41</f>
        <v>0</v>
      </c>
    </row>
    <row r="41" spans="1:6" ht="20.25" customHeight="1" x14ac:dyDescent="0.25">
      <c r="A41" s="367"/>
      <c r="B41" s="368"/>
      <c r="C41" s="321" t="s">
        <v>177</v>
      </c>
      <c r="D41" s="5">
        <f>+E41+F41</f>
        <v>-41000</v>
      </c>
      <c r="E41" s="5">
        <v>-41000</v>
      </c>
      <c r="F41" s="16"/>
    </row>
    <row r="42" spans="1:6" ht="81" customHeight="1" x14ac:dyDescent="0.25">
      <c r="A42" s="367"/>
      <c r="B42" s="377">
        <v>31001</v>
      </c>
      <c r="C42" s="321" t="s">
        <v>119</v>
      </c>
      <c r="D42" s="5">
        <f t="shared" ref="D42:F42" si="9">+D44</f>
        <v>-303200</v>
      </c>
      <c r="E42" s="5">
        <f t="shared" si="9"/>
        <v>-405000</v>
      </c>
      <c r="F42" s="16">
        <f t="shared" si="9"/>
        <v>101800</v>
      </c>
    </row>
    <row r="43" spans="1:6" x14ac:dyDescent="0.25">
      <c r="A43" s="367"/>
      <c r="B43" s="368"/>
      <c r="C43" s="368" t="s">
        <v>15</v>
      </c>
      <c r="D43" s="5"/>
      <c r="E43" s="5"/>
      <c r="F43" s="16"/>
    </row>
    <row r="44" spans="1:6" ht="43.5" customHeight="1" x14ac:dyDescent="0.25">
      <c r="A44" s="367"/>
      <c r="B44" s="368"/>
      <c r="C44" s="314" t="s">
        <v>45</v>
      </c>
      <c r="D44" s="5">
        <f t="shared" ref="D44:F44" si="10">+D46</f>
        <v>-303200</v>
      </c>
      <c r="E44" s="5">
        <f t="shared" si="10"/>
        <v>-405000</v>
      </c>
      <c r="F44" s="16">
        <f t="shared" si="10"/>
        <v>101800</v>
      </c>
    </row>
    <row r="45" spans="1:6" ht="34.5" x14ac:dyDescent="0.25">
      <c r="A45" s="367"/>
      <c r="B45" s="368"/>
      <c r="C45" s="368" t="s">
        <v>16</v>
      </c>
      <c r="D45" s="5"/>
      <c r="E45" s="5"/>
      <c r="F45" s="16"/>
    </row>
    <row r="46" spans="1:6" x14ac:dyDescent="0.25">
      <c r="A46" s="367"/>
      <c r="B46" s="368"/>
      <c r="C46" s="309" t="s">
        <v>13</v>
      </c>
      <c r="D46" s="5">
        <f t="shared" ref="D46:D52" si="11">+E46+F46</f>
        <v>-303200</v>
      </c>
      <c r="E46" s="5">
        <f>+E47</f>
        <v>-405000</v>
      </c>
      <c r="F46" s="16">
        <f>+F47</f>
        <v>101800</v>
      </c>
    </row>
    <row r="47" spans="1:6" x14ac:dyDescent="0.25">
      <c r="A47" s="367"/>
      <c r="B47" s="368"/>
      <c r="C47" s="309" t="s">
        <v>39</v>
      </c>
      <c r="D47" s="5">
        <f t="shared" si="11"/>
        <v>-303200</v>
      </c>
      <c r="E47" s="5">
        <f>+E48</f>
        <v>-405000</v>
      </c>
      <c r="F47" s="16">
        <f>+F48</f>
        <v>101800</v>
      </c>
    </row>
    <row r="48" spans="1:6" x14ac:dyDescent="0.25">
      <c r="A48" s="367"/>
      <c r="B48" s="368"/>
      <c r="C48" s="309" t="s">
        <v>40</v>
      </c>
      <c r="D48" s="4">
        <f t="shared" si="11"/>
        <v>-303200</v>
      </c>
      <c r="E48" s="4">
        <f>+E50+E51</f>
        <v>-405000</v>
      </c>
      <c r="F48" s="18">
        <f>+F50+F51</f>
        <v>101800</v>
      </c>
    </row>
    <row r="49" spans="1:6" x14ac:dyDescent="0.25">
      <c r="A49" s="367"/>
      <c r="B49" s="368"/>
      <c r="C49" s="309" t="s">
        <v>100</v>
      </c>
      <c r="D49" s="5">
        <f t="shared" si="11"/>
        <v>-292200</v>
      </c>
      <c r="E49" s="5">
        <f>E50</f>
        <v>-396000</v>
      </c>
      <c r="F49" s="16">
        <f>F50</f>
        <v>103800</v>
      </c>
    </row>
    <row r="50" spans="1:6" x14ac:dyDescent="0.25">
      <c r="A50" s="367"/>
      <c r="B50" s="368"/>
      <c r="C50" s="309" t="s">
        <v>102</v>
      </c>
      <c r="D50" s="5">
        <f t="shared" si="11"/>
        <v>-292200</v>
      </c>
      <c r="E50" s="4">
        <v>-396000</v>
      </c>
      <c r="F50" s="18">
        <v>103800</v>
      </c>
    </row>
    <row r="51" spans="1:6" x14ac:dyDescent="0.25">
      <c r="A51" s="367"/>
      <c r="B51" s="368"/>
      <c r="C51" s="309" t="s">
        <v>128</v>
      </c>
      <c r="D51" s="5">
        <f t="shared" si="11"/>
        <v>-11000</v>
      </c>
      <c r="E51" s="5">
        <f>E52</f>
        <v>-9000</v>
      </c>
      <c r="F51" s="16">
        <f>F52</f>
        <v>-2000</v>
      </c>
    </row>
    <row r="52" spans="1:6" x14ac:dyDescent="0.25">
      <c r="A52" s="367"/>
      <c r="B52" s="368"/>
      <c r="C52" s="309" t="s">
        <v>129</v>
      </c>
      <c r="D52" s="5">
        <f t="shared" si="11"/>
        <v>-11000</v>
      </c>
      <c r="E52" s="4">
        <v>-9000</v>
      </c>
      <c r="F52" s="18">
        <v>-2000</v>
      </c>
    </row>
    <row r="53" spans="1:6" ht="81" customHeight="1" x14ac:dyDescent="0.25">
      <c r="A53" s="367"/>
      <c r="B53" s="377">
        <v>31004</v>
      </c>
      <c r="C53" s="321" t="s">
        <v>107</v>
      </c>
      <c r="D53" s="5">
        <f t="shared" ref="D53:F53" si="12">+D55</f>
        <v>-3866649.2</v>
      </c>
      <c r="E53" s="5">
        <f t="shared" si="12"/>
        <v>-2842458.2</v>
      </c>
      <c r="F53" s="16">
        <f t="shared" si="12"/>
        <v>-1024191</v>
      </c>
    </row>
    <row r="54" spans="1:6" x14ac:dyDescent="0.25">
      <c r="A54" s="367"/>
      <c r="B54" s="368"/>
      <c r="C54" s="368" t="s">
        <v>15</v>
      </c>
      <c r="D54" s="5"/>
      <c r="E54" s="5"/>
      <c r="F54" s="16"/>
    </row>
    <row r="55" spans="1:6" ht="43.5" customHeight="1" x14ac:dyDescent="0.25">
      <c r="A55" s="367"/>
      <c r="B55" s="368"/>
      <c r="C55" s="314" t="s">
        <v>45</v>
      </c>
      <c r="D55" s="5">
        <f t="shared" ref="D55:F55" si="13">+D57</f>
        <v>-3866649.2</v>
      </c>
      <c r="E55" s="5">
        <f t="shared" si="13"/>
        <v>-2842458.2</v>
      </c>
      <c r="F55" s="16">
        <f t="shared" si="13"/>
        <v>-1024191</v>
      </c>
    </row>
    <row r="56" spans="1:6" ht="34.5" x14ac:dyDescent="0.25">
      <c r="A56" s="367"/>
      <c r="B56" s="368"/>
      <c r="C56" s="368" t="s">
        <v>16</v>
      </c>
      <c r="D56" s="5"/>
      <c r="E56" s="5"/>
      <c r="F56" s="16"/>
    </row>
    <row r="57" spans="1:6" x14ac:dyDescent="0.25">
      <c r="A57" s="367"/>
      <c r="B57" s="368"/>
      <c r="C57" s="309" t="s">
        <v>13</v>
      </c>
      <c r="D57" s="5">
        <f t="shared" ref="D57:D63" si="14">+E57+F57</f>
        <v>-3866649.2</v>
      </c>
      <c r="E57" s="5">
        <f>+E58</f>
        <v>-2842458.2</v>
      </c>
      <c r="F57" s="16">
        <f>+F58</f>
        <v>-1024191</v>
      </c>
    </row>
    <row r="58" spans="1:6" x14ac:dyDescent="0.25">
      <c r="A58" s="367"/>
      <c r="B58" s="368"/>
      <c r="C58" s="309" t="s">
        <v>39</v>
      </c>
      <c r="D58" s="5">
        <f t="shared" si="14"/>
        <v>-3866649.2</v>
      </c>
      <c r="E58" s="5">
        <f>+E59</f>
        <v>-2842458.2</v>
      </c>
      <c r="F58" s="16">
        <f>+F59</f>
        <v>-1024191</v>
      </c>
    </row>
    <row r="59" spans="1:6" x14ac:dyDescent="0.25">
      <c r="A59" s="367"/>
      <c r="B59" s="368"/>
      <c r="C59" s="309" t="s">
        <v>40</v>
      </c>
      <c r="D59" s="4">
        <f t="shared" si="14"/>
        <v>-3866649.2</v>
      </c>
      <c r="E59" s="4">
        <f>+E61+E62</f>
        <v>-2842458.2</v>
      </c>
      <c r="F59" s="18">
        <f>+F61+F62</f>
        <v>-1024191</v>
      </c>
    </row>
    <row r="60" spans="1:6" x14ac:dyDescent="0.25">
      <c r="A60" s="367"/>
      <c r="B60" s="368"/>
      <c r="C60" s="309" t="s">
        <v>100</v>
      </c>
      <c r="D60" s="5">
        <f t="shared" si="14"/>
        <v>-3349497.2</v>
      </c>
      <c r="E60" s="5">
        <f>E61</f>
        <v>-2842458.2</v>
      </c>
      <c r="F60" s="16">
        <f>F61</f>
        <v>-507039</v>
      </c>
    </row>
    <row r="61" spans="1:6" x14ac:dyDescent="0.25">
      <c r="A61" s="367"/>
      <c r="B61" s="368"/>
      <c r="C61" s="309" t="s">
        <v>102</v>
      </c>
      <c r="D61" s="5">
        <f t="shared" si="14"/>
        <v>-3349497.2</v>
      </c>
      <c r="E61" s="4">
        <v>-2842458.2</v>
      </c>
      <c r="F61" s="18">
        <v>-507039</v>
      </c>
    </row>
    <row r="62" spans="1:6" x14ac:dyDescent="0.25">
      <c r="A62" s="367"/>
      <c r="B62" s="368"/>
      <c r="C62" s="309" t="s">
        <v>103</v>
      </c>
      <c r="D62" s="5">
        <f t="shared" si="14"/>
        <v>-517152</v>
      </c>
      <c r="E62" s="5">
        <f>E63</f>
        <v>0</v>
      </c>
      <c r="F62" s="16">
        <f>F63</f>
        <v>-517152</v>
      </c>
    </row>
    <row r="63" spans="1:6" x14ac:dyDescent="0.25">
      <c r="A63" s="367"/>
      <c r="B63" s="368"/>
      <c r="C63" s="309" t="s">
        <v>104</v>
      </c>
      <c r="D63" s="5">
        <f t="shared" si="14"/>
        <v>-517152</v>
      </c>
      <c r="E63" s="4"/>
      <c r="F63" s="18">
        <v>-517152</v>
      </c>
    </row>
    <row r="64" spans="1:6" ht="81" customHeight="1" x14ac:dyDescent="0.25">
      <c r="A64" s="367"/>
      <c r="B64" s="377">
        <v>31005</v>
      </c>
      <c r="C64" s="321" t="s">
        <v>117</v>
      </c>
      <c r="D64" s="5">
        <f t="shared" ref="D64:F64" si="15">+D66</f>
        <v>105895</v>
      </c>
      <c r="E64" s="5">
        <f t="shared" si="15"/>
        <v>160000</v>
      </c>
      <c r="F64" s="16">
        <f t="shared" si="15"/>
        <v>-54105</v>
      </c>
    </row>
    <row r="65" spans="1:6" x14ac:dyDescent="0.25">
      <c r="A65" s="367"/>
      <c r="B65" s="368"/>
      <c r="C65" s="374" t="s">
        <v>15</v>
      </c>
      <c r="D65" s="5"/>
      <c r="E65" s="5"/>
      <c r="F65" s="16"/>
    </row>
    <row r="66" spans="1:6" ht="43.5" customHeight="1" x14ac:dyDescent="0.25">
      <c r="A66" s="367"/>
      <c r="B66" s="368"/>
      <c r="C66" s="314" t="s">
        <v>45</v>
      </c>
      <c r="D66" s="5">
        <f t="shared" ref="D66:F66" si="16">+D68</f>
        <v>105895</v>
      </c>
      <c r="E66" s="5">
        <f t="shared" si="16"/>
        <v>160000</v>
      </c>
      <c r="F66" s="16">
        <f t="shared" si="16"/>
        <v>-54105</v>
      </c>
    </row>
    <row r="67" spans="1:6" ht="34.5" x14ac:dyDescent="0.25">
      <c r="A67" s="367"/>
      <c r="B67" s="368"/>
      <c r="C67" s="374" t="s">
        <v>16</v>
      </c>
      <c r="D67" s="5"/>
      <c r="E67" s="5"/>
      <c r="F67" s="16"/>
    </row>
    <row r="68" spans="1:6" x14ac:dyDescent="0.25">
      <c r="A68" s="367"/>
      <c r="B68" s="368"/>
      <c r="C68" s="321" t="s">
        <v>13</v>
      </c>
      <c r="D68" s="5">
        <f>+E68+F68</f>
        <v>105895</v>
      </c>
      <c r="E68" s="5">
        <f>+E69</f>
        <v>160000</v>
      </c>
      <c r="F68" s="16">
        <f>+F69</f>
        <v>-54105</v>
      </c>
    </row>
    <row r="69" spans="1:6" x14ac:dyDescent="0.25">
      <c r="A69" s="367"/>
      <c r="B69" s="368"/>
      <c r="C69" s="321" t="s">
        <v>39</v>
      </c>
      <c r="D69" s="5">
        <f>+E69+F69</f>
        <v>105895</v>
      </c>
      <c r="E69" s="5">
        <f>+E70</f>
        <v>160000</v>
      </c>
      <c r="F69" s="16">
        <f>+F70</f>
        <v>-54105</v>
      </c>
    </row>
    <row r="70" spans="1:6" x14ac:dyDescent="0.25">
      <c r="A70" s="367"/>
      <c r="B70" s="368"/>
      <c r="C70" s="321" t="s">
        <v>40</v>
      </c>
      <c r="D70" s="4">
        <f>+E70+F70</f>
        <v>105895</v>
      </c>
      <c r="E70" s="4">
        <f>+E72</f>
        <v>160000</v>
      </c>
      <c r="F70" s="18">
        <f>+F72</f>
        <v>-54105</v>
      </c>
    </row>
    <row r="71" spans="1:6" x14ac:dyDescent="0.25">
      <c r="A71" s="367"/>
      <c r="B71" s="368"/>
      <c r="C71" s="321" t="s">
        <v>100</v>
      </c>
      <c r="D71" s="5">
        <f>+E71+F71</f>
        <v>105895</v>
      </c>
      <c r="E71" s="5">
        <f>E72</f>
        <v>160000</v>
      </c>
      <c r="F71" s="16">
        <f>F72</f>
        <v>-54105</v>
      </c>
    </row>
    <row r="72" spans="1:6" ht="21.75" customHeight="1" x14ac:dyDescent="0.25">
      <c r="A72" s="367"/>
      <c r="B72" s="368"/>
      <c r="C72" s="321" t="s">
        <v>102</v>
      </c>
      <c r="D72" s="5">
        <f>+E72+F72</f>
        <v>105895</v>
      </c>
      <c r="E72" s="4">
        <v>160000</v>
      </c>
      <c r="F72" s="18">
        <v>-54105</v>
      </c>
    </row>
    <row r="73" spans="1:6" ht="95.25" customHeight="1" x14ac:dyDescent="0.25">
      <c r="A73" s="367"/>
      <c r="B73" s="377">
        <v>31006</v>
      </c>
      <c r="C73" s="321" t="s">
        <v>118</v>
      </c>
      <c r="D73" s="13">
        <f t="shared" ref="D73:F73" si="17">+D75</f>
        <v>-1990000</v>
      </c>
      <c r="E73" s="13">
        <f t="shared" si="17"/>
        <v>-1850000</v>
      </c>
      <c r="F73" s="135">
        <f t="shared" si="17"/>
        <v>-140000</v>
      </c>
    </row>
    <row r="74" spans="1:6" x14ac:dyDescent="0.25">
      <c r="A74" s="367"/>
      <c r="B74" s="368"/>
      <c r="C74" s="368" t="s">
        <v>15</v>
      </c>
      <c r="D74" s="13"/>
      <c r="E74" s="13"/>
      <c r="F74" s="135"/>
    </row>
    <row r="75" spans="1:6" ht="43.5" customHeight="1" x14ac:dyDescent="0.25">
      <c r="A75" s="367"/>
      <c r="B75" s="368"/>
      <c r="C75" s="314" t="s">
        <v>45</v>
      </c>
      <c r="D75" s="13">
        <f t="shared" ref="D75:F75" si="18">+D77</f>
        <v>-1990000</v>
      </c>
      <c r="E75" s="13">
        <f t="shared" si="18"/>
        <v>-1850000</v>
      </c>
      <c r="F75" s="135">
        <f t="shared" si="18"/>
        <v>-140000</v>
      </c>
    </row>
    <row r="76" spans="1:6" ht="34.5" x14ac:dyDescent="0.25">
      <c r="A76" s="367"/>
      <c r="B76" s="368"/>
      <c r="C76" s="368" t="s">
        <v>16</v>
      </c>
      <c r="D76" s="5"/>
      <c r="E76" s="5"/>
      <c r="F76" s="16"/>
    </row>
    <row r="77" spans="1:6" x14ac:dyDescent="0.25">
      <c r="A77" s="367"/>
      <c r="B77" s="368"/>
      <c r="C77" s="309" t="s">
        <v>13</v>
      </c>
      <c r="D77" s="5">
        <f t="shared" ref="D77:D82" si="19">+E77+F77</f>
        <v>-1990000</v>
      </c>
      <c r="E77" s="5">
        <f>+E78</f>
        <v>-1850000</v>
      </c>
      <c r="F77" s="16">
        <f>+F78</f>
        <v>-140000</v>
      </c>
    </row>
    <row r="78" spans="1:6" x14ac:dyDescent="0.25">
      <c r="A78" s="367"/>
      <c r="B78" s="368"/>
      <c r="C78" s="309" t="s">
        <v>39</v>
      </c>
      <c r="D78" s="5">
        <f t="shared" si="19"/>
        <v>-1990000</v>
      </c>
      <c r="E78" s="5">
        <f>+E79</f>
        <v>-1850000</v>
      </c>
      <c r="F78" s="16">
        <f>+F79</f>
        <v>-140000</v>
      </c>
    </row>
    <row r="79" spans="1:6" x14ac:dyDescent="0.25">
      <c r="A79" s="367"/>
      <c r="B79" s="368"/>
      <c r="C79" s="309" t="s">
        <v>40</v>
      </c>
      <c r="D79" s="4">
        <f t="shared" si="19"/>
        <v>-1990000</v>
      </c>
      <c r="E79" s="4">
        <f>+E81</f>
        <v>-1850000</v>
      </c>
      <c r="F79" s="18">
        <f>+F81</f>
        <v>-140000</v>
      </c>
    </row>
    <row r="80" spans="1:6" x14ac:dyDescent="0.25">
      <c r="A80" s="367"/>
      <c r="B80" s="368"/>
      <c r="C80" s="309" t="s">
        <v>100</v>
      </c>
      <c r="D80" s="5">
        <f t="shared" si="19"/>
        <v>-1990000</v>
      </c>
      <c r="E80" s="5">
        <f>E81</f>
        <v>-1850000</v>
      </c>
      <c r="F80" s="16">
        <f>F81</f>
        <v>-140000</v>
      </c>
    </row>
    <row r="81" spans="1:6" x14ac:dyDescent="0.25">
      <c r="A81" s="367"/>
      <c r="B81" s="368"/>
      <c r="C81" s="309" t="s">
        <v>102</v>
      </c>
      <c r="D81" s="5">
        <f t="shared" si="19"/>
        <v>-1990000</v>
      </c>
      <c r="E81" s="4">
        <v>-1850000</v>
      </c>
      <c r="F81" s="18">
        <v>-140000</v>
      </c>
    </row>
    <row r="82" spans="1:6" ht="54" customHeight="1" x14ac:dyDescent="0.25">
      <c r="A82" s="373">
        <v>1019</v>
      </c>
      <c r="B82" s="374"/>
      <c r="C82" s="375" t="s">
        <v>130</v>
      </c>
      <c r="D82" s="48">
        <f t="shared" si="19"/>
        <v>-92590</v>
      </c>
      <c r="E82" s="48">
        <f>+E84</f>
        <v>78600</v>
      </c>
      <c r="F82" s="50">
        <f>+F84</f>
        <v>-171190</v>
      </c>
    </row>
    <row r="83" spans="1:6" x14ac:dyDescent="0.25">
      <c r="A83" s="367"/>
      <c r="B83" s="368"/>
      <c r="C83" s="368" t="s">
        <v>14</v>
      </c>
      <c r="D83" s="4"/>
      <c r="E83" s="4"/>
      <c r="F83" s="18"/>
    </row>
    <row r="84" spans="1:6" ht="93" customHeight="1" x14ac:dyDescent="0.25">
      <c r="A84" s="367"/>
      <c r="B84" s="377" t="s">
        <v>132</v>
      </c>
      <c r="C84" s="374" t="s">
        <v>131</v>
      </c>
      <c r="D84" s="5">
        <f t="shared" ref="D84:F84" si="20">+D86</f>
        <v>-92590</v>
      </c>
      <c r="E84" s="5">
        <f t="shared" si="20"/>
        <v>78600</v>
      </c>
      <c r="F84" s="16">
        <f t="shared" si="20"/>
        <v>-171190</v>
      </c>
    </row>
    <row r="85" spans="1:6" ht="23.25" customHeight="1" x14ac:dyDescent="0.25">
      <c r="A85" s="367"/>
      <c r="B85" s="368"/>
      <c r="C85" s="374" t="s">
        <v>15</v>
      </c>
      <c r="D85" s="5"/>
      <c r="E85" s="5"/>
      <c r="F85" s="16"/>
    </row>
    <row r="86" spans="1:6" ht="43.5" customHeight="1" x14ac:dyDescent="0.25">
      <c r="A86" s="373"/>
      <c r="B86" s="374"/>
      <c r="C86" s="314" t="s">
        <v>49</v>
      </c>
      <c r="D86" s="5">
        <f t="shared" ref="D86:F86" si="21">+D88</f>
        <v>-92590</v>
      </c>
      <c r="E86" s="5">
        <f t="shared" si="21"/>
        <v>78600</v>
      </c>
      <c r="F86" s="16">
        <f t="shared" si="21"/>
        <v>-171190</v>
      </c>
    </row>
    <row r="87" spans="1:6" ht="34.5" x14ac:dyDescent="0.25">
      <c r="A87" s="367"/>
      <c r="B87" s="368"/>
      <c r="C87" s="368" t="s">
        <v>16</v>
      </c>
      <c r="D87" s="5"/>
      <c r="E87" s="5"/>
      <c r="F87" s="16"/>
    </row>
    <row r="88" spans="1:6" x14ac:dyDescent="0.25">
      <c r="A88" s="367"/>
      <c r="B88" s="368"/>
      <c r="C88" s="309" t="s">
        <v>13</v>
      </c>
      <c r="D88" s="4">
        <f t="shared" ref="D88:D94" si="22">+E88+F88</f>
        <v>-92590</v>
      </c>
      <c r="E88" s="4">
        <f t="shared" ref="E88:F89" si="23">+E89</f>
        <v>78600</v>
      </c>
      <c r="F88" s="18">
        <f t="shared" si="23"/>
        <v>-171190</v>
      </c>
    </row>
    <row r="89" spans="1:6" x14ac:dyDescent="0.25">
      <c r="A89" s="367"/>
      <c r="B89" s="368"/>
      <c r="C89" s="309" t="s">
        <v>39</v>
      </c>
      <c r="D89" s="4">
        <f t="shared" si="22"/>
        <v>-92590</v>
      </c>
      <c r="E89" s="4">
        <f>+E90</f>
        <v>78600</v>
      </c>
      <c r="F89" s="18">
        <f t="shared" si="23"/>
        <v>-171190</v>
      </c>
    </row>
    <row r="90" spans="1:6" x14ac:dyDescent="0.25">
      <c r="A90" s="367"/>
      <c r="B90" s="368"/>
      <c r="C90" s="309" t="s">
        <v>40</v>
      </c>
      <c r="D90" s="4">
        <f t="shared" si="22"/>
        <v>-92590</v>
      </c>
      <c r="E90" s="4">
        <f>+E92+E94</f>
        <v>78600</v>
      </c>
      <c r="F90" s="18">
        <f>+F92+F94</f>
        <v>-171190</v>
      </c>
    </row>
    <row r="91" spans="1:6" x14ac:dyDescent="0.25">
      <c r="A91" s="367"/>
      <c r="B91" s="368"/>
      <c r="C91" s="309" t="s">
        <v>100</v>
      </c>
      <c r="D91" s="5">
        <f t="shared" si="22"/>
        <v>112400</v>
      </c>
      <c r="E91" s="5">
        <f>E92</f>
        <v>87200</v>
      </c>
      <c r="F91" s="16">
        <f>F92</f>
        <v>25200</v>
      </c>
    </row>
    <row r="92" spans="1:6" x14ac:dyDescent="0.25">
      <c r="A92" s="367"/>
      <c r="B92" s="368"/>
      <c r="C92" s="309" t="s">
        <v>102</v>
      </c>
      <c r="D92" s="5">
        <f t="shared" si="22"/>
        <v>112400</v>
      </c>
      <c r="E92" s="4">
        <v>87200</v>
      </c>
      <c r="F92" s="18">
        <v>25200</v>
      </c>
    </row>
    <row r="93" spans="1:6" x14ac:dyDescent="0.25">
      <c r="A93" s="367"/>
      <c r="B93" s="368"/>
      <c r="C93" s="309" t="s">
        <v>128</v>
      </c>
      <c r="D93" s="4">
        <f t="shared" si="22"/>
        <v>-204990</v>
      </c>
      <c r="E93" s="4">
        <f>+E94</f>
        <v>-8600</v>
      </c>
      <c r="F93" s="18">
        <f>+F94</f>
        <v>-196390</v>
      </c>
    </row>
    <row r="94" spans="1:6" x14ac:dyDescent="0.25">
      <c r="A94" s="367"/>
      <c r="B94" s="368"/>
      <c r="C94" s="309" t="s">
        <v>129</v>
      </c>
      <c r="D94" s="4">
        <f t="shared" si="22"/>
        <v>-204990</v>
      </c>
      <c r="E94" s="4">
        <v>-8600</v>
      </c>
      <c r="F94" s="18">
        <v>-196390</v>
      </c>
    </row>
    <row r="95" spans="1:6" ht="27" customHeight="1" x14ac:dyDescent="0.25">
      <c r="A95" s="373" t="s">
        <v>96</v>
      </c>
      <c r="B95" s="374"/>
      <c r="C95" s="375" t="s">
        <v>72</v>
      </c>
      <c r="D95" s="48">
        <f>+E95+F95</f>
        <v>-128434</v>
      </c>
      <c r="E95" s="48">
        <f>+E97+E108+E117</f>
        <v>-409975</v>
      </c>
      <c r="F95" s="50">
        <f>+F97+F108+F117</f>
        <v>281541</v>
      </c>
    </row>
    <row r="96" spans="1:6" x14ac:dyDescent="0.25">
      <c r="A96" s="367"/>
      <c r="B96" s="368"/>
      <c r="C96" s="368" t="s">
        <v>14</v>
      </c>
      <c r="D96" s="4"/>
      <c r="E96" s="4"/>
      <c r="F96" s="18"/>
    </row>
    <row r="97" spans="1:6" ht="100.5" customHeight="1" x14ac:dyDescent="0.25">
      <c r="A97" s="367"/>
      <c r="B97" s="377">
        <v>31001</v>
      </c>
      <c r="C97" s="374" t="s">
        <v>114</v>
      </c>
      <c r="D97" s="5">
        <f t="shared" ref="D97:F97" si="24">+D99</f>
        <v>-496975</v>
      </c>
      <c r="E97" s="5">
        <f t="shared" si="24"/>
        <v>-726975</v>
      </c>
      <c r="F97" s="16">
        <f t="shared" si="24"/>
        <v>230000</v>
      </c>
    </row>
    <row r="98" spans="1:6" x14ac:dyDescent="0.25">
      <c r="A98" s="367"/>
      <c r="B98" s="368"/>
      <c r="C98" s="368" t="s">
        <v>15</v>
      </c>
      <c r="D98" s="5"/>
      <c r="E98" s="5"/>
      <c r="F98" s="16"/>
    </row>
    <row r="99" spans="1:6" ht="43.5" customHeight="1" x14ac:dyDescent="0.25">
      <c r="A99" s="367"/>
      <c r="B99" s="368"/>
      <c r="C99" s="314" t="s">
        <v>45</v>
      </c>
      <c r="D99" s="5">
        <f t="shared" ref="D99:F99" si="25">+D101</f>
        <v>-496975</v>
      </c>
      <c r="E99" s="5">
        <f t="shared" si="25"/>
        <v>-726975</v>
      </c>
      <c r="F99" s="16">
        <f t="shared" si="25"/>
        <v>230000</v>
      </c>
    </row>
    <row r="100" spans="1:6" ht="34.5" x14ac:dyDescent="0.25">
      <c r="A100" s="367"/>
      <c r="B100" s="368"/>
      <c r="C100" s="368" t="s">
        <v>16</v>
      </c>
      <c r="D100" s="5"/>
      <c r="E100" s="5"/>
      <c r="F100" s="16"/>
    </row>
    <row r="101" spans="1:6" x14ac:dyDescent="0.25">
      <c r="A101" s="367"/>
      <c r="B101" s="368"/>
      <c r="C101" s="309" t="s">
        <v>13</v>
      </c>
      <c r="D101" s="5">
        <f t="shared" ref="D101:D107" si="26">+E101+F101</f>
        <v>-496975</v>
      </c>
      <c r="E101" s="5">
        <f>+E102</f>
        <v>-726975</v>
      </c>
      <c r="F101" s="16">
        <f>+F102</f>
        <v>230000</v>
      </c>
    </row>
    <row r="102" spans="1:6" x14ac:dyDescent="0.25">
      <c r="A102" s="367"/>
      <c r="B102" s="368"/>
      <c r="C102" s="309" t="s">
        <v>39</v>
      </c>
      <c r="D102" s="5">
        <f t="shared" si="26"/>
        <v>-496975</v>
      </c>
      <c r="E102" s="5">
        <f>+E103</f>
        <v>-726975</v>
      </c>
      <c r="F102" s="16">
        <f>+F103</f>
        <v>230000</v>
      </c>
    </row>
    <row r="103" spans="1:6" x14ac:dyDescent="0.25">
      <c r="A103" s="367"/>
      <c r="B103" s="368"/>
      <c r="C103" s="309" t="s">
        <v>40</v>
      </c>
      <c r="D103" s="4">
        <f t="shared" si="26"/>
        <v>-496975</v>
      </c>
      <c r="E103" s="4">
        <f>+E105+E106</f>
        <v>-726975</v>
      </c>
      <c r="F103" s="18">
        <f>+F105+F106</f>
        <v>230000</v>
      </c>
    </row>
    <row r="104" spans="1:6" x14ac:dyDescent="0.25">
      <c r="A104" s="367"/>
      <c r="B104" s="368"/>
      <c r="C104" s="309" t="s">
        <v>100</v>
      </c>
      <c r="D104" s="5">
        <f t="shared" si="26"/>
        <v>-502000</v>
      </c>
      <c r="E104" s="5">
        <f>E105</f>
        <v>-732000</v>
      </c>
      <c r="F104" s="16">
        <f>F105</f>
        <v>230000</v>
      </c>
    </row>
    <row r="105" spans="1:6" x14ac:dyDescent="0.25">
      <c r="A105" s="367"/>
      <c r="B105" s="368"/>
      <c r="C105" s="309" t="s">
        <v>102</v>
      </c>
      <c r="D105" s="5">
        <f t="shared" si="26"/>
        <v>-502000</v>
      </c>
      <c r="E105" s="4">
        <v>-732000</v>
      </c>
      <c r="F105" s="18">
        <v>230000</v>
      </c>
    </row>
    <row r="106" spans="1:6" x14ac:dyDescent="0.25">
      <c r="A106" s="367"/>
      <c r="B106" s="368"/>
      <c r="C106" s="309" t="s">
        <v>103</v>
      </c>
      <c r="D106" s="5">
        <f t="shared" si="26"/>
        <v>5025</v>
      </c>
      <c r="E106" s="5">
        <f>E107</f>
        <v>5025</v>
      </c>
      <c r="F106" s="16">
        <f>F107</f>
        <v>0</v>
      </c>
    </row>
    <row r="107" spans="1:6" x14ac:dyDescent="0.25">
      <c r="A107" s="367"/>
      <c r="B107" s="368"/>
      <c r="C107" s="309" t="s">
        <v>104</v>
      </c>
      <c r="D107" s="5">
        <f t="shared" si="26"/>
        <v>5025</v>
      </c>
      <c r="E107" s="4">
        <v>5025</v>
      </c>
      <c r="F107" s="18">
        <v>0</v>
      </c>
    </row>
    <row r="108" spans="1:6" ht="103.5" customHeight="1" x14ac:dyDescent="0.25">
      <c r="A108" s="367"/>
      <c r="B108" s="377">
        <v>31002</v>
      </c>
      <c r="C108" s="374" t="s">
        <v>115</v>
      </c>
      <c r="D108" s="5">
        <f t="shared" ref="D108:F108" si="27">+D110</f>
        <v>370000</v>
      </c>
      <c r="E108" s="5">
        <f t="shared" si="27"/>
        <v>317000</v>
      </c>
      <c r="F108" s="16">
        <f t="shared" si="27"/>
        <v>53000</v>
      </c>
    </row>
    <row r="109" spans="1:6" x14ac:dyDescent="0.25">
      <c r="A109" s="367"/>
      <c r="B109" s="368"/>
      <c r="C109" s="368" t="s">
        <v>15</v>
      </c>
      <c r="D109" s="5"/>
      <c r="E109" s="5"/>
      <c r="F109" s="16"/>
    </row>
    <row r="110" spans="1:6" ht="43.5" customHeight="1" x14ac:dyDescent="0.25">
      <c r="A110" s="367"/>
      <c r="B110" s="368"/>
      <c r="C110" s="314" t="s">
        <v>45</v>
      </c>
      <c r="D110" s="5">
        <f t="shared" ref="D110:F110" si="28">+D112</f>
        <v>370000</v>
      </c>
      <c r="E110" s="5">
        <f t="shared" si="28"/>
        <v>317000</v>
      </c>
      <c r="F110" s="16">
        <f t="shared" si="28"/>
        <v>53000</v>
      </c>
    </row>
    <row r="111" spans="1:6" ht="34.5" x14ac:dyDescent="0.25">
      <c r="A111" s="367"/>
      <c r="B111" s="368"/>
      <c r="C111" s="368" t="s">
        <v>16</v>
      </c>
      <c r="D111" s="5"/>
      <c r="E111" s="5"/>
      <c r="F111" s="16"/>
    </row>
    <row r="112" spans="1:6" x14ac:dyDescent="0.25">
      <c r="A112" s="367"/>
      <c r="B112" s="368"/>
      <c r="C112" s="309" t="s">
        <v>13</v>
      </c>
      <c r="D112" s="5">
        <f t="shared" ref="D112:D116" si="29">+E112+F112</f>
        <v>370000</v>
      </c>
      <c r="E112" s="5">
        <f>+E113</f>
        <v>317000</v>
      </c>
      <c r="F112" s="16">
        <f>+F113</f>
        <v>53000</v>
      </c>
    </row>
    <row r="113" spans="1:6" x14ac:dyDescent="0.25">
      <c r="A113" s="367"/>
      <c r="B113" s="368"/>
      <c r="C113" s="309" t="s">
        <v>39</v>
      </c>
      <c r="D113" s="5">
        <f t="shared" si="29"/>
        <v>370000</v>
      </c>
      <c r="E113" s="5">
        <f>+E114</f>
        <v>317000</v>
      </c>
      <c r="F113" s="16">
        <f>+F114</f>
        <v>53000</v>
      </c>
    </row>
    <row r="114" spans="1:6" x14ac:dyDescent="0.25">
      <c r="A114" s="367"/>
      <c r="B114" s="368"/>
      <c r="C114" s="309" t="s">
        <v>40</v>
      </c>
      <c r="D114" s="4">
        <f t="shared" si="29"/>
        <v>370000</v>
      </c>
      <c r="E114" s="4">
        <f>++E115</f>
        <v>317000</v>
      </c>
      <c r="F114" s="18">
        <f>++F115</f>
        <v>53000</v>
      </c>
    </row>
    <row r="115" spans="1:6" x14ac:dyDescent="0.25">
      <c r="A115" s="367"/>
      <c r="B115" s="368"/>
      <c r="C115" s="309" t="s">
        <v>103</v>
      </c>
      <c r="D115" s="5">
        <f t="shared" si="29"/>
        <v>370000</v>
      </c>
      <c r="E115" s="5">
        <f>E116</f>
        <v>317000</v>
      </c>
      <c r="F115" s="16">
        <f>F116</f>
        <v>53000</v>
      </c>
    </row>
    <row r="116" spans="1:6" x14ac:dyDescent="0.25">
      <c r="A116" s="367"/>
      <c r="B116" s="368"/>
      <c r="C116" s="309" t="s">
        <v>104</v>
      </c>
      <c r="D116" s="5">
        <f t="shared" si="29"/>
        <v>370000</v>
      </c>
      <c r="E116" s="4">
        <v>317000</v>
      </c>
      <c r="F116" s="18">
        <v>53000</v>
      </c>
    </row>
    <row r="117" spans="1:6" ht="84" customHeight="1" x14ac:dyDescent="0.25">
      <c r="A117" s="367"/>
      <c r="B117" s="377">
        <v>31005</v>
      </c>
      <c r="C117" s="374" t="s">
        <v>116</v>
      </c>
      <c r="D117" s="5">
        <f t="shared" ref="D117:F117" si="30">+D119</f>
        <v>-1459</v>
      </c>
      <c r="E117" s="5">
        <f t="shared" si="30"/>
        <v>0</v>
      </c>
      <c r="F117" s="16">
        <f t="shared" si="30"/>
        <v>-1459</v>
      </c>
    </row>
    <row r="118" spans="1:6" x14ac:dyDescent="0.25">
      <c r="A118" s="367"/>
      <c r="B118" s="368"/>
      <c r="C118" s="368" t="s">
        <v>15</v>
      </c>
      <c r="D118" s="5"/>
      <c r="E118" s="5"/>
      <c r="F118" s="16"/>
    </row>
    <row r="119" spans="1:6" ht="43.5" customHeight="1" x14ac:dyDescent="0.25">
      <c r="A119" s="367"/>
      <c r="B119" s="368"/>
      <c r="C119" s="314" t="s">
        <v>45</v>
      </c>
      <c r="D119" s="5">
        <f t="shared" ref="D119:F119" si="31">+D121</f>
        <v>-1459</v>
      </c>
      <c r="E119" s="5">
        <f t="shared" si="31"/>
        <v>0</v>
      </c>
      <c r="F119" s="16">
        <f t="shared" si="31"/>
        <v>-1459</v>
      </c>
    </row>
    <row r="120" spans="1:6" ht="34.5" x14ac:dyDescent="0.25">
      <c r="A120" s="367"/>
      <c r="B120" s="368"/>
      <c r="C120" s="368" t="s">
        <v>16</v>
      </c>
      <c r="D120" s="5"/>
      <c r="E120" s="5"/>
      <c r="F120" s="16"/>
    </row>
    <row r="121" spans="1:6" x14ac:dyDescent="0.25">
      <c r="A121" s="367"/>
      <c r="B121" s="368"/>
      <c r="C121" s="309" t="s">
        <v>13</v>
      </c>
      <c r="D121" s="5">
        <f t="shared" ref="D121:D125" si="32">+E121+F121</f>
        <v>-1459</v>
      </c>
      <c r="E121" s="5">
        <f>+E122</f>
        <v>0</v>
      </c>
      <c r="F121" s="16">
        <f>+F122</f>
        <v>-1459</v>
      </c>
    </row>
    <row r="122" spans="1:6" x14ac:dyDescent="0.25">
      <c r="A122" s="367"/>
      <c r="B122" s="368"/>
      <c r="C122" s="309" t="s">
        <v>39</v>
      </c>
      <c r="D122" s="5">
        <f t="shared" si="32"/>
        <v>-1459</v>
      </c>
      <c r="E122" s="5">
        <f>+E123</f>
        <v>0</v>
      </c>
      <c r="F122" s="16">
        <f>+F123</f>
        <v>-1459</v>
      </c>
    </row>
    <row r="123" spans="1:6" x14ac:dyDescent="0.25">
      <c r="A123" s="367"/>
      <c r="B123" s="368"/>
      <c r="C123" s="309" t="s">
        <v>40</v>
      </c>
      <c r="D123" s="4">
        <f t="shared" si="32"/>
        <v>-1459</v>
      </c>
      <c r="E123" s="4">
        <f>+E125</f>
        <v>0</v>
      </c>
      <c r="F123" s="18">
        <f>+F125</f>
        <v>-1459</v>
      </c>
    </row>
    <row r="124" spans="1:6" x14ac:dyDescent="0.25">
      <c r="A124" s="367"/>
      <c r="B124" s="368"/>
      <c r="C124" s="309" t="s">
        <v>100</v>
      </c>
      <c r="D124" s="5">
        <f t="shared" si="32"/>
        <v>-1459</v>
      </c>
      <c r="E124" s="5">
        <f>E125</f>
        <v>0</v>
      </c>
      <c r="F124" s="16">
        <f>F125</f>
        <v>-1459</v>
      </c>
    </row>
    <row r="125" spans="1:6" x14ac:dyDescent="0.25">
      <c r="A125" s="367"/>
      <c r="B125" s="368"/>
      <c r="C125" s="309" t="s">
        <v>102</v>
      </c>
      <c r="D125" s="5">
        <f t="shared" si="32"/>
        <v>-1459</v>
      </c>
      <c r="E125" s="4"/>
      <c r="F125" s="18">
        <v>-1459</v>
      </c>
    </row>
    <row r="126" spans="1:6" ht="39.75" customHeight="1" x14ac:dyDescent="0.25">
      <c r="A126" s="373"/>
      <c r="B126" s="374"/>
      <c r="C126" s="321" t="s">
        <v>233</v>
      </c>
      <c r="D126" s="5">
        <f t="shared" ref="D126:E126" si="33">D128</f>
        <v>2303000</v>
      </c>
      <c r="E126" s="5">
        <f t="shared" si="33"/>
        <v>1920000</v>
      </c>
      <c r="F126" s="16">
        <f>F128</f>
        <v>383000</v>
      </c>
    </row>
    <row r="127" spans="1:6" ht="23.25" customHeight="1" x14ac:dyDescent="0.25">
      <c r="A127" s="367"/>
      <c r="B127" s="368"/>
      <c r="C127" s="309" t="str">
        <f>C129</f>
        <v xml:space="preserve"> այդ թվում`</v>
      </c>
      <c r="D127" s="4"/>
      <c r="E127" s="4"/>
      <c r="F127" s="18"/>
    </row>
    <row r="128" spans="1:6" ht="54" customHeight="1" x14ac:dyDescent="0.25">
      <c r="A128" s="373">
        <v>1189</v>
      </c>
      <c r="B128" s="374"/>
      <c r="C128" s="375" t="s">
        <v>137</v>
      </c>
      <c r="D128" s="48">
        <f>+E128+F128</f>
        <v>2303000</v>
      </c>
      <c r="E128" s="48">
        <f>+E139+E130</f>
        <v>1920000</v>
      </c>
      <c r="F128" s="50">
        <f>+F139+F130</f>
        <v>383000</v>
      </c>
    </row>
    <row r="129" spans="1:6" x14ac:dyDescent="0.25">
      <c r="A129" s="367"/>
      <c r="B129" s="368"/>
      <c r="C129" s="368" t="s">
        <v>14</v>
      </c>
      <c r="D129" s="4"/>
      <c r="E129" s="4"/>
      <c r="F129" s="18"/>
    </row>
    <row r="130" spans="1:6" ht="87" customHeight="1" x14ac:dyDescent="0.25">
      <c r="A130" s="367"/>
      <c r="B130" s="377">
        <v>12001</v>
      </c>
      <c r="C130" s="374" t="s">
        <v>256</v>
      </c>
      <c r="D130" s="5">
        <f t="shared" ref="D130:F130" si="34">+D132</f>
        <v>-347423.8</v>
      </c>
      <c r="E130" s="5">
        <f t="shared" si="34"/>
        <v>-298000</v>
      </c>
      <c r="F130" s="16">
        <f t="shared" si="34"/>
        <v>-49423.8</v>
      </c>
    </row>
    <row r="131" spans="1:6" ht="23.25" customHeight="1" x14ac:dyDescent="0.25">
      <c r="A131" s="367"/>
      <c r="B131" s="368"/>
      <c r="C131" s="374" t="s">
        <v>15</v>
      </c>
      <c r="D131" s="4"/>
      <c r="E131" s="4"/>
      <c r="F131" s="18"/>
    </row>
    <row r="132" spans="1:6" ht="43.5" customHeight="1" x14ac:dyDescent="0.25">
      <c r="A132" s="367"/>
      <c r="B132" s="368"/>
      <c r="C132" s="314" t="s">
        <v>49</v>
      </c>
      <c r="D132" s="4">
        <f t="shared" ref="D132:F132" si="35">+D134</f>
        <v>-347423.8</v>
      </c>
      <c r="E132" s="4">
        <f t="shared" si="35"/>
        <v>-298000</v>
      </c>
      <c r="F132" s="18">
        <f t="shared" si="35"/>
        <v>-49423.8</v>
      </c>
    </row>
    <row r="133" spans="1:6" ht="34.5" x14ac:dyDescent="0.25">
      <c r="A133" s="367"/>
      <c r="B133" s="368"/>
      <c r="C133" s="368" t="s">
        <v>16</v>
      </c>
      <c r="D133" s="4"/>
      <c r="E133" s="4"/>
      <c r="F133" s="18"/>
    </row>
    <row r="134" spans="1:6" x14ac:dyDescent="0.25">
      <c r="A134" s="367"/>
      <c r="B134" s="368"/>
      <c r="C134" s="309" t="s">
        <v>13</v>
      </c>
      <c r="D134" s="4">
        <f>+E134+F134</f>
        <v>-347423.8</v>
      </c>
      <c r="E134" s="4">
        <f>+E135</f>
        <v>-298000</v>
      </c>
      <c r="F134" s="18">
        <f>+F135</f>
        <v>-49423.8</v>
      </c>
    </row>
    <row r="135" spans="1:6" x14ac:dyDescent="0.25">
      <c r="A135" s="367"/>
      <c r="B135" s="368"/>
      <c r="C135" s="309" t="s">
        <v>39</v>
      </c>
      <c r="D135" s="4">
        <f>+E135+F135</f>
        <v>-347423.8</v>
      </c>
      <c r="E135" s="4">
        <f>+E136</f>
        <v>-298000</v>
      </c>
      <c r="F135" s="18">
        <f>+F136</f>
        <v>-49423.8</v>
      </c>
    </row>
    <row r="136" spans="1:6" x14ac:dyDescent="0.25">
      <c r="A136" s="367"/>
      <c r="B136" s="368"/>
      <c r="C136" s="309" t="s">
        <v>40</v>
      </c>
      <c r="D136" s="4">
        <f>+E136+F136</f>
        <v>-347423.8</v>
      </c>
      <c r="E136" s="4">
        <f>+E138</f>
        <v>-298000</v>
      </c>
      <c r="F136" s="18">
        <f>+F138</f>
        <v>-49423.8</v>
      </c>
    </row>
    <row r="137" spans="1:6" x14ac:dyDescent="0.25">
      <c r="A137" s="367"/>
      <c r="B137" s="368"/>
      <c r="C137" s="309" t="s">
        <v>100</v>
      </c>
      <c r="D137" s="4">
        <f>+E137+F137</f>
        <v>-347423.8</v>
      </c>
      <c r="E137" s="4">
        <f>E138</f>
        <v>-298000</v>
      </c>
      <c r="F137" s="18">
        <f>F138</f>
        <v>-49423.8</v>
      </c>
    </row>
    <row r="138" spans="1:6" x14ac:dyDescent="0.25">
      <c r="A138" s="367"/>
      <c r="B138" s="368"/>
      <c r="C138" s="309" t="s">
        <v>102</v>
      </c>
      <c r="D138" s="4">
        <f>+E138+F138</f>
        <v>-347423.8</v>
      </c>
      <c r="E138" s="4">
        <v>-298000</v>
      </c>
      <c r="F138" s="18">
        <v>-49423.8</v>
      </c>
    </row>
    <row r="139" spans="1:6" ht="87" customHeight="1" x14ac:dyDescent="0.25">
      <c r="A139" s="367"/>
      <c r="B139" s="377">
        <v>12003</v>
      </c>
      <c r="C139" s="374" t="s">
        <v>138</v>
      </c>
      <c r="D139" s="5">
        <f t="shared" ref="D139:F139" si="36">+D141</f>
        <v>2650423.7999999998</v>
      </c>
      <c r="E139" s="5">
        <f t="shared" si="36"/>
        <v>2218000</v>
      </c>
      <c r="F139" s="16">
        <f t="shared" si="36"/>
        <v>432423.8</v>
      </c>
    </row>
    <row r="140" spans="1:6" ht="23.25" customHeight="1" x14ac:dyDescent="0.25">
      <c r="A140" s="367"/>
      <c r="B140" s="368"/>
      <c r="C140" s="374" t="s">
        <v>15</v>
      </c>
      <c r="D140" s="5"/>
      <c r="E140" s="5"/>
      <c r="F140" s="16"/>
    </row>
    <row r="141" spans="1:6" ht="43.5" customHeight="1" x14ac:dyDescent="0.25">
      <c r="A141" s="367"/>
      <c r="B141" s="368"/>
      <c r="C141" s="314" t="s">
        <v>49</v>
      </c>
      <c r="D141" s="5">
        <f t="shared" ref="D141:F141" si="37">+D143</f>
        <v>2650423.7999999998</v>
      </c>
      <c r="E141" s="5">
        <f t="shared" si="37"/>
        <v>2218000</v>
      </c>
      <c r="F141" s="16">
        <f t="shared" si="37"/>
        <v>432423.8</v>
      </c>
    </row>
    <row r="142" spans="1:6" ht="34.5" x14ac:dyDescent="0.25">
      <c r="A142" s="367"/>
      <c r="B142" s="368"/>
      <c r="C142" s="368" t="s">
        <v>16</v>
      </c>
      <c r="D142" s="5"/>
      <c r="E142" s="5"/>
      <c r="F142" s="16"/>
    </row>
    <row r="143" spans="1:6" x14ac:dyDescent="0.25">
      <c r="A143" s="367"/>
      <c r="B143" s="368"/>
      <c r="C143" s="309" t="s">
        <v>13</v>
      </c>
      <c r="D143" s="5">
        <f>+E143+F143</f>
        <v>2650423.7999999998</v>
      </c>
      <c r="E143" s="5">
        <f>+E144</f>
        <v>2218000</v>
      </c>
      <c r="F143" s="16">
        <f>+F144</f>
        <v>432423.8</v>
      </c>
    </row>
    <row r="144" spans="1:6" x14ac:dyDescent="0.25">
      <c r="A144" s="367"/>
      <c r="B144" s="368"/>
      <c r="C144" s="309" t="s">
        <v>39</v>
      </c>
      <c r="D144" s="5">
        <f>+E144+F144</f>
        <v>2650423.7999999998</v>
      </c>
      <c r="E144" s="5">
        <f>+E145</f>
        <v>2218000</v>
      </c>
      <c r="F144" s="16">
        <f>+F145</f>
        <v>432423.8</v>
      </c>
    </row>
    <row r="145" spans="1:6" x14ac:dyDescent="0.25">
      <c r="A145" s="367"/>
      <c r="B145" s="368"/>
      <c r="C145" s="309" t="s">
        <v>40</v>
      </c>
      <c r="D145" s="4">
        <f>+E145+F145</f>
        <v>2650423.7999999998</v>
      </c>
      <c r="E145" s="4">
        <f>+E147</f>
        <v>2218000</v>
      </c>
      <c r="F145" s="18">
        <f>+F147</f>
        <v>432423.8</v>
      </c>
    </row>
    <row r="146" spans="1:6" x14ac:dyDescent="0.25">
      <c r="A146" s="367"/>
      <c r="B146" s="368"/>
      <c r="C146" s="309" t="s">
        <v>100</v>
      </c>
      <c r="D146" s="5">
        <f>+E146+F146</f>
        <v>2650423.7999999998</v>
      </c>
      <c r="E146" s="5">
        <f>E147</f>
        <v>2218000</v>
      </c>
      <c r="F146" s="16">
        <f>F147</f>
        <v>432423.8</v>
      </c>
    </row>
    <row r="147" spans="1:6" ht="21.75" customHeight="1" thickBot="1" x14ac:dyDescent="0.3">
      <c r="A147" s="381"/>
      <c r="B147" s="382"/>
      <c r="C147" s="388" t="s">
        <v>102</v>
      </c>
      <c r="D147" s="137">
        <f>+E147+F147</f>
        <v>2650423.7999999998</v>
      </c>
      <c r="E147" s="138">
        <f>1920000+298000</f>
        <v>2218000</v>
      </c>
      <c r="F147" s="139">
        <f>383000+49423.8</f>
        <v>432423.8</v>
      </c>
    </row>
    <row r="150" spans="1:6" s="390" customFormat="1" outlineLevel="1" x14ac:dyDescent="0.25">
      <c r="A150" s="389"/>
      <c r="B150" s="389"/>
      <c r="E150" s="143"/>
      <c r="F150" s="144"/>
    </row>
    <row r="151" spans="1:6" s="390" customFormat="1" outlineLevel="1" x14ac:dyDescent="0.25">
      <c r="A151" s="389"/>
      <c r="B151" s="389"/>
      <c r="E151" s="143"/>
    </row>
    <row r="152" spans="1:6" s="390" customFormat="1" outlineLevel="1" x14ac:dyDescent="0.25">
      <c r="A152" s="389"/>
      <c r="B152" s="389"/>
      <c r="E152" s="391"/>
      <c r="F152" s="392"/>
    </row>
    <row r="153" spans="1:6" s="390" customFormat="1" outlineLevel="1" x14ac:dyDescent="0.25">
      <c r="A153" s="389"/>
      <c r="B153" s="389"/>
      <c r="F153" s="144"/>
    </row>
    <row r="154" spans="1:6" s="390" customFormat="1" outlineLevel="1" x14ac:dyDescent="0.25">
      <c r="A154" s="389"/>
      <c r="B154" s="389"/>
      <c r="F154" s="143"/>
    </row>
    <row r="155" spans="1:6" s="390" customFormat="1" outlineLevel="1" x14ac:dyDescent="0.25">
      <c r="A155" s="389"/>
      <c r="B155" s="389"/>
      <c r="D155" s="391"/>
      <c r="E155" s="143"/>
      <c r="F155" s="143"/>
    </row>
    <row r="156" spans="1:6" s="390" customFormat="1" x14ac:dyDescent="0.25">
      <c r="A156" s="389"/>
      <c r="B156" s="389"/>
      <c r="D156" s="393"/>
      <c r="E156" s="143"/>
      <c r="F156" s="143"/>
    </row>
    <row r="157" spans="1:6" x14ac:dyDescent="0.25">
      <c r="D157" s="394"/>
      <c r="E157" s="395"/>
      <c r="F157" s="394"/>
    </row>
    <row r="158" spans="1:6" s="385" customFormat="1" x14ac:dyDescent="0.25">
      <c r="A158" s="384"/>
      <c r="B158" s="384"/>
    </row>
    <row r="159" spans="1:6" s="385" customFormat="1" x14ac:dyDescent="0.25">
      <c r="A159" s="384"/>
      <c r="B159" s="384"/>
      <c r="D159" s="396"/>
    </row>
    <row r="160" spans="1:6" s="385" customFormat="1" x14ac:dyDescent="0.25">
      <c r="A160" s="384"/>
      <c r="B160" s="384"/>
    </row>
    <row r="161" spans="1:6" s="385" customFormat="1" x14ac:dyDescent="0.25">
      <c r="A161" s="384"/>
      <c r="B161" s="384"/>
    </row>
    <row r="162" spans="1:6" x14ac:dyDescent="0.25">
      <c r="E162" s="44"/>
      <c r="F162" s="44"/>
    </row>
    <row r="165" spans="1:6" x14ac:dyDescent="0.25">
      <c r="D165" s="394"/>
    </row>
  </sheetData>
  <mergeCells count="10">
    <mergeCell ref="D2:F2"/>
    <mergeCell ref="D3:F3"/>
    <mergeCell ref="A4:C4"/>
    <mergeCell ref="A5:F5"/>
    <mergeCell ref="A7:B9"/>
    <mergeCell ref="C7:C10"/>
    <mergeCell ref="D8:F8"/>
    <mergeCell ref="E9:F9"/>
    <mergeCell ref="D9:D10"/>
    <mergeCell ref="D7:F7"/>
  </mergeCells>
  <pageMargins left="0.7" right="0.7" top="0.75" bottom="0.75" header="0.3" footer="0.3"/>
  <pageSetup paperSize="9" scale="4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4"/>
  <sheetViews>
    <sheetView topLeftCell="A13" zoomScaleNormal="100" workbookViewId="0">
      <selection sqref="A1:XFD1048576"/>
    </sheetView>
  </sheetViews>
  <sheetFormatPr defaultRowHeight="17.25" x14ac:dyDescent="0.25"/>
  <cols>
    <col min="1" max="1" width="10.140625" style="358" customWidth="1"/>
    <col min="2" max="2" width="16.28515625" style="358" customWidth="1"/>
    <col min="3" max="3" width="68.42578125" style="359" customWidth="1"/>
    <col min="4" max="4" width="19.5703125" style="359" customWidth="1"/>
    <col min="5" max="5" width="17.42578125" style="359" customWidth="1"/>
    <col min="6" max="6" width="18.85546875" style="359" customWidth="1"/>
    <col min="7" max="7" width="10.5703125" style="359" bestFit="1" customWidth="1"/>
    <col min="8" max="16384" width="9.140625" style="359"/>
  </cols>
  <sheetData>
    <row r="1" spans="1:9" x14ac:dyDescent="0.25">
      <c r="F1" s="360" t="s">
        <v>229</v>
      </c>
      <c r="G1" s="361"/>
    </row>
    <row r="2" spans="1:9" x14ac:dyDescent="0.25">
      <c r="F2" s="360" t="s">
        <v>101</v>
      </c>
      <c r="G2" s="361"/>
    </row>
    <row r="3" spans="1:9" x14ac:dyDescent="0.25">
      <c r="F3" s="360" t="s">
        <v>66</v>
      </c>
      <c r="G3" s="361"/>
    </row>
    <row r="4" spans="1:9" x14ac:dyDescent="0.25">
      <c r="A4" s="527"/>
      <c r="B4" s="527"/>
      <c r="C4" s="527"/>
    </row>
    <row r="5" spans="1:9" ht="53.25" customHeight="1" x14ac:dyDescent="0.25">
      <c r="A5" s="541" t="s">
        <v>255</v>
      </c>
      <c r="B5" s="541"/>
      <c r="C5" s="541"/>
      <c r="D5" s="541"/>
      <c r="E5" s="541"/>
      <c r="F5" s="541"/>
    </row>
    <row r="6" spans="1:9" ht="24.75" customHeight="1" thickBot="1" x14ac:dyDescent="0.35">
      <c r="A6" s="362"/>
      <c r="B6" s="362"/>
      <c r="C6" s="358"/>
      <c r="F6" s="363" t="s">
        <v>97</v>
      </c>
    </row>
    <row r="7" spans="1:9" s="358" customFormat="1" ht="60.75" customHeight="1" x14ac:dyDescent="0.25">
      <c r="A7" s="529" t="s">
        <v>6</v>
      </c>
      <c r="B7" s="530"/>
      <c r="C7" s="533" t="s">
        <v>67</v>
      </c>
      <c r="D7" s="538" t="s">
        <v>98</v>
      </c>
      <c r="E7" s="539"/>
      <c r="F7" s="540"/>
    </row>
    <row r="8" spans="1:9" s="358" customFormat="1" ht="18" customHeight="1" x14ac:dyDescent="0.25">
      <c r="A8" s="531"/>
      <c r="B8" s="532"/>
      <c r="C8" s="534"/>
      <c r="D8" s="535" t="s">
        <v>17</v>
      </c>
      <c r="E8" s="535"/>
      <c r="F8" s="536"/>
    </row>
    <row r="9" spans="1:9" ht="24" customHeight="1" x14ac:dyDescent="0.25">
      <c r="A9" s="531"/>
      <c r="B9" s="532"/>
      <c r="C9" s="534"/>
      <c r="D9" s="532" t="s">
        <v>68</v>
      </c>
      <c r="E9" s="532" t="s">
        <v>14</v>
      </c>
      <c r="F9" s="537"/>
    </row>
    <row r="10" spans="1:9" s="365" customFormat="1" ht="51.75" customHeight="1" x14ac:dyDescent="0.25">
      <c r="A10" s="364" t="s">
        <v>11</v>
      </c>
      <c r="B10" s="322" t="s">
        <v>12</v>
      </c>
      <c r="C10" s="534"/>
      <c r="D10" s="532"/>
      <c r="E10" s="322" t="s">
        <v>182</v>
      </c>
      <c r="F10" s="308" t="s">
        <v>70</v>
      </c>
    </row>
    <row r="11" spans="1:9" s="365" customFormat="1" x14ac:dyDescent="0.25">
      <c r="A11" s="355"/>
      <c r="B11" s="309"/>
      <c r="C11" s="309" t="s">
        <v>48</v>
      </c>
      <c r="D11" s="5">
        <f>+E11+F11</f>
        <v>-1666657.9000000001</v>
      </c>
      <c r="E11" s="5">
        <f>+E15</f>
        <v>-1363045.6</v>
      </c>
      <c r="F11" s="16">
        <f>+F15</f>
        <v>-303612.3</v>
      </c>
      <c r="I11" s="366">
        <f>+F11+'h7'!F11+'h6'!G12</f>
        <v>0</v>
      </c>
    </row>
    <row r="12" spans="1:9" s="372" customFormat="1" x14ac:dyDescent="0.25">
      <c r="A12" s="367"/>
      <c r="B12" s="368"/>
      <c r="C12" s="368" t="s">
        <v>14</v>
      </c>
      <c r="D12" s="369"/>
      <c r="E12" s="369"/>
      <c r="F12" s="370"/>
      <c r="G12" s="371"/>
    </row>
    <row r="13" spans="1:9" s="372" customFormat="1" x14ac:dyDescent="0.25">
      <c r="A13" s="367"/>
      <c r="B13" s="368"/>
      <c r="C13" s="309" t="s">
        <v>62</v>
      </c>
      <c r="D13" s="6">
        <f>+E13+F13</f>
        <v>-297704.40000000002</v>
      </c>
      <c r="E13" s="6">
        <f>+E23+E31+E52</f>
        <v>-265742.2</v>
      </c>
      <c r="F13" s="127">
        <f>+F23+F31+F52</f>
        <v>-31962.2</v>
      </c>
      <c r="G13" s="371"/>
    </row>
    <row r="14" spans="1:9" s="372" customFormat="1" x14ac:dyDescent="0.25">
      <c r="A14" s="367"/>
      <c r="B14" s="368"/>
      <c r="C14" s="309" t="s">
        <v>39</v>
      </c>
      <c r="D14" s="6">
        <f>+E14+F14</f>
        <v>-1368953.5</v>
      </c>
      <c r="E14" s="6">
        <f>+E41+E60</f>
        <v>-1097303.3999999999</v>
      </c>
      <c r="F14" s="127">
        <f>+F41+F60</f>
        <v>-271650.09999999998</v>
      </c>
    </row>
    <row r="15" spans="1:9" ht="34.5" x14ac:dyDescent="0.25">
      <c r="A15" s="355"/>
      <c r="B15" s="309"/>
      <c r="C15" s="309" t="s">
        <v>38</v>
      </c>
      <c r="D15" s="14">
        <f>+E15+F15</f>
        <v>-1666657.9000000001</v>
      </c>
      <c r="E15" s="14">
        <f>+E16+E34+E45</f>
        <v>-1363045.6</v>
      </c>
      <c r="F15" s="17">
        <f>+F16+F34+F45</f>
        <v>-303612.3</v>
      </c>
    </row>
    <row r="16" spans="1:9" ht="21.75" customHeight="1" x14ac:dyDescent="0.25">
      <c r="A16" s="373">
        <v>1004</v>
      </c>
      <c r="B16" s="374"/>
      <c r="C16" s="375" t="s">
        <v>30</v>
      </c>
      <c r="D16" s="48">
        <f>+E16+F16</f>
        <v>-292875.7</v>
      </c>
      <c r="E16" s="48">
        <f>+E18+E26</f>
        <v>-261718.3</v>
      </c>
      <c r="F16" s="50">
        <f>+F18+F26</f>
        <v>-31157.4</v>
      </c>
      <c r="G16" s="376"/>
    </row>
    <row r="17" spans="1:7" x14ac:dyDescent="0.25">
      <c r="A17" s="367"/>
      <c r="B17" s="368"/>
      <c r="C17" s="368" t="s">
        <v>14</v>
      </c>
      <c r="D17" s="4"/>
      <c r="E17" s="4"/>
      <c r="F17" s="18"/>
      <c r="G17" s="376"/>
    </row>
    <row r="18" spans="1:7" ht="74.25" customHeight="1" x14ac:dyDescent="0.25">
      <c r="A18" s="367"/>
      <c r="B18" s="377" t="s">
        <v>178</v>
      </c>
      <c r="C18" s="321" t="s">
        <v>179</v>
      </c>
      <c r="D18" s="5">
        <f t="shared" ref="D18:F18" si="0">+D20</f>
        <v>-9099.7999999999993</v>
      </c>
      <c r="E18" s="5">
        <f t="shared" si="0"/>
        <v>-7030.3</v>
      </c>
      <c r="F18" s="16">
        <f t="shared" si="0"/>
        <v>-2069.5</v>
      </c>
      <c r="G18" s="376"/>
    </row>
    <row r="19" spans="1:7" x14ac:dyDescent="0.25">
      <c r="A19" s="367"/>
      <c r="B19" s="368"/>
      <c r="C19" s="368" t="s">
        <v>15</v>
      </c>
      <c r="D19" s="5"/>
      <c r="E19" s="5"/>
      <c r="F19" s="16"/>
      <c r="G19" s="376"/>
    </row>
    <row r="20" spans="1:7" ht="43.5" customHeight="1" x14ac:dyDescent="0.25">
      <c r="A20" s="367"/>
      <c r="B20" s="368"/>
      <c r="C20" s="314" t="s">
        <v>45</v>
      </c>
      <c r="D20" s="5">
        <f t="shared" ref="D20:F20" si="1">+D22</f>
        <v>-9099.7999999999993</v>
      </c>
      <c r="E20" s="5">
        <f t="shared" si="1"/>
        <v>-7030.3</v>
      </c>
      <c r="F20" s="16">
        <f t="shared" si="1"/>
        <v>-2069.5</v>
      </c>
      <c r="G20" s="376"/>
    </row>
    <row r="21" spans="1:7" ht="36.75" customHeight="1" x14ac:dyDescent="0.25">
      <c r="A21" s="367"/>
      <c r="B21" s="368"/>
      <c r="C21" s="368" t="s">
        <v>16</v>
      </c>
      <c r="D21" s="5"/>
      <c r="E21" s="5"/>
      <c r="F21" s="16"/>
      <c r="G21" s="376"/>
    </row>
    <row r="22" spans="1:7" x14ac:dyDescent="0.25">
      <c r="A22" s="367"/>
      <c r="B22" s="368"/>
      <c r="C22" s="309" t="s">
        <v>13</v>
      </c>
      <c r="D22" s="5">
        <f>+E22+F22</f>
        <v>-9099.7999999999993</v>
      </c>
      <c r="E22" s="5">
        <f t="shared" ref="E22:F23" si="2">+E23</f>
        <v>-7030.3</v>
      </c>
      <c r="F22" s="16">
        <f t="shared" si="2"/>
        <v>-2069.5</v>
      </c>
      <c r="G22" s="376"/>
    </row>
    <row r="23" spans="1:7" x14ac:dyDescent="0.25">
      <c r="A23" s="367"/>
      <c r="B23" s="368"/>
      <c r="C23" s="309" t="s">
        <v>62</v>
      </c>
      <c r="D23" s="5">
        <f>+E23+F23</f>
        <v>-9099.7999999999993</v>
      </c>
      <c r="E23" s="5">
        <f t="shared" si="2"/>
        <v>-7030.3</v>
      </c>
      <c r="F23" s="16">
        <f t="shared" si="2"/>
        <v>-2069.5</v>
      </c>
      <c r="G23" s="376"/>
    </row>
    <row r="24" spans="1:7" x14ac:dyDescent="0.25">
      <c r="A24" s="367"/>
      <c r="B24" s="368"/>
      <c r="C24" s="309" t="s">
        <v>65</v>
      </c>
      <c r="D24" s="5">
        <f>+E24+F24</f>
        <v>-9099.7999999999993</v>
      </c>
      <c r="E24" s="5">
        <f>+E25</f>
        <v>-7030.3</v>
      </c>
      <c r="F24" s="16">
        <f>+F25</f>
        <v>-2069.5</v>
      </c>
      <c r="G24" s="376"/>
    </row>
    <row r="25" spans="1:7" ht="20.25" customHeight="1" x14ac:dyDescent="0.25">
      <c r="A25" s="367"/>
      <c r="B25" s="368"/>
      <c r="C25" s="321" t="s">
        <v>177</v>
      </c>
      <c r="D25" s="5">
        <f>+E25+F25</f>
        <v>-9099.7999999999993</v>
      </c>
      <c r="E25" s="5">
        <v>-7030.3</v>
      </c>
      <c r="F25" s="16">
        <v>-2069.5</v>
      </c>
      <c r="G25" s="376"/>
    </row>
    <row r="26" spans="1:7" ht="100.5" customHeight="1" x14ac:dyDescent="0.25">
      <c r="A26" s="367"/>
      <c r="B26" s="377">
        <v>11011</v>
      </c>
      <c r="C26" s="321" t="s">
        <v>176</v>
      </c>
      <c r="D26" s="5">
        <f t="shared" ref="D26:F26" si="3">+D28</f>
        <v>-283775.90000000002</v>
      </c>
      <c r="E26" s="5">
        <f t="shared" si="3"/>
        <v>-254688</v>
      </c>
      <c r="F26" s="16">
        <f t="shared" si="3"/>
        <v>-29087.9</v>
      </c>
      <c r="G26" s="376"/>
    </row>
    <row r="27" spans="1:7" x14ac:dyDescent="0.25">
      <c r="A27" s="367"/>
      <c r="B27" s="368"/>
      <c r="C27" s="368" t="s">
        <v>15</v>
      </c>
      <c r="D27" s="5"/>
      <c r="E27" s="5"/>
      <c r="F27" s="16"/>
      <c r="G27" s="376"/>
    </row>
    <row r="28" spans="1:7" ht="43.5" customHeight="1" x14ac:dyDescent="0.25">
      <c r="A28" s="367"/>
      <c r="B28" s="368"/>
      <c r="C28" s="314" t="s">
        <v>45</v>
      </c>
      <c r="D28" s="5">
        <f t="shared" ref="D28:F28" si="4">+D30</f>
        <v>-283775.90000000002</v>
      </c>
      <c r="E28" s="5">
        <f t="shared" si="4"/>
        <v>-254688</v>
      </c>
      <c r="F28" s="16">
        <f t="shared" si="4"/>
        <v>-29087.9</v>
      </c>
      <c r="G28" s="376"/>
    </row>
    <row r="29" spans="1:7" ht="36.75" customHeight="1" x14ac:dyDescent="0.25">
      <c r="A29" s="367"/>
      <c r="B29" s="368"/>
      <c r="C29" s="368" t="s">
        <v>16</v>
      </c>
      <c r="D29" s="5"/>
      <c r="E29" s="5"/>
      <c r="F29" s="16"/>
      <c r="G29" s="376"/>
    </row>
    <row r="30" spans="1:7" x14ac:dyDescent="0.25">
      <c r="A30" s="367"/>
      <c r="B30" s="368"/>
      <c r="C30" s="309" t="s">
        <v>13</v>
      </c>
      <c r="D30" s="5">
        <f>+E30+F30</f>
        <v>-283775.90000000002</v>
      </c>
      <c r="E30" s="5">
        <f t="shared" ref="E30:F31" si="5">+E31</f>
        <v>-254688</v>
      </c>
      <c r="F30" s="16">
        <f t="shared" si="5"/>
        <v>-29087.9</v>
      </c>
      <c r="G30" s="376"/>
    </row>
    <row r="31" spans="1:7" x14ac:dyDescent="0.25">
      <c r="A31" s="367"/>
      <c r="B31" s="368"/>
      <c r="C31" s="309" t="s">
        <v>62</v>
      </c>
      <c r="D31" s="5">
        <f>+E31+F31</f>
        <v>-283775.90000000002</v>
      </c>
      <c r="E31" s="5">
        <f t="shared" si="5"/>
        <v>-254688</v>
      </c>
      <c r="F31" s="16">
        <f t="shared" si="5"/>
        <v>-29087.9</v>
      </c>
      <c r="G31" s="376"/>
    </row>
    <row r="32" spans="1:7" x14ac:dyDescent="0.25">
      <c r="A32" s="367"/>
      <c r="B32" s="368"/>
      <c r="C32" s="309" t="s">
        <v>65</v>
      </c>
      <c r="D32" s="5">
        <f>+E32+F32</f>
        <v>-283775.90000000002</v>
      </c>
      <c r="E32" s="5">
        <f>+E33</f>
        <v>-254688</v>
      </c>
      <c r="F32" s="16">
        <f>+F33</f>
        <v>-29087.9</v>
      </c>
      <c r="G32" s="376"/>
    </row>
    <row r="33" spans="1:7" ht="20.25" customHeight="1" x14ac:dyDescent="0.25">
      <c r="A33" s="367"/>
      <c r="B33" s="368"/>
      <c r="C33" s="321" t="s">
        <v>177</v>
      </c>
      <c r="D33" s="5">
        <f>+E33+F33</f>
        <v>-283775.90000000002</v>
      </c>
      <c r="E33" s="5">
        <v>-254688</v>
      </c>
      <c r="F33" s="16">
        <f>-19717.9-8000-1370</f>
        <v>-29087.9</v>
      </c>
      <c r="G33" s="376"/>
    </row>
    <row r="34" spans="1:7" ht="54" customHeight="1" x14ac:dyDescent="0.25">
      <c r="A34" s="373">
        <v>1019</v>
      </c>
      <c r="B34" s="374"/>
      <c r="C34" s="375" t="s">
        <v>130</v>
      </c>
      <c r="D34" s="48">
        <f t="shared" ref="D34" si="6">+E34+F34</f>
        <v>-66000</v>
      </c>
      <c r="E34" s="48">
        <f>+E36</f>
        <v>-66000</v>
      </c>
      <c r="F34" s="50">
        <f>+F36</f>
        <v>0</v>
      </c>
      <c r="G34" s="376"/>
    </row>
    <row r="35" spans="1:7" x14ac:dyDescent="0.25">
      <c r="A35" s="367"/>
      <c r="B35" s="368"/>
      <c r="C35" s="368" t="s">
        <v>14</v>
      </c>
      <c r="D35" s="4"/>
      <c r="E35" s="4"/>
      <c r="F35" s="18"/>
      <c r="G35" s="376"/>
    </row>
    <row r="36" spans="1:7" ht="121.5" customHeight="1" x14ac:dyDescent="0.25">
      <c r="A36" s="367"/>
      <c r="B36" s="377" t="s">
        <v>180</v>
      </c>
      <c r="C36" s="374" t="s">
        <v>181</v>
      </c>
      <c r="D36" s="5">
        <f t="shared" ref="D36:F36" si="7">+D38</f>
        <v>-66000</v>
      </c>
      <c r="E36" s="5">
        <f t="shared" si="7"/>
        <v>-66000</v>
      </c>
      <c r="F36" s="16">
        <f t="shared" si="7"/>
        <v>0</v>
      </c>
      <c r="G36" s="376"/>
    </row>
    <row r="37" spans="1:7" ht="23.25" customHeight="1" x14ac:dyDescent="0.25">
      <c r="A37" s="367"/>
      <c r="B37" s="368"/>
      <c r="C37" s="374" t="s">
        <v>15</v>
      </c>
      <c r="D37" s="5"/>
      <c r="E37" s="5"/>
      <c r="F37" s="16"/>
      <c r="G37" s="376"/>
    </row>
    <row r="38" spans="1:7" ht="43.5" customHeight="1" x14ac:dyDescent="0.25">
      <c r="A38" s="373"/>
      <c r="B38" s="374"/>
      <c r="C38" s="314" t="s">
        <v>49</v>
      </c>
      <c r="D38" s="5">
        <f t="shared" ref="D38:F38" si="8">+D40</f>
        <v>-66000</v>
      </c>
      <c r="E38" s="5">
        <f t="shared" si="8"/>
        <v>-66000</v>
      </c>
      <c r="F38" s="16">
        <f t="shared" si="8"/>
        <v>0</v>
      </c>
      <c r="G38" s="376"/>
    </row>
    <row r="39" spans="1:7" ht="34.5" x14ac:dyDescent="0.25">
      <c r="A39" s="367"/>
      <c r="B39" s="368"/>
      <c r="C39" s="368" t="s">
        <v>16</v>
      </c>
      <c r="D39" s="5"/>
      <c r="E39" s="5"/>
      <c r="F39" s="16"/>
      <c r="G39" s="376"/>
    </row>
    <row r="40" spans="1:7" x14ac:dyDescent="0.25">
      <c r="A40" s="367"/>
      <c r="B40" s="368"/>
      <c r="C40" s="309" t="s">
        <v>13</v>
      </c>
      <c r="D40" s="4">
        <f t="shared" ref="D40:D45" si="9">+E40+F40</f>
        <v>-66000</v>
      </c>
      <c r="E40" s="4">
        <f t="shared" ref="E40:F41" si="10">+E41</f>
        <v>-66000</v>
      </c>
      <c r="F40" s="18">
        <f t="shared" si="10"/>
        <v>0</v>
      </c>
      <c r="G40" s="376"/>
    </row>
    <row r="41" spans="1:7" x14ac:dyDescent="0.25">
      <c r="A41" s="367"/>
      <c r="B41" s="368"/>
      <c r="C41" s="309" t="s">
        <v>39</v>
      </c>
      <c r="D41" s="4">
        <f t="shared" si="9"/>
        <v>-66000</v>
      </c>
      <c r="E41" s="4">
        <f>+E42</f>
        <v>-66000</v>
      </c>
      <c r="F41" s="18">
        <f t="shared" si="10"/>
        <v>0</v>
      </c>
      <c r="G41" s="376"/>
    </row>
    <row r="42" spans="1:7" x14ac:dyDescent="0.25">
      <c r="A42" s="367"/>
      <c r="B42" s="368"/>
      <c r="C42" s="309" t="s">
        <v>40</v>
      </c>
      <c r="D42" s="4">
        <f t="shared" si="9"/>
        <v>-66000</v>
      </c>
      <c r="E42" s="4">
        <f>+E44</f>
        <v>-66000</v>
      </c>
      <c r="F42" s="18">
        <f>+F44</f>
        <v>0</v>
      </c>
      <c r="G42" s="376"/>
    </row>
    <row r="43" spans="1:7" x14ac:dyDescent="0.25">
      <c r="A43" s="367"/>
      <c r="B43" s="368"/>
      <c r="C43" s="309" t="s">
        <v>128</v>
      </c>
      <c r="D43" s="4">
        <f t="shared" si="9"/>
        <v>-66000</v>
      </c>
      <c r="E43" s="4">
        <f>E44</f>
        <v>-66000</v>
      </c>
      <c r="F43" s="18">
        <f>+F44</f>
        <v>0</v>
      </c>
      <c r="G43" s="376"/>
    </row>
    <row r="44" spans="1:7" x14ac:dyDescent="0.25">
      <c r="A44" s="367"/>
      <c r="B44" s="368"/>
      <c r="C44" s="309" t="s">
        <v>129</v>
      </c>
      <c r="D44" s="4">
        <f t="shared" si="9"/>
        <v>-66000</v>
      </c>
      <c r="E44" s="4">
        <v>-66000</v>
      </c>
      <c r="F44" s="18"/>
      <c r="G44" s="376"/>
    </row>
    <row r="45" spans="1:7" ht="27" customHeight="1" x14ac:dyDescent="0.25">
      <c r="A45" s="373" t="s">
        <v>96</v>
      </c>
      <c r="B45" s="374"/>
      <c r="C45" s="375" t="s">
        <v>72</v>
      </c>
      <c r="D45" s="48">
        <f t="shared" si="9"/>
        <v>-1307782.2</v>
      </c>
      <c r="E45" s="48">
        <f>+E47+E55</f>
        <v>-1035327.3</v>
      </c>
      <c r="F45" s="50">
        <f>+F47+F55</f>
        <v>-272454.89999999997</v>
      </c>
      <c r="G45" s="376"/>
    </row>
    <row r="46" spans="1:7" x14ac:dyDescent="0.25">
      <c r="A46" s="367"/>
      <c r="B46" s="368"/>
      <c r="C46" s="368" t="s">
        <v>14</v>
      </c>
      <c r="D46" s="4"/>
      <c r="E46" s="4"/>
      <c r="F46" s="18"/>
      <c r="G46" s="376"/>
    </row>
    <row r="47" spans="1:7" ht="63.75" customHeight="1" x14ac:dyDescent="0.25">
      <c r="A47" s="367"/>
      <c r="B47" s="377" t="s">
        <v>183</v>
      </c>
      <c r="C47" s="374" t="s">
        <v>184</v>
      </c>
      <c r="D47" s="5">
        <f t="shared" ref="D47:F47" si="11">+D49</f>
        <v>-4828.7</v>
      </c>
      <c r="E47" s="5">
        <f t="shared" si="11"/>
        <v>-4023.9</v>
      </c>
      <c r="F47" s="16">
        <f t="shared" si="11"/>
        <v>-804.8</v>
      </c>
      <c r="G47" s="376"/>
    </row>
    <row r="48" spans="1:7" x14ac:dyDescent="0.25">
      <c r="A48" s="367"/>
      <c r="B48" s="368"/>
      <c r="C48" s="368" t="s">
        <v>15</v>
      </c>
      <c r="D48" s="5"/>
      <c r="E48" s="5"/>
      <c r="F48" s="16"/>
      <c r="G48" s="376"/>
    </row>
    <row r="49" spans="1:7" ht="43.5" customHeight="1" x14ac:dyDescent="0.25">
      <c r="A49" s="367"/>
      <c r="B49" s="368"/>
      <c r="C49" s="314" t="s">
        <v>45</v>
      </c>
      <c r="D49" s="5">
        <f t="shared" ref="D49:F49" si="12">+D51</f>
        <v>-4828.7</v>
      </c>
      <c r="E49" s="5">
        <f t="shared" si="12"/>
        <v>-4023.9</v>
      </c>
      <c r="F49" s="16">
        <f t="shared" si="12"/>
        <v>-804.8</v>
      </c>
      <c r="G49" s="376"/>
    </row>
    <row r="50" spans="1:7" ht="36.75" customHeight="1" x14ac:dyDescent="0.25">
      <c r="A50" s="367"/>
      <c r="B50" s="368"/>
      <c r="C50" s="368" t="s">
        <v>16</v>
      </c>
      <c r="D50" s="5"/>
      <c r="E50" s="5"/>
      <c r="F50" s="16"/>
      <c r="G50" s="376"/>
    </row>
    <row r="51" spans="1:7" x14ac:dyDescent="0.25">
      <c r="A51" s="367"/>
      <c r="B51" s="368"/>
      <c r="C51" s="309" t="s">
        <v>13</v>
      </c>
      <c r="D51" s="5">
        <f>+E51+F51</f>
        <v>-4828.7</v>
      </c>
      <c r="E51" s="5">
        <f t="shared" ref="E51:F52" si="13">+E52</f>
        <v>-4023.9</v>
      </c>
      <c r="F51" s="16">
        <f t="shared" si="13"/>
        <v>-804.8</v>
      </c>
      <c r="G51" s="376"/>
    </row>
    <row r="52" spans="1:7" x14ac:dyDescent="0.25">
      <c r="A52" s="367"/>
      <c r="B52" s="368"/>
      <c r="C52" s="309" t="s">
        <v>62</v>
      </c>
      <c r="D52" s="5">
        <f>+E52+F52</f>
        <v>-4828.7</v>
      </c>
      <c r="E52" s="5">
        <f t="shared" si="13"/>
        <v>-4023.9</v>
      </c>
      <c r="F52" s="16">
        <f t="shared" si="13"/>
        <v>-804.8</v>
      </c>
      <c r="G52" s="376"/>
    </row>
    <row r="53" spans="1:7" x14ac:dyDescent="0.25">
      <c r="A53" s="367"/>
      <c r="B53" s="368"/>
      <c r="C53" s="309" t="s">
        <v>65</v>
      </c>
      <c r="D53" s="5">
        <f>+E53+F53</f>
        <v>-4828.7</v>
      </c>
      <c r="E53" s="5">
        <f>+E54</f>
        <v>-4023.9</v>
      </c>
      <c r="F53" s="16">
        <f>+F54</f>
        <v>-804.8</v>
      </c>
      <c r="G53" s="376"/>
    </row>
    <row r="54" spans="1:7" ht="20.25" customHeight="1" x14ac:dyDescent="0.25">
      <c r="A54" s="367"/>
      <c r="B54" s="368"/>
      <c r="C54" s="321" t="s">
        <v>177</v>
      </c>
      <c r="D54" s="5">
        <f>+E54+F54</f>
        <v>-4828.7</v>
      </c>
      <c r="E54" s="5">
        <v>-4023.9</v>
      </c>
      <c r="F54" s="16">
        <v>-804.8</v>
      </c>
      <c r="G54" s="376"/>
    </row>
    <row r="55" spans="1:7" ht="81.75" customHeight="1" x14ac:dyDescent="0.25">
      <c r="A55" s="378"/>
      <c r="B55" s="379" t="s">
        <v>264</v>
      </c>
      <c r="C55" s="380" t="s">
        <v>263</v>
      </c>
      <c r="D55" s="128">
        <f t="shared" ref="D55:F55" si="14">+D57</f>
        <v>-1302953.5</v>
      </c>
      <c r="E55" s="128">
        <f t="shared" si="14"/>
        <v>-1031303.4</v>
      </c>
      <c r="F55" s="129">
        <f t="shared" si="14"/>
        <v>-271650.09999999998</v>
      </c>
      <c r="G55" s="376"/>
    </row>
    <row r="56" spans="1:7" x14ac:dyDescent="0.25">
      <c r="A56" s="367"/>
      <c r="B56" s="368"/>
      <c r="C56" s="368" t="s">
        <v>15</v>
      </c>
      <c r="D56" s="5"/>
      <c r="E56" s="5"/>
      <c r="F56" s="16"/>
      <c r="G56" s="376"/>
    </row>
    <row r="57" spans="1:7" ht="43.5" customHeight="1" x14ac:dyDescent="0.25">
      <c r="A57" s="367"/>
      <c r="B57" s="368"/>
      <c r="C57" s="314" t="s">
        <v>45</v>
      </c>
      <c r="D57" s="5">
        <f t="shared" ref="D57:F57" si="15">+D59</f>
        <v>-1302953.5</v>
      </c>
      <c r="E57" s="5">
        <f t="shared" si="15"/>
        <v>-1031303.4</v>
      </c>
      <c r="F57" s="16">
        <f t="shared" si="15"/>
        <v>-271650.09999999998</v>
      </c>
      <c r="G57" s="376"/>
    </row>
    <row r="58" spans="1:7" ht="36.75" customHeight="1" x14ac:dyDescent="0.25">
      <c r="A58" s="367"/>
      <c r="B58" s="368"/>
      <c r="C58" s="368" t="s">
        <v>16</v>
      </c>
      <c r="D58" s="5"/>
      <c r="E58" s="5"/>
      <c r="F58" s="16"/>
      <c r="G58" s="376"/>
    </row>
    <row r="59" spans="1:7" x14ac:dyDescent="0.25">
      <c r="A59" s="367"/>
      <c r="B59" s="368"/>
      <c r="C59" s="309" t="s">
        <v>13</v>
      </c>
      <c r="D59" s="5">
        <f t="shared" ref="D59:D65" si="16">+E59+F59</f>
        <v>-1302953.5</v>
      </c>
      <c r="E59" s="5">
        <f>+E60</f>
        <v>-1031303.4</v>
      </c>
      <c r="F59" s="16">
        <f>+F60</f>
        <v>-271650.09999999998</v>
      </c>
      <c r="G59" s="376"/>
    </row>
    <row r="60" spans="1:7" x14ac:dyDescent="0.25">
      <c r="A60" s="367"/>
      <c r="B60" s="368"/>
      <c r="C60" s="309" t="s">
        <v>39</v>
      </c>
      <c r="D60" s="5">
        <f t="shared" si="16"/>
        <v>-1302953.5</v>
      </c>
      <c r="E60" s="5">
        <f>+E61</f>
        <v>-1031303.4</v>
      </c>
      <c r="F60" s="16">
        <f>+F61</f>
        <v>-271650.09999999998</v>
      </c>
      <c r="G60" s="376"/>
    </row>
    <row r="61" spans="1:7" x14ac:dyDescent="0.25">
      <c r="A61" s="367"/>
      <c r="B61" s="368"/>
      <c r="C61" s="309" t="s">
        <v>40</v>
      </c>
      <c r="D61" s="5">
        <f t="shared" si="16"/>
        <v>-1302953.5</v>
      </c>
      <c r="E61" s="5">
        <f>+E63+E64</f>
        <v>-1031303.4</v>
      </c>
      <c r="F61" s="16">
        <f>+F63+F64</f>
        <v>-271650.09999999998</v>
      </c>
      <c r="G61" s="376"/>
    </row>
    <row r="62" spans="1:7" ht="20.25" customHeight="1" x14ac:dyDescent="0.25">
      <c r="A62" s="367"/>
      <c r="B62" s="368"/>
      <c r="C62" s="321" t="s">
        <v>100</v>
      </c>
      <c r="D62" s="5">
        <f t="shared" si="16"/>
        <v>-1282953.5</v>
      </c>
      <c r="E62" s="5">
        <f>E63</f>
        <v>-1024303.4</v>
      </c>
      <c r="F62" s="16">
        <f>F63</f>
        <v>-258650.1</v>
      </c>
      <c r="G62" s="376"/>
    </row>
    <row r="63" spans="1:7" ht="22.5" customHeight="1" x14ac:dyDescent="0.25">
      <c r="A63" s="367"/>
      <c r="B63" s="377"/>
      <c r="C63" s="321" t="s">
        <v>102</v>
      </c>
      <c r="D63" s="5">
        <f t="shared" si="16"/>
        <v>-1282953.5</v>
      </c>
      <c r="E63" s="5">
        <v>-1024303.4</v>
      </c>
      <c r="F63" s="16">
        <v>-258650.1</v>
      </c>
      <c r="G63" s="376"/>
    </row>
    <row r="64" spans="1:7" x14ac:dyDescent="0.25">
      <c r="A64" s="367"/>
      <c r="B64" s="368"/>
      <c r="C64" s="368" t="s">
        <v>103</v>
      </c>
      <c r="D64" s="5">
        <f t="shared" si="16"/>
        <v>-20000</v>
      </c>
      <c r="E64" s="5">
        <f>E65</f>
        <v>-7000</v>
      </c>
      <c r="F64" s="16">
        <f>F65</f>
        <v>-13000</v>
      </c>
      <c r="G64" s="376"/>
    </row>
    <row r="65" spans="1:7" ht="23.25" customHeight="1" thickBot="1" x14ac:dyDescent="0.3">
      <c r="A65" s="381"/>
      <c r="B65" s="382"/>
      <c r="C65" s="383" t="s">
        <v>104</v>
      </c>
      <c r="D65" s="137">
        <f t="shared" si="16"/>
        <v>-20000</v>
      </c>
      <c r="E65" s="137">
        <v>-7000</v>
      </c>
      <c r="F65" s="141">
        <v>-13000</v>
      </c>
      <c r="G65" s="376"/>
    </row>
    <row r="66" spans="1:7" s="385" customFormat="1" x14ac:dyDescent="0.25">
      <c r="A66" s="384"/>
      <c r="B66" s="384"/>
    </row>
    <row r="67" spans="1:7" s="385" customFormat="1" x14ac:dyDescent="0.25">
      <c r="A67" s="384"/>
      <c r="B67" s="384"/>
      <c r="D67" s="359"/>
      <c r="E67" s="359"/>
      <c r="F67" s="359"/>
      <c r="G67" s="359"/>
    </row>
    <row r="68" spans="1:7" s="385" customFormat="1" x14ac:dyDescent="0.25">
      <c r="A68" s="384"/>
      <c r="B68" s="384"/>
    </row>
    <row r="69" spans="1:7" s="385" customFormat="1" x14ac:dyDescent="0.25">
      <c r="A69" s="384"/>
      <c r="B69" s="384"/>
    </row>
    <row r="70" spans="1:7" s="385" customFormat="1" x14ac:dyDescent="0.25">
      <c r="A70" s="384"/>
      <c r="B70" s="384"/>
    </row>
    <row r="71" spans="1:7" s="385" customFormat="1" x14ac:dyDescent="0.25">
      <c r="A71" s="384"/>
      <c r="B71" s="384"/>
    </row>
    <row r="72" spans="1:7" s="385" customFormat="1" x14ac:dyDescent="0.25">
      <c r="A72" s="384"/>
      <c r="B72" s="384"/>
    </row>
    <row r="73" spans="1:7" s="385" customFormat="1" x14ac:dyDescent="0.25">
      <c r="A73" s="384"/>
      <c r="B73" s="384"/>
    </row>
    <row r="74" spans="1:7" s="385" customFormat="1" x14ac:dyDescent="0.25">
      <c r="A74" s="384"/>
      <c r="B74" s="384"/>
    </row>
  </sheetData>
  <mergeCells count="8">
    <mergeCell ref="E9:F9"/>
    <mergeCell ref="A4:C4"/>
    <mergeCell ref="A5:F5"/>
    <mergeCell ref="A7:B9"/>
    <mergeCell ref="C7:C10"/>
    <mergeCell ref="D8:F8"/>
    <mergeCell ref="D9:D10"/>
    <mergeCell ref="D7:F7"/>
  </mergeCells>
  <pageMargins left="0.7" right="0.7" top="0.75" bottom="0.75" header="0.3" footer="0.3"/>
  <pageSetup paperSize="9" scale="44" orientation="portrait" r:id="rId1"/>
  <colBreaks count="1" manualBreakCount="1">
    <brk id="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0"/>
  <sheetViews>
    <sheetView topLeftCell="A311" zoomScaleNormal="100" workbookViewId="0">
      <selection activeCell="B30" sqref="B30"/>
    </sheetView>
  </sheetViews>
  <sheetFormatPr defaultColWidth="8" defaultRowHeight="17.25" outlineLevelRow="1" x14ac:dyDescent="0.25"/>
  <cols>
    <col min="1" max="1" width="35.5703125" style="49" customWidth="1"/>
    <col min="2" max="2" width="61.28515625" style="49" customWidth="1"/>
    <col min="3" max="3" width="32.85546875" style="21" customWidth="1"/>
    <col min="4" max="16384" width="8" style="21"/>
  </cols>
  <sheetData>
    <row r="1" spans="1:5" s="1" customFormat="1" x14ac:dyDescent="0.25">
      <c r="A1" s="544" t="s">
        <v>235</v>
      </c>
      <c r="B1" s="544"/>
      <c r="C1" s="544"/>
      <c r="D1" s="230"/>
      <c r="E1" s="206"/>
    </row>
    <row r="2" spans="1:5" s="1" customFormat="1" x14ac:dyDescent="0.25">
      <c r="A2" s="544" t="s">
        <v>81</v>
      </c>
      <c r="B2" s="544"/>
      <c r="C2" s="544"/>
      <c r="D2" s="230"/>
      <c r="E2" s="230"/>
    </row>
    <row r="3" spans="1:5" s="1" customFormat="1" x14ac:dyDescent="0.25">
      <c r="A3" s="544" t="s">
        <v>0</v>
      </c>
      <c r="B3" s="544"/>
      <c r="C3" s="544"/>
      <c r="D3" s="230"/>
      <c r="E3" s="230"/>
    </row>
    <row r="4" spans="1:5" s="67" customFormat="1" x14ac:dyDescent="0.25">
      <c r="A4" s="68"/>
      <c r="B4" s="68"/>
      <c r="C4" s="231"/>
    </row>
    <row r="5" spans="1:5" ht="66.75" customHeight="1" x14ac:dyDescent="0.25">
      <c r="A5" s="545" t="s">
        <v>218</v>
      </c>
      <c r="B5" s="545"/>
      <c r="C5" s="545"/>
    </row>
    <row r="6" spans="1:5" ht="15.75" customHeight="1" x14ac:dyDescent="0.25">
      <c r="A6" s="260"/>
      <c r="B6" s="260"/>
      <c r="C6" s="261" t="s">
        <v>71</v>
      </c>
    </row>
    <row r="7" spans="1:5" s="20" customFormat="1" x14ac:dyDescent="0.3">
      <c r="A7" s="546" t="s">
        <v>60</v>
      </c>
      <c r="B7" s="546"/>
      <c r="C7" s="546"/>
      <c r="D7" s="19"/>
    </row>
    <row r="8" spans="1:5" s="20" customFormat="1" x14ac:dyDescent="0.3">
      <c r="A8" s="232" t="s">
        <v>61</v>
      </c>
      <c r="B8" s="26"/>
      <c r="C8" s="272"/>
    </row>
    <row r="9" spans="1:5" s="20" customFormat="1" ht="18" thickBot="1" x14ac:dyDescent="0.35">
      <c r="A9" s="26"/>
      <c r="B9" s="232"/>
    </row>
    <row r="10" spans="1:5" ht="29.25" customHeight="1" x14ac:dyDescent="0.25">
      <c r="A10" s="233" t="s">
        <v>18</v>
      </c>
      <c r="B10" s="245" t="s">
        <v>19</v>
      </c>
      <c r="C10" s="235"/>
    </row>
    <row r="11" spans="1:5" ht="25.5" customHeight="1" thickBot="1" x14ac:dyDescent="0.3">
      <c r="A11" s="236" t="s">
        <v>41</v>
      </c>
      <c r="B11" s="273" t="s">
        <v>37</v>
      </c>
      <c r="C11" s="274"/>
    </row>
    <row r="12" spans="1:5" x14ac:dyDescent="0.25">
      <c r="A12" s="275"/>
      <c r="B12" s="247"/>
      <c r="C12" s="247"/>
    </row>
    <row r="13" spans="1:5" ht="18" thickBot="1" x14ac:dyDescent="0.3">
      <c r="A13" s="551" t="s">
        <v>28</v>
      </c>
      <c r="B13" s="552"/>
      <c r="C13" s="552"/>
    </row>
    <row r="14" spans="1:5" ht="17.25" customHeight="1" x14ac:dyDescent="0.25">
      <c r="A14" s="547" t="s">
        <v>20</v>
      </c>
      <c r="B14" s="549" t="s">
        <v>41</v>
      </c>
      <c r="C14" s="542" t="s">
        <v>112</v>
      </c>
    </row>
    <row r="15" spans="1:5" ht="60.75" customHeight="1" x14ac:dyDescent="0.25">
      <c r="A15" s="548"/>
      <c r="B15" s="550"/>
      <c r="C15" s="543"/>
    </row>
    <row r="16" spans="1:5" ht="31.5" customHeight="1" x14ac:dyDescent="0.25">
      <c r="A16" s="15" t="s">
        <v>21</v>
      </c>
      <c r="B16" s="239">
        <f>+'h4'!B18</f>
        <v>11005</v>
      </c>
      <c r="C16" s="124" t="s">
        <v>22</v>
      </c>
    </row>
    <row r="17" spans="1:3" ht="80.25" customHeight="1" x14ac:dyDescent="0.25">
      <c r="A17" s="8" t="s">
        <v>23</v>
      </c>
      <c r="B17" s="240" t="s">
        <v>273</v>
      </c>
      <c r="C17" s="241"/>
    </row>
    <row r="18" spans="1:3" ht="85.5" customHeight="1" x14ac:dyDescent="0.25">
      <c r="A18" s="8" t="s">
        <v>24</v>
      </c>
      <c r="B18" s="240" t="s">
        <v>261</v>
      </c>
      <c r="C18" s="241"/>
    </row>
    <row r="19" spans="1:3" ht="40.5" customHeight="1" x14ac:dyDescent="0.25">
      <c r="A19" s="8" t="s">
        <v>25</v>
      </c>
      <c r="B19" s="240" t="s">
        <v>64</v>
      </c>
      <c r="C19" s="241"/>
    </row>
    <row r="20" spans="1:3" ht="42" customHeight="1" x14ac:dyDescent="0.25">
      <c r="A20" s="8" t="s">
        <v>274</v>
      </c>
      <c r="B20" s="240" t="s">
        <v>80</v>
      </c>
      <c r="C20" s="242"/>
    </row>
    <row r="21" spans="1:3" x14ac:dyDescent="0.25">
      <c r="A21" s="553" t="s">
        <v>26</v>
      </c>
      <c r="B21" s="554"/>
      <c r="C21" s="228"/>
    </row>
    <row r="22" spans="1:3" ht="21.75" customHeight="1" x14ac:dyDescent="0.25">
      <c r="A22" s="574" t="s">
        <v>212</v>
      </c>
      <c r="B22" s="575"/>
      <c r="C22" s="207">
        <v>-2</v>
      </c>
    </row>
    <row r="23" spans="1:3" ht="18" thickBot="1" x14ac:dyDescent="0.3">
      <c r="A23" s="555" t="s">
        <v>27</v>
      </c>
      <c r="B23" s="556"/>
      <c r="C23" s="208">
        <f>+'h4'!D18</f>
        <v>-80000</v>
      </c>
    </row>
    <row r="24" spans="1:3" x14ac:dyDescent="0.25">
      <c r="A24" s="21"/>
      <c r="B24" s="21"/>
      <c r="C24" s="209"/>
    </row>
    <row r="25" spans="1:3" ht="18" thickBot="1" x14ac:dyDescent="0.3">
      <c r="A25" s="21"/>
      <c r="B25" s="21"/>
      <c r="C25" s="209"/>
    </row>
    <row r="26" spans="1:3" ht="17.25" customHeight="1" x14ac:dyDescent="0.25">
      <c r="A26" s="576" t="s">
        <v>20</v>
      </c>
      <c r="B26" s="569" t="s">
        <v>41</v>
      </c>
      <c r="C26" s="542" t="s">
        <v>254</v>
      </c>
    </row>
    <row r="27" spans="1:3" ht="75" customHeight="1" x14ac:dyDescent="0.25">
      <c r="A27" s="576"/>
      <c r="B27" s="569"/>
      <c r="C27" s="543"/>
    </row>
    <row r="28" spans="1:3" ht="31.5" customHeight="1" x14ac:dyDescent="0.25">
      <c r="A28" s="15" t="s">
        <v>21</v>
      </c>
      <c r="B28" s="239">
        <f>+'h4'!B24</f>
        <v>11006</v>
      </c>
      <c r="C28" s="124" t="s">
        <v>22</v>
      </c>
    </row>
    <row r="29" spans="1:3" ht="84" customHeight="1" x14ac:dyDescent="0.25">
      <c r="A29" s="8" t="s">
        <v>23</v>
      </c>
      <c r="B29" s="240" t="s">
        <v>295</v>
      </c>
      <c r="C29" s="241"/>
    </row>
    <row r="30" spans="1:3" ht="62.25" customHeight="1" x14ac:dyDescent="0.25">
      <c r="A30" s="8" t="s">
        <v>24</v>
      </c>
      <c r="B30" s="240" t="s">
        <v>294</v>
      </c>
      <c r="C30" s="241"/>
    </row>
    <row r="31" spans="1:3" ht="40.5" customHeight="1" x14ac:dyDescent="0.25">
      <c r="A31" s="8" t="s">
        <v>25</v>
      </c>
      <c r="B31" s="240" t="s">
        <v>64</v>
      </c>
      <c r="C31" s="241"/>
    </row>
    <row r="32" spans="1:3" ht="34.5" x14ac:dyDescent="0.25">
      <c r="A32" s="8" t="s">
        <v>274</v>
      </c>
      <c r="B32" s="240" t="s">
        <v>80</v>
      </c>
      <c r="C32" s="242"/>
    </row>
    <row r="33" spans="1:3" ht="23.25" customHeight="1" x14ac:dyDescent="0.25">
      <c r="A33" s="559" t="s">
        <v>26</v>
      </c>
      <c r="B33" s="560"/>
      <c r="C33" s="228"/>
    </row>
    <row r="34" spans="1:3" ht="21.75" customHeight="1" x14ac:dyDescent="0.25">
      <c r="A34" s="574" t="s">
        <v>212</v>
      </c>
      <c r="B34" s="575"/>
      <c r="C34" s="207">
        <v>1</v>
      </c>
    </row>
    <row r="35" spans="1:3" ht="18" thickBot="1" x14ac:dyDescent="0.3">
      <c r="A35" s="555" t="s">
        <v>27</v>
      </c>
      <c r="B35" s="556"/>
      <c r="C35" s="208">
        <f>+'h4'!D24</f>
        <v>11921</v>
      </c>
    </row>
    <row r="36" spans="1:3" x14ac:dyDescent="0.25">
      <c r="A36" s="21"/>
      <c r="B36" s="21"/>
      <c r="C36" s="209"/>
    </row>
    <row r="37" spans="1:3" ht="18" thickBot="1" x14ac:dyDescent="0.3">
      <c r="A37" s="21"/>
      <c r="B37" s="21"/>
      <c r="C37" s="209"/>
    </row>
    <row r="38" spans="1:3" ht="17.25" customHeight="1" x14ac:dyDescent="0.25">
      <c r="A38" s="547" t="s">
        <v>20</v>
      </c>
      <c r="B38" s="549" t="s">
        <v>41</v>
      </c>
      <c r="C38" s="542" t="s">
        <v>112</v>
      </c>
    </row>
    <row r="39" spans="1:3" ht="74.25" customHeight="1" x14ac:dyDescent="0.25">
      <c r="A39" s="548"/>
      <c r="B39" s="550"/>
      <c r="C39" s="543"/>
    </row>
    <row r="40" spans="1:3" x14ac:dyDescent="0.25">
      <c r="A40" s="229" t="s">
        <v>21</v>
      </c>
      <c r="B40" s="239">
        <f>+'h4'!B30</f>
        <v>11007</v>
      </c>
      <c r="C40" s="124" t="s">
        <v>22</v>
      </c>
    </row>
    <row r="41" spans="1:3" ht="95.25" customHeight="1" x14ac:dyDescent="0.25">
      <c r="A41" s="8" t="s">
        <v>23</v>
      </c>
      <c r="B41" s="240" t="s">
        <v>188</v>
      </c>
      <c r="C41" s="241"/>
    </row>
    <row r="42" spans="1:3" ht="90" customHeight="1" x14ac:dyDescent="0.25">
      <c r="A42" s="8" t="s">
        <v>24</v>
      </c>
      <c r="B42" s="240" t="s">
        <v>275</v>
      </c>
      <c r="C42" s="241"/>
    </row>
    <row r="43" spans="1:3" x14ac:dyDescent="0.25">
      <c r="A43" s="8" t="s">
        <v>25</v>
      </c>
      <c r="B43" s="240" t="s">
        <v>64</v>
      </c>
      <c r="C43" s="241"/>
    </row>
    <row r="44" spans="1:3" ht="34.5" x14ac:dyDescent="0.25">
      <c r="A44" s="8" t="s">
        <v>274</v>
      </c>
      <c r="B44" s="240" t="s">
        <v>80</v>
      </c>
      <c r="C44" s="242"/>
    </row>
    <row r="45" spans="1:3" x14ac:dyDescent="0.25">
      <c r="A45" s="553" t="s">
        <v>26</v>
      </c>
      <c r="B45" s="554"/>
      <c r="C45" s="228"/>
    </row>
    <row r="46" spans="1:3" ht="18" thickBot="1" x14ac:dyDescent="0.3">
      <c r="A46" s="555" t="s">
        <v>27</v>
      </c>
      <c r="B46" s="556"/>
      <c r="C46" s="210">
        <f>+'h4'!D30</f>
        <v>-41000</v>
      </c>
    </row>
    <row r="47" spans="1:3" x14ac:dyDescent="0.25">
      <c r="A47" s="21"/>
      <c r="B47" s="21"/>
      <c r="C47" s="209"/>
    </row>
    <row r="48" spans="1:3" ht="18" thickBot="1" x14ac:dyDescent="0.3">
      <c r="C48" s="211"/>
    </row>
    <row r="49" spans="1:3" ht="17.25" customHeight="1" x14ac:dyDescent="0.25">
      <c r="A49" s="547" t="s">
        <v>20</v>
      </c>
      <c r="B49" s="549" t="s">
        <v>41</v>
      </c>
      <c r="C49" s="542" t="s">
        <v>112</v>
      </c>
    </row>
    <row r="50" spans="1:3" ht="71.25" customHeight="1" x14ac:dyDescent="0.25">
      <c r="A50" s="548"/>
      <c r="B50" s="550"/>
      <c r="C50" s="543"/>
    </row>
    <row r="51" spans="1:3" x14ac:dyDescent="0.25">
      <c r="A51" s="229" t="s">
        <v>21</v>
      </c>
      <c r="B51" s="239" t="str">
        <f>+'h4'!B36</f>
        <v xml:space="preserve"> 11009</v>
      </c>
      <c r="C51" s="124" t="s">
        <v>22</v>
      </c>
    </row>
    <row r="52" spans="1:3" ht="66" customHeight="1" x14ac:dyDescent="0.25">
      <c r="A52" s="8" t="s">
        <v>23</v>
      </c>
      <c r="B52" s="240" t="s">
        <v>276</v>
      </c>
      <c r="C52" s="241"/>
    </row>
    <row r="53" spans="1:3" ht="66" customHeight="1" x14ac:dyDescent="0.25">
      <c r="A53" s="8" t="s">
        <v>24</v>
      </c>
      <c r="B53" s="240" t="s">
        <v>186</v>
      </c>
      <c r="C53" s="241"/>
    </row>
    <row r="54" spans="1:3" x14ac:dyDescent="0.25">
      <c r="A54" s="8" t="s">
        <v>25</v>
      </c>
      <c r="B54" s="240" t="s">
        <v>64</v>
      </c>
      <c r="C54" s="241"/>
    </row>
    <row r="55" spans="1:3" ht="34.5" x14ac:dyDescent="0.25">
      <c r="A55" s="8" t="s">
        <v>274</v>
      </c>
      <c r="B55" s="240" t="s">
        <v>80</v>
      </c>
      <c r="C55" s="242"/>
    </row>
    <row r="56" spans="1:3" x14ac:dyDescent="0.25">
      <c r="A56" s="553" t="s">
        <v>26</v>
      </c>
      <c r="B56" s="554"/>
      <c r="C56" s="228"/>
    </row>
    <row r="57" spans="1:3" ht="18" thickBot="1" x14ac:dyDescent="0.3">
      <c r="A57" s="555" t="s">
        <v>27</v>
      </c>
      <c r="B57" s="556"/>
      <c r="C57" s="210">
        <f>+'h4'!D36</f>
        <v>-9099.7999999999993</v>
      </c>
    </row>
    <row r="58" spans="1:3" x14ac:dyDescent="0.25">
      <c r="A58" s="21"/>
      <c r="B58" s="21"/>
      <c r="C58" s="209"/>
    </row>
    <row r="59" spans="1:3" ht="18" thickBot="1" x14ac:dyDescent="0.3">
      <c r="C59" s="211"/>
    </row>
    <row r="60" spans="1:3" ht="17.25" customHeight="1" x14ac:dyDescent="0.25">
      <c r="A60" s="547" t="s">
        <v>20</v>
      </c>
      <c r="B60" s="549" t="s">
        <v>41</v>
      </c>
      <c r="C60" s="542" t="s">
        <v>112</v>
      </c>
    </row>
    <row r="61" spans="1:3" ht="63.75" customHeight="1" x14ac:dyDescent="0.25">
      <c r="A61" s="548"/>
      <c r="B61" s="550"/>
      <c r="C61" s="543"/>
    </row>
    <row r="62" spans="1:3" x14ac:dyDescent="0.25">
      <c r="A62" s="229" t="s">
        <v>21</v>
      </c>
      <c r="B62" s="239">
        <f>+'h4'!B42</f>
        <v>11011</v>
      </c>
      <c r="C62" s="124" t="s">
        <v>22</v>
      </c>
    </row>
    <row r="63" spans="1:3" ht="103.5" x14ac:dyDescent="0.25">
      <c r="A63" s="8" t="s">
        <v>23</v>
      </c>
      <c r="B63" s="240" t="s">
        <v>277</v>
      </c>
      <c r="C63" s="241"/>
    </row>
    <row r="64" spans="1:3" ht="86.25" x14ac:dyDescent="0.25">
      <c r="A64" s="8" t="s">
        <v>24</v>
      </c>
      <c r="B64" s="240" t="s">
        <v>278</v>
      </c>
      <c r="C64" s="241"/>
    </row>
    <row r="65" spans="1:3" x14ac:dyDescent="0.25">
      <c r="A65" s="8" t="s">
        <v>25</v>
      </c>
      <c r="B65" s="240" t="s">
        <v>64</v>
      </c>
      <c r="C65" s="241"/>
    </row>
    <row r="66" spans="1:3" ht="34.5" x14ac:dyDescent="0.25">
      <c r="A66" s="8" t="s">
        <v>274</v>
      </c>
      <c r="B66" s="240" t="s">
        <v>80</v>
      </c>
      <c r="C66" s="242"/>
    </row>
    <row r="67" spans="1:3" ht="21.75" customHeight="1" x14ac:dyDescent="0.25">
      <c r="A67" s="559" t="s">
        <v>26</v>
      </c>
      <c r="B67" s="560"/>
      <c r="C67" s="228"/>
    </row>
    <row r="68" spans="1:3" ht="25.5" customHeight="1" thickBot="1" x14ac:dyDescent="0.3">
      <c r="A68" s="561" t="s">
        <v>27</v>
      </c>
      <c r="B68" s="562"/>
      <c r="C68" s="210">
        <f>+'h4'!D42</f>
        <v>-283775.90000000002</v>
      </c>
    </row>
    <row r="69" spans="1:3" x14ac:dyDescent="0.25">
      <c r="A69" s="21"/>
      <c r="B69" s="21"/>
      <c r="C69" s="209"/>
    </row>
    <row r="70" spans="1:3" x14ac:dyDescent="0.25">
      <c r="A70" s="21"/>
      <c r="B70" s="21"/>
      <c r="C70" s="209"/>
    </row>
    <row r="71" spans="1:3" ht="18" thickBot="1" x14ac:dyDescent="0.3">
      <c r="C71" s="209"/>
    </row>
    <row r="72" spans="1:3" ht="17.25" customHeight="1" x14ac:dyDescent="0.25">
      <c r="A72" s="547" t="s">
        <v>20</v>
      </c>
      <c r="B72" s="549" t="s">
        <v>41</v>
      </c>
      <c r="C72" s="542" t="s">
        <v>112</v>
      </c>
    </row>
    <row r="73" spans="1:3" ht="68.25" customHeight="1" x14ac:dyDescent="0.25">
      <c r="A73" s="548"/>
      <c r="B73" s="550"/>
      <c r="C73" s="543"/>
    </row>
    <row r="74" spans="1:3" x14ac:dyDescent="0.25">
      <c r="A74" s="229" t="s">
        <v>21</v>
      </c>
      <c r="B74" s="239">
        <f>+'h4'!B48</f>
        <v>31001</v>
      </c>
      <c r="C74" s="124" t="s">
        <v>22</v>
      </c>
    </row>
    <row r="75" spans="1:3" ht="51.75" x14ac:dyDescent="0.25">
      <c r="A75" s="8" t="s">
        <v>23</v>
      </c>
      <c r="B75" s="240" t="s">
        <v>279</v>
      </c>
      <c r="C75" s="241"/>
    </row>
    <row r="76" spans="1:3" ht="51.75" x14ac:dyDescent="0.25">
      <c r="A76" s="8" t="s">
        <v>24</v>
      </c>
      <c r="B76" s="240" t="s">
        <v>145</v>
      </c>
      <c r="C76" s="241"/>
    </row>
    <row r="77" spans="1:3" ht="34.5" x14ac:dyDescent="0.25">
      <c r="A77" s="8" t="s">
        <v>25</v>
      </c>
      <c r="B77" s="240" t="s">
        <v>105</v>
      </c>
      <c r="C77" s="241"/>
    </row>
    <row r="78" spans="1:3" ht="51.75" x14ac:dyDescent="0.25">
      <c r="A78" s="8" t="s">
        <v>42</v>
      </c>
      <c r="B78" s="240" t="s">
        <v>80</v>
      </c>
      <c r="C78" s="242"/>
    </row>
    <row r="79" spans="1:3" x14ac:dyDescent="0.25">
      <c r="A79" s="553" t="s">
        <v>26</v>
      </c>
      <c r="B79" s="554"/>
      <c r="C79" s="228"/>
    </row>
    <row r="80" spans="1:3" ht="18" thickBot="1" x14ac:dyDescent="0.3">
      <c r="A80" s="555" t="s">
        <v>27</v>
      </c>
      <c r="B80" s="556"/>
      <c r="C80" s="210">
        <f>+'h7'!D42</f>
        <v>-303200</v>
      </c>
    </row>
    <row r="81" spans="1:3" x14ac:dyDescent="0.25">
      <c r="C81" s="209"/>
    </row>
    <row r="82" spans="1:3" s="20" customFormat="1" ht="18" thickBot="1" x14ac:dyDescent="0.35">
      <c r="A82" s="26"/>
      <c r="B82" s="232"/>
    </row>
    <row r="83" spans="1:3" ht="17.25" customHeight="1" x14ac:dyDescent="0.25">
      <c r="A83" s="547" t="s">
        <v>20</v>
      </c>
      <c r="B83" s="549" t="s">
        <v>41</v>
      </c>
      <c r="C83" s="542" t="s">
        <v>112</v>
      </c>
    </row>
    <row r="84" spans="1:3" ht="54.75" customHeight="1" x14ac:dyDescent="0.25">
      <c r="A84" s="548"/>
      <c r="B84" s="550"/>
      <c r="C84" s="543"/>
    </row>
    <row r="85" spans="1:3" x14ac:dyDescent="0.25">
      <c r="A85" s="15" t="s">
        <v>21</v>
      </c>
      <c r="B85" s="239">
        <f>+'h4'!B54</f>
        <v>31004</v>
      </c>
      <c r="C85" s="124" t="s">
        <v>22</v>
      </c>
    </row>
    <row r="86" spans="1:3" ht="86.25" x14ac:dyDescent="0.25">
      <c r="A86" s="8" t="s">
        <v>23</v>
      </c>
      <c r="B86" s="240" t="s">
        <v>280</v>
      </c>
      <c r="C86" s="241"/>
    </row>
    <row r="87" spans="1:3" ht="69" x14ac:dyDescent="0.25">
      <c r="A87" s="8" t="s">
        <v>24</v>
      </c>
      <c r="B87" s="240" t="s">
        <v>146</v>
      </c>
      <c r="C87" s="241"/>
    </row>
    <row r="88" spans="1:3" ht="34.5" x14ac:dyDescent="0.25">
      <c r="A88" s="8" t="s">
        <v>25</v>
      </c>
      <c r="B88" s="240" t="s">
        <v>105</v>
      </c>
      <c r="C88" s="241"/>
    </row>
    <row r="89" spans="1:3" ht="51.75" x14ac:dyDescent="0.25">
      <c r="A89" s="8" t="s">
        <v>42</v>
      </c>
      <c r="B89" s="240" t="s">
        <v>80</v>
      </c>
      <c r="C89" s="242"/>
    </row>
    <row r="90" spans="1:3" x14ac:dyDescent="0.25">
      <c r="A90" s="553" t="s">
        <v>26</v>
      </c>
      <c r="B90" s="554"/>
      <c r="C90" s="228"/>
    </row>
    <row r="91" spans="1:3" x14ac:dyDescent="0.25">
      <c r="A91" s="557" t="s">
        <v>167</v>
      </c>
      <c r="B91" s="558"/>
      <c r="C91" s="65">
        <v>-270</v>
      </c>
    </row>
    <row r="92" spans="1:3" ht="18" thickBot="1" x14ac:dyDescent="0.3">
      <c r="A92" s="555" t="s">
        <v>27</v>
      </c>
      <c r="B92" s="556"/>
      <c r="C92" s="210">
        <f>'h4'!D54</f>
        <v>-3866649.2</v>
      </c>
    </row>
    <row r="93" spans="1:3" x14ac:dyDescent="0.25">
      <c r="A93" s="243"/>
      <c r="B93" s="243"/>
      <c r="C93" s="244"/>
    </row>
    <row r="94" spans="1:3" s="20" customFormat="1" ht="18" thickBot="1" x14ac:dyDescent="0.35">
      <c r="A94" s="26"/>
      <c r="B94" s="232"/>
    </row>
    <row r="95" spans="1:3" ht="17.25" customHeight="1" x14ac:dyDescent="0.25">
      <c r="A95" s="547" t="s">
        <v>20</v>
      </c>
      <c r="B95" s="549" t="s">
        <v>41</v>
      </c>
      <c r="C95" s="542" t="s">
        <v>216</v>
      </c>
    </row>
    <row r="96" spans="1:3" ht="63" customHeight="1" x14ac:dyDescent="0.25">
      <c r="A96" s="548"/>
      <c r="B96" s="550"/>
      <c r="C96" s="543"/>
    </row>
    <row r="97" spans="1:3" x14ac:dyDescent="0.25">
      <c r="A97" s="229" t="s">
        <v>21</v>
      </c>
      <c r="B97" s="239">
        <f>+'h4'!B60</f>
        <v>31005</v>
      </c>
      <c r="C97" s="124" t="s">
        <v>22</v>
      </c>
    </row>
    <row r="98" spans="1:3" ht="69" x14ac:dyDescent="0.25">
      <c r="A98" s="229" t="s">
        <v>23</v>
      </c>
      <c r="B98" s="7" t="str">
        <f>+'h4'!C61</f>
        <v xml:space="preserve">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</v>
      </c>
      <c r="C98" s="241"/>
    </row>
    <row r="99" spans="1:3" ht="63" customHeight="1" x14ac:dyDescent="0.25">
      <c r="A99" s="229" t="s">
        <v>24</v>
      </c>
      <c r="B99" s="7" t="str">
        <f>+'h4'!C63</f>
        <v xml:space="preserve">Եվրասիական զարգացման բանկի աջակցությամբ իրականացվող ոռոգման համակարգերի զարգացման ծրագիր </v>
      </c>
      <c r="C99" s="241"/>
    </row>
    <row r="100" spans="1:3" ht="34.5" x14ac:dyDescent="0.25">
      <c r="A100" s="229" t="s">
        <v>25</v>
      </c>
      <c r="B100" s="7" t="str">
        <f>+'h4'!C65</f>
        <v xml:space="preserve"> Պետական մարմինների կողմից օգտագործվող ոչ ֆինանսական ակտիվների հետ գործառնություններ</v>
      </c>
      <c r="C100" s="241"/>
    </row>
    <row r="101" spans="1:3" ht="51.75" x14ac:dyDescent="0.25">
      <c r="A101" s="229" t="s">
        <v>42</v>
      </c>
      <c r="B101" s="7" t="s">
        <v>80</v>
      </c>
      <c r="C101" s="242"/>
    </row>
    <row r="102" spans="1:3" x14ac:dyDescent="0.25">
      <c r="A102" s="553" t="s">
        <v>26</v>
      </c>
      <c r="B102" s="554"/>
      <c r="C102" s="228"/>
    </row>
    <row r="103" spans="1:3" x14ac:dyDescent="0.25">
      <c r="A103" s="581" t="s">
        <v>168</v>
      </c>
      <c r="B103" s="582"/>
      <c r="C103" s="65">
        <v>2.7</v>
      </c>
    </row>
    <row r="104" spans="1:3" ht="18" thickBot="1" x14ac:dyDescent="0.3">
      <c r="A104" s="555" t="s">
        <v>27</v>
      </c>
      <c r="B104" s="556"/>
      <c r="C104" s="210">
        <f>+'h7'!D64</f>
        <v>105895</v>
      </c>
    </row>
    <row r="105" spans="1:3" x14ac:dyDescent="0.25">
      <c r="A105" s="243"/>
      <c r="B105" s="243"/>
      <c r="C105" s="244"/>
    </row>
    <row r="106" spans="1:3" s="20" customFormat="1" ht="18" thickBot="1" x14ac:dyDescent="0.35">
      <c r="A106" s="26"/>
      <c r="B106" s="232"/>
    </row>
    <row r="107" spans="1:3" ht="17.25" customHeight="1" x14ac:dyDescent="0.25">
      <c r="A107" s="547" t="s">
        <v>20</v>
      </c>
      <c r="B107" s="549" t="s">
        <v>41</v>
      </c>
      <c r="C107" s="542" t="s">
        <v>238</v>
      </c>
    </row>
    <row r="108" spans="1:3" ht="51" customHeight="1" x14ac:dyDescent="0.25">
      <c r="A108" s="548"/>
      <c r="B108" s="550"/>
      <c r="C108" s="543"/>
    </row>
    <row r="109" spans="1:3" x14ac:dyDescent="0.25">
      <c r="A109" s="229" t="s">
        <v>21</v>
      </c>
      <c r="B109" s="239">
        <f>+'h4'!B66</f>
        <v>31006</v>
      </c>
      <c r="C109" s="124" t="s">
        <v>22</v>
      </c>
    </row>
    <row r="110" spans="1:3" ht="86.25" x14ac:dyDescent="0.25">
      <c r="A110" s="229" t="s">
        <v>23</v>
      </c>
      <c r="B110" s="7" t="str">
        <f>+'h4'!C67</f>
        <v xml:space="preserve"> Գերմանիայի զարգացման վարկերի բանկի աջակցությամբ իրականացվող Ախուրյան գետի ջրային ռեսուրսների ինտեգրացված կառավարման ծրագրի երկրորդ փուլի շրջանակներում ջրային տնտեսության ենթակառուցվածքների հիմնանորոգում</v>
      </c>
      <c r="C110" s="241"/>
    </row>
    <row r="111" spans="1:3" ht="69" x14ac:dyDescent="0.25">
      <c r="A111" s="229" t="s">
        <v>24</v>
      </c>
      <c r="B111" s="7" t="str">
        <f>+'h4'!C69</f>
        <v xml:space="preserve"> Գերմանիայի զարգացման վարկերի բանկի աջակցությամբ իրականացվող Ախուրյան գետի ջրային ռեսուրսների ինտեգրացված կառավարման ծրագրի երկրորդ փուլ </v>
      </c>
      <c r="C111" s="241"/>
    </row>
    <row r="112" spans="1:3" ht="34.5" x14ac:dyDescent="0.25">
      <c r="A112" s="229" t="s">
        <v>25</v>
      </c>
      <c r="B112" s="7" t="str">
        <f>+'h4'!C71</f>
        <v xml:space="preserve"> Պետական մարմինների կողմից օգտագործվող ոչ ֆինանսական ակտիվների հետ գործառնություններ</v>
      </c>
      <c r="C112" s="241"/>
    </row>
    <row r="113" spans="1:3" ht="51.75" x14ac:dyDescent="0.25">
      <c r="A113" s="229" t="s">
        <v>42</v>
      </c>
      <c r="B113" s="7" t="s">
        <v>80</v>
      </c>
      <c r="C113" s="242"/>
    </row>
    <row r="114" spans="1:3" x14ac:dyDescent="0.25">
      <c r="A114" s="553" t="s">
        <v>26</v>
      </c>
      <c r="B114" s="554"/>
      <c r="C114" s="65">
        <v>-140</v>
      </c>
    </row>
    <row r="115" spans="1:3" ht="18" thickBot="1" x14ac:dyDescent="0.3">
      <c r="A115" s="555" t="s">
        <v>27</v>
      </c>
      <c r="B115" s="556"/>
      <c r="C115" s="210">
        <f>+'h7'!D73</f>
        <v>-1990000</v>
      </c>
    </row>
    <row r="116" spans="1:3" ht="18" thickBot="1" x14ac:dyDescent="0.3">
      <c r="A116" s="243"/>
      <c r="B116" s="243"/>
      <c r="C116" s="244"/>
    </row>
    <row r="117" spans="1:3" ht="25.5" customHeight="1" x14ac:dyDescent="0.25">
      <c r="A117" s="233" t="s">
        <v>18</v>
      </c>
      <c r="B117" s="234" t="s">
        <v>19</v>
      </c>
      <c r="C117" s="235"/>
    </row>
    <row r="118" spans="1:3" ht="42.75" customHeight="1" thickBot="1" x14ac:dyDescent="0.3">
      <c r="A118" s="276">
        <v>1019</v>
      </c>
      <c r="B118" s="273" t="str">
        <f>+'h4'!C73</f>
        <v xml:space="preserve"> Սոցիալական ներդրումների և տեղական զարգացման ծրագիր</v>
      </c>
      <c r="C118" s="274"/>
    </row>
    <row r="119" spans="1:3" x14ac:dyDescent="0.25">
      <c r="A119" s="275"/>
      <c r="B119" s="247"/>
      <c r="C119" s="247"/>
    </row>
    <row r="120" spans="1:3" ht="18" thickBot="1" x14ac:dyDescent="0.3">
      <c r="A120" s="551" t="s">
        <v>28</v>
      </c>
      <c r="B120" s="552"/>
      <c r="C120" s="552"/>
    </row>
    <row r="121" spans="1:3" ht="17.25" customHeight="1" x14ac:dyDescent="0.25">
      <c r="A121" s="547" t="s">
        <v>20</v>
      </c>
      <c r="B121" s="549">
        <v>1019</v>
      </c>
      <c r="C121" s="542" t="s">
        <v>239</v>
      </c>
    </row>
    <row r="122" spans="1:3" ht="97.5" customHeight="1" x14ac:dyDescent="0.25">
      <c r="A122" s="548"/>
      <c r="B122" s="550"/>
      <c r="C122" s="543"/>
    </row>
    <row r="123" spans="1:3" x14ac:dyDescent="0.25">
      <c r="A123" s="229" t="s">
        <v>21</v>
      </c>
      <c r="B123" s="239" t="str">
        <f>+'h4'!B78</f>
        <v xml:space="preserve"> 12004</v>
      </c>
      <c r="C123" s="124" t="s">
        <v>22</v>
      </c>
    </row>
    <row r="124" spans="1:3" ht="120.75" x14ac:dyDescent="0.25">
      <c r="A124" s="8" t="s">
        <v>23</v>
      </c>
      <c r="B124" s="240" t="s">
        <v>281</v>
      </c>
      <c r="C124" s="241"/>
    </row>
    <row r="125" spans="1:3" ht="126" customHeight="1" x14ac:dyDescent="0.25">
      <c r="A125" s="8" t="s">
        <v>24</v>
      </c>
      <c r="B125" s="240" t="s">
        <v>282</v>
      </c>
      <c r="C125" s="241"/>
    </row>
    <row r="126" spans="1:3" ht="22.5" customHeight="1" x14ac:dyDescent="0.25">
      <c r="A126" s="8" t="s">
        <v>25</v>
      </c>
      <c r="B126" s="240" t="s">
        <v>109</v>
      </c>
      <c r="C126" s="241"/>
    </row>
    <row r="127" spans="1:3" ht="57" customHeight="1" x14ac:dyDescent="0.25">
      <c r="A127" s="8" t="s">
        <v>283</v>
      </c>
      <c r="B127" s="240" t="s">
        <v>284</v>
      </c>
      <c r="C127" s="242"/>
    </row>
    <row r="128" spans="1:3" x14ac:dyDescent="0.25">
      <c r="A128" s="559" t="s">
        <v>26</v>
      </c>
      <c r="B128" s="560"/>
      <c r="C128" s="228"/>
    </row>
    <row r="129" spans="1:3" outlineLevel="1" x14ac:dyDescent="0.25">
      <c r="A129" s="563" t="s">
        <v>163</v>
      </c>
      <c r="B129" s="564"/>
      <c r="C129" s="65">
        <v>2</v>
      </c>
    </row>
    <row r="130" spans="1:3" outlineLevel="1" x14ac:dyDescent="0.25">
      <c r="A130" s="563" t="s">
        <v>164</v>
      </c>
      <c r="B130" s="564"/>
      <c r="C130" s="65">
        <v>1</v>
      </c>
    </row>
    <row r="131" spans="1:3" outlineLevel="1" x14ac:dyDescent="0.25">
      <c r="A131" s="563" t="s">
        <v>165</v>
      </c>
      <c r="B131" s="564"/>
      <c r="C131" s="65">
        <v>-1</v>
      </c>
    </row>
    <row r="132" spans="1:3" ht="18" thickBot="1" x14ac:dyDescent="0.3">
      <c r="A132" s="555" t="s">
        <v>27</v>
      </c>
      <c r="B132" s="556"/>
      <c r="C132" s="210">
        <f>+'h7'!D82</f>
        <v>-92590</v>
      </c>
    </row>
    <row r="133" spans="1:3" x14ac:dyDescent="0.25">
      <c r="A133" s="21"/>
      <c r="B133" s="21"/>
      <c r="C133" s="209"/>
    </row>
    <row r="134" spans="1:3" ht="18" thickBot="1" x14ac:dyDescent="0.3">
      <c r="C134" s="211"/>
    </row>
    <row r="135" spans="1:3" ht="17.25" customHeight="1" x14ac:dyDescent="0.25">
      <c r="A135" s="547" t="s">
        <v>20</v>
      </c>
      <c r="B135" s="549">
        <v>1019</v>
      </c>
      <c r="C135" s="542" t="s">
        <v>238</v>
      </c>
    </row>
    <row r="136" spans="1:3" ht="71.25" customHeight="1" x14ac:dyDescent="0.25">
      <c r="A136" s="548"/>
      <c r="B136" s="550"/>
      <c r="C136" s="543"/>
    </row>
    <row r="137" spans="1:3" x14ac:dyDescent="0.25">
      <c r="A137" s="229" t="s">
        <v>21</v>
      </c>
      <c r="B137" s="239" t="str">
        <f>+'h4'!B84</f>
        <v xml:space="preserve"> 12005</v>
      </c>
      <c r="C137" s="124" t="s">
        <v>22</v>
      </c>
    </row>
    <row r="138" spans="1:3" ht="108" customHeight="1" x14ac:dyDescent="0.25">
      <c r="A138" s="8" t="s">
        <v>23</v>
      </c>
      <c r="B138" s="240" t="s">
        <v>285</v>
      </c>
      <c r="C138" s="241"/>
    </row>
    <row r="139" spans="1:3" ht="120" customHeight="1" x14ac:dyDescent="0.25">
      <c r="A139" s="8" t="s">
        <v>24</v>
      </c>
      <c r="B139" s="240" t="s">
        <v>286</v>
      </c>
      <c r="C139" s="241"/>
    </row>
    <row r="140" spans="1:3" x14ac:dyDescent="0.25">
      <c r="A140" s="8" t="s">
        <v>25</v>
      </c>
      <c r="B140" s="240" t="s">
        <v>109</v>
      </c>
      <c r="C140" s="241"/>
    </row>
    <row r="141" spans="1:3" ht="34.5" x14ac:dyDescent="0.25">
      <c r="A141" s="21" t="s">
        <v>283</v>
      </c>
      <c r="B141" s="248" t="s">
        <v>284</v>
      </c>
      <c r="C141" s="242"/>
    </row>
    <row r="142" spans="1:3" x14ac:dyDescent="0.25">
      <c r="A142" s="559" t="s">
        <v>26</v>
      </c>
      <c r="B142" s="560"/>
      <c r="C142" s="228"/>
    </row>
    <row r="143" spans="1:3" ht="24.75" customHeight="1" thickBot="1" x14ac:dyDescent="0.3">
      <c r="A143" s="561" t="s">
        <v>27</v>
      </c>
      <c r="B143" s="562"/>
      <c r="C143" s="210">
        <f>+'h4'!D84</f>
        <v>-66000</v>
      </c>
    </row>
    <row r="144" spans="1:3" x14ac:dyDescent="0.25">
      <c r="A144" s="21"/>
      <c r="B144" s="21"/>
      <c r="C144" s="209"/>
    </row>
    <row r="145" spans="1:3" ht="18" thickBot="1" x14ac:dyDescent="0.3">
      <c r="C145" s="211"/>
    </row>
    <row r="146" spans="1:3" ht="17.25" customHeight="1" x14ac:dyDescent="0.25">
      <c r="A146" s="547" t="s">
        <v>20</v>
      </c>
      <c r="B146" s="549">
        <v>1019</v>
      </c>
      <c r="C146" s="542" t="s">
        <v>216</v>
      </c>
    </row>
    <row r="147" spans="1:3" ht="58.5" customHeight="1" x14ac:dyDescent="0.25">
      <c r="A147" s="548"/>
      <c r="B147" s="550"/>
      <c r="C147" s="543"/>
    </row>
    <row r="148" spans="1:3" x14ac:dyDescent="0.25">
      <c r="A148" s="229" t="s">
        <v>21</v>
      </c>
      <c r="B148" s="239">
        <f>+'h4'!B90</f>
        <v>12007</v>
      </c>
      <c r="C148" s="124" t="s">
        <v>22</v>
      </c>
    </row>
    <row r="149" spans="1:3" ht="34.5" x14ac:dyDescent="0.25">
      <c r="A149" s="229" t="s">
        <v>23</v>
      </c>
      <c r="B149" s="7" t="str">
        <f>+'h4'!C91</f>
        <v>Համայնքների պոլիկլինիկաների տեխնիկական վերազինում</v>
      </c>
      <c r="C149" s="241"/>
    </row>
    <row r="150" spans="1:3" ht="34.5" x14ac:dyDescent="0.25">
      <c r="A150" s="229" t="s">
        <v>24</v>
      </c>
      <c r="B150" s="7" t="str">
        <f>+'h4'!C93</f>
        <v>Համայնքներում պոլիկլինիկաների տեխնիկական հագեցվածության ապահովում</v>
      </c>
      <c r="C150" s="241"/>
    </row>
    <row r="151" spans="1:3" x14ac:dyDescent="0.25">
      <c r="A151" s="229" t="s">
        <v>25</v>
      </c>
      <c r="B151" s="7" t="str">
        <f>+'h4'!C95</f>
        <v>Տրանսֆերտների տրամադրում</v>
      </c>
      <c r="C151" s="241"/>
    </row>
    <row r="152" spans="1:3" ht="51.75" x14ac:dyDescent="0.25">
      <c r="A152" s="229" t="s">
        <v>42</v>
      </c>
      <c r="B152" s="7" t="s">
        <v>80</v>
      </c>
      <c r="C152" s="242"/>
    </row>
    <row r="153" spans="1:3" x14ac:dyDescent="0.25">
      <c r="A153" s="559" t="s">
        <v>26</v>
      </c>
      <c r="B153" s="560"/>
      <c r="C153" s="228"/>
    </row>
    <row r="154" spans="1:3" ht="18" thickBot="1" x14ac:dyDescent="0.3">
      <c r="A154" s="561" t="s">
        <v>27</v>
      </c>
      <c r="B154" s="562"/>
      <c r="C154" s="210">
        <f>+'h4'!D90</f>
        <v>7370</v>
      </c>
    </row>
    <row r="155" spans="1:3" x14ac:dyDescent="0.25">
      <c r="A155" s="21"/>
      <c r="B155" s="21"/>
      <c r="C155" s="209"/>
    </row>
    <row r="156" spans="1:3" ht="18" thickBot="1" x14ac:dyDescent="0.3">
      <c r="A156" s="243"/>
      <c r="B156" s="243"/>
      <c r="C156" s="244"/>
    </row>
    <row r="157" spans="1:3" ht="24.75" customHeight="1" x14ac:dyDescent="0.25">
      <c r="A157" s="233" t="s">
        <v>18</v>
      </c>
      <c r="B157" s="245" t="s">
        <v>19</v>
      </c>
      <c r="C157" s="246"/>
    </row>
    <row r="158" spans="1:3" ht="21.75" customHeight="1" thickBot="1" x14ac:dyDescent="0.3">
      <c r="A158" s="236">
        <v>1072</v>
      </c>
      <c r="B158" s="237" t="s">
        <v>79</v>
      </c>
      <c r="C158" s="238"/>
    </row>
    <row r="159" spans="1:3" x14ac:dyDescent="0.25">
      <c r="A159" s="247"/>
      <c r="B159" s="248"/>
      <c r="C159" s="248"/>
    </row>
    <row r="160" spans="1:3" ht="18" thickBot="1" x14ac:dyDescent="0.3">
      <c r="A160" s="552" t="s">
        <v>28</v>
      </c>
      <c r="B160" s="552"/>
      <c r="C160" s="552"/>
    </row>
    <row r="161" spans="1:3" ht="17.25" customHeight="1" x14ac:dyDescent="0.25">
      <c r="A161" s="547" t="s">
        <v>20</v>
      </c>
      <c r="B161" s="549">
        <v>1072</v>
      </c>
      <c r="C161" s="542" t="s">
        <v>238</v>
      </c>
    </row>
    <row r="162" spans="1:3" ht="53.25" customHeight="1" x14ac:dyDescent="0.25">
      <c r="A162" s="548"/>
      <c r="B162" s="550"/>
      <c r="C162" s="543"/>
    </row>
    <row r="163" spans="1:3" x14ac:dyDescent="0.25">
      <c r="A163" s="229" t="s">
        <v>21</v>
      </c>
      <c r="B163" s="239" t="str">
        <f>+'h4'!B103</f>
        <v xml:space="preserve"> 11004</v>
      </c>
      <c r="C163" s="124" t="s">
        <v>22</v>
      </c>
    </row>
    <row r="164" spans="1:3" ht="66" x14ac:dyDescent="0.25">
      <c r="A164" s="254" t="s">
        <v>23</v>
      </c>
      <c r="B164" s="255" t="s">
        <v>288</v>
      </c>
      <c r="C164" s="241"/>
    </row>
    <row r="165" spans="1:3" ht="33" x14ac:dyDescent="0.25">
      <c r="A165" s="254" t="s">
        <v>24</v>
      </c>
      <c r="B165" s="255" t="s">
        <v>187</v>
      </c>
      <c r="C165" s="241"/>
    </row>
    <row r="166" spans="1:3" x14ac:dyDescent="0.25">
      <c r="A166" s="254" t="s">
        <v>25</v>
      </c>
      <c r="B166" s="255" t="s">
        <v>64</v>
      </c>
      <c r="C166" s="241"/>
    </row>
    <row r="167" spans="1:3" ht="33" x14ac:dyDescent="0.25">
      <c r="A167" s="254" t="s">
        <v>274</v>
      </c>
      <c r="B167" s="255" t="s">
        <v>80</v>
      </c>
      <c r="C167" s="242"/>
    </row>
    <row r="168" spans="1:3" x14ac:dyDescent="0.25">
      <c r="A168" s="553" t="s">
        <v>26</v>
      </c>
      <c r="B168" s="554"/>
      <c r="C168" s="65"/>
    </row>
    <row r="169" spans="1:3" x14ac:dyDescent="0.25">
      <c r="A169" s="563" t="s">
        <v>212</v>
      </c>
      <c r="B169" s="564"/>
      <c r="C169" s="212">
        <v>-1</v>
      </c>
    </row>
    <row r="170" spans="1:3" ht="18" thickBot="1" x14ac:dyDescent="0.3">
      <c r="A170" s="555" t="s">
        <v>27</v>
      </c>
      <c r="B170" s="556"/>
      <c r="C170" s="210">
        <f>+'h8'!D54</f>
        <v>-4828.7</v>
      </c>
    </row>
    <row r="171" spans="1:3" x14ac:dyDescent="0.25">
      <c r="A171" s="243"/>
      <c r="B171" s="243"/>
      <c r="C171" s="244"/>
    </row>
    <row r="172" spans="1:3" ht="18" thickBot="1" x14ac:dyDescent="0.3">
      <c r="C172" s="211"/>
    </row>
    <row r="173" spans="1:3" ht="17.25" customHeight="1" x14ac:dyDescent="0.25">
      <c r="A173" s="547" t="s">
        <v>20</v>
      </c>
      <c r="B173" s="549">
        <v>1072</v>
      </c>
      <c r="C173" s="542" t="s">
        <v>112</v>
      </c>
    </row>
    <row r="174" spans="1:3" ht="63" customHeight="1" x14ac:dyDescent="0.25">
      <c r="A174" s="548"/>
      <c r="B174" s="550"/>
      <c r="C174" s="543"/>
    </row>
    <row r="175" spans="1:3" x14ac:dyDescent="0.25">
      <c r="A175" s="229" t="s">
        <v>21</v>
      </c>
      <c r="B175" s="239" t="str">
        <f>+'h4'!B109</f>
        <v xml:space="preserve"> 12001</v>
      </c>
      <c r="C175" s="124" t="s">
        <v>22</v>
      </c>
    </row>
    <row r="176" spans="1:3" ht="86.25" x14ac:dyDescent="0.25">
      <c r="A176" s="8" t="s">
        <v>23</v>
      </c>
      <c r="B176" s="240" t="s">
        <v>266</v>
      </c>
      <c r="C176" s="241"/>
    </row>
    <row r="177" spans="1:3" ht="110.25" customHeight="1" x14ac:dyDescent="0.25">
      <c r="A177" s="8" t="s">
        <v>24</v>
      </c>
      <c r="B177" s="240" t="s">
        <v>267</v>
      </c>
      <c r="C177" s="241"/>
    </row>
    <row r="178" spans="1:3" ht="24.75" customHeight="1" x14ac:dyDescent="0.25">
      <c r="A178" s="8" t="s">
        <v>25</v>
      </c>
      <c r="B178" s="240" t="s">
        <v>109</v>
      </c>
      <c r="C178" s="241"/>
    </row>
    <row r="179" spans="1:3" ht="61.5" customHeight="1" x14ac:dyDescent="0.25">
      <c r="A179" s="8" t="s">
        <v>283</v>
      </c>
      <c r="B179" s="240" t="s">
        <v>284</v>
      </c>
      <c r="C179" s="242"/>
    </row>
    <row r="180" spans="1:3" x14ac:dyDescent="0.25">
      <c r="A180" s="553" t="s">
        <v>26</v>
      </c>
      <c r="B180" s="554"/>
      <c r="C180" s="65"/>
    </row>
    <row r="181" spans="1:3" x14ac:dyDescent="0.25">
      <c r="A181" s="563" t="s">
        <v>154</v>
      </c>
      <c r="B181" s="564"/>
      <c r="C181" s="65">
        <v>-2.8</v>
      </c>
    </row>
    <row r="182" spans="1:3" x14ac:dyDescent="0.25">
      <c r="A182" s="563" t="s">
        <v>155</v>
      </c>
      <c r="B182" s="564"/>
      <c r="C182" s="65">
        <v>-2.2999999999999998</v>
      </c>
    </row>
    <row r="183" spans="1:3" x14ac:dyDescent="0.25">
      <c r="A183" s="563" t="s">
        <v>156</v>
      </c>
      <c r="B183" s="564"/>
      <c r="C183" s="65">
        <v>-325</v>
      </c>
    </row>
    <row r="184" spans="1:3" ht="18" thickBot="1" x14ac:dyDescent="0.3">
      <c r="A184" s="555" t="s">
        <v>27</v>
      </c>
      <c r="B184" s="556"/>
      <c r="C184" s="210">
        <f>+'h4'!D109</f>
        <v>-1302953.5</v>
      </c>
    </row>
    <row r="185" spans="1:3" x14ac:dyDescent="0.25">
      <c r="A185" s="243"/>
      <c r="B185" s="243"/>
      <c r="C185" s="244"/>
    </row>
    <row r="186" spans="1:3" ht="18" thickBot="1" x14ac:dyDescent="0.3">
      <c r="C186" s="211"/>
    </row>
    <row r="187" spans="1:3" ht="17.25" customHeight="1" x14ac:dyDescent="0.25">
      <c r="A187" s="547" t="s">
        <v>20</v>
      </c>
      <c r="B187" s="549">
        <v>1072</v>
      </c>
      <c r="C187" s="542" t="s">
        <v>216</v>
      </c>
    </row>
    <row r="188" spans="1:3" ht="57.75" customHeight="1" x14ac:dyDescent="0.25">
      <c r="A188" s="548"/>
      <c r="B188" s="550"/>
      <c r="C188" s="543"/>
    </row>
    <row r="189" spans="1:3" x14ac:dyDescent="0.25">
      <c r="A189" s="229" t="s">
        <v>21</v>
      </c>
      <c r="B189" s="239">
        <f>+'h4'!B115</f>
        <v>12004</v>
      </c>
      <c r="C189" s="124" t="s">
        <v>22</v>
      </c>
    </row>
    <row r="190" spans="1:3" x14ac:dyDescent="0.25">
      <c r="A190" s="229" t="s">
        <v>23</v>
      </c>
      <c r="B190" s="7" t="str">
        <f>+'h4'!C116</f>
        <v>Մաքրման կայանների պահպանություն</v>
      </c>
      <c r="C190" s="241"/>
    </row>
    <row r="191" spans="1:3" ht="34.5" x14ac:dyDescent="0.25">
      <c r="A191" s="229" t="s">
        <v>24</v>
      </c>
      <c r="B191" s="7" t="str">
        <f>+'h4'!C118</f>
        <v xml:space="preserve">Մաքրման կայանների պահպանության նպատակով համապատասխան ծառայությունների ձեռքբերում </v>
      </c>
      <c r="C191" s="241"/>
    </row>
    <row r="192" spans="1:3" x14ac:dyDescent="0.25">
      <c r="A192" s="229" t="s">
        <v>25</v>
      </c>
      <c r="B192" s="7" t="str">
        <f>+'h4'!C120</f>
        <v>Տրանսֆերտների տրամադրում</v>
      </c>
      <c r="C192" s="241"/>
    </row>
    <row r="193" spans="1:3" ht="51.75" x14ac:dyDescent="0.25">
      <c r="A193" s="229" t="s">
        <v>42</v>
      </c>
      <c r="B193" s="7" t="s">
        <v>80</v>
      </c>
      <c r="C193" s="242"/>
    </row>
    <row r="194" spans="1:3" x14ac:dyDescent="0.25">
      <c r="A194" s="553" t="s">
        <v>26</v>
      </c>
      <c r="B194" s="554"/>
      <c r="C194" s="65"/>
    </row>
    <row r="195" spans="1:3" ht="18" thickBot="1" x14ac:dyDescent="0.3">
      <c r="A195" s="561" t="s">
        <v>27</v>
      </c>
      <c r="B195" s="562"/>
      <c r="C195" s="210">
        <f>+'h6'!G18</f>
        <v>16986</v>
      </c>
    </row>
    <row r="196" spans="1:3" x14ac:dyDescent="0.25">
      <c r="A196" s="243"/>
      <c r="B196" s="243"/>
      <c r="C196" s="244"/>
    </row>
    <row r="197" spans="1:3" ht="18" thickBot="1" x14ac:dyDescent="0.3">
      <c r="C197" s="211"/>
    </row>
    <row r="198" spans="1:3" x14ac:dyDescent="0.25">
      <c r="A198" s="547" t="s">
        <v>20</v>
      </c>
      <c r="B198" s="549">
        <v>1072</v>
      </c>
      <c r="C198" s="542" t="s">
        <v>112</v>
      </c>
    </row>
    <row r="199" spans="1:3" ht="63" customHeight="1" x14ac:dyDescent="0.25">
      <c r="A199" s="548"/>
      <c r="B199" s="550"/>
      <c r="C199" s="543"/>
    </row>
    <row r="200" spans="1:3" x14ac:dyDescent="0.25">
      <c r="A200" s="229" t="s">
        <v>21</v>
      </c>
      <c r="B200" s="239">
        <f>+'h4'!B121</f>
        <v>31001</v>
      </c>
      <c r="C200" s="124" t="s">
        <v>22</v>
      </c>
    </row>
    <row r="201" spans="1:3" ht="120.75" x14ac:dyDescent="0.25">
      <c r="A201" s="8" t="s">
        <v>23</v>
      </c>
      <c r="B201" s="240" t="s">
        <v>287</v>
      </c>
      <c r="C201" s="241"/>
    </row>
    <row r="202" spans="1:3" ht="69" x14ac:dyDescent="0.25">
      <c r="A202" s="8" t="s">
        <v>24</v>
      </c>
      <c r="B202" s="240" t="s">
        <v>149</v>
      </c>
      <c r="C202" s="241"/>
    </row>
    <row r="203" spans="1:3" ht="34.5" x14ac:dyDescent="0.25">
      <c r="A203" s="8" t="s">
        <v>25</v>
      </c>
      <c r="B203" s="240" t="s">
        <v>105</v>
      </c>
      <c r="C203" s="241"/>
    </row>
    <row r="204" spans="1:3" ht="51.75" x14ac:dyDescent="0.25">
      <c r="A204" s="8" t="s">
        <v>42</v>
      </c>
      <c r="B204" s="240" t="s">
        <v>80</v>
      </c>
      <c r="C204" s="242"/>
    </row>
    <row r="205" spans="1:3" x14ac:dyDescent="0.25">
      <c r="A205" s="553" t="s">
        <v>26</v>
      </c>
      <c r="B205" s="554"/>
      <c r="C205" s="65"/>
    </row>
    <row r="206" spans="1:3" ht="24.75" customHeight="1" x14ac:dyDescent="0.25">
      <c r="A206" s="568" t="s">
        <v>154</v>
      </c>
      <c r="B206" s="569"/>
      <c r="C206" s="65">
        <v>-0.47</v>
      </c>
    </row>
    <row r="207" spans="1:3" ht="27" customHeight="1" thickBot="1" x14ac:dyDescent="0.3">
      <c r="A207" s="561" t="s">
        <v>27</v>
      </c>
      <c r="B207" s="562"/>
      <c r="C207" s="213">
        <f>+'h7'!D97</f>
        <v>-496975</v>
      </c>
    </row>
    <row r="208" spans="1:3" ht="18" thickBot="1" x14ac:dyDescent="0.3">
      <c r="A208" s="243"/>
      <c r="B208" s="243"/>
      <c r="C208" s="244"/>
    </row>
    <row r="209" spans="1:3" ht="17.25" customHeight="1" x14ac:dyDescent="0.25">
      <c r="A209" s="547" t="s">
        <v>20</v>
      </c>
      <c r="B209" s="549">
        <v>1072</v>
      </c>
      <c r="C209" s="542" t="s">
        <v>216</v>
      </c>
    </row>
    <row r="210" spans="1:3" ht="69" customHeight="1" x14ac:dyDescent="0.25">
      <c r="A210" s="548"/>
      <c r="B210" s="550"/>
      <c r="C210" s="543"/>
    </row>
    <row r="211" spans="1:3" x14ac:dyDescent="0.25">
      <c r="A211" s="229" t="s">
        <v>21</v>
      </c>
      <c r="B211" s="239">
        <f>+'h4'!B127</f>
        <v>31002</v>
      </c>
      <c r="C211" s="124" t="s">
        <v>22</v>
      </c>
    </row>
    <row r="212" spans="1:3" ht="120.75" x14ac:dyDescent="0.25">
      <c r="A212" s="229" t="s">
        <v>23</v>
      </c>
      <c r="B212" s="7" t="str">
        <f>+'h4'!C128</f>
        <v xml:space="preserve"> 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v>
      </c>
      <c r="C212" s="565"/>
    </row>
    <row r="213" spans="1:3" ht="69" x14ac:dyDescent="0.25">
      <c r="A213" s="229" t="s">
        <v>24</v>
      </c>
      <c r="B213" s="7" t="str">
        <f>+'h4'!C130</f>
        <v xml:space="preserve"> 6 քաղաքների և 37 գյուղական բնակավայրերի ջրամատակարարման և ջրահեռացման համակարգերի հատվածների հրատապ (մասնակի) վերականգնման աշխատանքներ </v>
      </c>
      <c r="C213" s="566"/>
    </row>
    <row r="214" spans="1:3" ht="34.5" x14ac:dyDescent="0.25">
      <c r="A214" s="229" t="s">
        <v>25</v>
      </c>
      <c r="B214" s="7" t="str">
        <f>+'h4'!C132</f>
        <v xml:space="preserve"> Պետական մարմինների կողմից օգտագործվող ոչ ֆինանսական ակտիվների հետ գործառնություններ</v>
      </c>
      <c r="C214" s="566"/>
    </row>
    <row r="215" spans="1:3" ht="51.75" x14ac:dyDescent="0.25">
      <c r="A215" s="229" t="s">
        <v>42</v>
      </c>
      <c r="B215" s="7" t="s">
        <v>80</v>
      </c>
      <c r="C215" s="567"/>
    </row>
    <row r="216" spans="1:3" x14ac:dyDescent="0.25">
      <c r="A216" s="553" t="s">
        <v>26</v>
      </c>
      <c r="B216" s="554"/>
      <c r="C216" s="228"/>
    </row>
    <row r="217" spans="1:3" x14ac:dyDescent="0.25">
      <c r="A217" s="563" t="s">
        <v>155</v>
      </c>
      <c r="B217" s="564"/>
      <c r="C217" s="65">
        <v>2.2999999999999998</v>
      </c>
    </row>
    <row r="218" spans="1:3" x14ac:dyDescent="0.25">
      <c r="A218" s="563" t="s">
        <v>156</v>
      </c>
      <c r="B218" s="564"/>
      <c r="C218" s="65">
        <v>481</v>
      </c>
    </row>
    <row r="219" spans="1:3" ht="18" thickBot="1" x14ac:dyDescent="0.3">
      <c r="A219" s="555" t="s">
        <v>27</v>
      </c>
      <c r="B219" s="556"/>
      <c r="C219" s="210">
        <f>+'h7'!D108</f>
        <v>370000</v>
      </c>
    </row>
    <row r="220" spans="1:3" x14ac:dyDescent="0.25">
      <c r="A220" s="243"/>
      <c r="B220" s="243"/>
      <c r="C220" s="244"/>
    </row>
    <row r="221" spans="1:3" ht="18" thickBot="1" x14ac:dyDescent="0.3">
      <c r="C221" s="211"/>
    </row>
    <row r="222" spans="1:3" ht="17.25" customHeight="1" x14ac:dyDescent="0.25">
      <c r="A222" s="547" t="s">
        <v>20</v>
      </c>
      <c r="B222" s="549">
        <v>1072</v>
      </c>
      <c r="C222" s="542" t="s">
        <v>112</v>
      </c>
    </row>
    <row r="223" spans="1:3" ht="57.75" customHeight="1" x14ac:dyDescent="0.25">
      <c r="A223" s="548"/>
      <c r="B223" s="550"/>
      <c r="C223" s="543"/>
    </row>
    <row r="224" spans="1:3" x14ac:dyDescent="0.3">
      <c r="A224" s="229" t="s">
        <v>21</v>
      </c>
      <c r="B224" s="239">
        <f>+'h4'!B133</f>
        <v>31005</v>
      </c>
      <c r="C224" s="256" t="s">
        <v>22</v>
      </c>
    </row>
    <row r="225" spans="1:3" ht="86.25" x14ac:dyDescent="0.3">
      <c r="A225" s="229" t="s">
        <v>23</v>
      </c>
      <c r="B225" s="7" t="str">
        <f>+'h4'!C134</f>
        <v xml:space="preserve"> Գերմանիայի զարգացման վարկերի բանկի աջակցությամբ իրականացվող Լոռու (Վանաձորի) մարզի ջրամատակարարման և ջրահեռացման համակարգերի վերականգնման ծրագիր` երկրորդ փուլ</v>
      </c>
      <c r="C225" s="257"/>
    </row>
    <row r="226" spans="1:3" ht="34.5" x14ac:dyDescent="0.3">
      <c r="A226" s="229" t="s">
        <v>24</v>
      </c>
      <c r="B226" s="7" t="str">
        <f>+'h4'!C136</f>
        <v xml:space="preserve"> Վանաձորի ջրամատակարարման և ջրահեռացման համակարգերի մասնակի վերականգնում </v>
      </c>
      <c r="C226" s="257"/>
    </row>
    <row r="227" spans="1:3" ht="34.5" x14ac:dyDescent="0.3">
      <c r="A227" s="229" t="s">
        <v>25</v>
      </c>
      <c r="B227" s="7" t="str">
        <f>+'h4'!C138</f>
        <v xml:space="preserve"> Պետական մարմինների կողմից օգտագործվող ոչ ֆինանսական ակտիվների հետ գործառնություններ</v>
      </c>
      <c r="C227" s="257"/>
    </row>
    <row r="228" spans="1:3" ht="51.75" x14ac:dyDescent="0.3">
      <c r="A228" s="229" t="s">
        <v>42</v>
      </c>
      <c r="B228" s="7" t="s">
        <v>80</v>
      </c>
      <c r="C228" s="258"/>
    </row>
    <row r="229" spans="1:3" x14ac:dyDescent="0.25">
      <c r="A229" s="553" t="s">
        <v>26</v>
      </c>
      <c r="B229" s="554"/>
      <c r="C229" s="228"/>
    </row>
    <row r="230" spans="1:3" ht="18" thickBot="1" x14ac:dyDescent="0.3">
      <c r="A230" s="555" t="s">
        <v>27</v>
      </c>
      <c r="B230" s="556"/>
      <c r="C230" s="210">
        <f>+'h7'!D117</f>
        <v>-1459</v>
      </c>
    </row>
    <row r="231" spans="1:3" x14ac:dyDescent="0.25">
      <c r="A231" s="243"/>
      <c r="B231" s="243"/>
      <c r="C231" s="244"/>
    </row>
    <row r="232" spans="1:3" ht="18" thickBot="1" x14ac:dyDescent="0.3">
      <c r="C232" s="211"/>
    </row>
    <row r="233" spans="1:3" ht="17.25" customHeight="1" x14ac:dyDescent="0.25">
      <c r="A233" s="547" t="s">
        <v>20</v>
      </c>
      <c r="B233" s="549">
        <v>1072</v>
      </c>
      <c r="C233" s="542" t="s">
        <v>254</v>
      </c>
    </row>
    <row r="234" spans="1:3" ht="54.75" customHeight="1" x14ac:dyDescent="0.25">
      <c r="A234" s="548"/>
      <c r="B234" s="550"/>
      <c r="C234" s="543"/>
    </row>
    <row r="235" spans="1:3" x14ac:dyDescent="0.25">
      <c r="A235" s="229" t="s">
        <v>21</v>
      </c>
      <c r="B235" s="239">
        <f>+'h4'!B139</f>
        <v>31015</v>
      </c>
      <c r="C235" s="124" t="s">
        <v>22</v>
      </c>
    </row>
    <row r="236" spans="1:3" ht="51.75" x14ac:dyDescent="0.25">
      <c r="A236" s="229" t="s">
        <v>23</v>
      </c>
      <c r="B236" s="7" t="str">
        <f>+'h4'!C140</f>
        <v>Ջրամատակարարման և ջրահեռացման համակարգերի հիմնանորոգում որոշ բնակավայրերում</v>
      </c>
      <c r="C236" s="241"/>
    </row>
    <row r="237" spans="1:3" ht="51.75" x14ac:dyDescent="0.25">
      <c r="A237" s="229" t="s">
        <v>24</v>
      </c>
      <c r="B237" s="7" t="str">
        <f>+'h4'!C142</f>
        <v xml:space="preserve">Ջրամատակարարման և ջրահեռացման համակարգի հիմնանորոգման 
աշխատանքների ձեռքբերում </v>
      </c>
      <c r="C237" s="241"/>
    </row>
    <row r="238" spans="1:3" x14ac:dyDescent="0.25">
      <c r="A238" s="229" t="s">
        <v>25</v>
      </c>
      <c r="B238" s="7" t="s">
        <v>162</v>
      </c>
      <c r="C238" s="241"/>
    </row>
    <row r="239" spans="1:3" ht="51.75" x14ac:dyDescent="0.25">
      <c r="A239" s="229" t="s">
        <v>42</v>
      </c>
      <c r="B239" s="7" t="s">
        <v>80</v>
      </c>
      <c r="C239" s="242"/>
    </row>
    <row r="240" spans="1:3" x14ac:dyDescent="0.25">
      <c r="A240" s="553" t="s">
        <v>26</v>
      </c>
      <c r="B240" s="554"/>
      <c r="C240" s="228"/>
    </row>
    <row r="241" spans="1:4" x14ac:dyDescent="0.25">
      <c r="A241" s="563" t="s">
        <v>158</v>
      </c>
      <c r="B241" s="564"/>
      <c r="C241" s="277">
        <v>16</v>
      </c>
    </row>
    <row r="242" spans="1:4" x14ac:dyDescent="0.25">
      <c r="A242" s="563" t="s">
        <v>159</v>
      </c>
      <c r="B242" s="564"/>
      <c r="C242" s="277">
        <f>5.4+0.7</f>
        <v>6.1000000000000005</v>
      </c>
    </row>
    <row r="243" spans="1:4" x14ac:dyDescent="0.25">
      <c r="A243" s="563" t="s">
        <v>160</v>
      </c>
      <c r="B243" s="564"/>
      <c r="C243" s="277">
        <v>4</v>
      </c>
    </row>
    <row r="244" spans="1:4" x14ac:dyDescent="0.25">
      <c r="A244" s="563" t="s">
        <v>161</v>
      </c>
      <c r="B244" s="564"/>
      <c r="C244" s="277">
        <v>1</v>
      </c>
    </row>
    <row r="245" spans="1:4" ht="18" thickBot="1" x14ac:dyDescent="0.3">
      <c r="A245" s="555" t="s">
        <v>27</v>
      </c>
      <c r="B245" s="556"/>
      <c r="C245" s="214">
        <f>+'h6'!G20</f>
        <v>900680.3</v>
      </c>
    </row>
    <row r="246" spans="1:4" x14ac:dyDescent="0.25">
      <c r="A246" s="243"/>
      <c r="B246" s="243"/>
      <c r="C246" s="244"/>
    </row>
    <row r="247" spans="1:4" x14ac:dyDescent="0.3">
      <c r="A247" s="243"/>
      <c r="B247" s="243"/>
      <c r="C247" s="272" t="s">
        <v>173</v>
      </c>
    </row>
    <row r="248" spans="1:4" s="20" customFormat="1" x14ac:dyDescent="0.3">
      <c r="A248" s="573" t="s">
        <v>172</v>
      </c>
      <c r="B248" s="573"/>
      <c r="C248" s="573"/>
      <c r="D248" s="19"/>
    </row>
    <row r="249" spans="1:4" s="20" customFormat="1" x14ac:dyDescent="0.3">
      <c r="A249" s="249"/>
      <c r="B249" s="249"/>
      <c r="C249" s="249"/>
      <c r="D249" s="19"/>
    </row>
    <row r="250" spans="1:4" s="20" customFormat="1" x14ac:dyDescent="0.3">
      <c r="A250" s="232" t="s">
        <v>61</v>
      </c>
      <c r="B250" s="26"/>
    </row>
    <row r="251" spans="1:4" s="20" customFormat="1" ht="18" thickBot="1" x14ac:dyDescent="0.35">
      <c r="A251" s="232"/>
      <c r="B251" s="26"/>
    </row>
    <row r="252" spans="1:4" ht="24.75" customHeight="1" x14ac:dyDescent="0.25">
      <c r="A252" s="233" t="s">
        <v>18</v>
      </c>
      <c r="B252" s="234" t="s">
        <v>19</v>
      </c>
      <c r="C252" s="235"/>
    </row>
    <row r="253" spans="1:4" ht="47.25" customHeight="1" thickBot="1" x14ac:dyDescent="0.3">
      <c r="A253" s="236">
        <v>1189</v>
      </c>
      <c r="B253" s="237" t="str">
        <f>+'h4'!C147</f>
        <v xml:space="preserve"> Դպրոցների սեյսմիկ անվտանգության մակարդակի բարձրացման ծրագիր</v>
      </c>
      <c r="C253" s="238"/>
    </row>
    <row r="254" spans="1:4" x14ac:dyDescent="0.25">
      <c r="A254" s="275"/>
      <c r="B254" s="247"/>
      <c r="C254" s="247"/>
    </row>
    <row r="255" spans="1:4" ht="23.25" customHeight="1" thickBot="1" x14ac:dyDescent="0.3">
      <c r="A255" s="551" t="s">
        <v>28</v>
      </c>
      <c r="B255" s="552"/>
      <c r="C255" s="552"/>
    </row>
    <row r="256" spans="1:4" ht="17.25" customHeight="1" x14ac:dyDescent="0.25">
      <c r="A256" s="547" t="s">
        <v>20</v>
      </c>
      <c r="B256" s="549">
        <v>1189</v>
      </c>
      <c r="C256" s="542" t="s">
        <v>112</v>
      </c>
    </row>
    <row r="257" spans="1:3" ht="75" customHeight="1" x14ac:dyDescent="0.25">
      <c r="A257" s="548"/>
      <c r="B257" s="550"/>
      <c r="C257" s="543"/>
    </row>
    <row r="258" spans="1:3" ht="34.5" customHeight="1" x14ac:dyDescent="0.25">
      <c r="A258" s="229" t="s">
        <v>21</v>
      </c>
      <c r="B258" s="239">
        <f>+'h4'!B153</f>
        <v>12001</v>
      </c>
      <c r="C258" s="124" t="s">
        <v>22</v>
      </c>
    </row>
    <row r="259" spans="1:3" ht="107.25" customHeight="1" x14ac:dyDescent="0.25">
      <c r="A259" s="229" t="s">
        <v>23</v>
      </c>
      <c r="B259" s="7" t="str">
        <f>+'h4'!C154</f>
        <v xml:space="preserve"> 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</v>
      </c>
      <c r="C259" s="241"/>
    </row>
    <row r="260" spans="1:3" ht="123" customHeight="1" x14ac:dyDescent="0.25">
      <c r="A260" s="229" t="s">
        <v>24</v>
      </c>
      <c r="B260" s="7" t="str">
        <f>+'h4'!C156</f>
        <v xml:space="preserve"> Դպրոցների շենքերի ամրացման շինարարական աշխատանքներ, շինարարական ստանդարտների արդիականացում, արտակարգ իրավիճակներին արձագանքման ծրագրի մշակում, սեյսմիկ մոնիտորինգի դիտակետերի սարքավորումների արդիականացում</v>
      </c>
      <c r="C260" s="241"/>
    </row>
    <row r="261" spans="1:3" ht="29.25" customHeight="1" x14ac:dyDescent="0.25">
      <c r="A261" s="229" t="s">
        <v>25</v>
      </c>
      <c r="B261" s="7" t="str">
        <f>+'h4'!C158</f>
        <v xml:space="preserve"> Տրանսֆերտների տրամադրում </v>
      </c>
      <c r="C261" s="241"/>
    </row>
    <row r="262" spans="1:3" ht="51.75" x14ac:dyDescent="0.25">
      <c r="A262" s="229" t="s">
        <v>42</v>
      </c>
      <c r="B262" s="7" t="s">
        <v>80</v>
      </c>
      <c r="C262" s="242"/>
    </row>
    <row r="263" spans="1:3" x14ac:dyDescent="0.3">
      <c r="A263" s="577" t="s">
        <v>26</v>
      </c>
      <c r="B263" s="578"/>
      <c r="C263" s="228"/>
    </row>
    <row r="264" spans="1:3" ht="21" customHeight="1" thickBot="1" x14ac:dyDescent="0.35">
      <c r="A264" s="579" t="s">
        <v>27</v>
      </c>
      <c r="B264" s="580"/>
      <c r="C264" s="210">
        <f>+'h4'!D153</f>
        <v>-347423.8</v>
      </c>
    </row>
    <row r="265" spans="1:3" ht="18" thickBot="1" x14ac:dyDescent="0.3">
      <c r="A265" s="21"/>
      <c r="B265" s="21"/>
      <c r="C265" s="209"/>
    </row>
    <row r="266" spans="1:3" ht="17.25" customHeight="1" x14ac:dyDescent="0.25">
      <c r="A266" s="547" t="s">
        <v>20</v>
      </c>
      <c r="B266" s="549">
        <v>1189</v>
      </c>
      <c r="C266" s="542" t="s">
        <v>125</v>
      </c>
    </row>
    <row r="267" spans="1:3" ht="60" customHeight="1" x14ac:dyDescent="0.25">
      <c r="A267" s="548"/>
      <c r="B267" s="550"/>
      <c r="C267" s="543"/>
    </row>
    <row r="268" spans="1:3" x14ac:dyDescent="0.25">
      <c r="A268" s="229" t="s">
        <v>21</v>
      </c>
      <c r="B268" s="239">
        <f>+'h4'!B159</f>
        <v>12003</v>
      </c>
      <c r="C268" s="124" t="s">
        <v>22</v>
      </c>
    </row>
    <row r="269" spans="1:3" ht="116.25" customHeight="1" x14ac:dyDescent="0.25">
      <c r="A269" s="229" t="s">
        <v>23</v>
      </c>
      <c r="B269" s="7" t="str">
        <f>+'h4'!C160</f>
        <v xml:space="preserve"> Ասիական զարգացման բանկի աջակցությամբ իրականացվող դպրոցների սեյսմիկ պաշտպանության ծրագրի լրացուցիչ ֆինանսավորման շրջանակներում ՀՀ դպրոցների սեյսմիկ անվտանգության բարելավմանն ուղղված միջոցառումներ</v>
      </c>
      <c r="C269" s="241"/>
    </row>
    <row r="270" spans="1:3" ht="120" customHeight="1" x14ac:dyDescent="0.25">
      <c r="A270" s="229" t="s">
        <v>24</v>
      </c>
      <c r="B270" s="7" t="str">
        <f>+'h4'!C162</f>
        <v xml:space="preserve"> Դպրոցների սեյսմիկ պաշտպանության լրացուցիչ ֆինանսավորման  ծրագիր, դպրոցների շենքերի կառուցման, ամրացման շինարարական աշխատանքներ, շինարարական ստանդարտների արդիականացում, արտակարգ իրավիճակներին արձագանքման ծրագրի մշակում </v>
      </c>
      <c r="C270" s="241"/>
    </row>
    <row r="271" spans="1:3" ht="26.25" customHeight="1" x14ac:dyDescent="0.25">
      <c r="A271" s="229" t="s">
        <v>25</v>
      </c>
      <c r="B271" s="7" t="str">
        <f>+'h4'!C164</f>
        <v xml:space="preserve"> Տրանսֆերտների տրամադրում </v>
      </c>
      <c r="C271" s="241"/>
    </row>
    <row r="272" spans="1:3" ht="51.75" x14ac:dyDescent="0.25">
      <c r="A272" s="229" t="s">
        <v>42</v>
      </c>
      <c r="B272" s="7" t="s">
        <v>80</v>
      </c>
      <c r="C272" s="242"/>
    </row>
    <row r="273" spans="1:3" x14ac:dyDescent="0.25">
      <c r="A273" s="559" t="s">
        <v>26</v>
      </c>
      <c r="B273" s="560"/>
      <c r="C273" s="228"/>
    </row>
    <row r="274" spans="1:3" ht="18" thickBot="1" x14ac:dyDescent="0.3">
      <c r="A274" s="555" t="s">
        <v>27</v>
      </c>
      <c r="B274" s="556"/>
      <c r="C274" s="210">
        <f>+'h4'!D159</f>
        <v>2650423.7999999998</v>
      </c>
    </row>
    <row r="275" spans="1:3" x14ac:dyDescent="0.25">
      <c r="A275" s="21"/>
      <c r="B275" s="21"/>
      <c r="C275" s="209"/>
    </row>
    <row r="276" spans="1:3" x14ac:dyDescent="0.25">
      <c r="A276" s="21"/>
      <c r="B276" s="21"/>
      <c r="C276" s="209"/>
    </row>
    <row r="277" spans="1:3" s="259" customFormat="1" x14ac:dyDescent="0.25">
      <c r="A277" s="49"/>
      <c r="B277" s="49"/>
      <c r="C277" s="278" t="s">
        <v>213</v>
      </c>
    </row>
    <row r="278" spans="1:3" s="259" customFormat="1" x14ac:dyDescent="0.25">
      <c r="A278" s="545" t="s">
        <v>214</v>
      </c>
      <c r="B278" s="545"/>
      <c r="C278" s="261"/>
    </row>
    <row r="279" spans="1:3" s="259" customFormat="1" x14ac:dyDescent="0.25">
      <c r="A279" s="262" t="s">
        <v>240</v>
      </c>
      <c r="B279" s="262"/>
      <c r="C279" s="263"/>
    </row>
    <row r="280" spans="1:3" s="259" customFormat="1" ht="18" thickBot="1" x14ac:dyDescent="0.3">
      <c r="A280" s="264"/>
      <c r="B280" s="264"/>
      <c r="C280" s="264"/>
    </row>
    <row r="281" spans="1:3" s="259" customFormat="1" x14ac:dyDescent="0.25">
      <c r="A281" s="279" t="s">
        <v>18</v>
      </c>
      <c r="B281" s="245" t="s">
        <v>19</v>
      </c>
      <c r="C281" s="265"/>
    </row>
    <row r="282" spans="1:3" s="259" customFormat="1" ht="24" customHeight="1" thickBot="1" x14ac:dyDescent="0.3">
      <c r="A282" s="280" t="s">
        <v>91</v>
      </c>
      <c r="B282" s="237" t="s">
        <v>92</v>
      </c>
      <c r="C282" s="266"/>
    </row>
    <row r="283" spans="1:3" s="259" customFormat="1" x14ac:dyDescent="0.25">
      <c r="A283" s="265"/>
      <c r="B283" s="261"/>
      <c r="C283" s="261"/>
    </row>
    <row r="284" spans="1:3" s="259" customFormat="1" ht="18" thickBot="1" x14ac:dyDescent="0.3">
      <c r="A284" s="267" t="s">
        <v>28</v>
      </c>
      <c r="B284" s="261"/>
      <c r="C284" s="261"/>
    </row>
    <row r="285" spans="1:3" s="259" customFormat="1" ht="78.75" customHeight="1" x14ac:dyDescent="0.25">
      <c r="A285" s="268" t="s">
        <v>20</v>
      </c>
      <c r="B285" s="269">
        <v>1139</v>
      </c>
      <c r="C285" s="227" t="s">
        <v>112</v>
      </c>
    </row>
    <row r="286" spans="1:3" s="259" customFormat="1" x14ac:dyDescent="0.25">
      <c r="A286" s="56" t="s">
        <v>21</v>
      </c>
      <c r="B286" s="240" t="s">
        <v>93</v>
      </c>
      <c r="C286" s="124" t="s">
        <v>22</v>
      </c>
    </row>
    <row r="287" spans="1:3" s="259" customFormat="1" x14ac:dyDescent="0.25">
      <c r="A287" s="56" t="s">
        <v>23</v>
      </c>
      <c r="B287" s="7" t="s">
        <v>92</v>
      </c>
      <c r="C287" s="270"/>
    </row>
    <row r="288" spans="1:3" s="259" customFormat="1" ht="86.25" x14ac:dyDescent="0.25">
      <c r="A288" s="56" t="s">
        <v>24</v>
      </c>
      <c r="B288" s="7" t="s">
        <v>94</v>
      </c>
      <c r="C288" s="270"/>
    </row>
    <row r="289" spans="1:3" s="259" customFormat="1" x14ac:dyDescent="0.25">
      <c r="A289" s="56" t="s">
        <v>25</v>
      </c>
      <c r="B289" s="240" t="s">
        <v>64</v>
      </c>
      <c r="C289" s="270"/>
    </row>
    <row r="290" spans="1:3" s="259" customFormat="1" ht="34.5" x14ac:dyDescent="0.25">
      <c r="A290" s="56" t="s">
        <v>95</v>
      </c>
      <c r="B290" s="240" t="s">
        <v>44</v>
      </c>
      <c r="C290" s="270"/>
    </row>
    <row r="291" spans="1:3" s="259" customFormat="1" x14ac:dyDescent="0.25">
      <c r="A291" s="570" t="s">
        <v>26</v>
      </c>
      <c r="B291" s="571"/>
      <c r="C291" s="226"/>
    </row>
    <row r="292" spans="1:3" s="259" customFormat="1" ht="18" thickBot="1" x14ac:dyDescent="0.3">
      <c r="A292" s="561" t="s">
        <v>27</v>
      </c>
      <c r="B292" s="572"/>
      <c r="C292" s="117">
        <f>'h10'!D302</f>
        <v>-925036.3</v>
      </c>
    </row>
    <row r="293" spans="1:3" s="259" customFormat="1" ht="18" thickBot="1" x14ac:dyDescent="0.3">
      <c r="A293" s="244"/>
      <c r="B293" s="244"/>
      <c r="C293" s="244"/>
    </row>
    <row r="294" spans="1:3" s="259" customFormat="1" ht="79.5" customHeight="1" x14ac:dyDescent="0.25">
      <c r="A294" s="268" t="s">
        <v>20</v>
      </c>
      <c r="B294" s="269">
        <v>1139</v>
      </c>
      <c r="C294" s="227" t="s">
        <v>216</v>
      </c>
    </row>
    <row r="295" spans="1:3" s="259" customFormat="1" x14ac:dyDescent="0.25">
      <c r="A295" s="56" t="s">
        <v>21</v>
      </c>
      <c r="B295" s="240" t="s">
        <v>93</v>
      </c>
      <c r="C295" s="124" t="s">
        <v>22</v>
      </c>
    </row>
    <row r="296" spans="1:3" s="259" customFormat="1" x14ac:dyDescent="0.25">
      <c r="A296" s="56" t="s">
        <v>23</v>
      </c>
      <c r="B296" s="240" t="s">
        <v>92</v>
      </c>
      <c r="C296" s="270"/>
    </row>
    <row r="297" spans="1:3" s="259" customFormat="1" ht="86.25" x14ac:dyDescent="0.25">
      <c r="A297" s="56" t="s">
        <v>24</v>
      </c>
      <c r="B297" s="240" t="s">
        <v>94</v>
      </c>
      <c r="C297" s="270"/>
    </row>
    <row r="298" spans="1:3" s="259" customFormat="1" x14ac:dyDescent="0.25">
      <c r="A298" s="56" t="s">
        <v>25</v>
      </c>
      <c r="B298" s="240" t="s">
        <v>64</v>
      </c>
      <c r="C298" s="270"/>
    </row>
    <row r="299" spans="1:3" s="259" customFormat="1" ht="34.5" x14ac:dyDescent="0.25">
      <c r="A299" s="56" t="s">
        <v>95</v>
      </c>
      <c r="B299" s="240" t="s">
        <v>44</v>
      </c>
      <c r="C299" s="270"/>
    </row>
    <row r="300" spans="1:3" s="259" customFormat="1" x14ac:dyDescent="0.25">
      <c r="A300" s="570" t="s">
        <v>26</v>
      </c>
      <c r="B300" s="571"/>
      <c r="C300" s="226"/>
    </row>
    <row r="301" spans="1:3" s="259" customFormat="1" ht="18" thickBot="1" x14ac:dyDescent="0.3">
      <c r="A301" s="561" t="s">
        <v>27</v>
      </c>
      <c r="B301" s="572"/>
      <c r="C301" s="117">
        <f>'h10'!D311</f>
        <v>925036.3</v>
      </c>
    </row>
    <row r="302" spans="1:3" s="259" customFormat="1" x14ac:dyDescent="0.25"/>
    <row r="304" spans="1:3" x14ac:dyDescent="0.25">
      <c r="B304" s="21"/>
    </row>
    <row r="305" spans="2:3" x14ac:dyDescent="0.25">
      <c r="B305" s="21"/>
    </row>
    <row r="306" spans="2:3" x14ac:dyDescent="0.25">
      <c r="B306" s="21"/>
    </row>
    <row r="308" spans="2:3" x14ac:dyDescent="0.25">
      <c r="C308" s="250"/>
    </row>
    <row r="309" spans="2:3" x14ac:dyDescent="0.25">
      <c r="C309" s="250"/>
    </row>
    <row r="310" spans="2:3" x14ac:dyDescent="0.25">
      <c r="C310" s="250"/>
    </row>
  </sheetData>
  <mergeCells count="139">
    <mergeCell ref="A33:B33"/>
    <mergeCell ref="A34:B34"/>
    <mergeCell ref="A35:B35"/>
    <mergeCell ref="A256:A257"/>
    <mergeCell ref="B256:B257"/>
    <mergeCell ref="A263:B263"/>
    <mergeCell ref="A264:B264"/>
    <mergeCell ref="A173:A174"/>
    <mergeCell ref="B173:B174"/>
    <mergeCell ref="A180:B180"/>
    <mergeCell ref="A181:B181"/>
    <mergeCell ref="A184:B184"/>
    <mergeCell ref="A182:B182"/>
    <mergeCell ref="A183:B183"/>
    <mergeCell ref="A154:B154"/>
    <mergeCell ref="A60:A61"/>
    <mergeCell ref="B60:B61"/>
    <mergeCell ref="A38:A39"/>
    <mergeCell ref="B38:B39"/>
    <mergeCell ref="A103:B103"/>
    <mergeCell ref="A233:A234"/>
    <mergeCell ref="B233:B234"/>
    <mergeCell ref="A135:A136"/>
    <mergeCell ref="B135:B136"/>
    <mergeCell ref="A14:A15"/>
    <mergeCell ref="B14:B15"/>
    <mergeCell ref="A21:B21"/>
    <mergeCell ref="A23:B23"/>
    <mergeCell ref="A22:B22"/>
    <mergeCell ref="A26:A27"/>
    <mergeCell ref="B26:B27"/>
    <mergeCell ref="C14:C15"/>
    <mergeCell ref="C26:C27"/>
    <mergeCell ref="A278:B278"/>
    <mergeCell ref="A291:B291"/>
    <mergeCell ref="A292:B292"/>
    <mergeCell ref="A300:B300"/>
    <mergeCell ref="A301:B301"/>
    <mergeCell ref="A194:B194"/>
    <mergeCell ref="A195:B195"/>
    <mergeCell ref="A243:B243"/>
    <mergeCell ref="A248:C248"/>
    <mergeCell ref="A241:B241"/>
    <mergeCell ref="A242:B242"/>
    <mergeCell ref="A222:A223"/>
    <mergeCell ref="B222:B223"/>
    <mergeCell ref="A274:B274"/>
    <mergeCell ref="A273:B273"/>
    <mergeCell ref="A216:B216"/>
    <mergeCell ref="A217:B217"/>
    <mergeCell ref="C256:C257"/>
    <mergeCell ref="A255:C255"/>
    <mergeCell ref="A266:A267"/>
    <mergeCell ref="B266:B267"/>
    <mergeCell ref="A244:B244"/>
    <mergeCell ref="A245:B245"/>
    <mergeCell ref="A230:B230"/>
    <mergeCell ref="A240:B240"/>
    <mergeCell ref="A209:A210"/>
    <mergeCell ref="B209:B210"/>
    <mergeCell ref="A114:B114"/>
    <mergeCell ref="A115:B115"/>
    <mergeCell ref="A120:C120"/>
    <mergeCell ref="A143:B143"/>
    <mergeCell ref="A161:A162"/>
    <mergeCell ref="A229:B229"/>
    <mergeCell ref="A219:B219"/>
    <mergeCell ref="C212:C215"/>
    <mergeCell ref="A198:A199"/>
    <mergeCell ref="B198:B199"/>
    <mergeCell ref="A205:B205"/>
    <mergeCell ref="A207:B207"/>
    <mergeCell ref="A206:B206"/>
    <mergeCell ref="A218:B218"/>
    <mergeCell ref="A104:B104"/>
    <mergeCell ref="A107:A108"/>
    <mergeCell ref="B107:B108"/>
    <mergeCell ref="A170:B170"/>
    <mergeCell ref="A187:A188"/>
    <mergeCell ref="B187:B188"/>
    <mergeCell ref="A121:A122"/>
    <mergeCell ref="B121:B122"/>
    <mergeCell ref="A128:B128"/>
    <mergeCell ref="A132:B132"/>
    <mergeCell ref="A129:B129"/>
    <mergeCell ref="A130:B130"/>
    <mergeCell ref="A131:B131"/>
    <mergeCell ref="A168:B168"/>
    <mergeCell ref="A169:B169"/>
    <mergeCell ref="A160:C160"/>
    <mergeCell ref="A146:A147"/>
    <mergeCell ref="B146:B147"/>
    <mergeCell ref="A153:B153"/>
    <mergeCell ref="B161:B162"/>
    <mergeCell ref="A142:B142"/>
    <mergeCell ref="A49:A50"/>
    <mergeCell ref="B49:B50"/>
    <mergeCell ref="A95:A96"/>
    <mergeCell ref="B95:B96"/>
    <mergeCell ref="A102:B102"/>
    <mergeCell ref="A90:B90"/>
    <mergeCell ref="A92:B92"/>
    <mergeCell ref="A91:B91"/>
    <mergeCell ref="A67:B67"/>
    <mergeCell ref="A68:B68"/>
    <mergeCell ref="C38:C39"/>
    <mergeCell ref="C49:C50"/>
    <mergeCell ref="C60:C61"/>
    <mergeCell ref="C72:C73"/>
    <mergeCell ref="C83:C84"/>
    <mergeCell ref="C95:C96"/>
    <mergeCell ref="C107:C108"/>
    <mergeCell ref="C121:C122"/>
    <mergeCell ref="A1:C1"/>
    <mergeCell ref="A2:C2"/>
    <mergeCell ref="A3:C3"/>
    <mergeCell ref="A5:C5"/>
    <mergeCell ref="A7:C7"/>
    <mergeCell ref="A83:A84"/>
    <mergeCell ref="B83:B84"/>
    <mergeCell ref="A13:C13"/>
    <mergeCell ref="A72:A73"/>
    <mergeCell ref="B72:B73"/>
    <mergeCell ref="A79:B79"/>
    <mergeCell ref="A80:B80"/>
    <mergeCell ref="A56:B56"/>
    <mergeCell ref="A57:B57"/>
    <mergeCell ref="A45:B45"/>
    <mergeCell ref="A46:B46"/>
    <mergeCell ref="C266:C267"/>
    <mergeCell ref="C135:C136"/>
    <mergeCell ref="C146:C147"/>
    <mergeCell ref="C161:C162"/>
    <mergeCell ref="C173:C174"/>
    <mergeCell ref="C187:C188"/>
    <mergeCell ref="C198:C199"/>
    <mergeCell ref="C209:C210"/>
    <mergeCell ref="C222:C223"/>
    <mergeCell ref="C233:C234"/>
  </mergeCells>
  <pageMargins left="0.19" right="0.23" top="0.75" bottom="0.75" header="0.3" footer="0.3"/>
  <pageSetup scale="6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14"/>
  <sheetViews>
    <sheetView topLeftCell="A16" zoomScale="90" zoomScaleNormal="90" zoomScaleSheetLayoutView="100" workbookViewId="0">
      <selection activeCell="B244" sqref="B244"/>
    </sheetView>
  </sheetViews>
  <sheetFormatPr defaultColWidth="8" defaultRowHeight="17.25" outlineLevelRow="1" x14ac:dyDescent="0.25"/>
  <cols>
    <col min="1" max="1" width="8" style="292"/>
    <col min="2" max="2" width="35.5703125" style="299" customWidth="1"/>
    <col min="3" max="3" width="65.28515625" style="299" customWidth="1"/>
    <col min="4" max="4" width="37.140625" style="292" customWidth="1"/>
    <col min="5" max="16384" width="8" style="292"/>
  </cols>
  <sheetData>
    <row r="1" spans="2:7" s="288" customFormat="1" ht="17.25" customHeight="1" x14ac:dyDescent="0.25">
      <c r="B1" s="607" t="s">
        <v>234</v>
      </c>
      <c r="C1" s="607"/>
      <c r="D1" s="607"/>
      <c r="E1" s="287"/>
      <c r="F1" s="206"/>
      <c r="G1" s="206"/>
    </row>
    <row r="2" spans="2:7" s="288" customFormat="1" ht="16.5" customHeight="1" x14ac:dyDescent="0.25">
      <c r="B2" s="607" t="s">
        <v>81</v>
      </c>
      <c r="C2" s="607"/>
      <c r="D2" s="607"/>
      <c r="E2" s="287"/>
      <c r="F2" s="287"/>
      <c r="G2" s="287"/>
    </row>
    <row r="3" spans="2:7" s="288" customFormat="1" ht="16.5" customHeight="1" x14ac:dyDescent="0.25">
      <c r="B3" s="607" t="s">
        <v>0</v>
      </c>
      <c r="C3" s="607"/>
      <c r="D3" s="607"/>
      <c r="E3" s="287"/>
      <c r="F3" s="287"/>
      <c r="G3" s="287"/>
    </row>
    <row r="4" spans="2:7" s="291" customFormat="1" ht="19.5" customHeight="1" x14ac:dyDescent="0.25">
      <c r="B4" s="289"/>
      <c r="C4" s="289"/>
      <c r="D4" s="290"/>
    </row>
    <row r="5" spans="2:7" ht="57.75" customHeight="1" x14ac:dyDescent="0.25">
      <c r="B5" s="491" t="s">
        <v>219</v>
      </c>
      <c r="C5" s="491"/>
      <c r="D5" s="491"/>
    </row>
    <row r="6" spans="2:7" ht="20.25" customHeight="1" x14ac:dyDescent="0.25">
      <c r="B6" s="293"/>
      <c r="C6" s="293"/>
      <c r="D6" s="293"/>
    </row>
    <row r="7" spans="2:7" ht="21" customHeight="1" x14ac:dyDescent="0.25">
      <c r="B7" s="293"/>
      <c r="C7" s="293"/>
      <c r="D7" s="294" t="s">
        <v>169</v>
      </c>
    </row>
    <row r="8" spans="2:7" s="296" customFormat="1" ht="25.5" customHeight="1" x14ac:dyDescent="0.3">
      <c r="B8" s="608" t="s">
        <v>60</v>
      </c>
      <c r="C8" s="608"/>
      <c r="D8" s="608"/>
      <c r="E8" s="295"/>
    </row>
    <row r="9" spans="2:7" s="296" customFormat="1" x14ac:dyDescent="0.3">
      <c r="B9" s="297" t="s">
        <v>170</v>
      </c>
      <c r="C9" s="298"/>
    </row>
    <row r="10" spans="2:7" s="296" customFormat="1" x14ac:dyDescent="0.3">
      <c r="B10" s="298"/>
      <c r="C10" s="297"/>
    </row>
    <row r="11" spans="2:7" ht="11.25" customHeight="1" thickBot="1" x14ac:dyDescent="0.3">
      <c r="D11" s="211"/>
    </row>
    <row r="12" spans="2:7" ht="20.25" customHeight="1" x14ac:dyDescent="0.25">
      <c r="B12" s="300" t="s">
        <v>18</v>
      </c>
      <c r="C12" s="301" t="s">
        <v>19</v>
      </c>
      <c r="D12" s="302"/>
    </row>
    <row r="13" spans="2:7" ht="36.75" customHeight="1" thickBot="1" x14ac:dyDescent="0.3">
      <c r="B13" s="303">
        <v>1019</v>
      </c>
      <c r="C13" s="304" t="str">
        <f>+'h4'!C73</f>
        <v xml:space="preserve"> Սոցիալական ներդրումների և տեղական զարգացման ծրագիր</v>
      </c>
      <c r="D13" s="305"/>
    </row>
    <row r="14" spans="2:7" s="296" customFormat="1" x14ac:dyDescent="0.3">
      <c r="B14" s="298"/>
      <c r="C14" s="297"/>
    </row>
    <row r="15" spans="2:7" x14ac:dyDescent="0.25">
      <c r="B15" s="585" t="s">
        <v>28</v>
      </c>
      <c r="C15" s="585"/>
      <c r="D15" s="585"/>
    </row>
    <row r="16" spans="2:7" ht="11.25" customHeight="1" thickBot="1" x14ac:dyDescent="0.3">
      <c r="D16" s="211"/>
    </row>
    <row r="17" spans="2:4" ht="16.5" customHeight="1" x14ac:dyDescent="0.25">
      <c r="B17" s="592" t="s">
        <v>20</v>
      </c>
      <c r="C17" s="586">
        <v>1019</v>
      </c>
      <c r="D17" s="604" t="s">
        <v>239</v>
      </c>
    </row>
    <row r="18" spans="2:4" ht="75.75" customHeight="1" x14ac:dyDescent="0.25">
      <c r="B18" s="593"/>
      <c r="C18" s="587"/>
      <c r="D18" s="605"/>
    </row>
    <row r="19" spans="2:4" ht="21" customHeight="1" x14ac:dyDescent="0.25">
      <c r="B19" s="306" t="s">
        <v>21</v>
      </c>
      <c r="C19" s="307" t="str">
        <f>+'h4'!B78</f>
        <v xml:space="preserve"> 12004</v>
      </c>
      <c r="D19" s="308" t="s">
        <v>22</v>
      </c>
    </row>
    <row r="20" spans="2:4" ht="116.25" customHeight="1" x14ac:dyDescent="0.25">
      <c r="B20" s="309" t="s">
        <v>23</v>
      </c>
      <c r="C20" s="310" t="s">
        <v>281</v>
      </c>
      <c r="D20" s="311"/>
    </row>
    <row r="21" spans="2:4" ht="100.5" customHeight="1" x14ac:dyDescent="0.25">
      <c r="B21" s="309" t="s">
        <v>24</v>
      </c>
      <c r="C21" s="310" t="s">
        <v>282</v>
      </c>
      <c r="D21" s="311"/>
    </row>
    <row r="22" spans="2:4" ht="28.5" customHeight="1" x14ac:dyDescent="0.25">
      <c r="B22" s="309" t="s">
        <v>25</v>
      </c>
      <c r="C22" s="310" t="s">
        <v>109</v>
      </c>
      <c r="D22" s="311"/>
    </row>
    <row r="23" spans="2:4" ht="57" customHeight="1" x14ac:dyDescent="0.25">
      <c r="B23" s="309" t="s">
        <v>283</v>
      </c>
      <c r="C23" s="310" t="s">
        <v>284</v>
      </c>
      <c r="D23" s="312"/>
    </row>
    <row r="24" spans="2:4" ht="16.5" customHeight="1" x14ac:dyDescent="0.25">
      <c r="B24" s="588" t="s">
        <v>26</v>
      </c>
      <c r="C24" s="589"/>
      <c r="D24" s="313"/>
    </row>
    <row r="25" spans="2:4" ht="17.25" customHeight="1" outlineLevel="1" x14ac:dyDescent="0.25">
      <c r="B25" s="600" t="s">
        <v>163</v>
      </c>
      <c r="C25" s="601"/>
      <c r="D25" s="65">
        <v>2</v>
      </c>
    </row>
    <row r="26" spans="2:4" ht="16.5" customHeight="1" outlineLevel="1" x14ac:dyDescent="0.25">
      <c r="B26" s="600" t="s">
        <v>164</v>
      </c>
      <c r="C26" s="601"/>
      <c r="D26" s="65">
        <v>1</v>
      </c>
    </row>
    <row r="27" spans="2:4" ht="16.5" customHeight="1" outlineLevel="1" x14ac:dyDescent="0.25">
      <c r="B27" s="600" t="s">
        <v>165</v>
      </c>
      <c r="C27" s="601"/>
      <c r="D27" s="65">
        <v>-1</v>
      </c>
    </row>
    <row r="28" spans="2:4" ht="19.5" customHeight="1" thickBot="1" x14ac:dyDescent="0.3">
      <c r="B28" s="602" t="s">
        <v>27</v>
      </c>
      <c r="C28" s="603"/>
      <c r="D28" s="210">
        <f>+'h7'!D82</f>
        <v>-92590</v>
      </c>
    </row>
    <row r="29" spans="2:4" ht="19.5" customHeight="1" x14ac:dyDescent="0.25">
      <c r="B29" s="292"/>
      <c r="C29" s="292"/>
      <c r="D29" s="209"/>
    </row>
    <row r="30" spans="2:4" ht="11.25" customHeight="1" thickBot="1" x14ac:dyDescent="0.3">
      <c r="D30" s="211"/>
    </row>
    <row r="31" spans="2:4" ht="16.5" customHeight="1" x14ac:dyDescent="0.25">
      <c r="B31" s="592" t="s">
        <v>20</v>
      </c>
      <c r="C31" s="586">
        <v>1019</v>
      </c>
      <c r="D31" s="583" t="s">
        <v>238</v>
      </c>
    </row>
    <row r="32" spans="2:4" ht="55.5" customHeight="1" x14ac:dyDescent="0.25">
      <c r="B32" s="593"/>
      <c r="C32" s="587"/>
      <c r="D32" s="584"/>
    </row>
    <row r="33" spans="2:4" ht="21" customHeight="1" x14ac:dyDescent="0.25">
      <c r="B33" s="306" t="s">
        <v>21</v>
      </c>
      <c r="C33" s="307" t="str">
        <f>+'h9'!B137</f>
        <v xml:space="preserve"> 12005</v>
      </c>
      <c r="D33" s="308" t="s">
        <v>22</v>
      </c>
    </row>
    <row r="34" spans="2:4" ht="140.25" customHeight="1" x14ac:dyDescent="0.25">
      <c r="B34" s="309" t="s">
        <v>23</v>
      </c>
      <c r="C34" s="310" t="s">
        <v>285</v>
      </c>
      <c r="D34" s="311"/>
    </row>
    <row r="35" spans="2:4" ht="147.75" customHeight="1" x14ac:dyDescent="0.25">
      <c r="B35" s="309" t="s">
        <v>24</v>
      </c>
      <c r="C35" s="310" t="s">
        <v>286</v>
      </c>
      <c r="D35" s="311"/>
    </row>
    <row r="36" spans="2:4" ht="28.5" customHeight="1" x14ac:dyDescent="0.25">
      <c r="B36" s="309" t="s">
        <v>25</v>
      </c>
      <c r="C36" s="310" t="s">
        <v>109</v>
      </c>
      <c r="D36" s="311"/>
    </row>
    <row r="37" spans="2:4" ht="40.5" customHeight="1" x14ac:dyDescent="0.25">
      <c r="B37" s="309" t="s">
        <v>283</v>
      </c>
      <c r="C37" s="310" t="s">
        <v>284</v>
      </c>
      <c r="D37" s="312"/>
    </row>
    <row r="38" spans="2:4" ht="21" customHeight="1" x14ac:dyDescent="0.25">
      <c r="B38" s="588" t="s">
        <v>26</v>
      </c>
      <c r="C38" s="589"/>
      <c r="D38" s="313"/>
    </row>
    <row r="39" spans="2:4" ht="19.5" customHeight="1" thickBot="1" x14ac:dyDescent="0.3">
      <c r="B39" s="596" t="s">
        <v>27</v>
      </c>
      <c r="C39" s="597"/>
      <c r="D39" s="210">
        <f>+'h9'!C143</f>
        <v>-66000</v>
      </c>
    </row>
    <row r="40" spans="2:4" ht="19.5" customHeight="1" x14ac:dyDescent="0.25">
      <c r="B40" s="292"/>
      <c r="C40" s="292"/>
      <c r="D40" s="209"/>
    </row>
    <row r="41" spans="2:4" ht="11.25" customHeight="1" thickBot="1" x14ac:dyDescent="0.3">
      <c r="D41" s="211"/>
    </row>
    <row r="42" spans="2:4" ht="16.5" customHeight="1" x14ac:dyDescent="0.25">
      <c r="B42" s="592" t="s">
        <v>20</v>
      </c>
      <c r="C42" s="586">
        <v>1019</v>
      </c>
      <c r="D42" s="583" t="s">
        <v>216</v>
      </c>
    </row>
    <row r="43" spans="2:4" ht="79.5" customHeight="1" x14ac:dyDescent="0.25">
      <c r="B43" s="593"/>
      <c r="C43" s="587"/>
      <c r="D43" s="584"/>
    </row>
    <row r="44" spans="2:4" ht="21" customHeight="1" x14ac:dyDescent="0.25">
      <c r="B44" s="306" t="s">
        <v>21</v>
      </c>
      <c r="C44" s="307">
        <f>+'h9'!B148</f>
        <v>12007</v>
      </c>
      <c r="D44" s="308" t="s">
        <v>22</v>
      </c>
    </row>
    <row r="45" spans="2:4" ht="56.25" customHeight="1" x14ac:dyDescent="0.25">
      <c r="B45" s="306" t="s">
        <v>23</v>
      </c>
      <c r="C45" s="307" t="str">
        <f>+'h9'!B149</f>
        <v>Համայնքների պոլիկլինիկաների տեխնիկական վերազինում</v>
      </c>
      <c r="D45" s="311"/>
    </row>
    <row r="46" spans="2:4" ht="45.75" customHeight="1" x14ac:dyDescent="0.25">
      <c r="B46" s="306" t="s">
        <v>24</v>
      </c>
      <c r="C46" s="307" t="str">
        <f>+'h9'!B150</f>
        <v>Համայնքներում պոլիկլինիկաների տեխնիկական հագեցվածության ապահովում</v>
      </c>
      <c r="D46" s="311"/>
    </row>
    <row r="47" spans="2:4" ht="28.5" customHeight="1" x14ac:dyDescent="0.25">
      <c r="B47" s="306" t="s">
        <v>25</v>
      </c>
      <c r="C47" s="307" t="str">
        <f>+'h9'!B151</f>
        <v>Տրանսֆերտների տրամադրում</v>
      </c>
      <c r="D47" s="311"/>
    </row>
    <row r="48" spans="2:4" ht="45.75" customHeight="1" x14ac:dyDescent="0.25">
      <c r="B48" s="306" t="s">
        <v>42</v>
      </c>
      <c r="C48" s="314" t="s">
        <v>80</v>
      </c>
      <c r="D48" s="312"/>
    </row>
    <row r="49" spans="2:4" ht="16.5" customHeight="1" x14ac:dyDescent="0.25">
      <c r="B49" s="588" t="s">
        <v>26</v>
      </c>
      <c r="C49" s="589"/>
      <c r="D49" s="313"/>
    </row>
    <row r="50" spans="2:4" ht="19.5" customHeight="1" thickBot="1" x14ac:dyDescent="0.3">
      <c r="B50" s="596" t="s">
        <v>27</v>
      </c>
      <c r="C50" s="597"/>
      <c r="D50" s="210">
        <f>+'h9'!C154</f>
        <v>7370</v>
      </c>
    </row>
    <row r="51" spans="2:4" ht="19.5" customHeight="1" x14ac:dyDescent="0.25">
      <c r="B51" s="292"/>
      <c r="C51" s="292"/>
      <c r="D51" s="209"/>
    </row>
    <row r="52" spans="2:4" ht="16.5" customHeight="1" thickBot="1" x14ac:dyDescent="0.3">
      <c r="B52" s="315"/>
      <c r="C52" s="315"/>
      <c r="D52" s="316"/>
    </row>
    <row r="53" spans="2:4" ht="16.5" customHeight="1" x14ac:dyDescent="0.25">
      <c r="B53" s="300" t="s">
        <v>18</v>
      </c>
      <c r="C53" s="317" t="s">
        <v>19</v>
      </c>
      <c r="D53" s="318"/>
    </row>
    <row r="54" spans="2:4" ht="16.5" customHeight="1" thickBot="1" x14ac:dyDescent="0.3">
      <c r="B54" s="303">
        <v>1072</v>
      </c>
      <c r="C54" s="304" t="s">
        <v>79</v>
      </c>
      <c r="D54" s="305"/>
    </row>
    <row r="55" spans="2:4" ht="16.5" customHeight="1" x14ac:dyDescent="0.25">
      <c r="B55" s="319"/>
      <c r="C55" s="320"/>
      <c r="D55" s="320"/>
    </row>
    <row r="56" spans="2:4" ht="16.5" customHeight="1" x14ac:dyDescent="0.25">
      <c r="B56" s="585" t="s">
        <v>28</v>
      </c>
      <c r="C56" s="585"/>
      <c r="D56" s="585"/>
    </row>
    <row r="57" spans="2:4" ht="16.5" customHeight="1" thickBot="1" x14ac:dyDescent="0.3">
      <c r="B57" s="315"/>
      <c r="C57" s="315"/>
      <c r="D57" s="316"/>
    </row>
    <row r="58" spans="2:4" ht="16.5" customHeight="1" x14ac:dyDescent="0.25">
      <c r="B58" s="592" t="s">
        <v>20</v>
      </c>
      <c r="C58" s="586">
        <v>1072</v>
      </c>
      <c r="D58" s="583" t="s">
        <v>216</v>
      </c>
    </row>
    <row r="59" spans="2:4" ht="50.25" customHeight="1" x14ac:dyDescent="0.25">
      <c r="B59" s="593"/>
      <c r="C59" s="587"/>
      <c r="D59" s="584"/>
    </row>
    <row r="60" spans="2:4" ht="16.5" customHeight="1" x14ac:dyDescent="0.25">
      <c r="B60" s="306" t="s">
        <v>21</v>
      </c>
      <c r="C60" s="307">
        <f>+'h9'!B189</f>
        <v>12004</v>
      </c>
      <c r="D60" s="308" t="s">
        <v>22</v>
      </c>
    </row>
    <row r="61" spans="2:4" ht="37.5" customHeight="1" x14ac:dyDescent="0.25">
      <c r="B61" s="306" t="s">
        <v>23</v>
      </c>
      <c r="C61" s="307" t="str">
        <f>+'h9'!B190</f>
        <v>Մաքրման կայանների պահպանություն</v>
      </c>
      <c r="D61" s="311"/>
    </row>
    <row r="62" spans="2:4" ht="52.5" customHeight="1" x14ac:dyDescent="0.25">
      <c r="B62" s="306" t="s">
        <v>24</v>
      </c>
      <c r="C62" s="307" t="str">
        <f>+'h9'!B191</f>
        <v xml:space="preserve">Մաքրման կայանների պահպանության նպատակով համապատասխան ծառայությունների ձեռքբերում </v>
      </c>
      <c r="D62" s="311"/>
    </row>
    <row r="63" spans="2:4" ht="28.5" customHeight="1" x14ac:dyDescent="0.25">
      <c r="B63" s="306" t="s">
        <v>25</v>
      </c>
      <c r="C63" s="307" t="str">
        <f>+'h9'!B192</f>
        <v>Տրանսֆերտների տրամադրում</v>
      </c>
      <c r="D63" s="311"/>
    </row>
    <row r="64" spans="2:4" ht="64.5" customHeight="1" x14ac:dyDescent="0.25">
      <c r="B64" s="306" t="s">
        <v>42</v>
      </c>
      <c r="C64" s="307" t="str">
        <f>+'h9'!B193</f>
        <v xml:space="preserve"> Մասնագիտացված միավոր </v>
      </c>
      <c r="D64" s="312"/>
    </row>
    <row r="65" spans="2:4" ht="16.5" customHeight="1" x14ac:dyDescent="0.25">
      <c r="B65" s="588" t="s">
        <v>26</v>
      </c>
      <c r="C65" s="589"/>
      <c r="D65" s="65"/>
    </row>
    <row r="66" spans="2:4" ht="16.5" customHeight="1" thickBot="1" x14ac:dyDescent="0.3">
      <c r="B66" s="596" t="s">
        <v>27</v>
      </c>
      <c r="C66" s="597"/>
      <c r="D66" s="210">
        <f>+'h9'!C195</f>
        <v>16986</v>
      </c>
    </row>
    <row r="67" spans="2:4" ht="16.5" customHeight="1" x14ac:dyDescent="0.25">
      <c r="B67" s="315"/>
      <c r="C67" s="315"/>
      <c r="D67" s="316"/>
    </row>
    <row r="68" spans="2:4" ht="16.5" customHeight="1" x14ac:dyDescent="0.25">
      <c r="B68" s="632" t="s">
        <v>20</v>
      </c>
      <c r="C68" s="634">
        <v>1072</v>
      </c>
      <c r="D68" s="622" t="s">
        <v>216</v>
      </c>
    </row>
    <row r="69" spans="2:4" ht="43.5" customHeight="1" x14ac:dyDescent="0.25">
      <c r="B69" s="633"/>
      <c r="C69" s="587"/>
      <c r="D69" s="623"/>
    </row>
    <row r="70" spans="2:4" x14ac:dyDescent="0.25">
      <c r="B70" s="321" t="s">
        <v>21</v>
      </c>
      <c r="C70" s="307">
        <f>+'h4'!B139</f>
        <v>31015</v>
      </c>
      <c r="D70" s="322" t="s">
        <v>22</v>
      </c>
    </row>
    <row r="71" spans="2:4" ht="34.5" x14ac:dyDescent="0.25">
      <c r="B71" s="321" t="s">
        <v>23</v>
      </c>
      <c r="C71" s="314" t="str">
        <f>+'h4'!C140</f>
        <v>Ջրամատակարարման և ջրահեռացման համակարգերի հիմնանորոգում որոշ բնակավայրերում</v>
      </c>
      <c r="D71" s="323"/>
    </row>
    <row r="72" spans="2:4" ht="51.75" x14ac:dyDescent="0.25">
      <c r="B72" s="321" t="s">
        <v>24</v>
      </c>
      <c r="C72" s="314" t="str">
        <f>+'h4'!C142</f>
        <v xml:space="preserve">Ջրամատակարարման և ջրահեռացման համակարգի հիմնանորոգման 
աշխատանքների ձեռքբերում </v>
      </c>
      <c r="D72" s="323"/>
    </row>
    <row r="73" spans="2:4" x14ac:dyDescent="0.25">
      <c r="B73" s="321" t="s">
        <v>25</v>
      </c>
      <c r="C73" s="314" t="s">
        <v>162</v>
      </c>
      <c r="D73" s="323"/>
    </row>
    <row r="74" spans="2:4" ht="51.75" x14ac:dyDescent="0.25">
      <c r="B74" s="321" t="s">
        <v>42</v>
      </c>
      <c r="C74" s="314" t="s">
        <v>80</v>
      </c>
      <c r="D74" s="324"/>
    </row>
    <row r="75" spans="2:4" x14ac:dyDescent="0.25">
      <c r="B75" s="631" t="s">
        <v>26</v>
      </c>
      <c r="C75" s="595"/>
      <c r="D75" s="309"/>
    </row>
    <row r="76" spans="2:4" ht="16.5" customHeight="1" x14ac:dyDescent="0.25">
      <c r="B76" s="601" t="s">
        <v>158</v>
      </c>
      <c r="C76" s="601"/>
      <c r="D76" s="325">
        <v>16</v>
      </c>
    </row>
    <row r="77" spans="2:4" ht="16.5" customHeight="1" x14ac:dyDescent="0.25">
      <c r="B77" s="601" t="s">
        <v>159</v>
      </c>
      <c r="C77" s="601"/>
      <c r="D77" s="325">
        <f>5.4+0.7</f>
        <v>6.1000000000000005</v>
      </c>
    </row>
    <row r="78" spans="2:4" ht="16.5" customHeight="1" x14ac:dyDescent="0.25">
      <c r="B78" s="601" t="s">
        <v>160</v>
      </c>
      <c r="C78" s="601"/>
      <c r="D78" s="325">
        <v>4</v>
      </c>
    </row>
    <row r="79" spans="2:4" ht="16.5" customHeight="1" x14ac:dyDescent="0.25">
      <c r="B79" s="601" t="s">
        <v>161</v>
      </c>
      <c r="C79" s="601"/>
      <c r="D79" s="325">
        <v>1</v>
      </c>
    </row>
    <row r="80" spans="2:4" ht="16.5" customHeight="1" x14ac:dyDescent="0.25">
      <c r="B80" s="628" t="s">
        <v>27</v>
      </c>
      <c r="C80" s="629"/>
      <c r="D80" s="225">
        <f>+'h6'!G20</f>
        <v>900680.3</v>
      </c>
    </row>
    <row r="81" spans="2:4" ht="16.5" customHeight="1" x14ac:dyDescent="0.25">
      <c r="B81" s="315"/>
      <c r="C81" s="315"/>
      <c r="D81" s="316"/>
    </row>
    <row r="82" spans="2:4" ht="16.5" customHeight="1" thickBot="1" x14ac:dyDescent="0.3">
      <c r="B82" s="315"/>
      <c r="C82" s="315"/>
      <c r="D82" s="316"/>
    </row>
    <row r="83" spans="2:4" ht="20.25" customHeight="1" x14ac:dyDescent="0.25">
      <c r="B83" s="300" t="s">
        <v>18</v>
      </c>
      <c r="C83" s="301" t="s">
        <v>19</v>
      </c>
      <c r="D83" s="302"/>
    </row>
    <row r="84" spans="2:4" ht="43.5" customHeight="1" x14ac:dyDescent="0.25">
      <c r="B84" s="326">
        <v>1189</v>
      </c>
      <c r="C84" s="327" t="str">
        <f>+'h4'!C147</f>
        <v xml:space="preserve"> Դպրոցների սեյսմիկ անվտանգության մակարդակի բարձրացման ծրագիր</v>
      </c>
      <c r="D84" s="305"/>
    </row>
    <row r="85" spans="2:4" ht="19.5" customHeight="1" x14ac:dyDescent="0.25">
      <c r="B85" s="328"/>
      <c r="C85" s="319"/>
      <c r="D85" s="319"/>
    </row>
    <row r="86" spans="2:4" ht="18" thickBot="1" x14ac:dyDescent="0.3">
      <c r="B86" s="585" t="s">
        <v>28</v>
      </c>
      <c r="C86" s="585"/>
      <c r="D86" s="585"/>
    </row>
    <row r="87" spans="2:4" ht="17.25" customHeight="1" x14ac:dyDescent="0.25">
      <c r="B87" s="598" t="s">
        <v>20</v>
      </c>
      <c r="C87" s="599">
        <v>1189</v>
      </c>
      <c r="D87" s="583" t="s">
        <v>112</v>
      </c>
    </row>
    <row r="88" spans="2:4" ht="59.25" customHeight="1" x14ac:dyDescent="0.25">
      <c r="B88" s="598"/>
      <c r="C88" s="599"/>
      <c r="D88" s="584"/>
    </row>
    <row r="89" spans="2:4" ht="34.5" customHeight="1" x14ac:dyDescent="0.25">
      <c r="B89" s="321" t="s">
        <v>21</v>
      </c>
      <c r="C89" s="307">
        <f>+'h9'!B258</f>
        <v>12001</v>
      </c>
      <c r="D89" s="308" t="s">
        <v>22</v>
      </c>
    </row>
    <row r="90" spans="2:4" ht="90" customHeight="1" x14ac:dyDescent="0.25">
      <c r="B90" s="306" t="s">
        <v>23</v>
      </c>
      <c r="C90" s="314" t="str">
        <f>+'h9'!B259</f>
        <v xml:space="preserve"> 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</v>
      </c>
      <c r="D90" s="311"/>
    </row>
    <row r="91" spans="2:4" ht="90" customHeight="1" x14ac:dyDescent="0.25">
      <c r="B91" s="306" t="s">
        <v>24</v>
      </c>
      <c r="C91" s="314" t="str">
        <f>+'h9'!B260</f>
        <v xml:space="preserve"> Դպրոցների շենքերի ամրացման շինարարական աշխատանքներ, շինարարական ստանդարտների արդիականացում, արտակարգ իրավիճակներին արձագանքման ծրագրի մշակում, սեյսմիկ մոնիտորինգի դիտակետերի սարքավորումների արդիականացում</v>
      </c>
      <c r="D91" s="311"/>
    </row>
    <row r="92" spans="2:4" ht="29.25" customHeight="1" x14ac:dyDescent="0.25">
      <c r="B92" s="306" t="s">
        <v>25</v>
      </c>
      <c r="C92" s="314" t="str">
        <f>+'h9'!B261</f>
        <v xml:space="preserve"> Տրանսֆերտների տրամադրում </v>
      </c>
      <c r="D92" s="311"/>
    </row>
    <row r="93" spans="2:4" ht="62.25" customHeight="1" x14ac:dyDescent="0.25">
      <c r="B93" s="306" t="s">
        <v>42</v>
      </c>
      <c r="C93" s="314" t="s">
        <v>80</v>
      </c>
      <c r="D93" s="312"/>
    </row>
    <row r="94" spans="2:4" ht="22.5" customHeight="1" x14ac:dyDescent="0.25">
      <c r="B94" s="588" t="s">
        <v>26</v>
      </c>
      <c r="C94" s="589"/>
      <c r="D94" s="313"/>
    </row>
    <row r="95" spans="2:4" ht="21" customHeight="1" thickBot="1" x14ac:dyDescent="0.3">
      <c r="B95" s="596" t="s">
        <v>27</v>
      </c>
      <c r="C95" s="597"/>
      <c r="D95" s="210">
        <f>+'h9'!C264</f>
        <v>-347423.8</v>
      </c>
    </row>
    <row r="96" spans="2:4" x14ac:dyDescent="0.25">
      <c r="B96" s="292"/>
      <c r="C96" s="292"/>
      <c r="D96" s="209"/>
    </row>
    <row r="97" spans="2:5" ht="11.25" customHeight="1" thickBot="1" x14ac:dyDescent="0.3">
      <c r="D97" s="211"/>
    </row>
    <row r="98" spans="2:5" ht="16.5" customHeight="1" x14ac:dyDescent="0.25">
      <c r="B98" s="592" t="s">
        <v>20</v>
      </c>
      <c r="C98" s="586">
        <v>1189</v>
      </c>
      <c r="D98" s="583" t="s">
        <v>216</v>
      </c>
    </row>
    <row r="99" spans="2:5" ht="70.5" customHeight="1" x14ac:dyDescent="0.25">
      <c r="B99" s="593"/>
      <c r="C99" s="587"/>
      <c r="D99" s="584"/>
    </row>
    <row r="100" spans="2:5" ht="21" customHeight="1" x14ac:dyDescent="0.25">
      <c r="B100" s="306" t="s">
        <v>21</v>
      </c>
      <c r="C100" s="307">
        <f>+'h4'!B159</f>
        <v>12003</v>
      </c>
      <c r="D100" s="308" t="s">
        <v>22</v>
      </c>
    </row>
    <row r="101" spans="2:5" ht="108.75" customHeight="1" x14ac:dyDescent="0.25">
      <c r="B101" s="306" t="s">
        <v>23</v>
      </c>
      <c r="C101" s="314" t="str">
        <f>+'h4'!C160</f>
        <v xml:space="preserve"> Ասիական զարգացման բանկի աջակցությամբ իրականացվող դպրոցների սեյսմիկ պաշտպանության ծրագրի լրացուցիչ ֆինանսավորման շրջանակներում ՀՀ դպրոցների սեյսմիկ անվտանգության բարելավմանն ուղղված միջոցառումներ</v>
      </c>
      <c r="D101" s="311"/>
    </row>
    <row r="102" spans="2:5" ht="123" customHeight="1" x14ac:dyDescent="0.25">
      <c r="B102" s="306" t="s">
        <v>24</v>
      </c>
      <c r="C102" s="314" t="str">
        <f>+'h4'!C162</f>
        <v xml:space="preserve"> Դպրոցների սեյսմիկ պաշտպանության լրացուցիչ ֆինանսավորման  ծրագիր, դպրոցների շենքերի կառուցման, ամրացման շինարարական աշխատանքներ, շինարարական ստանդարտների արդիականացում, արտակարգ իրավիճակներին արձագանքման ծրագրի մշակում </v>
      </c>
      <c r="D102" s="311"/>
    </row>
    <row r="103" spans="2:5" ht="28.5" customHeight="1" x14ac:dyDescent="0.25">
      <c r="B103" s="306" t="s">
        <v>25</v>
      </c>
      <c r="C103" s="314" t="str">
        <f>+'h4'!C164</f>
        <v xml:space="preserve"> Տրանսֆերտների տրամադրում </v>
      </c>
      <c r="D103" s="311"/>
    </row>
    <row r="104" spans="2:5" ht="54" customHeight="1" x14ac:dyDescent="0.25">
      <c r="B104" s="306" t="s">
        <v>42</v>
      </c>
      <c r="C104" s="314" t="s">
        <v>80</v>
      </c>
      <c r="D104" s="312"/>
    </row>
    <row r="105" spans="2:5" ht="16.5" customHeight="1" x14ac:dyDescent="0.25">
      <c r="B105" s="588" t="s">
        <v>26</v>
      </c>
      <c r="C105" s="589"/>
      <c r="D105" s="313"/>
    </row>
    <row r="106" spans="2:5" ht="19.5" customHeight="1" thickBot="1" x14ac:dyDescent="0.3">
      <c r="B106" s="602" t="s">
        <v>27</v>
      </c>
      <c r="C106" s="603"/>
      <c r="D106" s="210">
        <f>'h9'!C274</f>
        <v>2650423.7999999998</v>
      </c>
    </row>
    <row r="107" spans="2:5" ht="19.5" customHeight="1" x14ac:dyDescent="0.25">
      <c r="B107" s="292"/>
      <c r="C107" s="292"/>
      <c r="D107" s="209"/>
    </row>
    <row r="108" spans="2:5" ht="21" customHeight="1" x14ac:dyDescent="0.25">
      <c r="B108" s="293"/>
      <c r="C108" s="293"/>
      <c r="D108" s="294" t="s">
        <v>171</v>
      </c>
    </row>
    <row r="109" spans="2:5" s="296" customFormat="1" ht="25.5" customHeight="1" x14ac:dyDescent="0.3">
      <c r="B109" s="606" t="s">
        <v>29</v>
      </c>
      <c r="C109" s="606"/>
      <c r="D109" s="606"/>
      <c r="E109" s="295"/>
    </row>
    <row r="110" spans="2:5" s="296" customFormat="1" x14ac:dyDescent="0.3">
      <c r="B110" s="298"/>
      <c r="C110" s="298"/>
    </row>
    <row r="111" spans="2:5" s="296" customFormat="1" x14ac:dyDescent="0.3">
      <c r="B111" s="297" t="s">
        <v>170</v>
      </c>
      <c r="C111" s="298"/>
    </row>
    <row r="112" spans="2:5" s="296" customFormat="1" ht="18" thickBot="1" x14ac:dyDescent="0.35">
      <c r="B112" s="298"/>
      <c r="C112" s="297"/>
    </row>
    <row r="113" spans="2:7" ht="20.25" customHeight="1" x14ac:dyDescent="0.25">
      <c r="B113" s="300" t="s">
        <v>18</v>
      </c>
      <c r="C113" s="609" t="s">
        <v>19</v>
      </c>
      <c r="D113" s="610"/>
    </row>
    <row r="114" spans="2:7" ht="19.5" customHeight="1" thickBot="1" x14ac:dyDescent="0.3">
      <c r="B114" s="303" t="s">
        <v>41</v>
      </c>
      <c r="C114" s="611" t="s">
        <v>37</v>
      </c>
      <c r="D114" s="612"/>
    </row>
    <row r="115" spans="2:7" ht="19.5" customHeight="1" x14ac:dyDescent="0.25">
      <c r="B115" s="328"/>
      <c r="C115" s="319"/>
      <c r="D115" s="319"/>
    </row>
    <row r="116" spans="2:7" x14ac:dyDescent="0.25">
      <c r="B116" s="613" t="s">
        <v>28</v>
      </c>
      <c r="C116" s="585"/>
      <c r="D116" s="585"/>
    </row>
    <row r="117" spans="2:7" ht="18" thickBot="1" x14ac:dyDescent="0.3">
      <c r="B117" s="329"/>
      <c r="C117" s="329"/>
      <c r="D117" s="329"/>
    </row>
    <row r="118" spans="2:7" ht="17.25" customHeight="1" x14ac:dyDescent="0.25">
      <c r="B118" s="592" t="s">
        <v>20</v>
      </c>
      <c r="C118" s="586" t="s">
        <v>41</v>
      </c>
      <c r="D118" s="583" t="s">
        <v>112</v>
      </c>
      <c r="G118" s="330"/>
    </row>
    <row r="119" spans="2:7" ht="69.75" customHeight="1" x14ac:dyDescent="0.25">
      <c r="B119" s="593"/>
      <c r="C119" s="587"/>
      <c r="D119" s="584"/>
    </row>
    <row r="120" spans="2:7" ht="31.5" customHeight="1" x14ac:dyDescent="0.25">
      <c r="B120" s="306" t="s">
        <v>21</v>
      </c>
      <c r="C120" s="307">
        <f>+'h9'!B16</f>
        <v>11005</v>
      </c>
      <c r="D120" s="308" t="s">
        <v>22</v>
      </c>
    </row>
    <row r="121" spans="2:7" ht="80.25" customHeight="1" x14ac:dyDescent="0.25">
      <c r="B121" s="309" t="s">
        <v>23</v>
      </c>
      <c r="C121" s="310" t="s">
        <v>273</v>
      </c>
      <c r="D121" s="311"/>
    </row>
    <row r="122" spans="2:7" ht="85.5" customHeight="1" x14ac:dyDescent="0.25">
      <c r="B122" s="309" t="s">
        <v>24</v>
      </c>
      <c r="C122" s="310" t="s">
        <v>261</v>
      </c>
      <c r="D122" s="311"/>
    </row>
    <row r="123" spans="2:7" ht="40.5" customHeight="1" x14ac:dyDescent="0.25">
      <c r="B123" s="309" t="s">
        <v>25</v>
      </c>
      <c r="C123" s="310" t="s">
        <v>64</v>
      </c>
      <c r="D123" s="311"/>
    </row>
    <row r="124" spans="2:7" ht="58.5" customHeight="1" x14ac:dyDescent="0.25">
      <c r="B124" s="309" t="s">
        <v>274</v>
      </c>
      <c r="C124" s="310" t="s">
        <v>80</v>
      </c>
      <c r="D124" s="312"/>
    </row>
    <row r="125" spans="2:7" ht="24.75" customHeight="1" x14ac:dyDescent="0.25">
      <c r="B125" s="588" t="s">
        <v>26</v>
      </c>
      <c r="C125" s="589"/>
      <c r="D125" s="313"/>
    </row>
    <row r="126" spans="2:7" s="331" customFormat="1" ht="21.75" customHeight="1" x14ac:dyDescent="0.25">
      <c r="B126" s="618" t="s">
        <v>212</v>
      </c>
      <c r="C126" s="619"/>
      <c r="D126" s="207">
        <v>-2</v>
      </c>
    </row>
    <row r="127" spans="2:7" s="331" customFormat="1" ht="18" thickBot="1" x14ac:dyDescent="0.3">
      <c r="B127" s="620" t="s">
        <v>27</v>
      </c>
      <c r="C127" s="621"/>
      <c r="D127" s="251">
        <f>+'h9'!C23</f>
        <v>-80000</v>
      </c>
    </row>
    <row r="128" spans="2:7" s="331" customFormat="1" x14ac:dyDescent="0.25">
      <c r="D128" s="252"/>
    </row>
    <row r="129" spans="2:7" ht="18" thickBot="1" x14ac:dyDescent="0.3">
      <c r="B129" s="292"/>
      <c r="C129" s="292"/>
      <c r="D129" s="209"/>
    </row>
    <row r="130" spans="2:7" ht="17.25" customHeight="1" x14ac:dyDescent="0.25">
      <c r="B130" s="592" t="s">
        <v>20</v>
      </c>
      <c r="C130" s="586" t="s">
        <v>41</v>
      </c>
      <c r="D130" s="583" t="s">
        <v>254</v>
      </c>
      <c r="G130" s="330"/>
    </row>
    <row r="131" spans="2:7" ht="52.5" customHeight="1" x14ac:dyDescent="0.25">
      <c r="B131" s="593"/>
      <c r="C131" s="587"/>
      <c r="D131" s="584"/>
    </row>
    <row r="132" spans="2:7" ht="19.5" customHeight="1" x14ac:dyDescent="0.25">
      <c r="B132" s="306" t="s">
        <v>21</v>
      </c>
      <c r="C132" s="307">
        <f>+'h9'!B28</f>
        <v>11006</v>
      </c>
      <c r="D132" s="308" t="s">
        <v>22</v>
      </c>
    </row>
    <row r="133" spans="2:7" ht="84" customHeight="1" x14ac:dyDescent="0.25">
      <c r="B133" s="309" t="s">
        <v>23</v>
      </c>
      <c r="C133" s="310" t="s">
        <v>295</v>
      </c>
      <c r="D133" s="311"/>
    </row>
    <row r="134" spans="2:7" ht="65.25" customHeight="1" x14ac:dyDescent="0.25">
      <c r="B134" s="309" t="s">
        <v>24</v>
      </c>
      <c r="C134" s="310" t="s">
        <v>294</v>
      </c>
      <c r="D134" s="311"/>
    </row>
    <row r="135" spans="2:7" ht="40.5" customHeight="1" x14ac:dyDescent="0.25">
      <c r="B135" s="309" t="s">
        <v>25</v>
      </c>
      <c r="C135" s="310" t="s">
        <v>64</v>
      </c>
      <c r="D135" s="311"/>
    </row>
    <row r="136" spans="2:7" ht="51.75" x14ac:dyDescent="0.25">
      <c r="B136" s="309" t="s">
        <v>274</v>
      </c>
      <c r="C136" s="310" t="s">
        <v>80</v>
      </c>
      <c r="D136" s="312"/>
    </row>
    <row r="137" spans="2:7" ht="23.25" customHeight="1" x14ac:dyDescent="0.25">
      <c r="B137" s="588" t="s">
        <v>26</v>
      </c>
      <c r="C137" s="589"/>
      <c r="D137" s="313"/>
    </row>
    <row r="138" spans="2:7" s="331" customFormat="1" ht="21.75" customHeight="1" x14ac:dyDescent="0.25">
      <c r="B138" s="614" t="s">
        <v>212</v>
      </c>
      <c r="C138" s="615"/>
      <c r="D138" s="207">
        <v>1</v>
      </c>
    </row>
    <row r="139" spans="2:7" s="331" customFormat="1" ht="23.25" customHeight="1" thickBot="1" x14ac:dyDescent="0.3">
      <c r="B139" s="616" t="s">
        <v>27</v>
      </c>
      <c r="C139" s="617"/>
      <c r="D139" s="251">
        <f>+'h9'!C35</f>
        <v>11921</v>
      </c>
    </row>
    <row r="140" spans="2:7" s="331" customFormat="1" x14ac:dyDescent="0.25">
      <c r="D140" s="252"/>
    </row>
    <row r="141" spans="2:7" ht="11.25" customHeight="1" thickBot="1" x14ac:dyDescent="0.3">
      <c r="D141" s="211"/>
    </row>
    <row r="142" spans="2:7" ht="16.5" customHeight="1" x14ac:dyDescent="0.25">
      <c r="B142" s="592" t="s">
        <v>20</v>
      </c>
      <c r="C142" s="586" t="s">
        <v>41</v>
      </c>
      <c r="D142" s="583" t="s">
        <v>112</v>
      </c>
      <c r="G142" s="330"/>
    </row>
    <row r="143" spans="2:7" ht="44.25" customHeight="1" x14ac:dyDescent="0.25">
      <c r="B143" s="593"/>
      <c r="C143" s="587"/>
      <c r="D143" s="584"/>
    </row>
    <row r="144" spans="2:7" ht="21" customHeight="1" x14ac:dyDescent="0.25">
      <c r="B144" s="306" t="s">
        <v>21</v>
      </c>
      <c r="C144" s="307">
        <f>+'h9'!B40</f>
        <v>11007</v>
      </c>
      <c r="D144" s="308" t="s">
        <v>22</v>
      </c>
    </row>
    <row r="145" spans="2:4" ht="74.25" customHeight="1" x14ac:dyDescent="0.25">
      <c r="B145" s="309" t="s">
        <v>23</v>
      </c>
      <c r="C145" s="310" t="s">
        <v>188</v>
      </c>
      <c r="D145" s="311"/>
    </row>
    <row r="146" spans="2:4" ht="81.75" customHeight="1" x14ac:dyDescent="0.25">
      <c r="B146" s="309" t="s">
        <v>24</v>
      </c>
      <c r="C146" s="310" t="s">
        <v>275</v>
      </c>
      <c r="D146" s="311"/>
    </row>
    <row r="147" spans="2:4" ht="28.5" customHeight="1" x14ac:dyDescent="0.25">
      <c r="B147" s="309" t="s">
        <v>25</v>
      </c>
      <c r="C147" s="310" t="s">
        <v>64</v>
      </c>
      <c r="D147" s="311"/>
    </row>
    <row r="148" spans="2:4" ht="54.75" customHeight="1" x14ac:dyDescent="0.25">
      <c r="B148" s="309" t="s">
        <v>274</v>
      </c>
      <c r="C148" s="310" t="s">
        <v>80</v>
      </c>
      <c r="D148" s="312"/>
    </row>
    <row r="149" spans="2:4" ht="20.25" customHeight="1" x14ac:dyDescent="0.25">
      <c r="B149" s="588" t="s">
        <v>26</v>
      </c>
      <c r="C149" s="589"/>
      <c r="D149" s="313"/>
    </row>
    <row r="150" spans="2:4" ht="19.5" customHeight="1" thickBot="1" x14ac:dyDescent="0.3">
      <c r="B150" s="596" t="s">
        <v>27</v>
      </c>
      <c r="C150" s="597"/>
      <c r="D150" s="210">
        <f>+'h9'!C46</f>
        <v>-41000</v>
      </c>
    </row>
    <row r="151" spans="2:4" ht="19.5" customHeight="1" x14ac:dyDescent="0.25">
      <c r="B151" s="292"/>
      <c r="C151" s="292"/>
      <c r="D151" s="209"/>
    </row>
    <row r="152" spans="2:4" ht="11.25" customHeight="1" thickBot="1" x14ac:dyDescent="0.3">
      <c r="D152" s="211"/>
    </row>
    <row r="153" spans="2:4" ht="16.5" customHeight="1" x14ac:dyDescent="0.25">
      <c r="B153" s="592" t="s">
        <v>20</v>
      </c>
      <c r="C153" s="586" t="s">
        <v>41</v>
      </c>
      <c r="D153" s="583" t="s">
        <v>112</v>
      </c>
    </row>
    <row r="154" spans="2:4" ht="59.25" customHeight="1" x14ac:dyDescent="0.25">
      <c r="B154" s="593"/>
      <c r="C154" s="587"/>
      <c r="D154" s="584"/>
    </row>
    <row r="155" spans="2:4" ht="21" customHeight="1" x14ac:dyDescent="0.25">
      <c r="B155" s="306" t="s">
        <v>21</v>
      </c>
      <c r="C155" s="307" t="str">
        <f>+'h9'!B51</f>
        <v xml:space="preserve"> 11009</v>
      </c>
      <c r="D155" s="308" t="s">
        <v>22</v>
      </c>
    </row>
    <row r="156" spans="2:4" ht="62.25" customHeight="1" x14ac:dyDescent="0.25">
      <c r="B156" s="309" t="s">
        <v>23</v>
      </c>
      <c r="C156" s="310" t="s">
        <v>276</v>
      </c>
      <c r="D156" s="332"/>
    </row>
    <row r="157" spans="2:4" ht="90.75" customHeight="1" x14ac:dyDescent="0.25">
      <c r="B157" s="309" t="s">
        <v>24</v>
      </c>
      <c r="C157" s="310" t="s">
        <v>186</v>
      </c>
      <c r="D157" s="332"/>
    </row>
    <row r="158" spans="2:4" ht="28.5" customHeight="1" x14ac:dyDescent="0.25">
      <c r="B158" s="309" t="s">
        <v>25</v>
      </c>
      <c r="C158" s="310" t="s">
        <v>64</v>
      </c>
      <c r="D158" s="332"/>
    </row>
    <row r="159" spans="2:4" ht="42" customHeight="1" x14ac:dyDescent="0.25">
      <c r="B159" s="309" t="s">
        <v>274</v>
      </c>
      <c r="C159" s="310" t="s">
        <v>80</v>
      </c>
      <c r="D159" s="333"/>
    </row>
    <row r="160" spans="2:4" ht="16.5" customHeight="1" x14ac:dyDescent="0.25">
      <c r="B160" s="594" t="s">
        <v>26</v>
      </c>
      <c r="C160" s="595"/>
      <c r="D160" s="334"/>
    </row>
    <row r="161" spans="2:4" ht="19.5" customHeight="1" thickBot="1" x14ac:dyDescent="0.3">
      <c r="B161" s="596" t="s">
        <v>27</v>
      </c>
      <c r="C161" s="597"/>
      <c r="D161" s="253">
        <f>+'h9'!C57</f>
        <v>-9099.7999999999993</v>
      </c>
    </row>
    <row r="162" spans="2:4" ht="19.5" customHeight="1" x14ac:dyDescent="0.25">
      <c r="B162" s="292"/>
      <c r="C162" s="292"/>
      <c r="D162" s="209"/>
    </row>
    <row r="163" spans="2:4" ht="11.25" customHeight="1" thickBot="1" x14ac:dyDescent="0.3">
      <c r="D163" s="211"/>
    </row>
    <row r="164" spans="2:4" ht="16.5" customHeight="1" x14ac:dyDescent="0.25">
      <c r="B164" s="592" t="s">
        <v>20</v>
      </c>
      <c r="C164" s="586" t="s">
        <v>41</v>
      </c>
      <c r="D164" s="583" t="s">
        <v>112</v>
      </c>
    </row>
    <row r="165" spans="2:4" ht="63.75" customHeight="1" x14ac:dyDescent="0.25">
      <c r="B165" s="593"/>
      <c r="C165" s="587"/>
      <c r="D165" s="584"/>
    </row>
    <row r="166" spans="2:4" ht="21" customHeight="1" x14ac:dyDescent="0.25">
      <c r="B166" s="306" t="s">
        <v>21</v>
      </c>
      <c r="C166" s="307">
        <f>+'h9'!B62</f>
        <v>11011</v>
      </c>
      <c r="D166" s="308" t="s">
        <v>22</v>
      </c>
    </row>
    <row r="167" spans="2:4" ht="111.75" customHeight="1" x14ac:dyDescent="0.25">
      <c r="B167" s="309" t="s">
        <v>23</v>
      </c>
      <c r="C167" s="310" t="s">
        <v>277</v>
      </c>
      <c r="D167" s="311"/>
    </row>
    <row r="168" spans="2:4" ht="102" customHeight="1" x14ac:dyDescent="0.25">
      <c r="B168" s="309" t="s">
        <v>24</v>
      </c>
      <c r="C168" s="310" t="s">
        <v>278</v>
      </c>
      <c r="D168" s="311"/>
    </row>
    <row r="169" spans="2:4" ht="28.5" customHeight="1" x14ac:dyDescent="0.25">
      <c r="B169" s="309" t="s">
        <v>25</v>
      </c>
      <c r="C169" s="310" t="s">
        <v>64</v>
      </c>
      <c r="D169" s="311"/>
    </row>
    <row r="170" spans="2:4" ht="61.5" customHeight="1" x14ac:dyDescent="0.25">
      <c r="B170" s="309" t="s">
        <v>274</v>
      </c>
      <c r="C170" s="310" t="s">
        <v>80</v>
      </c>
      <c r="D170" s="312"/>
    </row>
    <row r="171" spans="2:4" ht="16.5" customHeight="1" x14ac:dyDescent="0.25">
      <c r="B171" s="594" t="s">
        <v>26</v>
      </c>
      <c r="C171" s="595"/>
      <c r="D171" s="313"/>
    </row>
    <row r="172" spans="2:4" ht="19.5" customHeight="1" thickBot="1" x14ac:dyDescent="0.3">
      <c r="B172" s="602" t="s">
        <v>27</v>
      </c>
      <c r="C172" s="603"/>
      <c r="D172" s="210">
        <f>+'h9'!C68</f>
        <v>-283775.90000000002</v>
      </c>
    </row>
    <row r="173" spans="2:4" ht="19.5" customHeight="1" x14ac:dyDescent="0.25">
      <c r="B173" s="292"/>
      <c r="C173" s="292"/>
      <c r="D173" s="209"/>
    </row>
    <row r="174" spans="2:4" ht="19.5" customHeight="1" thickBot="1" x14ac:dyDescent="0.3">
      <c r="D174" s="209"/>
    </row>
    <row r="175" spans="2:4" ht="16.5" customHeight="1" x14ac:dyDescent="0.25">
      <c r="B175" s="592" t="s">
        <v>20</v>
      </c>
      <c r="C175" s="586" t="s">
        <v>41</v>
      </c>
      <c r="D175" s="583" t="s">
        <v>112</v>
      </c>
    </row>
    <row r="176" spans="2:4" ht="70.5" customHeight="1" x14ac:dyDescent="0.25">
      <c r="B176" s="593"/>
      <c r="C176" s="587"/>
      <c r="D176" s="584"/>
    </row>
    <row r="177" spans="2:4" ht="21" customHeight="1" x14ac:dyDescent="0.25">
      <c r="B177" s="306" t="s">
        <v>21</v>
      </c>
      <c r="C177" s="307">
        <f>+'h4'!B48</f>
        <v>31001</v>
      </c>
      <c r="D177" s="308" t="s">
        <v>22</v>
      </c>
    </row>
    <row r="178" spans="2:4" ht="75.75" customHeight="1" x14ac:dyDescent="0.25">
      <c r="B178" s="309" t="s">
        <v>23</v>
      </c>
      <c r="C178" s="310" t="s">
        <v>279</v>
      </c>
      <c r="D178" s="311"/>
    </row>
    <row r="179" spans="2:4" ht="79.5" customHeight="1" x14ac:dyDescent="0.25">
      <c r="B179" s="309" t="s">
        <v>24</v>
      </c>
      <c r="C179" s="310" t="s">
        <v>145</v>
      </c>
      <c r="D179" s="311"/>
    </row>
    <row r="180" spans="2:4" ht="52.5" customHeight="1" x14ac:dyDescent="0.25">
      <c r="B180" s="309" t="s">
        <v>25</v>
      </c>
      <c r="C180" s="310" t="s">
        <v>105</v>
      </c>
      <c r="D180" s="311"/>
    </row>
    <row r="181" spans="2:4" ht="48.75" customHeight="1" x14ac:dyDescent="0.25">
      <c r="B181" s="309" t="s">
        <v>42</v>
      </c>
      <c r="C181" s="310" t="s">
        <v>80</v>
      </c>
      <c r="D181" s="312"/>
    </row>
    <row r="182" spans="2:4" ht="21" customHeight="1" x14ac:dyDescent="0.25">
      <c r="B182" s="588" t="s">
        <v>26</v>
      </c>
      <c r="C182" s="589"/>
      <c r="D182" s="313"/>
    </row>
    <row r="183" spans="2:4" ht="19.5" customHeight="1" thickBot="1" x14ac:dyDescent="0.3">
      <c r="B183" s="596" t="s">
        <v>27</v>
      </c>
      <c r="C183" s="597"/>
      <c r="D183" s="210">
        <f>+'h7'!D42</f>
        <v>-303200</v>
      </c>
    </row>
    <row r="184" spans="2:4" ht="17.25" customHeight="1" x14ac:dyDescent="0.25">
      <c r="D184" s="209"/>
    </row>
    <row r="185" spans="2:4" s="296" customFormat="1" ht="18" thickBot="1" x14ac:dyDescent="0.35">
      <c r="B185" s="298"/>
      <c r="C185" s="297"/>
    </row>
    <row r="186" spans="2:4" ht="16.5" customHeight="1" x14ac:dyDescent="0.25">
      <c r="B186" s="592" t="s">
        <v>20</v>
      </c>
      <c r="C186" s="586" t="s">
        <v>41</v>
      </c>
      <c r="D186" s="583" t="s">
        <v>112</v>
      </c>
    </row>
    <row r="187" spans="2:4" ht="61.5" customHeight="1" x14ac:dyDescent="0.25">
      <c r="B187" s="593"/>
      <c r="C187" s="587"/>
      <c r="D187" s="584"/>
    </row>
    <row r="188" spans="2:4" ht="21" customHeight="1" x14ac:dyDescent="0.25">
      <c r="B188" s="306" t="s">
        <v>21</v>
      </c>
      <c r="C188" s="307">
        <f>+'h4'!B54</f>
        <v>31004</v>
      </c>
      <c r="D188" s="308" t="s">
        <v>22</v>
      </c>
    </row>
    <row r="189" spans="2:4" ht="78" customHeight="1" x14ac:dyDescent="0.25">
      <c r="B189" s="309" t="s">
        <v>23</v>
      </c>
      <c r="C189" s="310" t="s">
        <v>280</v>
      </c>
      <c r="D189" s="311"/>
    </row>
    <row r="190" spans="2:4" ht="54" customHeight="1" x14ac:dyDescent="0.25">
      <c r="B190" s="309" t="s">
        <v>24</v>
      </c>
      <c r="C190" s="310" t="s">
        <v>146</v>
      </c>
      <c r="D190" s="311"/>
    </row>
    <row r="191" spans="2:4" ht="48.75" customHeight="1" x14ac:dyDescent="0.25">
      <c r="B191" s="309" t="s">
        <v>25</v>
      </c>
      <c r="C191" s="310" t="s">
        <v>105</v>
      </c>
      <c r="D191" s="311"/>
    </row>
    <row r="192" spans="2:4" ht="60" customHeight="1" x14ac:dyDescent="0.25">
      <c r="B192" s="309" t="s">
        <v>42</v>
      </c>
      <c r="C192" s="310" t="s">
        <v>80</v>
      </c>
      <c r="D192" s="312"/>
    </row>
    <row r="193" spans="2:4" ht="16.5" customHeight="1" x14ac:dyDescent="0.25">
      <c r="B193" s="594" t="s">
        <v>26</v>
      </c>
      <c r="C193" s="595"/>
      <c r="D193" s="313"/>
    </row>
    <row r="194" spans="2:4" ht="16.5" customHeight="1" x14ac:dyDescent="0.25">
      <c r="B194" s="635" t="s">
        <v>167</v>
      </c>
      <c r="C194" s="636"/>
      <c r="D194" s="65">
        <v>-270</v>
      </c>
    </row>
    <row r="195" spans="2:4" ht="19.5" customHeight="1" thickBot="1" x14ac:dyDescent="0.3">
      <c r="B195" s="602" t="s">
        <v>27</v>
      </c>
      <c r="C195" s="603"/>
      <c r="D195" s="210">
        <f>'h4'!D54</f>
        <v>-3866649.2</v>
      </c>
    </row>
    <row r="196" spans="2:4" ht="16.5" customHeight="1" x14ac:dyDescent="0.25">
      <c r="B196" s="315"/>
      <c r="C196" s="315"/>
      <c r="D196" s="316"/>
    </row>
    <row r="197" spans="2:4" s="296" customFormat="1" ht="18" thickBot="1" x14ac:dyDescent="0.35">
      <c r="B197" s="298"/>
      <c r="C197" s="297"/>
    </row>
    <row r="198" spans="2:4" ht="16.5" customHeight="1" x14ac:dyDescent="0.25">
      <c r="B198" s="592" t="s">
        <v>20</v>
      </c>
      <c r="C198" s="586" t="s">
        <v>41</v>
      </c>
      <c r="D198" s="583" t="s">
        <v>216</v>
      </c>
    </row>
    <row r="199" spans="2:4" ht="54" customHeight="1" x14ac:dyDescent="0.25">
      <c r="B199" s="593"/>
      <c r="C199" s="587"/>
      <c r="D199" s="584"/>
    </row>
    <row r="200" spans="2:4" ht="21" customHeight="1" x14ac:dyDescent="0.25">
      <c r="B200" s="306" t="s">
        <v>21</v>
      </c>
      <c r="C200" s="307">
        <f>+'h4'!B60</f>
        <v>31005</v>
      </c>
      <c r="D200" s="308" t="s">
        <v>22</v>
      </c>
    </row>
    <row r="201" spans="2:4" ht="82.5" customHeight="1" x14ac:dyDescent="0.25">
      <c r="B201" s="335" t="s">
        <v>23</v>
      </c>
      <c r="C201" s="336" t="s">
        <v>289</v>
      </c>
      <c r="D201" s="311"/>
    </row>
    <row r="202" spans="2:4" ht="42.75" customHeight="1" x14ac:dyDescent="0.25">
      <c r="B202" s="335" t="s">
        <v>24</v>
      </c>
      <c r="C202" s="336" t="s">
        <v>290</v>
      </c>
      <c r="D202" s="311"/>
    </row>
    <row r="203" spans="2:4" ht="56.25" customHeight="1" x14ac:dyDescent="0.25">
      <c r="B203" s="335" t="s">
        <v>25</v>
      </c>
      <c r="C203" s="336" t="s">
        <v>105</v>
      </c>
      <c r="D203" s="311"/>
    </row>
    <row r="204" spans="2:4" ht="54.75" customHeight="1" x14ac:dyDescent="0.25">
      <c r="B204" s="335" t="s">
        <v>42</v>
      </c>
      <c r="C204" s="336" t="s">
        <v>80</v>
      </c>
      <c r="D204" s="312"/>
    </row>
    <row r="205" spans="2:4" ht="16.5" customHeight="1" x14ac:dyDescent="0.25">
      <c r="B205" s="588" t="s">
        <v>26</v>
      </c>
      <c r="C205" s="589"/>
      <c r="D205" s="313"/>
    </row>
    <row r="206" spans="2:4" ht="16.5" customHeight="1" x14ac:dyDescent="0.25">
      <c r="B206" s="590" t="s">
        <v>168</v>
      </c>
      <c r="C206" s="591"/>
      <c r="D206" s="65">
        <v>2.7</v>
      </c>
    </row>
    <row r="207" spans="2:4" ht="19.5" customHeight="1" thickBot="1" x14ac:dyDescent="0.3">
      <c r="B207" s="596" t="s">
        <v>27</v>
      </c>
      <c r="C207" s="597"/>
      <c r="D207" s="210">
        <f>+'h7'!D64</f>
        <v>105895</v>
      </c>
    </row>
    <row r="208" spans="2:4" ht="16.5" customHeight="1" x14ac:dyDescent="0.25">
      <c r="B208" s="315"/>
      <c r="C208" s="315"/>
      <c r="D208" s="316"/>
    </row>
    <row r="209" spans="2:4" s="296" customFormat="1" ht="18" thickBot="1" x14ac:dyDescent="0.35">
      <c r="B209" s="298"/>
      <c r="C209" s="297"/>
    </row>
    <row r="210" spans="2:4" ht="16.5" customHeight="1" x14ac:dyDescent="0.25">
      <c r="B210" s="592" t="s">
        <v>20</v>
      </c>
      <c r="C210" s="586" t="s">
        <v>41</v>
      </c>
      <c r="D210" s="583" t="s">
        <v>112</v>
      </c>
    </row>
    <row r="211" spans="2:4" ht="59.25" customHeight="1" x14ac:dyDescent="0.25">
      <c r="B211" s="593"/>
      <c r="C211" s="587"/>
      <c r="D211" s="584"/>
    </row>
    <row r="212" spans="2:4" ht="21" customHeight="1" x14ac:dyDescent="0.25">
      <c r="B212" s="306" t="s">
        <v>21</v>
      </c>
      <c r="C212" s="307">
        <f>+'h4'!B66</f>
        <v>31006</v>
      </c>
      <c r="D212" s="308" t="s">
        <v>22</v>
      </c>
    </row>
    <row r="213" spans="2:4" ht="106.5" customHeight="1" x14ac:dyDescent="0.25">
      <c r="B213" s="306" t="s">
        <v>23</v>
      </c>
      <c r="C213" s="314" t="str">
        <f>+'h4'!C67</f>
        <v xml:space="preserve"> Գերմանիայի զարգացման վարկերի բանկի աջակցությամբ իրականացվող Ախուրյան գետի ջրային ռեսուրսների ինտեգրացված կառավարման ծրագրի երկրորդ փուլի շրջանակներում ջրային տնտեսության ենթակառուցվածքների հիմնանորոգում</v>
      </c>
      <c r="D213" s="311"/>
    </row>
    <row r="214" spans="2:4" ht="75" customHeight="1" x14ac:dyDescent="0.25">
      <c r="B214" s="306" t="s">
        <v>24</v>
      </c>
      <c r="C214" s="314" t="str">
        <f>+'h4'!C69</f>
        <v xml:space="preserve"> Գերմանիայի զարգացման վարկերի բանկի աջակցությամբ իրականացվող Ախուրյան գետի ջրային ռեսուրսների ինտեգրացված կառավարման ծրագրի երկրորդ փուլ </v>
      </c>
      <c r="D214" s="311"/>
    </row>
    <row r="215" spans="2:4" ht="51" customHeight="1" x14ac:dyDescent="0.25">
      <c r="B215" s="306" t="s">
        <v>25</v>
      </c>
      <c r="C215" s="314" t="str">
        <f>+'h4'!C71</f>
        <v xml:space="preserve"> Պետական մարմինների կողմից օգտագործվող ոչ ֆինանսական ակտիվների հետ գործառնություններ</v>
      </c>
      <c r="D215" s="311"/>
    </row>
    <row r="216" spans="2:4" ht="49.5" customHeight="1" x14ac:dyDescent="0.25">
      <c r="B216" s="306" t="s">
        <v>42</v>
      </c>
      <c r="C216" s="314" t="s">
        <v>80</v>
      </c>
      <c r="D216" s="312"/>
    </row>
    <row r="217" spans="2:4" ht="24" customHeight="1" x14ac:dyDescent="0.25">
      <c r="B217" s="588" t="s">
        <v>26</v>
      </c>
      <c r="C217" s="589"/>
      <c r="D217" s="65">
        <v>-140</v>
      </c>
    </row>
    <row r="218" spans="2:4" ht="19.5" customHeight="1" thickBot="1" x14ac:dyDescent="0.3">
      <c r="B218" s="596" t="s">
        <v>27</v>
      </c>
      <c r="C218" s="597"/>
      <c r="D218" s="210">
        <f>+'h7'!D73</f>
        <v>-1990000</v>
      </c>
    </row>
    <row r="219" spans="2:4" ht="19.5" customHeight="1" x14ac:dyDescent="0.25">
      <c r="B219" s="292"/>
      <c r="C219" s="292"/>
      <c r="D219" s="209"/>
    </row>
    <row r="220" spans="2:4" ht="16.5" customHeight="1" thickBot="1" x14ac:dyDescent="0.3">
      <c r="B220" s="315"/>
      <c r="C220" s="315"/>
      <c r="D220" s="316"/>
    </row>
    <row r="221" spans="2:4" ht="20.25" customHeight="1" x14ac:dyDescent="0.25">
      <c r="B221" s="300" t="s">
        <v>18</v>
      </c>
      <c r="C221" s="317" t="s">
        <v>19</v>
      </c>
      <c r="D221" s="318"/>
    </row>
    <row r="222" spans="2:4" ht="44.25" customHeight="1" thickBot="1" x14ac:dyDescent="0.3">
      <c r="B222" s="303">
        <v>1072</v>
      </c>
      <c r="C222" s="304" t="s">
        <v>79</v>
      </c>
      <c r="D222" s="305"/>
    </row>
    <row r="223" spans="2:4" ht="19.5" customHeight="1" x14ac:dyDescent="0.25">
      <c r="B223" s="319"/>
      <c r="C223" s="320"/>
      <c r="D223" s="320"/>
    </row>
    <row r="224" spans="2:4" x14ac:dyDescent="0.25">
      <c r="B224" s="585" t="s">
        <v>28</v>
      </c>
      <c r="C224" s="585"/>
      <c r="D224" s="585"/>
    </row>
    <row r="225" spans="2:4" ht="11.25" customHeight="1" thickBot="1" x14ac:dyDescent="0.3">
      <c r="D225" s="211"/>
    </row>
    <row r="226" spans="2:4" ht="16.5" customHeight="1" x14ac:dyDescent="0.25">
      <c r="B226" s="592" t="s">
        <v>20</v>
      </c>
      <c r="C226" s="586">
        <v>1072</v>
      </c>
      <c r="D226" s="583" t="s">
        <v>112</v>
      </c>
    </row>
    <row r="227" spans="2:4" ht="54" customHeight="1" x14ac:dyDescent="0.25">
      <c r="B227" s="593"/>
      <c r="C227" s="587"/>
      <c r="D227" s="584"/>
    </row>
    <row r="228" spans="2:4" ht="21" customHeight="1" x14ac:dyDescent="0.25">
      <c r="B228" s="306" t="s">
        <v>21</v>
      </c>
      <c r="C228" s="307" t="str">
        <f>+'h9'!B163</f>
        <v xml:space="preserve"> 11004</v>
      </c>
      <c r="D228" s="308" t="s">
        <v>22</v>
      </c>
    </row>
    <row r="229" spans="2:4" ht="81.75" customHeight="1" x14ac:dyDescent="0.25">
      <c r="B229" s="306" t="s">
        <v>23</v>
      </c>
      <c r="C229" s="307" t="str">
        <f>+'h9'!B164</f>
        <v xml:space="preserve"> Եվրոպական միության հարևանության ներդրումային ծրագրի աջակցությամբ իրականացվող Երևանի ջրամատակարարման բարելավման դրամաշնորհային ծրագիր </v>
      </c>
      <c r="D229" s="311"/>
    </row>
    <row r="230" spans="2:4" ht="60" customHeight="1" x14ac:dyDescent="0.25">
      <c r="B230" s="306" t="s">
        <v>24</v>
      </c>
      <c r="C230" s="307" t="str">
        <f>+'h9'!B165</f>
        <v xml:space="preserve"> Երևանի ջրամատակարարման բարելավման ծրագրի աուդիտի իրականացում </v>
      </c>
      <c r="D230" s="311"/>
    </row>
    <row r="231" spans="2:4" ht="39" customHeight="1" x14ac:dyDescent="0.25">
      <c r="B231" s="306" t="s">
        <v>25</v>
      </c>
      <c r="C231" s="307" t="str">
        <f>+'h9'!B166</f>
        <v xml:space="preserve"> Ծառայությունների մատուցում </v>
      </c>
      <c r="D231" s="311"/>
    </row>
    <row r="232" spans="2:4" ht="57.75" customHeight="1" x14ac:dyDescent="0.25">
      <c r="B232" s="335" t="s">
        <v>274</v>
      </c>
      <c r="C232" s="336" t="s">
        <v>80</v>
      </c>
      <c r="D232" s="312"/>
    </row>
    <row r="233" spans="2:4" ht="16.5" customHeight="1" x14ac:dyDescent="0.25">
      <c r="B233" s="588" t="s">
        <v>26</v>
      </c>
      <c r="C233" s="589"/>
      <c r="D233" s="65"/>
    </row>
    <row r="234" spans="2:4" ht="21.75" customHeight="1" x14ac:dyDescent="0.25">
      <c r="B234" s="630" t="s">
        <v>212</v>
      </c>
      <c r="C234" s="599"/>
      <c r="D234" s="212">
        <v>-1</v>
      </c>
    </row>
    <row r="235" spans="2:4" ht="19.5" customHeight="1" thickBot="1" x14ac:dyDescent="0.3">
      <c r="B235" s="596" t="s">
        <v>27</v>
      </c>
      <c r="C235" s="597"/>
      <c r="D235" s="210">
        <f>+'h9'!C170</f>
        <v>-4828.7</v>
      </c>
    </row>
    <row r="236" spans="2:4" ht="16.5" customHeight="1" x14ac:dyDescent="0.25">
      <c r="B236" s="315"/>
      <c r="C236" s="315"/>
      <c r="D236" s="316"/>
    </row>
    <row r="237" spans="2:4" ht="18" thickBot="1" x14ac:dyDescent="0.3">
      <c r="D237" s="211"/>
    </row>
    <row r="238" spans="2:4" ht="17.25" customHeight="1" x14ac:dyDescent="0.25">
      <c r="B238" s="592" t="s">
        <v>20</v>
      </c>
      <c r="C238" s="586">
        <v>1072</v>
      </c>
      <c r="D238" s="583" t="s">
        <v>112</v>
      </c>
    </row>
    <row r="239" spans="2:4" ht="63" customHeight="1" x14ac:dyDescent="0.25">
      <c r="B239" s="593"/>
      <c r="C239" s="587"/>
      <c r="D239" s="584"/>
    </row>
    <row r="240" spans="2:4" x14ac:dyDescent="0.25">
      <c r="B240" s="306" t="s">
        <v>21</v>
      </c>
      <c r="C240" s="307" t="str">
        <f>+'h9'!B175</f>
        <v xml:space="preserve"> 12001</v>
      </c>
      <c r="D240" s="308" t="s">
        <v>22</v>
      </c>
    </row>
    <row r="241" spans="2:4" ht="92.25" customHeight="1" x14ac:dyDescent="0.25">
      <c r="B241" s="306" t="s">
        <v>23</v>
      </c>
      <c r="C241" s="307" t="str">
        <f>+'h9'!B176</f>
        <v xml:space="preserve">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 </v>
      </c>
      <c r="D241" s="311"/>
    </row>
    <row r="242" spans="2:4" ht="97.5" customHeight="1" x14ac:dyDescent="0.25">
      <c r="B242" s="306" t="s">
        <v>24</v>
      </c>
      <c r="C242" s="307" t="str">
        <f>+'h9'!B177</f>
        <v xml:space="preserve"> 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նաև՛ Արմավիրի կեղտաջրերի մաքրման կայանի կառուցում </v>
      </c>
      <c r="D242" s="311"/>
    </row>
    <row r="243" spans="2:4" ht="24.75" customHeight="1" x14ac:dyDescent="0.25">
      <c r="B243" s="306" t="s">
        <v>25</v>
      </c>
      <c r="C243" s="307" t="str">
        <f>+'h9'!B178</f>
        <v xml:space="preserve"> Տրանսֆերտների տրամադրում </v>
      </c>
      <c r="D243" s="311"/>
    </row>
    <row r="244" spans="2:4" ht="61.5" customHeight="1" x14ac:dyDescent="0.25">
      <c r="B244" s="306" t="s">
        <v>283</v>
      </c>
      <c r="C244" s="307" t="str">
        <f>+'h9'!B179</f>
        <v xml:space="preserve"> ՀՀ բնակչություն </v>
      </c>
      <c r="D244" s="312"/>
    </row>
    <row r="245" spans="2:4" x14ac:dyDescent="0.25">
      <c r="B245" s="594" t="s">
        <v>26</v>
      </c>
      <c r="C245" s="595"/>
      <c r="D245" s="65"/>
    </row>
    <row r="246" spans="2:4" x14ac:dyDescent="0.25">
      <c r="B246" s="600" t="s">
        <v>154</v>
      </c>
      <c r="C246" s="601"/>
      <c r="D246" s="65">
        <v>-2.8</v>
      </c>
    </row>
    <row r="247" spans="2:4" x14ac:dyDescent="0.25">
      <c r="B247" s="600" t="s">
        <v>155</v>
      </c>
      <c r="C247" s="601"/>
      <c r="D247" s="65">
        <v>-2.2999999999999998</v>
      </c>
    </row>
    <row r="248" spans="2:4" x14ac:dyDescent="0.25">
      <c r="B248" s="600" t="s">
        <v>156</v>
      </c>
      <c r="C248" s="601"/>
      <c r="D248" s="65">
        <v>-325</v>
      </c>
    </row>
    <row r="249" spans="2:4" ht="18" thickBot="1" x14ac:dyDescent="0.3">
      <c r="B249" s="602" t="s">
        <v>27</v>
      </c>
      <c r="C249" s="603"/>
      <c r="D249" s="210">
        <f>+'h9'!C184</f>
        <v>-1302953.5</v>
      </c>
    </row>
    <row r="250" spans="2:4" ht="11.25" customHeight="1" thickBot="1" x14ac:dyDescent="0.3">
      <c r="D250" s="211"/>
    </row>
    <row r="251" spans="2:4" ht="16.5" customHeight="1" x14ac:dyDescent="0.25">
      <c r="B251" s="592" t="s">
        <v>20</v>
      </c>
      <c r="C251" s="586">
        <v>1072</v>
      </c>
      <c r="D251" s="583" t="s">
        <v>112</v>
      </c>
    </row>
    <row r="252" spans="2:4" ht="60" customHeight="1" x14ac:dyDescent="0.25">
      <c r="B252" s="593"/>
      <c r="C252" s="587"/>
      <c r="D252" s="584"/>
    </row>
    <row r="253" spans="2:4" ht="21" customHeight="1" x14ac:dyDescent="0.25">
      <c r="B253" s="306" t="s">
        <v>21</v>
      </c>
      <c r="C253" s="307">
        <f>+'h4'!B121</f>
        <v>31001</v>
      </c>
      <c r="D253" s="308" t="s">
        <v>22</v>
      </c>
    </row>
    <row r="254" spans="2:4" ht="102.75" customHeight="1" x14ac:dyDescent="0.25">
      <c r="B254" s="306" t="s">
        <v>23</v>
      </c>
      <c r="C254" s="314" t="str">
        <f>+'h4'!C122</f>
        <v xml:space="preserve"> 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v>
      </c>
      <c r="D254" s="311"/>
    </row>
    <row r="255" spans="2:4" ht="82.5" customHeight="1" x14ac:dyDescent="0.25">
      <c r="B255" s="306" t="s">
        <v>24</v>
      </c>
      <c r="C255" s="314" t="str">
        <f>+'h4'!C124</f>
        <v xml:space="preserve"> 6 քաղաքների և 37 գյուղական բնակավայրերի ջրամատակարարման և ջրահեռացման համակարգերի հատվածների հրատապ (մասնակի) վերականգնման աշխատանքներ </v>
      </c>
      <c r="D255" s="311"/>
    </row>
    <row r="256" spans="2:4" ht="61.5" customHeight="1" x14ac:dyDescent="0.25">
      <c r="B256" s="306" t="s">
        <v>25</v>
      </c>
      <c r="C256" s="314" t="str">
        <f>+'h4'!C126</f>
        <v xml:space="preserve"> Պետական մարմինների կողմից օգտագործվող ոչ ֆինանսական ակտիվների հետ գործառնություններ</v>
      </c>
      <c r="D256" s="311"/>
    </row>
    <row r="257" spans="2:4" ht="52.5" customHeight="1" x14ac:dyDescent="0.25">
      <c r="B257" s="306" t="s">
        <v>42</v>
      </c>
      <c r="C257" s="314" t="s">
        <v>80</v>
      </c>
      <c r="D257" s="312"/>
    </row>
    <row r="258" spans="2:4" ht="16.5" customHeight="1" x14ac:dyDescent="0.25">
      <c r="B258" s="594" t="s">
        <v>26</v>
      </c>
      <c r="C258" s="595"/>
      <c r="D258" s="65"/>
    </row>
    <row r="259" spans="2:4" ht="16.5" customHeight="1" x14ac:dyDescent="0.25">
      <c r="B259" s="600" t="s">
        <v>154</v>
      </c>
      <c r="C259" s="601"/>
      <c r="D259" s="65">
        <v>-0.47</v>
      </c>
    </row>
    <row r="260" spans="2:4" ht="19.5" customHeight="1" thickBot="1" x14ac:dyDescent="0.3">
      <c r="B260" s="602" t="s">
        <v>27</v>
      </c>
      <c r="C260" s="603"/>
      <c r="D260" s="210">
        <f>'h7'!D97</f>
        <v>-496975</v>
      </c>
    </row>
    <row r="261" spans="2:4" ht="16.5" customHeight="1" x14ac:dyDescent="0.25">
      <c r="B261" s="315"/>
      <c r="C261" s="315"/>
      <c r="D261" s="316"/>
    </row>
    <row r="262" spans="2:4" ht="11.25" customHeight="1" thickBot="1" x14ac:dyDescent="0.3">
      <c r="D262" s="211"/>
    </row>
    <row r="263" spans="2:4" ht="16.5" customHeight="1" x14ac:dyDescent="0.25">
      <c r="B263" s="592" t="s">
        <v>20</v>
      </c>
      <c r="C263" s="586">
        <v>1072</v>
      </c>
      <c r="D263" s="583" t="s">
        <v>216</v>
      </c>
    </row>
    <row r="264" spans="2:4" ht="60" customHeight="1" x14ac:dyDescent="0.25">
      <c r="B264" s="593"/>
      <c r="C264" s="587"/>
      <c r="D264" s="584"/>
    </row>
    <row r="265" spans="2:4" ht="21" customHeight="1" x14ac:dyDescent="0.25">
      <c r="B265" s="306" t="s">
        <v>21</v>
      </c>
      <c r="C265" s="307">
        <f>+'h4'!B127</f>
        <v>31002</v>
      </c>
      <c r="D265" s="308" t="s">
        <v>22</v>
      </c>
    </row>
    <row r="266" spans="2:4" ht="99" customHeight="1" x14ac:dyDescent="0.25">
      <c r="B266" s="306" t="s">
        <v>23</v>
      </c>
      <c r="C266" s="314" t="str">
        <f>+'h4'!C128</f>
        <v xml:space="preserve"> 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v>
      </c>
      <c r="D266" s="311"/>
    </row>
    <row r="267" spans="2:4" ht="69" customHeight="1" x14ac:dyDescent="0.25">
      <c r="B267" s="306" t="s">
        <v>24</v>
      </c>
      <c r="C267" s="314" t="str">
        <f>+'h4'!C130</f>
        <v xml:space="preserve"> 6 քաղաքների և 37 գյուղական բնակավայրերի ջրամատակարարման և ջրահեռացման համակարգերի հատվածների հրատապ (մասնակի) վերականգնման աշխատանքներ </v>
      </c>
      <c r="D267" s="311"/>
    </row>
    <row r="268" spans="2:4" ht="41.25" customHeight="1" x14ac:dyDescent="0.25">
      <c r="B268" s="306" t="s">
        <v>25</v>
      </c>
      <c r="C268" s="314" t="str">
        <f>+'h4'!C132</f>
        <v xml:space="preserve"> Պետական մարմինների կողմից օգտագործվող ոչ ֆինանսական ակտիվների հետ գործառնություններ</v>
      </c>
      <c r="D268" s="311"/>
    </row>
    <row r="269" spans="2:4" ht="54" customHeight="1" x14ac:dyDescent="0.25">
      <c r="B269" s="306" t="s">
        <v>42</v>
      </c>
      <c r="C269" s="314" t="s">
        <v>80</v>
      </c>
      <c r="D269" s="312"/>
    </row>
    <row r="270" spans="2:4" ht="16.5" customHeight="1" x14ac:dyDescent="0.25">
      <c r="B270" s="594" t="s">
        <v>26</v>
      </c>
      <c r="C270" s="595"/>
      <c r="D270" s="313"/>
    </row>
    <row r="271" spans="2:4" ht="21" customHeight="1" x14ac:dyDescent="0.25">
      <c r="B271" s="630" t="s">
        <v>155</v>
      </c>
      <c r="C271" s="599"/>
      <c r="D271" s="65">
        <v>2.2999999999999998</v>
      </c>
    </row>
    <row r="272" spans="2:4" ht="21" customHeight="1" x14ac:dyDescent="0.25">
      <c r="B272" s="630" t="s">
        <v>156</v>
      </c>
      <c r="C272" s="599"/>
      <c r="D272" s="65">
        <v>481</v>
      </c>
    </row>
    <row r="273" spans="2:4" ht="19.5" customHeight="1" thickBot="1" x14ac:dyDescent="0.3">
      <c r="B273" s="596" t="s">
        <v>27</v>
      </c>
      <c r="C273" s="597"/>
      <c r="D273" s="210">
        <f>+'h7'!D108</f>
        <v>370000</v>
      </c>
    </row>
    <row r="274" spans="2:4" ht="16.5" customHeight="1" x14ac:dyDescent="0.25">
      <c r="B274" s="315"/>
      <c r="C274" s="315"/>
      <c r="D274" s="316"/>
    </row>
    <row r="275" spans="2:4" ht="16.5" customHeight="1" thickBot="1" x14ac:dyDescent="0.3">
      <c r="B275" s="315"/>
      <c r="C275" s="315"/>
      <c r="D275" s="316"/>
    </row>
    <row r="276" spans="2:4" ht="16.5" customHeight="1" x14ac:dyDescent="0.25">
      <c r="B276" s="592" t="s">
        <v>20</v>
      </c>
      <c r="C276" s="586">
        <v>1072</v>
      </c>
      <c r="D276" s="583" t="s">
        <v>112</v>
      </c>
    </row>
    <row r="277" spans="2:4" ht="60.75" customHeight="1" x14ac:dyDescent="0.25">
      <c r="B277" s="593"/>
      <c r="C277" s="587"/>
      <c r="D277" s="584"/>
    </row>
    <row r="278" spans="2:4" ht="21" customHeight="1" x14ac:dyDescent="0.3">
      <c r="B278" s="306" t="s">
        <v>21</v>
      </c>
      <c r="C278" s="307">
        <f>+'h4'!B133</f>
        <v>31005</v>
      </c>
      <c r="D278" s="337" t="s">
        <v>22</v>
      </c>
    </row>
    <row r="279" spans="2:4" ht="81.75" customHeight="1" x14ac:dyDescent="0.3">
      <c r="B279" s="306" t="s">
        <v>23</v>
      </c>
      <c r="C279" s="314" t="str">
        <f>+'h4'!C134</f>
        <v xml:space="preserve"> Գերմանիայի զարգացման վարկերի բանկի աջակցությամբ իրականացվող Լոռու (Վանաձորի) մարզի ջրամատակարարման և ջրահեռացման համակարգերի վերականգնման ծրագիր` երկրորդ փուլ</v>
      </c>
      <c r="D279" s="338"/>
    </row>
    <row r="280" spans="2:4" ht="45.75" customHeight="1" x14ac:dyDescent="0.3">
      <c r="B280" s="306" t="s">
        <v>24</v>
      </c>
      <c r="C280" s="314" t="str">
        <f>+'h4'!C136</f>
        <v xml:space="preserve"> Վանաձորի ջրամատակարարման և ջրահեռացման համակարգերի մասնակի վերականգնում </v>
      </c>
      <c r="D280" s="338"/>
    </row>
    <row r="281" spans="2:4" ht="46.5" customHeight="1" x14ac:dyDescent="0.3">
      <c r="B281" s="306" t="s">
        <v>25</v>
      </c>
      <c r="C281" s="314" t="str">
        <f>+'h4'!C138</f>
        <v xml:space="preserve"> Պետական մարմինների կողմից օգտագործվող ոչ ֆինանսական ակտիվների հետ գործառնություններ</v>
      </c>
      <c r="D281" s="338"/>
    </row>
    <row r="282" spans="2:4" ht="57.75" customHeight="1" x14ac:dyDescent="0.3">
      <c r="B282" s="306" t="s">
        <v>42</v>
      </c>
      <c r="C282" s="314" t="s">
        <v>80</v>
      </c>
      <c r="D282" s="339"/>
    </row>
    <row r="283" spans="2:4" ht="21.75" customHeight="1" x14ac:dyDescent="0.25">
      <c r="B283" s="588" t="s">
        <v>26</v>
      </c>
      <c r="C283" s="589"/>
      <c r="D283" s="313"/>
    </row>
    <row r="284" spans="2:4" ht="19.5" customHeight="1" thickBot="1" x14ac:dyDescent="0.3">
      <c r="B284" s="596" t="s">
        <v>27</v>
      </c>
      <c r="C284" s="597"/>
      <c r="D284" s="210">
        <f>+'h7'!D123</f>
        <v>-1459</v>
      </c>
    </row>
    <row r="285" spans="2:4" ht="16.5" customHeight="1" x14ac:dyDescent="0.25">
      <c r="B285" s="315"/>
      <c r="C285" s="315"/>
      <c r="D285" s="316"/>
    </row>
    <row r="286" spans="2:4" ht="11.25" customHeight="1" x14ac:dyDescent="0.25">
      <c r="D286" s="211"/>
    </row>
    <row r="287" spans="2:4" s="341" customFormat="1" x14ac:dyDescent="0.25">
      <c r="B287" s="299"/>
      <c r="C287" s="299"/>
      <c r="D287" s="340" t="s">
        <v>217</v>
      </c>
    </row>
    <row r="288" spans="2:4" s="341" customFormat="1" x14ac:dyDescent="0.25">
      <c r="B288" s="625" t="s">
        <v>214</v>
      </c>
      <c r="C288" s="625"/>
      <c r="D288" s="342"/>
    </row>
    <row r="289" spans="2:4" s="341" customFormat="1" x14ac:dyDescent="0.25">
      <c r="B289" s="343" t="s">
        <v>215</v>
      </c>
      <c r="C289" s="343"/>
      <c r="D289" s="344"/>
    </row>
    <row r="290" spans="2:4" s="341" customFormat="1" ht="18" thickBot="1" x14ac:dyDescent="0.3">
      <c r="B290" s="345"/>
      <c r="C290" s="345"/>
      <c r="D290" s="345"/>
    </row>
    <row r="291" spans="2:4" s="341" customFormat="1" ht="27.75" customHeight="1" x14ac:dyDescent="0.25">
      <c r="B291" s="346" t="s">
        <v>18</v>
      </c>
      <c r="C291" s="301" t="s">
        <v>19</v>
      </c>
      <c r="D291" s="347"/>
    </row>
    <row r="292" spans="2:4" s="341" customFormat="1" ht="22.5" customHeight="1" thickBot="1" x14ac:dyDescent="0.3">
      <c r="B292" s="348" t="s">
        <v>91</v>
      </c>
      <c r="C292" s="349" t="s">
        <v>92</v>
      </c>
      <c r="D292" s="350"/>
    </row>
    <row r="293" spans="2:4" s="341" customFormat="1" x14ac:dyDescent="0.25">
      <c r="B293" s="347"/>
      <c r="C293" s="342"/>
      <c r="D293" s="342"/>
    </row>
    <row r="294" spans="2:4" s="341" customFormat="1" ht="18" thickBot="1" x14ac:dyDescent="0.3">
      <c r="B294" s="351" t="s">
        <v>28</v>
      </c>
      <c r="C294" s="342"/>
      <c r="D294" s="342"/>
    </row>
    <row r="295" spans="2:4" s="341" customFormat="1" ht="85.5" customHeight="1" x14ac:dyDescent="0.25">
      <c r="B295" s="352" t="s">
        <v>20</v>
      </c>
      <c r="C295" s="353">
        <v>1139</v>
      </c>
      <c r="D295" s="354" t="s">
        <v>238</v>
      </c>
    </row>
    <row r="296" spans="2:4" s="341" customFormat="1" ht="40.5" customHeight="1" x14ac:dyDescent="0.25">
      <c r="B296" s="355" t="s">
        <v>21</v>
      </c>
      <c r="C296" s="310" t="s">
        <v>93</v>
      </c>
      <c r="D296" s="308" t="s">
        <v>22</v>
      </c>
    </row>
    <row r="297" spans="2:4" s="341" customFormat="1" ht="23.25" customHeight="1" x14ac:dyDescent="0.25">
      <c r="B297" s="355" t="s">
        <v>23</v>
      </c>
      <c r="C297" s="314" t="s">
        <v>92</v>
      </c>
      <c r="D297" s="356"/>
    </row>
    <row r="298" spans="2:4" s="341" customFormat="1" ht="69" x14ac:dyDescent="0.25">
      <c r="B298" s="355" t="s">
        <v>24</v>
      </c>
      <c r="C298" s="314" t="s">
        <v>94</v>
      </c>
      <c r="D298" s="356"/>
    </row>
    <row r="299" spans="2:4" s="341" customFormat="1" x14ac:dyDescent="0.25">
      <c r="B299" s="355" t="s">
        <v>25</v>
      </c>
      <c r="C299" s="310" t="s">
        <v>64</v>
      </c>
      <c r="D299" s="356"/>
    </row>
    <row r="300" spans="2:4" s="341" customFormat="1" ht="34.5" x14ac:dyDescent="0.25">
      <c r="B300" s="355" t="s">
        <v>95</v>
      </c>
      <c r="C300" s="310" t="s">
        <v>44</v>
      </c>
      <c r="D300" s="356"/>
    </row>
    <row r="301" spans="2:4" s="341" customFormat="1" x14ac:dyDescent="0.25">
      <c r="B301" s="626" t="s">
        <v>26</v>
      </c>
      <c r="C301" s="627"/>
      <c r="D301" s="334"/>
    </row>
    <row r="302" spans="2:4" s="341" customFormat="1" ht="25.5" customHeight="1" thickBot="1" x14ac:dyDescent="0.3">
      <c r="B302" s="596" t="s">
        <v>27</v>
      </c>
      <c r="C302" s="624"/>
      <c r="D302" s="117">
        <f>-D311</f>
        <v>-925036.3</v>
      </c>
    </row>
    <row r="303" spans="2:4" s="341" customFormat="1" ht="18" thickBot="1" x14ac:dyDescent="0.3">
      <c r="B303" s="316"/>
      <c r="C303" s="316"/>
      <c r="D303" s="316"/>
    </row>
    <row r="304" spans="2:4" s="341" customFormat="1" ht="72.75" customHeight="1" x14ac:dyDescent="0.25">
      <c r="B304" s="352" t="s">
        <v>20</v>
      </c>
      <c r="C304" s="353">
        <v>1139</v>
      </c>
      <c r="D304" s="354" t="s">
        <v>216</v>
      </c>
    </row>
    <row r="305" spans="2:5" s="341" customFormat="1" ht="32.25" customHeight="1" x14ac:dyDescent="0.25">
      <c r="B305" s="355" t="s">
        <v>21</v>
      </c>
      <c r="C305" s="310" t="s">
        <v>93</v>
      </c>
      <c r="D305" s="308" t="s">
        <v>22</v>
      </c>
    </row>
    <row r="306" spans="2:5" s="341" customFormat="1" x14ac:dyDescent="0.25">
      <c r="B306" s="355" t="s">
        <v>23</v>
      </c>
      <c r="C306" s="310" t="s">
        <v>92</v>
      </c>
      <c r="D306" s="356"/>
    </row>
    <row r="307" spans="2:5" s="341" customFormat="1" ht="69" x14ac:dyDescent="0.25">
      <c r="B307" s="355" t="s">
        <v>24</v>
      </c>
      <c r="C307" s="314" t="s">
        <v>94</v>
      </c>
      <c r="D307" s="356"/>
    </row>
    <row r="308" spans="2:5" s="341" customFormat="1" x14ac:dyDescent="0.25">
      <c r="B308" s="355" t="s">
        <v>25</v>
      </c>
      <c r="C308" s="310" t="s">
        <v>64</v>
      </c>
      <c r="D308" s="356"/>
    </row>
    <row r="309" spans="2:5" s="341" customFormat="1" ht="34.5" x14ac:dyDescent="0.25">
      <c r="B309" s="355" t="s">
        <v>95</v>
      </c>
      <c r="C309" s="310" t="s">
        <v>44</v>
      </c>
      <c r="D309" s="356"/>
    </row>
    <row r="310" spans="2:5" s="341" customFormat="1" x14ac:dyDescent="0.25">
      <c r="B310" s="626" t="s">
        <v>26</v>
      </c>
      <c r="C310" s="627"/>
      <c r="D310" s="334"/>
    </row>
    <row r="311" spans="2:5" s="341" customFormat="1" ht="18" thickBot="1" x14ac:dyDescent="0.3">
      <c r="B311" s="596" t="s">
        <v>27</v>
      </c>
      <c r="C311" s="624"/>
      <c r="D311" s="117">
        <f>-'h11'!G11</f>
        <v>925036.3</v>
      </c>
    </row>
    <row r="312" spans="2:5" ht="18.75" customHeight="1" x14ac:dyDescent="0.25">
      <c r="D312" s="211"/>
      <c r="E312" s="357"/>
    </row>
    <row r="314" spans="2:5" x14ac:dyDescent="0.25">
      <c r="D314" s="271"/>
    </row>
  </sheetData>
  <mergeCells count="141">
    <mergeCell ref="B247:C247"/>
    <mergeCell ref="D58:D59"/>
    <mergeCell ref="D238:D239"/>
    <mergeCell ref="D164:D165"/>
    <mergeCell ref="D175:D176"/>
    <mergeCell ref="D186:D187"/>
    <mergeCell ref="D198:D199"/>
    <mergeCell ref="B58:B59"/>
    <mergeCell ref="C58:C59"/>
    <mergeCell ref="B245:C245"/>
    <mergeCell ref="B246:C246"/>
    <mergeCell ref="C226:C227"/>
    <mergeCell ref="B218:C218"/>
    <mergeCell ref="B224:D224"/>
    <mergeCell ref="C153:C154"/>
    <mergeCell ref="B164:B165"/>
    <mergeCell ref="C164:C165"/>
    <mergeCell ref="B217:C217"/>
    <mergeCell ref="B207:C207"/>
    <mergeCell ref="B210:B211"/>
    <mergeCell ref="B194:C194"/>
    <mergeCell ref="B195:C195"/>
    <mergeCell ref="B198:B199"/>
    <mergeCell ref="D210:D211"/>
    <mergeCell ref="D226:D227"/>
    <mergeCell ref="B249:C249"/>
    <mergeCell ref="B238:B239"/>
    <mergeCell ref="C238:C239"/>
    <mergeCell ref="B258:C258"/>
    <mergeCell ref="B270:C270"/>
    <mergeCell ref="B68:B69"/>
    <mergeCell ref="C68:C69"/>
    <mergeCell ref="B276:B277"/>
    <mergeCell ref="C276:C277"/>
    <mergeCell ref="B260:C260"/>
    <mergeCell ref="B263:B264"/>
    <mergeCell ref="C263:C264"/>
    <mergeCell ref="B233:C233"/>
    <mergeCell ref="B234:C234"/>
    <mergeCell ref="B235:C235"/>
    <mergeCell ref="B183:C183"/>
    <mergeCell ref="C210:C211"/>
    <mergeCell ref="B248:C248"/>
    <mergeCell ref="B171:C171"/>
    <mergeCell ref="B172:C172"/>
    <mergeCell ref="B149:C149"/>
    <mergeCell ref="B150:C150"/>
    <mergeCell ref="B153:B154"/>
    <mergeCell ref="B226:B227"/>
    <mergeCell ref="D263:D264"/>
    <mergeCell ref="D276:D277"/>
    <mergeCell ref="D68:D69"/>
    <mergeCell ref="B311:C311"/>
    <mergeCell ref="B65:C65"/>
    <mergeCell ref="B66:C66"/>
    <mergeCell ref="B288:C288"/>
    <mergeCell ref="B301:C301"/>
    <mergeCell ref="B302:C302"/>
    <mergeCell ref="B79:C79"/>
    <mergeCell ref="B80:C80"/>
    <mergeCell ref="B76:C76"/>
    <mergeCell ref="B77:C77"/>
    <mergeCell ref="B78:C78"/>
    <mergeCell ref="B259:C259"/>
    <mergeCell ref="B251:B252"/>
    <mergeCell ref="C251:C252"/>
    <mergeCell ref="B271:C271"/>
    <mergeCell ref="B272:C272"/>
    <mergeCell ref="B273:C273"/>
    <mergeCell ref="B310:C310"/>
    <mergeCell ref="B75:C75"/>
    <mergeCell ref="B283:C283"/>
    <mergeCell ref="B284:C284"/>
    <mergeCell ref="B1:D1"/>
    <mergeCell ref="B2:D2"/>
    <mergeCell ref="B3:D3"/>
    <mergeCell ref="B5:D5"/>
    <mergeCell ref="B8:D8"/>
    <mergeCell ref="B142:B143"/>
    <mergeCell ref="C142:C143"/>
    <mergeCell ref="B86:D86"/>
    <mergeCell ref="B106:C106"/>
    <mergeCell ref="B105:C105"/>
    <mergeCell ref="C113:D113"/>
    <mergeCell ref="C114:D114"/>
    <mergeCell ref="B116:D116"/>
    <mergeCell ref="B130:B131"/>
    <mergeCell ref="C130:C131"/>
    <mergeCell ref="B137:C137"/>
    <mergeCell ref="B138:C138"/>
    <mergeCell ref="B139:C139"/>
    <mergeCell ref="C118:C119"/>
    <mergeCell ref="B125:C125"/>
    <mergeCell ref="B126:C126"/>
    <mergeCell ref="B127:C127"/>
    <mergeCell ref="B31:B32"/>
    <mergeCell ref="C31:C32"/>
    <mergeCell ref="D31:D32"/>
    <mergeCell ref="B38:C38"/>
    <mergeCell ref="B109:D109"/>
    <mergeCell ref="B160:C160"/>
    <mergeCell ref="B27:C27"/>
    <mergeCell ref="B98:B99"/>
    <mergeCell ref="C98:C99"/>
    <mergeCell ref="B39:C39"/>
    <mergeCell ref="B42:B43"/>
    <mergeCell ref="C42:C43"/>
    <mergeCell ref="B49:C49"/>
    <mergeCell ref="B50:C50"/>
    <mergeCell ref="D42:D43"/>
    <mergeCell ref="D87:D88"/>
    <mergeCell ref="D98:D99"/>
    <mergeCell ref="D118:D119"/>
    <mergeCell ref="D130:D131"/>
    <mergeCell ref="D142:D143"/>
    <mergeCell ref="D153:D154"/>
    <mergeCell ref="B56:D56"/>
    <mergeCell ref="D251:D252"/>
    <mergeCell ref="B15:D15"/>
    <mergeCell ref="C198:C199"/>
    <mergeCell ref="C175:C176"/>
    <mergeCell ref="B205:C205"/>
    <mergeCell ref="B206:C206"/>
    <mergeCell ref="B186:B187"/>
    <mergeCell ref="C186:C187"/>
    <mergeCell ref="B193:C193"/>
    <mergeCell ref="B182:C182"/>
    <mergeCell ref="B175:B176"/>
    <mergeCell ref="B161:C161"/>
    <mergeCell ref="B87:B88"/>
    <mergeCell ref="C87:C88"/>
    <mergeCell ref="B94:C94"/>
    <mergeCell ref="B95:C95"/>
    <mergeCell ref="B118:B119"/>
    <mergeCell ref="B24:C24"/>
    <mergeCell ref="B25:C25"/>
    <mergeCell ref="B26:C26"/>
    <mergeCell ref="B17:B18"/>
    <mergeCell ref="C17:C18"/>
    <mergeCell ref="B28:C28"/>
    <mergeCell ref="D17:D18"/>
  </mergeCells>
  <pageMargins left="0.19" right="0.23" top="0.75" bottom="0.75" header="0.3" footer="0.3"/>
  <pageSetup scale="82" orientation="portrait" r:id="rId1"/>
  <rowBreaks count="1" manualBreakCount="1">
    <brk id="287" min="1" max="4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7"/>
  <sheetViews>
    <sheetView tabSelected="1" zoomScaleNormal="100" workbookViewId="0">
      <selection activeCell="G5" sqref="G5"/>
    </sheetView>
  </sheetViews>
  <sheetFormatPr defaultColWidth="8" defaultRowHeight="17.25" outlineLevelRow="1" x14ac:dyDescent="0.3"/>
  <cols>
    <col min="1" max="1" width="9.42578125" style="46" customWidth="1"/>
    <col min="2" max="3" width="8" style="46"/>
    <col min="4" max="4" width="10.5703125" style="46" customWidth="1"/>
    <col min="5" max="5" width="15.85546875" style="46" customWidth="1"/>
    <col min="6" max="6" width="72" style="51" customWidth="1"/>
    <col min="7" max="7" width="30.85546875" style="51" customWidth="1"/>
    <col min="8" max="8" width="25.140625" style="119" customWidth="1"/>
    <col min="9" max="9" width="10.28515625" style="119" bestFit="1" customWidth="1"/>
    <col min="10" max="15" width="8" style="119"/>
    <col min="16" max="16384" width="8" style="46"/>
  </cols>
  <sheetData>
    <row r="1" spans="1:15" ht="17.25" customHeight="1" x14ac:dyDescent="0.3">
      <c r="G1" s="131" t="s">
        <v>293</v>
      </c>
    </row>
    <row r="2" spans="1:15" s="1" customFormat="1" x14ac:dyDescent="0.25">
      <c r="A2" s="544" t="s">
        <v>81</v>
      </c>
      <c r="B2" s="544"/>
      <c r="C2" s="544"/>
      <c r="D2" s="544"/>
      <c r="E2" s="544"/>
      <c r="F2" s="544"/>
      <c r="G2" s="544"/>
      <c r="H2" s="120"/>
      <c r="I2" s="121"/>
      <c r="J2" s="121"/>
      <c r="K2" s="121"/>
      <c r="L2" s="121"/>
      <c r="M2" s="121"/>
      <c r="N2" s="121"/>
      <c r="O2" s="121"/>
    </row>
    <row r="3" spans="1:15" s="1" customFormat="1" x14ac:dyDescent="0.25">
      <c r="A3" s="544" t="s">
        <v>0</v>
      </c>
      <c r="B3" s="544"/>
      <c r="C3" s="544"/>
      <c r="D3" s="544"/>
      <c r="E3" s="544"/>
      <c r="F3" s="544"/>
      <c r="G3" s="544"/>
      <c r="H3" s="120"/>
      <c r="I3" s="121"/>
      <c r="J3" s="121"/>
      <c r="K3" s="121"/>
      <c r="L3" s="121"/>
      <c r="M3" s="121"/>
      <c r="N3" s="121"/>
      <c r="O3" s="121"/>
    </row>
    <row r="4" spans="1:15" s="1" customFormat="1" ht="39" customHeight="1" x14ac:dyDescent="0.25">
      <c r="A4" s="478" t="s">
        <v>110</v>
      </c>
      <c r="B4" s="478"/>
      <c r="C4" s="478"/>
      <c r="D4" s="478"/>
      <c r="E4" s="478"/>
      <c r="F4" s="478"/>
      <c r="G4" s="478"/>
      <c r="H4" s="121"/>
      <c r="I4" s="121"/>
      <c r="J4" s="121"/>
      <c r="K4" s="121"/>
      <c r="L4" s="121"/>
      <c r="M4" s="121"/>
      <c r="N4" s="121"/>
      <c r="O4" s="121"/>
    </row>
    <row r="5" spans="1:15" s="21" customFormat="1" ht="18" thickBot="1" x14ac:dyDescent="0.3">
      <c r="F5" s="49"/>
      <c r="G5" s="132" t="s">
        <v>296</v>
      </c>
      <c r="H5" s="122"/>
      <c r="I5" s="122"/>
      <c r="J5" s="122"/>
      <c r="K5" s="122"/>
      <c r="L5" s="122"/>
      <c r="M5" s="122"/>
      <c r="N5" s="122"/>
      <c r="O5" s="122"/>
    </row>
    <row r="6" spans="1:15" s="21" customFormat="1" ht="130.5" customHeight="1" x14ac:dyDescent="0.25">
      <c r="A6" s="638" t="s">
        <v>5</v>
      </c>
      <c r="B6" s="639"/>
      <c r="C6" s="639"/>
      <c r="D6" s="639" t="s">
        <v>6</v>
      </c>
      <c r="E6" s="639"/>
      <c r="F6" s="639" t="s">
        <v>7</v>
      </c>
      <c r="G6" s="134" t="s">
        <v>3</v>
      </c>
      <c r="H6" s="122"/>
      <c r="I6" s="122"/>
      <c r="J6" s="122"/>
      <c r="K6" s="122"/>
      <c r="L6" s="122"/>
      <c r="M6" s="122"/>
      <c r="N6" s="122"/>
      <c r="O6" s="122"/>
    </row>
    <row r="7" spans="1:15" s="21" customFormat="1" ht="16.5" customHeight="1" x14ac:dyDescent="0.25">
      <c r="A7" s="640"/>
      <c r="B7" s="641"/>
      <c r="C7" s="641"/>
      <c r="D7" s="641"/>
      <c r="E7" s="641"/>
      <c r="F7" s="641"/>
      <c r="G7" s="637" t="s">
        <v>111</v>
      </c>
      <c r="H7" s="122"/>
      <c r="I7" s="122"/>
      <c r="J7" s="122"/>
      <c r="K7" s="122"/>
      <c r="L7" s="122"/>
      <c r="M7" s="122"/>
      <c r="N7" s="122"/>
      <c r="O7" s="122"/>
    </row>
    <row r="8" spans="1:15" s="21" customFormat="1" ht="19.5" customHeight="1" x14ac:dyDescent="0.25">
      <c r="A8" s="55" t="s">
        <v>8</v>
      </c>
      <c r="B8" s="125" t="s">
        <v>9</v>
      </c>
      <c r="C8" s="125" t="s">
        <v>10</v>
      </c>
      <c r="D8" s="125" t="s">
        <v>11</v>
      </c>
      <c r="E8" s="125" t="s">
        <v>12</v>
      </c>
      <c r="F8" s="641"/>
      <c r="G8" s="637"/>
      <c r="H8" s="122"/>
      <c r="I8" s="122"/>
      <c r="J8" s="122"/>
      <c r="K8" s="122"/>
      <c r="L8" s="122"/>
      <c r="M8" s="122"/>
      <c r="N8" s="122"/>
      <c r="O8" s="122"/>
    </row>
    <row r="9" spans="1:15" s="21" customFormat="1" ht="16.5" customHeight="1" x14ac:dyDescent="0.25">
      <c r="A9" s="56"/>
      <c r="B9" s="8"/>
      <c r="C9" s="8"/>
      <c r="D9" s="8"/>
      <c r="E9" s="8"/>
      <c r="F9" s="57" t="s">
        <v>13</v>
      </c>
      <c r="G9" s="50">
        <f>+G11+G30</f>
        <v>0</v>
      </c>
      <c r="H9" s="122"/>
      <c r="I9" s="122"/>
      <c r="J9" s="122"/>
      <c r="K9" s="122"/>
      <c r="L9" s="122"/>
      <c r="M9" s="122"/>
      <c r="N9" s="122"/>
      <c r="O9" s="122"/>
    </row>
    <row r="10" spans="1:15" s="21" customFormat="1" ht="16.5" customHeight="1" x14ac:dyDescent="0.25">
      <c r="A10" s="56"/>
      <c r="B10" s="8"/>
      <c r="C10" s="8"/>
      <c r="D10" s="8"/>
      <c r="E10" s="8"/>
      <c r="F10" s="15" t="s">
        <v>14</v>
      </c>
      <c r="G10" s="58"/>
      <c r="H10" s="122"/>
      <c r="I10" s="122"/>
      <c r="J10" s="122"/>
      <c r="K10" s="122"/>
      <c r="L10" s="122"/>
      <c r="M10" s="122"/>
      <c r="N10" s="122"/>
      <c r="O10" s="122"/>
    </row>
    <row r="11" spans="1:15" s="21" customFormat="1" ht="23.25" customHeight="1" x14ac:dyDescent="0.25">
      <c r="A11" s="56"/>
      <c r="B11" s="8"/>
      <c r="C11" s="8"/>
      <c r="D11" s="8"/>
      <c r="E11" s="8"/>
      <c r="F11" s="57" t="s">
        <v>82</v>
      </c>
      <c r="G11" s="50">
        <f>G12</f>
        <v>-925036.3</v>
      </c>
      <c r="H11" s="122"/>
      <c r="I11" s="122"/>
      <c r="J11" s="122"/>
      <c r="K11" s="122"/>
      <c r="L11" s="122"/>
      <c r="M11" s="122"/>
      <c r="N11" s="122"/>
      <c r="O11" s="122"/>
    </row>
    <row r="12" spans="1:15" ht="34.5" x14ac:dyDescent="0.3">
      <c r="A12" s="59" t="s">
        <v>86</v>
      </c>
      <c r="B12" s="8"/>
      <c r="C12" s="8"/>
      <c r="D12" s="8"/>
      <c r="E12" s="8"/>
      <c r="F12" s="57" t="s">
        <v>87</v>
      </c>
      <c r="G12" s="16">
        <f>G14</f>
        <v>-925036.3</v>
      </c>
    </row>
    <row r="13" spans="1:15" x14ac:dyDescent="0.3">
      <c r="A13" s="56"/>
      <c r="B13" s="8"/>
      <c r="C13" s="8"/>
      <c r="D13" s="8"/>
      <c r="E13" s="8"/>
      <c r="F13" s="15" t="s">
        <v>14</v>
      </c>
      <c r="G13" s="16"/>
    </row>
    <row r="14" spans="1:15" x14ac:dyDescent="0.3">
      <c r="A14" s="56"/>
      <c r="B14" s="23" t="s">
        <v>88</v>
      </c>
      <c r="C14" s="8"/>
      <c r="D14" s="8"/>
      <c r="E14" s="8"/>
      <c r="F14" s="57" t="s">
        <v>89</v>
      </c>
      <c r="G14" s="16">
        <f>G16</f>
        <v>-925036.3</v>
      </c>
    </row>
    <row r="15" spans="1:15" x14ac:dyDescent="0.3">
      <c r="A15" s="56"/>
      <c r="B15" s="8"/>
      <c r="C15" s="8"/>
      <c r="D15" s="8"/>
      <c r="E15" s="8"/>
      <c r="F15" s="15" t="s">
        <v>14</v>
      </c>
      <c r="G15" s="16"/>
    </row>
    <row r="16" spans="1:15" x14ac:dyDescent="0.3">
      <c r="A16" s="56"/>
      <c r="B16" s="8"/>
      <c r="C16" s="23" t="s">
        <v>88</v>
      </c>
      <c r="D16" s="8"/>
      <c r="E16" s="8"/>
      <c r="F16" s="57" t="s">
        <v>84</v>
      </c>
      <c r="G16" s="16">
        <f>G18</f>
        <v>-925036.3</v>
      </c>
    </row>
    <row r="17" spans="1:15" x14ac:dyDescent="0.3">
      <c r="A17" s="56"/>
      <c r="B17" s="8"/>
      <c r="C17" s="8"/>
      <c r="D17" s="8"/>
      <c r="E17" s="8"/>
      <c r="F17" s="15" t="s">
        <v>14</v>
      </c>
      <c r="G17" s="16"/>
    </row>
    <row r="18" spans="1:15" x14ac:dyDescent="0.3">
      <c r="A18" s="56"/>
      <c r="B18" s="8"/>
      <c r="C18" s="8"/>
      <c r="D18" s="8"/>
      <c r="E18" s="8"/>
      <c r="F18" s="57" t="s">
        <v>82</v>
      </c>
      <c r="G18" s="16">
        <f>G20</f>
        <v>-925036.3</v>
      </c>
    </row>
    <row r="19" spans="1:15" x14ac:dyDescent="0.3">
      <c r="A19" s="56"/>
      <c r="B19" s="8"/>
      <c r="C19" s="8"/>
      <c r="D19" s="8"/>
      <c r="E19" s="8"/>
      <c r="F19" s="15" t="s">
        <v>14</v>
      </c>
      <c r="G19" s="16"/>
    </row>
    <row r="20" spans="1:15" x14ac:dyDescent="0.3">
      <c r="A20" s="56"/>
      <c r="B20" s="8"/>
      <c r="C20" s="8"/>
      <c r="D20" s="23" t="s">
        <v>83</v>
      </c>
      <c r="E20" s="8"/>
      <c r="F20" s="15" t="s">
        <v>84</v>
      </c>
      <c r="G20" s="16">
        <f>G22</f>
        <v>-925036.3</v>
      </c>
    </row>
    <row r="21" spans="1:15" x14ac:dyDescent="0.3">
      <c r="A21" s="56"/>
      <c r="B21" s="8"/>
      <c r="C21" s="8"/>
      <c r="D21" s="8"/>
      <c r="E21" s="8"/>
      <c r="F21" s="15" t="s">
        <v>14</v>
      </c>
      <c r="G21" s="16"/>
    </row>
    <row r="22" spans="1:15" x14ac:dyDescent="0.3">
      <c r="A22" s="56"/>
      <c r="B22" s="8"/>
      <c r="C22" s="8"/>
      <c r="D22" s="8"/>
      <c r="E22" s="60" t="s">
        <v>85</v>
      </c>
      <c r="F22" s="15" t="s">
        <v>84</v>
      </c>
      <c r="G22" s="16">
        <f>G24</f>
        <v>-925036.3</v>
      </c>
    </row>
    <row r="23" spans="1:15" x14ac:dyDescent="0.3">
      <c r="A23" s="56"/>
      <c r="B23" s="8"/>
      <c r="C23" s="8"/>
      <c r="D23" s="8"/>
      <c r="E23" s="8"/>
      <c r="F23" s="15" t="s">
        <v>15</v>
      </c>
      <c r="G23" s="16"/>
    </row>
    <row r="24" spans="1:15" x14ac:dyDescent="0.3">
      <c r="A24" s="56"/>
      <c r="B24" s="8"/>
      <c r="C24" s="8"/>
      <c r="D24" s="8"/>
      <c r="E24" s="8"/>
      <c r="F24" s="7" t="s">
        <v>82</v>
      </c>
      <c r="G24" s="16">
        <f>G26</f>
        <v>-925036.3</v>
      </c>
    </row>
    <row r="25" spans="1:15" ht="34.5" x14ac:dyDescent="0.3">
      <c r="A25" s="56"/>
      <c r="B25" s="8"/>
      <c r="C25" s="8"/>
      <c r="D25" s="8"/>
      <c r="E25" s="8"/>
      <c r="F25" s="15" t="s">
        <v>16</v>
      </c>
      <c r="G25" s="16"/>
    </row>
    <row r="26" spans="1:15" x14ac:dyDescent="0.3">
      <c r="A26" s="56"/>
      <c r="B26" s="8"/>
      <c r="C26" s="8"/>
      <c r="D26" s="8"/>
      <c r="E26" s="8"/>
      <c r="F26" s="61" t="s">
        <v>13</v>
      </c>
      <c r="G26" s="16">
        <f t="shared" ref="G26:G28" si="0">G27</f>
        <v>-925036.3</v>
      </c>
    </row>
    <row r="27" spans="1:15" x14ac:dyDescent="0.3">
      <c r="A27" s="56"/>
      <c r="B27" s="8"/>
      <c r="C27" s="8"/>
      <c r="D27" s="8"/>
      <c r="E27" s="8"/>
      <c r="F27" s="61" t="s">
        <v>62</v>
      </c>
      <c r="G27" s="16">
        <f t="shared" si="0"/>
        <v>-925036.3</v>
      </c>
    </row>
    <row r="28" spans="1:15" x14ac:dyDescent="0.3">
      <c r="A28" s="56"/>
      <c r="B28" s="8"/>
      <c r="C28" s="8"/>
      <c r="D28" s="8"/>
      <c r="E28" s="8"/>
      <c r="F28" s="61" t="s">
        <v>65</v>
      </c>
      <c r="G28" s="16">
        <f t="shared" si="0"/>
        <v>-925036.3</v>
      </c>
    </row>
    <row r="29" spans="1:15" x14ac:dyDescent="0.3">
      <c r="A29" s="56"/>
      <c r="B29" s="8"/>
      <c r="C29" s="8"/>
      <c r="D29" s="8"/>
      <c r="E29" s="8"/>
      <c r="F29" s="61" t="s">
        <v>90</v>
      </c>
      <c r="G29" s="16">
        <f>-'h6'!G12</f>
        <v>-925036.3</v>
      </c>
    </row>
    <row r="30" spans="1:15" s="21" customFormat="1" ht="38.25" customHeight="1" x14ac:dyDescent="0.25">
      <c r="A30" s="56"/>
      <c r="B30" s="8"/>
      <c r="C30" s="8"/>
      <c r="D30" s="8"/>
      <c r="E30" s="8"/>
      <c r="F30" s="57" t="s">
        <v>4</v>
      </c>
      <c r="G30" s="50">
        <f>G31+G50</f>
        <v>925036.3</v>
      </c>
      <c r="H30" s="122"/>
      <c r="I30" s="122"/>
      <c r="J30" s="122"/>
      <c r="K30" s="122"/>
      <c r="L30" s="122"/>
      <c r="M30" s="122"/>
      <c r="N30" s="122"/>
      <c r="O30" s="122"/>
    </row>
    <row r="31" spans="1:15" s="21" customFormat="1" x14ac:dyDescent="0.25">
      <c r="A31" s="146" t="s">
        <v>31</v>
      </c>
      <c r="B31" s="8"/>
      <c r="C31" s="8"/>
      <c r="D31" s="8"/>
      <c r="E31" s="8"/>
      <c r="F31" s="25" t="s">
        <v>32</v>
      </c>
      <c r="G31" s="135">
        <f>+G33</f>
        <v>7370</v>
      </c>
      <c r="H31" s="122"/>
      <c r="I31" s="122"/>
      <c r="J31" s="122"/>
      <c r="K31" s="122"/>
      <c r="L31" s="122"/>
      <c r="M31" s="122"/>
      <c r="N31" s="122"/>
      <c r="O31" s="122"/>
    </row>
    <row r="32" spans="1:15" s="21" customFormat="1" x14ac:dyDescent="0.25">
      <c r="A32" s="56"/>
      <c r="B32" s="8"/>
      <c r="C32" s="8"/>
      <c r="D32" s="8"/>
      <c r="E32" s="8"/>
      <c r="F32" s="15" t="s">
        <v>14</v>
      </c>
      <c r="G32" s="124"/>
      <c r="H32" s="122"/>
      <c r="I32" s="122"/>
      <c r="J32" s="122"/>
      <c r="K32" s="122"/>
      <c r="L32" s="122"/>
      <c r="M32" s="122"/>
      <c r="N32" s="122"/>
      <c r="O32" s="122"/>
    </row>
    <row r="33" spans="1:15" s="21" customFormat="1" x14ac:dyDescent="0.25">
      <c r="A33" s="56"/>
      <c r="B33" s="24" t="s">
        <v>133</v>
      </c>
      <c r="C33" s="8"/>
      <c r="D33" s="8"/>
      <c r="E33" s="8"/>
      <c r="F33" s="62" t="s">
        <v>134</v>
      </c>
      <c r="G33" s="135">
        <f>+G35</f>
        <v>7370</v>
      </c>
      <c r="H33" s="122"/>
      <c r="I33" s="122"/>
      <c r="J33" s="122"/>
      <c r="K33" s="122"/>
      <c r="L33" s="122"/>
      <c r="M33" s="122"/>
      <c r="N33" s="122"/>
      <c r="O33" s="122"/>
    </row>
    <row r="34" spans="1:15" s="21" customFormat="1" x14ac:dyDescent="0.25">
      <c r="A34" s="56"/>
      <c r="B34" s="8"/>
      <c r="C34" s="8"/>
      <c r="D34" s="8"/>
      <c r="E34" s="8"/>
      <c r="F34" s="15" t="s">
        <v>14</v>
      </c>
      <c r="G34" s="124"/>
      <c r="H34" s="122"/>
      <c r="I34" s="122"/>
      <c r="J34" s="122"/>
      <c r="K34" s="122"/>
      <c r="L34" s="122"/>
      <c r="M34" s="122"/>
      <c r="N34" s="122"/>
      <c r="O34" s="122"/>
    </row>
    <row r="35" spans="1:15" s="21" customFormat="1" x14ac:dyDescent="0.25">
      <c r="A35" s="56"/>
      <c r="B35" s="8"/>
      <c r="C35" s="63" t="s">
        <v>78</v>
      </c>
      <c r="D35" s="8"/>
      <c r="E35" s="8"/>
      <c r="F35" s="57" t="s">
        <v>134</v>
      </c>
      <c r="G35" s="147">
        <f>+G37</f>
        <v>7370</v>
      </c>
      <c r="H35" s="122"/>
      <c r="I35" s="122"/>
      <c r="J35" s="122"/>
      <c r="K35" s="122"/>
      <c r="L35" s="122"/>
      <c r="M35" s="122"/>
      <c r="N35" s="122"/>
      <c r="O35" s="122"/>
    </row>
    <row r="36" spans="1:15" s="21" customFormat="1" x14ac:dyDescent="0.25">
      <c r="A36" s="56"/>
      <c r="B36" s="8"/>
      <c r="C36" s="8"/>
      <c r="D36" s="8"/>
      <c r="E36" s="8"/>
      <c r="F36" s="15" t="s">
        <v>14</v>
      </c>
      <c r="G36" s="124"/>
      <c r="H36" s="122"/>
      <c r="I36" s="122"/>
      <c r="J36" s="122"/>
      <c r="K36" s="122"/>
      <c r="L36" s="122"/>
      <c r="M36" s="122"/>
      <c r="N36" s="122"/>
      <c r="O36" s="122"/>
    </row>
    <row r="37" spans="1:15" s="21" customFormat="1" ht="34.5" x14ac:dyDescent="0.25">
      <c r="A37" s="56"/>
      <c r="B37" s="8"/>
      <c r="C37" s="8"/>
      <c r="D37" s="8"/>
      <c r="E37" s="8"/>
      <c r="F37" s="57" t="s">
        <v>4</v>
      </c>
      <c r="G37" s="135">
        <f>G39</f>
        <v>7370</v>
      </c>
      <c r="H37" s="122"/>
      <c r="I37" s="122"/>
      <c r="J37" s="122"/>
      <c r="K37" s="122"/>
      <c r="L37" s="122"/>
      <c r="M37" s="122"/>
      <c r="N37" s="122"/>
      <c r="O37" s="122"/>
    </row>
    <row r="38" spans="1:15" s="21" customFormat="1" x14ac:dyDescent="0.25">
      <c r="A38" s="56"/>
      <c r="B38" s="8"/>
      <c r="C38" s="8"/>
      <c r="D38" s="8"/>
      <c r="E38" s="8"/>
      <c r="F38" s="15" t="s">
        <v>14</v>
      </c>
      <c r="G38" s="124"/>
      <c r="H38" s="122"/>
      <c r="I38" s="122"/>
      <c r="J38" s="122"/>
      <c r="K38" s="122"/>
      <c r="L38" s="122"/>
      <c r="M38" s="122"/>
      <c r="N38" s="122"/>
      <c r="O38" s="122"/>
    </row>
    <row r="39" spans="1:15" x14ac:dyDescent="0.3">
      <c r="A39" s="148"/>
      <c r="B39" s="8"/>
      <c r="C39" s="8"/>
      <c r="D39" s="130">
        <v>1019</v>
      </c>
      <c r="E39" s="8"/>
      <c r="F39" s="15" t="s">
        <v>130</v>
      </c>
      <c r="G39" s="149">
        <f>G41</f>
        <v>7370</v>
      </c>
    </row>
    <row r="40" spans="1:15" s="52" customFormat="1" outlineLevel="1" x14ac:dyDescent="0.3">
      <c r="A40" s="150"/>
      <c r="B40" s="8"/>
      <c r="C40" s="8"/>
      <c r="D40" s="8"/>
      <c r="E40" s="8"/>
      <c r="F40" s="15" t="s">
        <v>14</v>
      </c>
      <c r="G40" s="151">
        <f>+'h7'!F11+'h8'!F11+'h6'!G12</f>
        <v>0</v>
      </c>
      <c r="H40" s="119"/>
      <c r="I40" s="119"/>
      <c r="J40" s="119"/>
      <c r="K40" s="119"/>
      <c r="L40" s="119"/>
      <c r="M40" s="119"/>
      <c r="N40" s="119"/>
      <c r="O40" s="119"/>
    </row>
    <row r="41" spans="1:15" x14ac:dyDescent="0.3">
      <c r="A41" s="148"/>
      <c r="B41" s="64"/>
      <c r="C41" s="64"/>
      <c r="D41" s="64"/>
      <c r="E41" s="130" t="s">
        <v>191</v>
      </c>
      <c r="F41" s="15" t="s">
        <v>190</v>
      </c>
      <c r="G41" s="152">
        <f>G43</f>
        <v>7370</v>
      </c>
    </row>
    <row r="42" spans="1:15" x14ac:dyDescent="0.3">
      <c r="A42" s="148"/>
      <c r="B42" s="64"/>
      <c r="C42" s="64"/>
      <c r="D42" s="64"/>
      <c r="E42" s="3"/>
      <c r="F42" s="3" t="s">
        <v>15</v>
      </c>
      <c r="G42" s="152"/>
    </row>
    <row r="43" spans="1:15" ht="34.5" x14ac:dyDescent="0.3">
      <c r="A43" s="148"/>
      <c r="B43" s="64"/>
      <c r="C43" s="64"/>
      <c r="D43" s="64"/>
      <c r="E43" s="3"/>
      <c r="F43" s="7" t="s">
        <v>174</v>
      </c>
      <c r="G43" s="152">
        <f>G45</f>
        <v>7370</v>
      </c>
    </row>
    <row r="44" spans="1:15" ht="34.5" x14ac:dyDescent="0.3">
      <c r="A44" s="148"/>
      <c r="B44" s="64"/>
      <c r="C44" s="64"/>
      <c r="D44" s="64"/>
      <c r="E44" s="3"/>
      <c r="F44" s="3" t="s">
        <v>16</v>
      </c>
      <c r="G44" s="152"/>
    </row>
    <row r="45" spans="1:15" x14ac:dyDescent="0.3">
      <c r="A45" s="148"/>
      <c r="B45" s="64"/>
      <c r="C45" s="64"/>
      <c r="D45" s="64"/>
      <c r="E45" s="3"/>
      <c r="F45" s="3" t="s">
        <v>13</v>
      </c>
      <c r="G45" s="152">
        <f t="shared" ref="G45:G48" si="1">G46</f>
        <v>7370</v>
      </c>
    </row>
    <row r="46" spans="1:15" x14ac:dyDescent="0.3">
      <c r="A46" s="148"/>
      <c r="B46" s="64"/>
      <c r="C46" s="64"/>
      <c r="D46" s="64"/>
      <c r="E46" s="3"/>
      <c r="F46" s="3" t="s">
        <v>62</v>
      </c>
      <c r="G46" s="152">
        <f t="shared" si="1"/>
        <v>7370</v>
      </c>
    </row>
    <row r="47" spans="1:15" x14ac:dyDescent="0.3">
      <c r="A47" s="148"/>
      <c r="B47" s="64"/>
      <c r="C47" s="64"/>
      <c r="D47" s="64"/>
      <c r="E47" s="3"/>
      <c r="F47" s="3" t="s">
        <v>120</v>
      </c>
      <c r="G47" s="152">
        <f t="shared" si="1"/>
        <v>7370</v>
      </c>
    </row>
    <row r="48" spans="1:15" ht="34.5" x14ac:dyDescent="0.3">
      <c r="A48" s="148"/>
      <c r="B48" s="64"/>
      <c r="C48" s="64"/>
      <c r="D48" s="64"/>
      <c r="E48" s="3"/>
      <c r="F48" s="15" t="s">
        <v>192</v>
      </c>
      <c r="G48" s="152">
        <f t="shared" si="1"/>
        <v>7370</v>
      </c>
    </row>
    <row r="49" spans="1:7" x14ac:dyDescent="0.3">
      <c r="A49" s="148"/>
      <c r="B49" s="64"/>
      <c r="C49" s="64"/>
      <c r="D49" s="64"/>
      <c r="E49" s="3"/>
      <c r="F49" s="15" t="s">
        <v>142</v>
      </c>
      <c r="G49" s="152">
        <f>'h4'!D90</f>
        <v>7370</v>
      </c>
    </row>
    <row r="50" spans="1:7" ht="34.5" x14ac:dyDescent="0.3">
      <c r="A50" s="153" t="s">
        <v>75</v>
      </c>
      <c r="B50" s="8"/>
      <c r="C50" s="8"/>
      <c r="D50" s="8"/>
      <c r="E50" s="8"/>
      <c r="F50" s="57" t="s">
        <v>76</v>
      </c>
      <c r="G50" s="154">
        <f>G52</f>
        <v>917666.3</v>
      </c>
    </row>
    <row r="51" spans="1:7" x14ac:dyDescent="0.3">
      <c r="A51" s="56"/>
      <c r="B51" s="8"/>
      <c r="C51" s="8"/>
      <c r="D51" s="8"/>
      <c r="E51" s="8"/>
      <c r="F51" s="15" t="s">
        <v>14</v>
      </c>
      <c r="G51" s="155"/>
    </row>
    <row r="52" spans="1:7" x14ac:dyDescent="0.3">
      <c r="A52" s="56"/>
      <c r="B52" s="24" t="s">
        <v>77</v>
      </c>
      <c r="C52" s="8"/>
      <c r="D52" s="8"/>
      <c r="E52" s="8"/>
      <c r="F52" s="57" t="s">
        <v>63</v>
      </c>
      <c r="G52" s="154">
        <f>G54</f>
        <v>917666.3</v>
      </c>
    </row>
    <row r="53" spans="1:7" x14ac:dyDescent="0.3">
      <c r="A53" s="56"/>
      <c r="B53" s="8"/>
      <c r="C53" s="8"/>
      <c r="D53" s="8"/>
      <c r="E53" s="8"/>
      <c r="F53" s="15" t="s">
        <v>14</v>
      </c>
      <c r="G53" s="155"/>
    </row>
    <row r="54" spans="1:7" x14ac:dyDescent="0.3">
      <c r="A54" s="56"/>
      <c r="B54" s="8"/>
      <c r="C54" s="24" t="s">
        <v>78</v>
      </c>
      <c r="D54" s="8"/>
      <c r="E54" s="8"/>
      <c r="F54" s="57" t="s">
        <v>63</v>
      </c>
      <c r="G54" s="154">
        <f>G56</f>
        <v>917666.3</v>
      </c>
    </row>
    <row r="55" spans="1:7" x14ac:dyDescent="0.3">
      <c r="A55" s="56"/>
      <c r="B55" s="8"/>
      <c r="C55" s="8"/>
      <c r="D55" s="8"/>
      <c r="E55" s="8"/>
      <c r="F55" s="15" t="s">
        <v>14</v>
      </c>
      <c r="G55" s="155"/>
    </row>
    <row r="56" spans="1:7" ht="34.5" x14ac:dyDescent="0.3">
      <c r="A56" s="56"/>
      <c r="B56" s="8"/>
      <c r="C56" s="8"/>
      <c r="D56" s="8"/>
      <c r="E56" s="8"/>
      <c r="F56" s="57" t="s">
        <v>4</v>
      </c>
      <c r="G56" s="154">
        <f>G58</f>
        <v>917666.3</v>
      </c>
    </row>
    <row r="57" spans="1:7" x14ac:dyDescent="0.3">
      <c r="A57" s="56"/>
      <c r="B57" s="8"/>
      <c r="C57" s="8"/>
      <c r="D57" s="8"/>
      <c r="E57" s="8"/>
      <c r="F57" s="15" t="s">
        <v>14</v>
      </c>
      <c r="G57" s="155"/>
    </row>
    <row r="58" spans="1:7" x14ac:dyDescent="0.3">
      <c r="A58" s="56"/>
      <c r="B58" s="8"/>
      <c r="C58" s="8"/>
      <c r="D58" s="8">
        <v>1072</v>
      </c>
      <c r="E58" s="8"/>
      <c r="F58" s="15" t="s">
        <v>72</v>
      </c>
      <c r="G58" s="154">
        <f>G60+G69</f>
        <v>917666.3</v>
      </c>
    </row>
    <row r="59" spans="1:7" x14ac:dyDescent="0.3">
      <c r="A59" s="56"/>
      <c r="B59" s="8"/>
      <c r="C59" s="8"/>
      <c r="D59" s="8"/>
      <c r="E59" s="8"/>
      <c r="F59" s="15" t="s">
        <v>14</v>
      </c>
      <c r="G59" s="155"/>
    </row>
    <row r="60" spans="1:7" x14ac:dyDescent="0.3">
      <c r="A60" s="126"/>
      <c r="B60" s="3"/>
      <c r="C60" s="3"/>
      <c r="D60" s="3"/>
      <c r="E60" s="22" t="s">
        <v>269</v>
      </c>
      <c r="F60" s="9" t="s">
        <v>189</v>
      </c>
      <c r="G60" s="152">
        <f>G62</f>
        <v>16986</v>
      </c>
    </row>
    <row r="61" spans="1:7" x14ac:dyDescent="0.3">
      <c r="A61" s="126"/>
      <c r="B61" s="3"/>
      <c r="C61" s="3"/>
      <c r="D61" s="3"/>
      <c r="E61" s="22"/>
      <c r="F61" s="9" t="s">
        <v>15</v>
      </c>
      <c r="G61" s="152"/>
    </row>
    <row r="62" spans="1:7" ht="34.5" x14ac:dyDescent="0.3">
      <c r="A62" s="126"/>
      <c r="B62" s="3"/>
      <c r="C62" s="3"/>
      <c r="D62" s="3"/>
      <c r="E62" s="3"/>
      <c r="F62" s="7" t="s">
        <v>174</v>
      </c>
      <c r="G62" s="152">
        <f>G64</f>
        <v>16986</v>
      </c>
    </row>
    <row r="63" spans="1:7" ht="34.5" x14ac:dyDescent="0.3">
      <c r="A63" s="126"/>
      <c r="B63" s="3"/>
      <c r="C63" s="3"/>
      <c r="D63" s="3"/>
      <c r="E63" s="3"/>
      <c r="F63" s="3" t="s">
        <v>16</v>
      </c>
      <c r="G63" s="152"/>
    </row>
    <row r="64" spans="1:7" x14ac:dyDescent="0.3">
      <c r="A64" s="126"/>
      <c r="B64" s="3"/>
      <c r="C64" s="3"/>
      <c r="D64" s="3"/>
      <c r="E64" s="3"/>
      <c r="F64" s="3" t="s">
        <v>13</v>
      </c>
      <c r="G64" s="152">
        <f t="shared" ref="G64:G67" si="2">G65</f>
        <v>16986</v>
      </c>
    </row>
    <row r="65" spans="1:7" x14ac:dyDescent="0.3">
      <c r="A65" s="126"/>
      <c r="B65" s="3"/>
      <c r="C65" s="3"/>
      <c r="D65" s="3"/>
      <c r="E65" s="3"/>
      <c r="F65" s="3" t="s">
        <v>62</v>
      </c>
      <c r="G65" s="152">
        <f t="shared" si="2"/>
        <v>16986</v>
      </c>
    </row>
    <row r="66" spans="1:7" x14ac:dyDescent="0.3">
      <c r="A66" s="126"/>
      <c r="B66" s="3"/>
      <c r="C66" s="3"/>
      <c r="D66" s="3"/>
      <c r="E66" s="3"/>
      <c r="F66" s="3" t="s">
        <v>120</v>
      </c>
      <c r="G66" s="152">
        <f t="shared" si="2"/>
        <v>16986</v>
      </c>
    </row>
    <row r="67" spans="1:7" ht="34.5" x14ac:dyDescent="0.3">
      <c r="A67" s="126"/>
      <c r="B67" s="3"/>
      <c r="C67" s="3"/>
      <c r="D67" s="3"/>
      <c r="E67" s="3"/>
      <c r="F67" s="15" t="s">
        <v>192</v>
      </c>
      <c r="G67" s="152">
        <f t="shared" si="2"/>
        <v>16986</v>
      </c>
    </row>
    <row r="68" spans="1:7" x14ac:dyDescent="0.3">
      <c r="A68" s="126"/>
      <c r="B68" s="3"/>
      <c r="C68" s="3"/>
      <c r="D68" s="3"/>
      <c r="E68" s="3"/>
      <c r="F68" s="15" t="s">
        <v>142</v>
      </c>
      <c r="G68" s="152">
        <f>'h5'!G175</f>
        <v>16986</v>
      </c>
    </row>
    <row r="69" spans="1:7" ht="34.5" x14ac:dyDescent="0.3">
      <c r="A69" s="148"/>
      <c r="B69" s="64"/>
      <c r="C69" s="64"/>
      <c r="D69" s="64"/>
      <c r="E69" s="130">
        <v>31015</v>
      </c>
      <c r="F69" s="15" t="s">
        <v>127</v>
      </c>
      <c r="G69" s="152">
        <f>G71</f>
        <v>900680.3</v>
      </c>
    </row>
    <row r="70" spans="1:7" x14ac:dyDescent="0.3">
      <c r="A70" s="148"/>
      <c r="B70" s="64"/>
      <c r="C70" s="64"/>
      <c r="D70" s="64"/>
      <c r="E70" s="8"/>
      <c r="F70" s="15" t="s">
        <v>15</v>
      </c>
      <c r="G70" s="152"/>
    </row>
    <row r="71" spans="1:7" ht="34.5" x14ac:dyDescent="0.3">
      <c r="A71" s="148"/>
      <c r="B71" s="64"/>
      <c r="C71" s="64"/>
      <c r="D71" s="64"/>
      <c r="E71" s="8"/>
      <c r="F71" s="7" t="s">
        <v>45</v>
      </c>
      <c r="G71" s="152">
        <f>G73</f>
        <v>900680.3</v>
      </c>
    </row>
    <row r="72" spans="1:7" ht="34.5" x14ac:dyDescent="0.3">
      <c r="A72" s="148"/>
      <c r="B72" s="64"/>
      <c r="C72" s="64"/>
      <c r="D72" s="64"/>
      <c r="E72" s="8"/>
      <c r="F72" s="15" t="s">
        <v>16</v>
      </c>
      <c r="G72" s="152"/>
    </row>
    <row r="73" spans="1:7" x14ac:dyDescent="0.3">
      <c r="A73" s="148"/>
      <c r="B73" s="64"/>
      <c r="C73" s="64"/>
      <c r="D73" s="64"/>
      <c r="E73" s="8"/>
      <c r="F73" s="15" t="s">
        <v>13</v>
      </c>
      <c r="G73" s="152">
        <f t="shared" ref="G73:G76" si="3">G74</f>
        <v>900680.3</v>
      </c>
    </row>
    <row r="74" spans="1:7" x14ac:dyDescent="0.3">
      <c r="A74" s="148"/>
      <c r="B74" s="64"/>
      <c r="C74" s="64"/>
      <c r="D74" s="64"/>
      <c r="E74" s="8"/>
      <c r="F74" s="15" t="s">
        <v>139</v>
      </c>
      <c r="G74" s="152">
        <f t="shared" si="3"/>
        <v>900680.3</v>
      </c>
    </row>
    <row r="75" spans="1:7" x14ac:dyDescent="0.3">
      <c r="A75" s="148"/>
      <c r="B75" s="64"/>
      <c r="C75" s="64"/>
      <c r="D75" s="64"/>
      <c r="E75" s="8"/>
      <c r="F75" s="15" t="s">
        <v>140</v>
      </c>
      <c r="G75" s="152">
        <f t="shared" si="3"/>
        <v>900680.3</v>
      </c>
    </row>
    <row r="76" spans="1:7" ht="34.5" x14ac:dyDescent="0.3">
      <c r="A76" s="148"/>
      <c r="B76" s="64"/>
      <c r="C76" s="64"/>
      <c r="D76" s="64"/>
      <c r="E76" s="8"/>
      <c r="F76" s="15" t="s">
        <v>141</v>
      </c>
      <c r="G76" s="152">
        <f t="shared" si="3"/>
        <v>900680.3</v>
      </c>
    </row>
    <row r="77" spans="1:7" ht="18" thickBot="1" x14ac:dyDescent="0.35">
      <c r="A77" s="156"/>
      <c r="B77" s="157"/>
      <c r="C77" s="157"/>
      <c r="D77" s="157"/>
      <c r="E77" s="136"/>
      <c r="F77" s="140" t="s">
        <v>142</v>
      </c>
      <c r="G77" s="158">
        <f>'h5'!G205</f>
        <v>900680.3</v>
      </c>
    </row>
  </sheetData>
  <mergeCells count="7">
    <mergeCell ref="G7:G8"/>
    <mergeCell ref="A2:G2"/>
    <mergeCell ref="A3:G3"/>
    <mergeCell ref="A4:G4"/>
    <mergeCell ref="A6:C7"/>
    <mergeCell ref="D6:E7"/>
    <mergeCell ref="F6:F8"/>
  </mergeCells>
  <pageMargins left="0.7" right="0.7" top="0.75" bottom="0.75" header="0.3" footer="0.3"/>
  <pageSetup paperSize="9" scale="6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7</vt:i4>
      </vt:variant>
    </vt:vector>
  </HeadingPairs>
  <TitlesOfParts>
    <vt:vector size="18" baseType="lpstr">
      <vt:lpstr>h1</vt:lpstr>
      <vt:lpstr>h2</vt:lpstr>
      <vt:lpstr>h3</vt:lpstr>
      <vt:lpstr>h4</vt:lpstr>
      <vt:lpstr>h5</vt:lpstr>
      <vt:lpstr>h6</vt:lpstr>
      <vt:lpstr>h7</vt:lpstr>
      <vt:lpstr>h8</vt:lpstr>
      <vt:lpstr>h9</vt:lpstr>
      <vt:lpstr>h10</vt:lpstr>
      <vt:lpstr>h11</vt:lpstr>
      <vt:lpstr>'h10'!Print_Area</vt:lpstr>
      <vt:lpstr>'h2'!Print_Area</vt:lpstr>
      <vt:lpstr>'h4'!Print_Area</vt:lpstr>
      <vt:lpstr>'h5'!Print_Area</vt:lpstr>
      <vt:lpstr>'h6'!Print_Area</vt:lpstr>
      <vt:lpstr>'h7'!Print_Area</vt:lpstr>
      <vt:lpstr>'h8'!Print_Area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https://mul2-mta.gov.am/tasks/1650757/oneclick/havelvac.xlsx?token=c318293a9c7cd764ad3b6afac3a4c8f3</cp:keywords>
  <cp:lastModifiedBy>Susanna Arzumanyan</cp:lastModifiedBy>
  <cp:lastPrinted>2024-09-30T06:15:13Z</cp:lastPrinted>
  <dcterms:created xsi:type="dcterms:W3CDTF">2021-01-22T11:42:14Z</dcterms:created>
  <dcterms:modified xsi:type="dcterms:W3CDTF">2024-10-03T05:25:34Z</dcterms:modified>
</cp:coreProperties>
</file>