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hidePivotFieldList="1" defaultThemeVersion="124226"/>
  <bookViews>
    <workbookView xWindow="-105" yWindow="-105" windowWidth="20730" windowHeight="11760" tabRatio="423" firstSheet="9" activeTab="9"/>
  </bookViews>
  <sheets>
    <sheet name="1. օրենք 2 հոդվ" sheetId="78" r:id="rId1"/>
    <sheet name="-2" sheetId="72" state="hidden" r:id="rId2"/>
    <sheet name="-3" sheetId="73" state="hidden" r:id="rId3"/>
    <sheet name="-4" sheetId="74" state="hidden" r:id="rId4"/>
    <sheet name="-5" sheetId="75" state="hidden" r:id="rId5"/>
    <sheet name="2. օրենք 6 հոդվ, 2323 Հ2" sheetId="76" r:id="rId6"/>
    <sheet name="3. օրենք Հ1-1" sheetId="85" r:id="rId7"/>
    <sheet name="4. 2323 Հ5-1" sheetId="68" r:id="rId8"/>
    <sheet name="5. օրենք  Հ1-4,   2323 Հ5-3" sheetId="87" r:id="rId9"/>
    <sheet name="6. օրենք Հ1-5, 2323 Հ5-4" sheetId="82" r:id="rId10"/>
    <sheet name="7.Հ3Հ4" sheetId="66" r:id="rId11"/>
    <sheet name="-10 petq chi " sheetId="83" state="hidden" r:id="rId12"/>
    <sheet name="-11petq chi" sheetId="67" state="hidden" r:id="rId13"/>
    <sheet name="8. 2323 Հ9-9․7" sheetId="69" r:id="rId14"/>
    <sheet name="9. 2323 Հ9․1-9․1․7" sheetId="70" r:id="rId15"/>
    <sheet name="10. 2323 Հ11" sheetId="86" r:id="rId16"/>
    <sheet name="AMD 1232 բյուջե 2024" sheetId="84" state="hidden" r:id="rId17"/>
  </sheets>
  <externalReferences>
    <externalReference r:id="rId18"/>
  </externalReferences>
  <definedNames>
    <definedName name="_xlnm._FilterDatabase" localSheetId="10" hidden="1">'7.Հ3Հ4'!$E$1:$F$12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10">#REF!</definedName>
    <definedName name="AgencyCode">#REF!</definedName>
    <definedName name="AgencyName" localSheetId="10">#REF!</definedName>
    <definedName name="AgencyName">#REF!</definedName>
    <definedName name="åû" localSheetId="10">#REF!</definedName>
    <definedName name="åû">#REF!</definedName>
    <definedName name="davit" localSheetId="10">#REF!</definedName>
    <definedName name="davit">#REF!</definedName>
    <definedName name="Functional1" localSheetId="10">#REF!</definedName>
    <definedName name="Functional1">#REF!</definedName>
    <definedName name="ggg" localSheetId="10">#REF!</definedName>
    <definedName name="ggg">#REF!</definedName>
    <definedName name="hav">#REF!</definedName>
    <definedName name="havelvac">#REF!</definedName>
    <definedName name="mas" localSheetId="10">#REF!</definedName>
    <definedName name="mas">#REF!</definedName>
    <definedName name="mass" localSheetId="10">#REF!</definedName>
    <definedName name="mass">#REF!</definedName>
    <definedName name="PANature" localSheetId="10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10">#REF!</definedName>
    <definedName name="PAType">#REF!</definedName>
    <definedName name="Performance2" localSheetId="10">#REF!</definedName>
    <definedName name="Performance2">#REF!</definedName>
    <definedName name="PerformanceType" localSheetId="10">#REF!</definedName>
    <definedName name="PerformanceType">#REF!</definedName>
    <definedName name="_xlnm.Print_Area" localSheetId="6">'3. օրենք Հ1-1'!$B$1:$D$12</definedName>
    <definedName name="_xlnm.Print_Area" localSheetId="10">'7.Հ3Հ4'!$B$1:$H$75</definedName>
    <definedName name="_xlnm.Print_Titles" localSheetId="6">'3. օրենք Հ1-1'!$9:$9</definedName>
    <definedName name="program">#REF!,#REF!,#REF!,#REF!,#REF!,#REF!,#REF!,#REF!,#REF!,#REF!,#REF!,#REF!,#REF!,#REF!,#REF!,#REF!,#REF!,#REF!,#REF!,#REF!</definedName>
    <definedName name="x" localSheetId="10">#REF!</definedName>
    <definedName name="x">#REF!</definedName>
    <definedName name="Հավելված" localSheetId="10">#REF!</definedName>
    <definedName name="Հավելված">#REF!</definedName>
    <definedName name="Մաս" localSheetId="10">#REF!</definedName>
    <definedName name="Մաս">#REF!</definedName>
    <definedName name="շախմատիստ" localSheetId="10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E33" i="68"/>
  <c r="G37" i="82"/>
  <c r="F12" i="87" l="1"/>
  <c r="G23" i="66"/>
  <c r="C29" i="70"/>
  <c r="H33" i="66"/>
  <c r="H36"/>
  <c r="H38"/>
  <c r="H41"/>
  <c r="H32" l="1"/>
  <c r="H30"/>
  <c r="H29" s="1"/>
  <c r="E36" i="82" l="1"/>
  <c r="E38" l="1"/>
  <c r="C46" i="70" l="1"/>
  <c r="C46" i="69"/>
  <c r="H67" i="66"/>
  <c r="H66" s="1"/>
  <c r="D34" i="68"/>
  <c r="G25" i="87"/>
  <c r="E26"/>
  <c r="H58" i="66" l="1"/>
  <c r="H56" s="1"/>
  <c r="H54" s="1"/>
  <c r="H52" s="1"/>
  <c r="H65"/>
  <c r="H64" s="1"/>
  <c r="H62" s="1"/>
  <c r="H60" s="1"/>
  <c r="G24" i="87"/>
  <c r="G23" s="1"/>
  <c r="B34" i="70"/>
  <c r="C30"/>
  <c r="C31"/>
  <c r="C32"/>
  <c r="C27"/>
  <c r="C28"/>
  <c r="B23"/>
  <c r="C21"/>
  <c r="C20"/>
  <c r="C18"/>
  <c r="C17"/>
  <c r="C13"/>
  <c r="B13"/>
  <c r="E25" i="87" l="1"/>
  <c r="F20"/>
  <c r="E24"/>
  <c r="E23" s="1"/>
  <c r="G22"/>
  <c r="G20" s="1"/>
  <c r="G18" s="1"/>
  <c r="C15" i="67"/>
  <c r="C12"/>
  <c r="E22" i="87" l="1"/>
  <c r="F18"/>
  <c r="E20"/>
  <c r="G16"/>
  <c r="G15" s="1"/>
  <c r="G14" s="1"/>
  <c r="G12" s="1"/>
  <c r="G46" i="82"/>
  <c r="G45" s="1"/>
  <c r="G44" s="1"/>
  <c r="G43" s="1"/>
  <c r="G41" s="1"/>
  <c r="G39" s="1"/>
  <c r="F37"/>
  <c r="E33"/>
  <c r="G32"/>
  <c r="F26"/>
  <c r="F25" s="1"/>
  <c r="E14" i="87" l="1"/>
  <c r="F16"/>
  <c r="F15" s="1"/>
  <c r="E30" i="82"/>
  <c r="E31"/>
  <c r="E18" i="87"/>
  <c r="E32" i="82"/>
  <c r="G15"/>
  <c r="G12" s="1"/>
  <c r="G16" s="1"/>
  <c r="E27"/>
  <c r="F32"/>
  <c r="G29"/>
  <c r="G26"/>
  <c r="G25" s="1"/>
  <c r="E35"/>
  <c r="F46"/>
  <c r="F45" s="1"/>
  <c r="F44" s="1"/>
  <c r="F34"/>
  <c r="G34"/>
  <c r="G28" s="1"/>
  <c r="F29"/>
  <c r="E47"/>
  <c r="D19"/>
  <c r="D17"/>
  <c r="D31" i="68"/>
  <c r="D29"/>
  <c r="D25"/>
  <c r="D23"/>
  <c r="B17" i="75"/>
  <c r="D21" i="68" s="1"/>
  <c r="B16" i="75"/>
  <c r="A12"/>
  <c r="X27" i="84"/>
  <c r="W27"/>
  <c r="V27"/>
  <c r="U27"/>
  <c r="T27"/>
  <c r="S27"/>
  <c r="R27"/>
  <c r="Q27"/>
  <c r="P27"/>
  <c r="O27"/>
  <c r="N27"/>
  <c r="M27"/>
  <c r="L27"/>
  <c r="K27"/>
  <c r="J27"/>
  <c r="I27"/>
  <c r="H27"/>
  <c r="G27"/>
  <c r="X25"/>
  <c r="W25"/>
  <c r="V25"/>
  <c r="U25"/>
  <c r="T25"/>
  <c r="S25"/>
  <c r="R25"/>
  <c r="Q25"/>
  <c r="P25"/>
  <c r="O25"/>
  <c r="N25"/>
  <c r="M25"/>
  <c r="I25"/>
  <c r="H25"/>
  <c r="G25"/>
  <c r="I24"/>
  <c r="I26" s="1"/>
  <c r="H24"/>
  <c r="H26" s="1"/>
  <c r="F23"/>
  <c r="Z22"/>
  <c r="U22"/>
  <c r="U21" s="1"/>
  <c r="T22"/>
  <c r="R22"/>
  <c r="R21" s="1"/>
  <c r="Q22"/>
  <c r="N22"/>
  <c r="M22" s="1"/>
  <c r="K22"/>
  <c r="K21" s="1"/>
  <c r="J22"/>
  <c r="F22"/>
  <c r="O21"/>
  <c r="L21"/>
  <c r="G21"/>
  <c r="G24" s="1"/>
  <c r="G26" s="1"/>
  <c r="F21"/>
  <c r="Z15"/>
  <c r="U15"/>
  <c r="T15"/>
  <c r="R15"/>
  <c r="Q15"/>
  <c r="N15"/>
  <c r="K15"/>
  <c r="J15" s="1"/>
  <c r="G15"/>
  <c r="F15"/>
  <c r="Z14"/>
  <c r="U14"/>
  <c r="T14"/>
  <c r="R14"/>
  <c r="Q14"/>
  <c r="O14"/>
  <c r="O24" s="1"/>
  <c r="O26" s="1"/>
  <c r="N14"/>
  <c r="L14"/>
  <c r="L24" s="1"/>
  <c r="L26" s="1"/>
  <c r="K14"/>
  <c r="G14"/>
  <c r="F14"/>
  <c r="Z13"/>
  <c r="U13"/>
  <c r="T13"/>
  <c r="R13"/>
  <c r="Q13"/>
  <c r="N13"/>
  <c r="M13" s="1"/>
  <c r="K13"/>
  <c r="J13" s="1"/>
  <c r="G13"/>
  <c r="F13"/>
  <c r="Z12"/>
  <c r="U12"/>
  <c r="T12"/>
  <c r="R12"/>
  <c r="N12"/>
  <c r="Q12" s="1"/>
  <c r="K12"/>
  <c r="J12" s="1"/>
  <c r="G12"/>
  <c r="F12"/>
  <c r="Z11"/>
  <c r="U11"/>
  <c r="T11"/>
  <c r="R11"/>
  <c r="N11"/>
  <c r="Q11" s="1"/>
  <c r="K11"/>
  <c r="J11" s="1"/>
  <c r="G11"/>
  <c r="F11"/>
  <c r="Z10"/>
  <c r="U10"/>
  <c r="T10"/>
  <c r="R10"/>
  <c r="X10" s="1"/>
  <c r="N10"/>
  <c r="Q10" s="1"/>
  <c r="K10"/>
  <c r="J10" s="1"/>
  <c r="G10"/>
  <c r="F10"/>
  <c r="Z9"/>
  <c r="U9"/>
  <c r="T9"/>
  <c r="R9"/>
  <c r="N9"/>
  <c r="M9" s="1"/>
  <c r="K9"/>
  <c r="G9"/>
  <c r="F9"/>
  <c r="L8"/>
  <c r="G8"/>
  <c r="D12" i="73"/>
  <c r="D10"/>
  <c r="X12" i="84" l="1"/>
  <c r="E16" i="87"/>
  <c r="E15" s="1"/>
  <c r="T24" i="84"/>
  <c r="T26" s="1"/>
  <c r="J21"/>
  <c r="E29" i="82"/>
  <c r="K8" i="84"/>
  <c r="J8" s="1"/>
  <c r="X9"/>
  <c r="S11"/>
  <c r="P13"/>
  <c r="N21"/>
  <c r="M21" s="1"/>
  <c r="S10"/>
  <c r="P11"/>
  <c r="P14"/>
  <c r="P15"/>
  <c r="M11"/>
  <c r="S12"/>
  <c r="S13"/>
  <c r="S14"/>
  <c r="S22"/>
  <c r="W11"/>
  <c r="E37" i="82"/>
  <c r="E46"/>
  <c r="C13" i="67"/>
  <c r="C19" i="69"/>
  <c r="C19" i="70" s="1"/>
  <c r="F43" i="82"/>
  <c r="F15"/>
  <c r="E34"/>
  <c r="E44"/>
  <c r="E15" s="1"/>
  <c r="E14" i="86" s="1"/>
  <c r="E13" s="1"/>
  <c r="E12" s="1"/>
  <c r="E45" i="82"/>
  <c r="G24"/>
  <c r="G23" s="1"/>
  <c r="G21" s="1"/>
  <c r="G19" s="1"/>
  <c r="E26"/>
  <c r="F28"/>
  <c r="E25"/>
  <c r="P10" i="84"/>
  <c r="W10"/>
  <c r="V10" s="1"/>
  <c r="Y10" s="1"/>
  <c r="AA10" s="1"/>
  <c r="P12"/>
  <c r="W12"/>
  <c r="V12" s="1"/>
  <c r="Y12" s="1"/>
  <c r="AA12" s="1"/>
  <c r="T8"/>
  <c r="Q9"/>
  <c r="P9" s="1"/>
  <c r="M10"/>
  <c r="X13"/>
  <c r="W15"/>
  <c r="T21"/>
  <c r="S21" s="1"/>
  <c r="W22"/>
  <c r="W21" s="1"/>
  <c r="R24"/>
  <c r="R26" s="1"/>
  <c r="J14"/>
  <c r="X15"/>
  <c r="J9"/>
  <c r="J24" s="1"/>
  <c r="J26" s="1"/>
  <c r="S9"/>
  <c r="M12"/>
  <c r="W14"/>
  <c r="S15"/>
  <c r="N8"/>
  <c r="X11"/>
  <c r="V11" s="1"/>
  <c r="Y11" s="1"/>
  <c r="AA11" s="1"/>
  <c r="M14"/>
  <c r="U24"/>
  <c r="U26" s="1"/>
  <c r="N24"/>
  <c r="N26" s="1"/>
  <c r="U8"/>
  <c r="X22"/>
  <c r="X21" s="1"/>
  <c r="X14"/>
  <c r="K24"/>
  <c r="K26" s="1"/>
  <c r="Q24"/>
  <c r="W13"/>
  <c r="O8"/>
  <c r="R8"/>
  <c r="Q21"/>
  <c r="P21" s="1"/>
  <c r="M15"/>
  <c r="P22"/>
  <c r="V15" l="1"/>
  <c r="Y15" s="1"/>
  <c r="AA15" s="1"/>
  <c r="X8"/>
  <c r="V14"/>
  <c r="Y14" s="1"/>
  <c r="AA14" s="1"/>
  <c r="E12" i="87"/>
  <c r="G14" i="82"/>
  <c r="P24" i="84"/>
  <c r="P26" s="1"/>
  <c r="M8"/>
  <c r="V13"/>
  <c r="Y13" s="1"/>
  <c r="AA13" s="1"/>
  <c r="Q8"/>
  <c r="W9"/>
  <c r="V9" s="1"/>
  <c r="Y9" s="1"/>
  <c r="AA9" s="1"/>
  <c r="S24"/>
  <c r="S26" s="1"/>
  <c r="S8"/>
  <c r="F41" i="82"/>
  <c r="E43"/>
  <c r="G17"/>
  <c r="E28"/>
  <c r="H28" i="66" s="1"/>
  <c r="F24" i="82"/>
  <c r="F23" s="1"/>
  <c r="F21" s="1"/>
  <c r="F19" s="1"/>
  <c r="M24" i="84"/>
  <c r="M26" s="1"/>
  <c r="R29"/>
  <c r="U30"/>
  <c r="P8"/>
  <c r="X24"/>
  <c r="X26" s="1"/>
  <c r="X28" s="1"/>
  <c r="X29" s="1"/>
  <c r="F14" i="74"/>
  <c r="E14"/>
  <c r="W24" i="84"/>
  <c r="W26" s="1"/>
  <c r="W28" s="1"/>
  <c r="W29" s="1"/>
  <c r="Q26"/>
  <c r="T30"/>
  <c r="V21"/>
  <c r="V22"/>
  <c r="Y22" s="1"/>
  <c r="W8"/>
  <c r="V8" s="1"/>
  <c r="S30" l="1"/>
  <c r="F14" i="82"/>
  <c r="F12" s="1"/>
  <c r="V24" i="84"/>
  <c r="V26" s="1"/>
  <c r="V28" s="1"/>
  <c r="V29" s="1"/>
  <c r="E24" i="82"/>
  <c r="H27" i="66" s="1"/>
  <c r="H25" s="1"/>
  <c r="H23" s="1"/>
  <c r="C11" i="78"/>
  <c r="C12" s="1"/>
  <c r="F39" i="82"/>
  <c r="E39" s="1"/>
  <c r="E41"/>
  <c r="F17"/>
  <c r="D15" i="74"/>
  <c r="D14" s="1"/>
  <c r="E12" i="82" l="1"/>
  <c r="E16" s="1"/>
  <c r="F16"/>
  <c r="D15" i="67"/>
  <c r="H50" i="66"/>
  <c r="H49" s="1"/>
  <c r="H48" s="1"/>
  <c r="H47" s="1"/>
  <c r="H45" s="1"/>
  <c r="D10" i="85"/>
  <c r="Z28" i="84"/>
  <c r="C15" i="72"/>
  <c r="H43" i="66" l="1"/>
  <c r="H21" s="1"/>
  <c r="H19" s="1"/>
  <c r="H17" s="1"/>
  <c r="H15" s="1"/>
  <c r="H13" s="1"/>
  <c r="H12" s="1"/>
  <c r="F30" i="74"/>
  <c r="F29" s="1"/>
  <c r="F28" s="1"/>
  <c r="F26" s="1"/>
  <c r="F24" s="1"/>
  <c r="F12" s="1"/>
  <c r="E31"/>
  <c r="E30" s="1"/>
  <c r="E29" s="1"/>
  <c r="E28" s="1"/>
  <c r="E26" s="1"/>
  <c r="E24" s="1"/>
  <c r="E12" s="1"/>
  <c r="B21" i="72" l="1"/>
  <c r="D31" i="74"/>
  <c r="D30" s="1"/>
  <c r="D29" s="1"/>
  <c r="D28" s="1"/>
  <c r="D26" s="1"/>
  <c r="D24" s="1"/>
  <c r="E23" i="82"/>
  <c r="E21"/>
  <c r="E19"/>
  <c r="E14" s="1"/>
  <c r="E17"/>
  <c r="D13" i="67" l="1"/>
  <c r="D12" s="1"/>
  <c r="E13" i="68"/>
  <c r="H10" i="66"/>
  <c r="B17" i="72"/>
  <c r="B15" s="1"/>
  <c r="E12" i="68" l="1"/>
  <c r="E10" s="1"/>
  <c r="B14" i="72"/>
  <c r="B13" l="1"/>
  <c r="B10" s="1"/>
  <c r="C10" i="76"/>
  <c r="D12" i="74" l="1"/>
  <c r="C14" i="72" s="1"/>
  <c r="C13" s="1"/>
  <c r="C10" s="1"/>
  <c r="D23" i="74" l="1"/>
  <c r="D22"/>
  <c r="D21"/>
  <c r="D20"/>
  <c r="D18"/>
  <c r="D16"/>
  <c r="D11" i="67" l="1"/>
</calcChain>
</file>

<file path=xl/sharedStrings.xml><?xml version="1.0" encoding="utf-8"?>
<sst xmlns="http://schemas.openxmlformats.org/spreadsheetml/2006/main" count="613" uniqueCount="279">
  <si>
    <t>______________ ի    ___Ն որոշման</t>
  </si>
  <si>
    <t xml:space="preserve"> այդ թվում`</t>
  </si>
  <si>
    <t xml:space="preserve"> ԸՆԴԱՄԵՆԸ ԾԱԽՍԵՐ</t>
  </si>
  <si>
    <t>Ծրագիր</t>
  </si>
  <si>
    <t>Միջոցառում</t>
  </si>
  <si>
    <t xml:space="preserve"> Ծրագիր</t>
  </si>
  <si>
    <t>Տարի</t>
  </si>
  <si>
    <t xml:space="preserve"> այդ թվում` բյուջետային ծախսերի տնտեսագիտական դասակարգման հոդվածներ</t>
  </si>
  <si>
    <t xml:space="preserve">ԸՆԴԱՄԵՆԸ </t>
  </si>
  <si>
    <t>ՀԱՅԱՍՏԱՆԻ ՀԱՆՐԱՊԵՏՈՒԹՅԱՆ</t>
  </si>
  <si>
    <t>ՎԱՐՉԱՊԵՏԻ  ԱՇԽԱՏԱԿԱԶՄԻ</t>
  </si>
  <si>
    <t xml:space="preserve"> Ա. ՀԱՐՈՒԹՅՈՒՆՅԱՆ</t>
  </si>
  <si>
    <t xml:space="preserve"> </t>
  </si>
  <si>
    <t>այդ թվում՝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</si>
  <si>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</si>
  <si>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</si>
  <si>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ՀՀ կառավարության 2024 թվականի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</si>
  <si>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</si>
  <si>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</si>
  <si>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</si>
  <si>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</si>
  <si>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Բաժինը</t>
  </si>
  <si>
    <t>Խումբը</t>
  </si>
  <si>
    <t>Դասը</t>
  </si>
  <si>
    <t xml:space="preserve"> 01</t>
  </si>
  <si>
    <t xml:space="preserve"> Ծրագրային դասիչը</t>
  </si>
  <si>
    <t xml:space="preserve">Բյուջետային հատակացումների գլխավոր կարգադրիչներ, ծրագրերի, միջոցառումների անվանումները </t>
  </si>
  <si>
    <t>ՀՀ կառավարության 2024 թվականի</t>
  </si>
  <si>
    <t>(հազ. դրամ)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</si>
  <si>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</si>
  <si>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</si>
  <si>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Ծրագրի միջոցառումներ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</si>
  <si>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</si>
  <si>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</si>
  <si>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</si>
  <si>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</si>
  <si>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</si>
  <si>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</si>
  <si>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Ցուցանիշների փոփոխությունը 
(ավելացումները նշված են դրական նշանով)</t>
  </si>
  <si>
    <t>ՀՀ կառավարության  2024 թվականի</t>
  </si>
  <si>
    <t xml:space="preserve"> ՄԱՍ 2. ՊԵՏԱԿԱՆ ՄԱՐՄՆԻ ԳԾՈՎ ԱՐԴՅՈՒՆՔԱՅԻՆ (ԿԱՏԱՐՈՂԱԿԱՆ) ՑՈՒՑԱՆԻՇՆԵՐԸ </t>
  </si>
  <si>
    <t xml:space="preserve">Ծրագրի միջոցառումները </t>
  </si>
  <si>
    <t>Ծրագրի դասիչը՝</t>
  </si>
  <si>
    <t>Միջոցառման դասիչը՝</t>
  </si>
  <si>
    <t xml:space="preserve"> Ծրագրի դասիչը </t>
  </si>
  <si>
    <t xml:space="preserve"> Ծրագրի անվանումը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</si>
  <si>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</si>
  <si>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</si>
  <si>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</si>
  <si>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</si>
  <si>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</si>
  <si>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տարածքային կառավարման և ենթակառուցվածքների նախարարություն </t>
  </si>
  <si>
    <t xml:space="preserve"> ՄԱՍ 1. ՊԵՏԱԿԱՆ ՄԱՐՄՆԻ ԳԾՈՎ ԱՐԴՅՈՒՆՔԱՅԻՆ (ԿԱՏԱՐՈՂԱԿԱՆ) ՑՈՒՑԱՆԻՇՆԵՐԸ </t>
  </si>
  <si>
    <t>Աղյուսակ N 9.1.7</t>
  </si>
  <si>
    <t xml:space="preserve"> ԸՆԴԱՄԵՆԸ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</si>
  <si>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</si>
  <si>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</si>
  <si>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</si>
  <si>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</si>
  <si>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ՀՀ  տարածքային կառավարման և ենթակառուցվածքների նախարարություն</t>
  </si>
  <si>
    <t xml:space="preserve">Աղյուսակ N 9. 7  </t>
  </si>
  <si>
    <t>Պետական  բյուջեի  դեֆիցիտի ֆինանսավորման աղբյուրներն ու դրանց տարրերի անվանումները</t>
  </si>
  <si>
    <t>Ինն ամիս</t>
  </si>
  <si>
    <t xml:space="preserve">  ԸՆԴԱՄԵՆԸ</t>
  </si>
  <si>
    <t>1. Փոխառու զուտ միջոցներ</t>
  </si>
  <si>
    <t>Բ. Արտաքին աղբյուրներ - ընդամենը</t>
  </si>
  <si>
    <t>1.1. Վարկերի և փոխատվությունների ստացում</t>
  </si>
  <si>
    <t>- նպատակային վարկերի գծով</t>
  </si>
  <si>
    <t xml:space="preserve">Միջոցառման տեսակը՝ </t>
  </si>
  <si>
    <t>Վարկերի տրամադրում</t>
  </si>
  <si>
    <t>Ծրագրային դասիչ</t>
  </si>
  <si>
    <t>Բյուջետային գլխավոր կարգադրիչների, ծրագրերի և միջոցառումների անվանումները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</si>
  <si>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</si>
  <si>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</si>
  <si>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</si>
  <si>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</si>
  <si>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</si>
  <si>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Ներքին վարկեր և փոխատվություններ</t>
  </si>
  <si>
    <t xml:space="preserve">Տարի </t>
  </si>
  <si>
    <t>Ընդամենը</t>
  </si>
  <si>
    <t>համաֆինանսավորում</t>
  </si>
  <si>
    <t>Ծրագրի դասիչը</t>
  </si>
  <si>
    <t>Ծրագրի անվանումը</t>
  </si>
  <si>
    <t>Ծրագրի միջոցառումները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</si>
  <si>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</si>
  <si>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</si>
  <si>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</si>
  <si>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</si>
  <si>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Մասնագիտացված միավոր</t>
  </si>
  <si>
    <t>Արդյունքի չափորոշիչներ</t>
  </si>
  <si>
    <t>Քանակական</t>
  </si>
  <si>
    <t>Միջոցառման վրա կատարվող ծախսը (հազար դրամ)</t>
  </si>
  <si>
    <t>Հավելված N 4</t>
  </si>
  <si>
    <t>Եկամտատեսակ</t>
  </si>
  <si>
    <t xml:space="preserve">ՊԵՏԱԿԱՆ ԲՅՈՒՋԵԻ  ԵԿԱՄՈՒՏՆԵՐ </t>
  </si>
  <si>
    <t>Հավելված N 1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</si>
  <si>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</si>
  <si>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ԸՆԴԱՄԵՆԸ 
</t>
  </si>
  <si>
    <t xml:space="preserve">ՀՀ ՏԱՐԱԾՔԱՅԻՆ ԿԱՌԱՎԱՐՄԱՆ ԵՎ ԵՆԹԱԿԱՌՈՒՑՎԱԾՔՆԵՐԻ ՆԱԽԱՐԱՐՈՒԹՅՈՒՆ
</t>
  </si>
  <si>
    <t xml:space="preserve">       ՀԱՅԱՍՏԱՆԻ ՀԱՆՐԱՊԵՏՈՒԹՅԱՆ                        ՎԱՐՉԱՊԵՏԻ ԱՇԽԱՏԱԿԱԶՄԻ ՂԵԿԱՎԱՐ</t>
  </si>
  <si>
    <t>ԸՆԴԱՄԵՆԸ 
այդ թվում</t>
  </si>
  <si>
    <t xml:space="preserve">ՀՀ տարածքային կառավարման և ենթակառուցվածքների նախարարություն </t>
  </si>
  <si>
    <t xml:space="preserve">       ՀԱՅԱՍՏԱՆԻ ՀԱՆՐԱՊԵՏՈՒԹՅԱՆ                   ՎԱՐՉԱՊԵՏԻ ԱՇԽԱՏԱԿԱԶՄԻ ՂԵԿԱՎԱՐ</t>
  </si>
  <si>
    <t>ՂԵԿԱՎԱՐ</t>
  </si>
  <si>
    <t xml:space="preserve">ՎԱՐՉԱՊԵՏԻ  ԱՇԽԱՏԱԿԱԶՄԻ ՂԵԿԱՎԱՐ </t>
  </si>
  <si>
    <t xml:space="preserve">    </t>
  </si>
  <si>
    <t>Հավելված N 2</t>
  </si>
  <si>
    <t>1.  Եկամուտների գծով</t>
  </si>
  <si>
    <t>2.  Ծախսերի գծով</t>
  </si>
  <si>
    <t>3. Դեֆիցիտը (պակասուրդը)</t>
  </si>
  <si>
    <t xml:space="preserve">       ՀԱՅԱՍՏԱՆԻ ՀԱՆՐԱՊԵՏՈՒԹՅԱՆ              ՎԱՐՉԱՊԵՏԻ ԱՇԽԱՏԱԿԱԶՄԻ ՂԵԿԱՎԱՐ</t>
  </si>
  <si>
    <t xml:space="preserve"> ՀԱՅԱՍՏԱՆԻ ՀԱՆՐԱՊԵՏՈՒԹՅԱՆ ԿԱՌԱՎԱՐՈՒԹՅԱՆ 2023 ԹՎԱԿԱՆԻ ԴԵԿՏԵՄԲԵՐԻ 28-Ի N 2323-Ն ՈՐՈՇՄԱՆ NN 3  ԵՎ 4  ՀԱՎԵԼՎԱԾՆԵՐՈՒՄ ԿԱՏԱՐՎՈՂ ՓՈՓՈԽՈՒԹՅՈՒՆՆԵՐԸ ԵՎ ԼՐԱՑՈՒՄՆԵՐԸ</t>
  </si>
  <si>
    <t>2.4. Վարկերի և փոխատվությունների տրամադրում</t>
  </si>
  <si>
    <t>որից`</t>
  </si>
  <si>
    <t xml:space="preserve">- արտաքին աղբյուրների աջակցությամբ իրականացվող նպատակային  ծրագրերի շրջանակներում ենթավարկերի տրամադրում այդ ծրագրերում ներգրաված տնտեսվարող սուբյեկտներին </t>
  </si>
  <si>
    <t>2. Ֆինանսական զուտ ակտիվներ</t>
  </si>
  <si>
    <t>Ա.Ներքին աղբյուրներ-ընդամենը</t>
  </si>
  <si>
    <t>Հավելված N 5</t>
  </si>
  <si>
    <t xml:space="preserve"> Եվրոպական ներդրումային բանկի աջակցությամբ իրականացվող Երևանի էներգաարդյունավետության ծրագրին պետական աջակցություն</t>
  </si>
  <si>
    <t xml:space="preserve"> ԸՆԹԱՑԻԿ ԾԱԽՍԵՐ</t>
  </si>
  <si>
    <t xml:space="preserve"> - Կապիտալ սուբվենցիաներ համայնքներին</t>
  </si>
  <si>
    <t xml:space="preserve"> 04</t>
  </si>
  <si>
    <t xml:space="preserve"> ՏՆՏԵՍԱԿԱՆ ՀԱՐԱԲԵՐՈՒԹՅՈՒՆՆԵՐ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</si>
  <si>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</si>
  <si>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</si>
  <si>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12006</t>
  </si>
  <si>
    <t>Ցուցանիշների փոփոխությունը 
(ավելացումները նշված են դրական նշանով, նվազեցումները` փակագծերում)</t>
  </si>
  <si>
    <t>«ՀԱՅԱՍՏԱՆԻ ՀԱՆՐԱՊԵՏՈՒԹՅԱՆ 2024 ԹՎԱԿԱՆԻ ՊԵՏԱԿԱՆ ԲՅՈՒՋԵԻ ՄԱՍԻՆ» ՀԱՅԱՍՏԱՆԻ ՀԱՆՐԱՊԵՏՈՒԹՅԱՆ ՕՐԵՆՔԻ N 1 ՀԱՎԵԼՎԱԾԻ N 7 ԱՂՅՈՒՍԱԿՈՒՄ ԵՎ ՀԱՅԱՍՏԱՆԻ ՀԱՆՐԱՊԵՏՈՒԹՅԱՆ ԿԱՌԱՎԱՐՈՒԹՅԱՆ 2023 ԹՎԱԿԱՆԻ ԴԵԿՏԵՄԲԵՐԻ 28-Ի N 2323-Ն ՈՐՈՇՄԱՆ N 5 ՀԱՎԵԼՎԱԾԻ N 6 ԱՂՅՈՒՍԱԿՈՒՄ ԿԱՏԱՐՎՈՂ ՓՈՓՈԽՈՒԹՅՈՒՆԸ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</si>
  <si>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</si>
  <si>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</si>
  <si>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 1157</t>
  </si>
  <si>
    <t xml:space="preserve"> Քաղաքային զարգացում</t>
  </si>
  <si>
    <t>Ցուցանիշների փոփոխությունը (նվազեցումները նշված են փակագծերում)</t>
  </si>
  <si>
    <t>Հավելված 10</t>
  </si>
  <si>
    <t>Հավելված N 11</t>
  </si>
  <si>
    <t>Ցուցանիշների փոփոխությունը 
(ավելացումները նշված են դրական նշանով, նվազեցումները՝ փակագծերում)</t>
  </si>
  <si>
    <t>ՀԱՅԱՍՏԱՆԻ ՀԱՆՐԱՊԵՏՈՒԹՅԱՆ                          ՎԱՐՉԱՊԵՏԻ ԱՇԽԱՏԱԿԱԶՄԻ ՂԵԿԱՎԱՐ</t>
  </si>
  <si>
    <t xml:space="preserve"> Միջոցառումն իրականացնողի անվանումը`</t>
  </si>
  <si>
    <t>«ՀԱՅԱUՏԱՆԻ ՀԱՆՐԱՊԵՏՈՒԹՅԱՆ 2024 ԹՎԱԿԱՆԻ ՊԵՏԱԿԱՆ ԲՅՈՒՋԵԻ ՄԱUԻՆ» ՕՐԵՆՔԻ 3-ՐԴ ՀՈԴՎԱԾԻ ԱՂՅՈՒՍԱԿՈՒՄ,  N 3 ՀԱՎԵԼՎԱԾԻ N 1 ԱՂՅՈՒՍԱԿՈՒՄ  ԵՎ ՀԱՅԱՍՏԱՆԻ ՀԱՆՐԱՊԵՏՈՒԹՅԱՆ ԿԱՌԱՎԱՐՈՒԹՅԱՆ 2023 ԹՎԱԿԱՆԻ ԴԵԿՏԵՄԲԵՐԻ 28-Ի N 2323-Ն ՈՐՈՇՄԱՆ N 1 ՀԱՎԵԼՎԱԾԻ N 1 ԱՂՅՈՒՍԱԿՈՒՄ ԿԱՏԱՐՎՈՂ ՓՈՓՈԽՈՒԹՅՈՒՆՆԵՐԸ ԵՎ ԼՐԱՑՈՒՄՆԵՐԸ</t>
  </si>
  <si>
    <t xml:space="preserve"> ՀԱՅԱՍՏԱՆԻ ՀԱՆՐԱՊԵՏՈՒԹՅԱՆ ԿԱՌԱՎԱՐՈՒԹՅԱՆ 2023 ԹՎԱԿԱՆԻ ԴԵԿՏԵՄԲԵՐԻ 28-Ի N 2323-Ն ՈՐՈՇՄԱՆ N 8 ՀԱՎԵԼՎԱԾՈՒՄ ԿԱՏԱՐՎՈՂ ՓՈՓՈԽՈՒԹՅՈՒՆԸ ԵՎ ԼՐԱՑՈՒՄՆԵՐԸ</t>
  </si>
  <si>
    <t>«ՀԱՅԱUՏԱՆԻ ՀԱՆՐԱՊԵՏՈՒԹՅԱՆ 2024 ԹՎԱԿԱՆԻ ՊԵՏԱԿԱՆ ԲՅՈՒՋԵԻ ՄԱUԻՆ» OՐԵՆՔԻ N 3 ՀԱՎԵԼՎԱԾԻ N 1.1 ԱՂՅՈՒՍԱԿՈՒՄ ԵՎ ՀԱՅԱՍՏԱՆԻ ՀԱՆՐԱՊԵՏՈՒԹՅԱՆ ԿԱՌԱՎԱՐՈՒԹՅԱՆ 2023 ԹՎԱԿԱՆԻ ԴԵԿՏԵՄԲԵՐԻ 28-Ի N 2323-Ն ՈՐՈՇՄԱՆ N 1 ՀԱՎԵԼՎԱԾԻ N 2 ԱՂՅՈՒՍԱԿՈՒՄ ԿԱՏԱՐՎՈՂ ՓՈՓՈԽՈՒԹՅՈՒՆՆԵՐԸ ԵՎ ԼՐԱՑՈՒՄՆԵՐԸ</t>
  </si>
  <si>
    <t>ՄԱՍ 2. ՊԵՏԱԿԱՆ ՄԱՐՄՆԻ ԳԾՈՎ ԱՐԴՅՈՒՆՔԱՅԻՆ (ԿԱՏԱՐՈՂԱԿԱՆ) ՑՈՒՑԱՆԻՇՆԵՐԸ</t>
  </si>
  <si>
    <t xml:space="preserve"> ՀԱՆՐԱՊԵՏՈՒԹՅԱՆ ԿԱՌԱՎԱՐՈՒԹՅԱՆ 2023 ԹՎԱԿԱՆԻ ԴԵԿՏԵՄԲԵՐԻ 28-Ի N 2323-Ն ՈՐՈՇՄԱՆ N 1 ՀԱՎԵԼՎԱԾԻ N 5 ԱՂՅՈՒՍԱԿՈՒՄ ԿԱՏԱՐՎՈՂ ՓՈՓՈԽՈՒԹՅՈՒՆԸ ԵՎ ԼՐԱՑՈՒՄՆԵՐԸ </t>
  </si>
  <si>
    <t>«ՀԱՅԱUՏԱՆԻ ՀԱՆՐԱՊԵՏՈՒԹՅԱՆ 2024 ԹՎԱԿԱՆԻ ՊԵՏԱԿԱՆ ԲՅՈՒՋԵԻ ՄԱUԻՆ» OՐԵՆՔԻ N 3 ՀԱՎԵԼՎԱԾԻ N 1.1.1 ԱՂՅՈՒՍԱԿՈՒՄ ԵՎ ՀԱՅԱՍՏԱՆԻ ՀԱՆՐԱՊԵՏՈՒԹՅԱՆ ԿԱՌԱՎԱՐՈՒԹՅԱՆ 2023 ԹՎԱԿԱՆԻ ԴԵԿՏԵՄԲԵՐԻ 28-Ի N 2323-Ն ՈՐՈՇՄԱՆ N 1 ՀԱՎԵԼՎԱԾԻ N 3 ԱՂՅՈՒՍԱԿՈՒՄ ԿԱՏԱՐՎՈՂ ՓՈՓՈԽՈՒԹՅՈՒՆՆԵՐԸ ԵՎ ԼՐԱՑՈՒՄՆԵՐԸ</t>
  </si>
  <si>
    <t>Ցուցանիշների փոփոխությունը (ավելացումները նշված են դրական նշանով, նվազեցումները՝ փակագծերում )</t>
  </si>
  <si>
    <t>Էլեկտրաէներգետիկ համակարգի զարգացման ծրագիր</t>
  </si>
  <si>
    <t>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</t>
  </si>
  <si>
    <t>Էլեկտրամատակարարման հուսալիության ծրագրի լրացուցիչ ֆինանսավորման ծրագրի շրջանակներում նախատեսվում է փոխարինել 30 և ավելի տարիներ շահագործման մեջ գտնվող «Հաղթանակ» 220 կՎ, «Չարենցավան-3», «Վանաձոր-1» 110 կՎ ենթակայանների և 40 և ավելի տարիներ շահագործման մեջ գտնվող «Զովունի» 220 կՎ ենթակայանի ֆիզիկապես և բարոյապես մաշված սարքավորումները</t>
  </si>
  <si>
    <t>1232</t>
  </si>
  <si>
    <t>11001</t>
  </si>
  <si>
    <t>32001</t>
  </si>
  <si>
    <r>
      <rPr>
        <b/>
        <i/>
        <sz val="12"/>
        <rFont val="GHEA Grapalat"/>
        <family val="3"/>
      </rPr>
      <t xml:space="preserve">Ծրագրի անվանումը՝ </t>
    </r>
    <r>
      <rPr>
        <sz val="12"/>
        <rFont val="GHEA Grapalat"/>
        <family val="3"/>
      </rPr>
      <t xml:space="preserve">
Էներգաարդյունավետության ծրագիր</t>
    </r>
  </si>
  <si>
    <r>
      <rPr>
        <b/>
        <i/>
        <sz val="12"/>
        <rFont val="GHEA Grapalat"/>
        <family val="3"/>
      </rPr>
      <t>Ծրագրի նպատակը՝</t>
    </r>
    <r>
      <rPr>
        <sz val="12"/>
        <rFont val="GHEA Grapalat"/>
        <family val="3"/>
      </rPr>
      <t xml:space="preserve">
 Էներգախնայողության և վերականգնվող էներգետիկայի ներուժի առավելագույն իրացում</t>
    </r>
  </si>
  <si>
    <r>
      <rPr>
        <b/>
        <i/>
        <sz val="12"/>
        <rFont val="GHEA Grapalat"/>
        <family val="3"/>
      </rPr>
      <t xml:space="preserve">Միջոցառման անվանումը՝ </t>
    </r>
    <r>
      <rPr>
        <sz val="12"/>
        <rFont val="GHEA Grapalat"/>
        <family val="3"/>
      </rPr>
      <t xml:space="preserve">
 Եվրասիական զարգացման բանկի աջակցությամբ իրականացվող հանրային  շենքերում էներգախնայողության բարելավման  և կանաչ էներգիայի զարգացմանը նպաստող  դրամաշնորհային ծրագրի կառավարում</t>
    </r>
  </si>
  <si>
    <r>
      <rPr>
        <b/>
        <i/>
        <sz val="12"/>
        <rFont val="GHEA Grapalat"/>
        <family val="3"/>
      </rPr>
      <t>Վերջնական արդյունքի նկարագրությունը՝</t>
    </r>
    <r>
      <rPr>
        <sz val="12"/>
        <rFont val="GHEA Grapalat"/>
        <family val="3"/>
      </rPr>
      <t xml:space="preserve">
 Էներգախնայողության մակարդակի բարձրացում և վերականգնվող էներգետիկայի մասնաբաժնի աճ</t>
    </r>
  </si>
  <si>
    <r>
      <rPr>
        <b/>
        <i/>
        <sz val="12"/>
        <rFont val="GHEA Grapalat"/>
        <family val="3"/>
      </rPr>
      <t>Միջոցառման նկարագրությունը՝</t>
    </r>
    <r>
      <rPr>
        <sz val="12"/>
        <rFont val="GHEA Grapalat"/>
        <family val="3"/>
      </rPr>
      <t xml:space="preserve">
 Էներգախնայողությանն ուղղված  միջոցառումների իրականացման համակարգում</t>
    </r>
  </si>
  <si>
    <t xml:space="preserve"> Ծառայությունների մատուցում</t>
  </si>
  <si>
    <r>
      <rPr>
        <b/>
        <i/>
        <sz val="12"/>
        <rFont val="GHEA Grapalat"/>
        <family val="3"/>
      </rPr>
      <t xml:space="preserve">Միջոցառման անվանումը՝ </t>
    </r>
    <r>
      <rPr>
        <sz val="12"/>
        <rFont val="GHEA Grapalat"/>
        <family val="3"/>
      </rPr>
      <t xml:space="preserve">
Եվրասիական զարգացման բանկի աջակցությամբ իրականացվողհանրային  շենքերում էներգախնայողության բարեավման  և կանաչ էներգիայի զարգացմանը նպաստող  դրամաշնորհային ծրագրի շրջանակներում հիմնանորոգման աշխատանքներ</t>
    </r>
  </si>
  <si>
    <r>
      <rPr>
        <b/>
        <i/>
        <sz val="12"/>
        <rFont val="GHEA Grapalat"/>
        <family val="3"/>
      </rPr>
      <t>Միջոցառման նկարագրությունը՝</t>
    </r>
    <r>
      <rPr>
        <sz val="12"/>
        <rFont val="GHEA Grapalat"/>
        <family val="3"/>
      </rPr>
      <t xml:space="preserve">
Էներգախնայողությանն ուղղված կապիտալ միջոցառումների իրականացում հանրային շենքերում</t>
    </r>
  </si>
  <si>
    <t xml:space="preserve"> Այլ պետական կազմակերպությունների կողմից օգտագործվող ոչ ֆինանսական ակտիվների հետ գործառնություններ</t>
  </si>
  <si>
    <t>1232 ծրագիր</t>
  </si>
  <si>
    <t>Ծրագրի /Միջոցառման անվանումը</t>
  </si>
  <si>
    <t>Արտաքին աղբյուրներից ստացվող ֆինանսավորման տեսակը՝ ըստ ծրագրերի</t>
  </si>
  <si>
    <r>
      <t>Տնտեսագիտական դասակարգման կատեգորիան</t>
    </r>
    <r>
      <rPr>
        <vertAlign val="superscript"/>
        <sz val="8"/>
        <rFont val="GHEA Grapalat"/>
        <family val="3"/>
      </rPr>
      <t>32</t>
    </r>
  </si>
  <si>
    <t>Կատարողականն առ. 31․12․2023թ. դրությամբ</t>
  </si>
  <si>
    <t xml:space="preserve">2024թ. բյուջե </t>
  </si>
  <si>
    <t xml:space="preserve">Մնացորդ 30.07.2024 </t>
  </si>
  <si>
    <t>բյուջեի փոփոխություն</t>
  </si>
  <si>
    <t>2024թ. բյուջե փոփոխությունից հետո</t>
  </si>
  <si>
    <t>2024թ բյուջեի ավելացում/նվազում 3րդ եռամսյակ</t>
  </si>
  <si>
    <t>2024թ բյուջեի ավելացում/նվազում 4րդ եռամսյակ</t>
  </si>
  <si>
    <t>Արտաքին միջոցներ</t>
  </si>
  <si>
    <t>ՀՀ կառ. համաֆինանսավորում</t>
  </si>
  <si>
    <t>ստուգում</t>
  </si>
  <si>
    <t xml:space="preserve"> Եվրասիական զարգացման բանկի աջակցությամբ իրականացվող հանրային  շենքերում էներգախնայողության բարելավման  և կանաչ էներգիայի զարգացմանը նպաստող  դրամաշնորհային ծրագրի կառավարում</t>
  </si>
  <si>
    <t>Դրամաշնորհային ծրագիր</t>
  </si>
  <si>
    <t xml:space="preserve">Էներգետիկ  ծառայություններ 4212 </t>
  </si>
  <si>
    <t xml:space="preserve">Համակարգչային ծառայություններ 4232 </t>
  </si>
  <si>
    <t xml:space="preserve">Ընդհանուր բնույթի այլ ծառայություններ 4239 </t>
  </si>
  <si>
    <t xml:space="preserve">Գրասենյակային նյութեր և հագուստ 4261 </t>
  </si>
  <si>
    <t xml:space="preserve">Տրանսպորտային նյութեր 4264 </t>
  </si>
  <si>
    <t xml:space="preserve"> Եվրասիական զարգացման բանկի աջակցությամբ իրականացվող հանրային  շենքերում էներգախնայողության բարելավման  և կանաչ էներգիայի զարգացմանը նպաստող  դրամաշնորհային ծրագրի շրջանակներում հիմնանորոգման աշխատանքներ </t>
  </si>
  <si>
    <t>Ընդամենը՝ որից</t>
  </si>
  <si>
    <t>Վարկային ծրագրեր</t>
  </si>
  <si>
    <t>Դրամաշնորհային ծրագրեր</t>
  </si>
  <si>
    <t>Ենթավարկային ծրագրեր</t>
  </si>
  <si>
    <t xml:space="preserve">1 ԱՄՆ դոլար = </t>
  </si>
  <si>
    <t xml:space="preserve"> ՀՀ դրամ </t>
  </si>
  <si>
    <t xml:space="preserve">
Էներգաարդյունավետության ծրագիր</t>
  </si>
  <si>
    <t>դրամաշնորհային միջոցներ</t>
  </si>
  <si>
    <t>Եվրասիական զարգացման բանկի աջակցությամբ իրականացվողհանրային  շենքերում էներգախնայողության բարեավման  և կանաչ էներգիայի զարգացմանը նպաստող  դրամաշնորհային ծրագրի շրջանակներում հիմնանորոգման աշխատանքներ</t>
  </si>
  <si>
    <t>Էներգաարդյունավետության ծրագիր</t>
  </si>
  <si>
    <t>Էներգախնայողությանն ուղղված  միջոցառումների իրականացման համակարգում</t>
  </si>
  <si>
    <t xml:space="preserve"> Տեխնիկական հսկողություն,ամիս </t>
  </si>
  <si>
    <t xml:space="preserve"> Էներգախնայողությանն ուղղված կապիտալ միջոցառումների իրականացում հանրային շենքերում</t>
  </si>
  <si>
    <t>Ծրագրում ներգրավված շենքերի քանակ, հատ</t>
  </si>
  <si>
    <t xml:space="preserve"> Էներգախնայողության և վերականգնվող էներգետիկայի ներուժի առավելագույն իրացում</t>
  </si>
  <si>
    <t xml:space="preserve"> Էներգախնայողության մակարդակի բարձրացում և վերականգնվող էներգետիկայի մասնաբաժնի աճ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</si>
  <si>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</si>
  <si>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</si>
  <si>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</si>
  <si>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</si>
  <si>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</si>
  <si>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</si>
  <si>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- Գույքի և սարքավորումների վարձակալություն</t>
  </si>
  <si>
    <t xml:space="preserve"> Ծառայողական գործուղումների գծով ծախսեր</t>
  </si>
  <si>
    <t xml:space="preserve"> - Ներքին գործուղումներ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</si>
  <si>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</si>
  <si>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</si>
  <si>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- Ներկայացուցչական ծախսեր</t>
  </si>
  <si>
    <t xml:space="preserve"> ԱՅԼ  ԾԱԽՍԵՐ</t>
  </si>
  <si>
    <t xml:space="preserve"> Այլ ծախսեր</t>
  </si>
  <si>
    <t>ԸՆԹԱՑԻԿ ԾԱԽՍԵՐ</t>
  </si>
  <si>
    <t xml:space="preserve"> Էներգախնայողությանն ուղղված  միջոցառումների իրականացման համակարգում </t>
  </si>
  <si>
    <t xml:space="preserve"> Ծառայությունների մատուցում </t>
  </si>
  <si>
    <t xml:space="preserve"> Միջոցառումն իրականացնողի անվանումը՛ </t>
  </si>
  <si>
    <t xml:space="preserve">  Մասնագիտացված միավոր </t>
  </si>
  <si>
    <t xml:space="preserve"> Էներգախնայողությանն ուղղված կապիտալ միջոցառումների իրականացում հանրային շենքերում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</si>
  <si>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</si>
  <si>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Ծրագրում ներգրավված շենքերի քանակ, հատ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</si>
  <si>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ՀՀ 2024 թվականի պետական բյուջեի ծախսերն ըստ պետական մարմինների կողմից իրականացվող ծրագրերի </t>
  </si>
  <si>
    <t xml:space="preserve"> Ծրագրային դասիչը </t>
  </si>
  <si>
    <t xml:space="preserve"> Ընդամենը </t>
  </si>
  <si>
    <t xml:space="preserve"> 1232 </t>
  </si>
  <si>
    <t xml:space="preserve"> Էներգաարդյունավետության ծրագիր </t>
  </si>
  <si>
    <t>ՄԻԱՎՈՐՎԱԾ ԱԶԳԵՐԻ ԿԱԶՄԱԿԵՐՊՈՒԹՅԱՆ ԶԱՐԳԱՑՄԱՆ ԾՐԱԳՐԻ «ՇԵՆՔԵՐԻ ԷՆԵՐԳԱԱՐԴՅՈՒՆԱՎԵՏ ԱՐԴԻԱԿԱՆԱՑՄԱՆ ՈՒՂՂՎԱԾ ՆԵՐԴՐՈՒՄՆԵՐԻ ՌԻՍԿԵՐԻ ՆՎԱԶԵՑՈՒՄ» ԾՐԱԳՐԻ ՆԵՐՔՈ ՀԱՄԱՖԻՆԱՆՍԱՎՈՐՄԱՆ ԵՆԹԱԿԱ ՄԻՋՈՑԱՌՈՒՄՆԵՐԻ ՑԱՆԿ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</si>
  <si>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</si>
  <si>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</si>
  <si>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Միջոց առում</t>
  </si>
  <si>
    <t>ՀՀ տարածքային կառավարման և ենթակառուցվածքների նախարարություն</t>
  </si>
  <si>
    <t xml:space="preserve"> 32001</t>
  </si>
  <si>
    <t xml:space="preserve">Ցուցանիշների փոփոխությունը </t>
  </si>
  <si>
    <t>(ավելացումները նշված են դրական նշանով)</t>
  </si>
  <si>
    <t xml:space="preserve"> Հավելված N 8</t>
  </si>
  <si>
    <t xml:space="preserve"> Հավելված N 9</t>
  </si>
  <si>
    <t xml:space="preserve"> Ճանապարհային ցանցի բարելավում</t>
  </si>
  <si>
    <t>Եվրասիական զարգացման բանկի աջակցությամբ իրականացվող Հյուսիս-հարավ միջանցքի զարգացման ծրագիր</t>
  </si>
  <si>
    <t xml:space="preserve"> ԱՅԼ ՀԻՄՆԱԿԱՆ ՄԻՋՈՑՆԵՐ</t>
  </si>
  <si>
    <t xml:space="preserve"> - Նախագծահետազոտական ծախսեր</t>
  </si>
  <si>
    <t>Ճանապարհաշինական աշխատանքներ</t>
  </si>
  <si>
    <t>Հանրության կողմից անմիջականորեն օգտագործվող ակտիվների հետ կապված միջոցառումներ</t>
  </si>
  <si>
    <t xml:space="preserve"> Եվրասիական զարգացման բանկի աջակցությամբ իրականացվող Հյուսիս-հարավ միջանցքի զարգացման ծրագիր</t>
  </si>
  <si>
    <t>05</t>
  </si>
  <si>
    <t xml:space="preserve"> Տրանսպորտ</t>
  </si>
  <si>
    <t xml:space="preserve"> Ճանապարհային տրանսպորտ</t>
  </si>
  <si>
    <t xml:space="preserve"> Ճանապարհաշինական աշխատանքներ </t>
  </si>
  <si>
    <t xml:space="preserve"> Հանրության կողմից անմիջականորեն օգտագործվող ակտիվների հետ կապված միջոցառումներ </t>
  </si>
  <si>
    <t xml:space="preserve"> 1049 </t>
  </si>
  <si>
    <t xml:space="preserve"> Ճանապարհային ցանցի բարելավում </t>
  </si>
  <si>
    <t xml:space="preserve">  Վարկային միջոցներ</t>
  </si>
  <si>
    <t>Համաֆինանսավորում</t>
  </si>
  <si>
    <t>«ՀԱՅԱՍՏԱՆԻ ՀԱՆՐԱՊԵՏՈՒԹՅԱՆ 2024 ԹՎԱԿԱՆԻ ՊԵՏԱԿԱՆ ԲՅՈՒՋԵԻ ՄԱՍԻՆ» ՀԱՅԱՍՏԱՆԻ ՀԱՆՐԱՊԵՏՈՒԹՅԱՆ
ՕՐԵՆՔԻ N 1 ՀԱՎԵԼՎԱԾԻ N 4 ԱՂՅՈՒՍԱԿՈՒՄ ԵՎ ՀԱՅԱՍՏԱՆԻ ՀԱՆՐԱՊԵՏՈՒԹՅԱՆ ԿԱՌԱՎԱՐՈՒԹՅԱՆ 2023 ԹՎԱԿԱՆԻ
ԴԵԿՏԵՄԲԵՐԻ 28-Ի N 2323-Ն ՈՐՈՇՄԱՆ N 5 ՀԱՎԵԼՎԱԾԻ N 3 ԱՂՅՈՒՍԱԿՈՒՄ ԿԱՏԱՐՎՈՂ ՓՈՓՈԽՈՒԹՅՈՒՆԸ</t>
  </si>
  <si>
    <t>«ՀԱՅԱՍՏԱՆԻ ՀԱՆՐԱՊԵՏՈՒԹՅԱՆ 2024 ԹՎԱԿԱՆԻ ՊԵՏԱԿԱՆ ԲՅՈՒՋԵԻ ՄԱՍԻՆ» ՀԱՅԱՍՏԱՆԻ ՀԱՆՐԱՊԵՏՈՒԹՅԱՆ ՕՐԵՆՔԻ N 1 ՀԱՎԵԼՎԱԾԻ N 5 ԱՂՅՈՒՍԱԿՈՒՄ ԵՎ ՀԱՅԱՍՏԱՆԻ ՀԱՆՐԱՊԵՏՈՒԹՅԱՆ ԿԱՌԱՎԱՐՈՒԹՅԱՆ 2023 ԹՎԱԿԱՆԻ
ԴԵԿՏԵՄԲԵՐԻ 28-Ի N 2323-Ն ՈՐՈՇՄԱՆ N 5 ՀԱՎԵԼՎԱԾԻ N 4 ԱՂՅՈՒՍԱԿՈՒՄ ԿԱՏԱՐՎՈՂ ՓՈՓՈԽՈՒԹՅՈՒՆՆԵՐԸ ԵՎ ԼՐԱՑՈՒՄՆԵՐԸ</t>
  </si>
  <si>
    <t>Դրամաշնորհային միջոցներ</t>
  </si>
  <si>
    <t>«ՀԱՅԱՍՏԱՆԻ ՀԱՆՐԱՊԵՏՈՒԹՅԱՆ 2024 ԹՎԱԿԱՆԻ ՊԵՏԱԿԱՆ ԲՅՈՒՋԵԻ ՄԱՍԻՆ»
ՀԱՅԱՍՏԱՆԻ ՀԱՆՐԱՊԵՏՈՒԹՅԱՆ ՕՐԵՆՔԻ 6-ՐԴ ՀՈԴՎԱԾԻ ԱՂՅՈՒՍԱԿՈՒՄ ԵՎ ՀԱՅԱՍՏԱՆԻ ՀԱՆՐԱՊԵՏՈՒԹՅԱՆ ԿԱՌԱՎԱՐՈՒԹՅԱՆ 2023 ԹՎԱԿԱՆԻ ԴԵԿՏԵՄԲԵՐԻ 28-Ի N 2323-Ն ՈՐՈՇՄԱՆ N 2 ՀԱՎԵԼՎԱԾՈՒՄ ԿԱՏԱՐՎՈՂ ԼՐԱՑՈՒՄՆԵՐԸ</t>
  </si>
  <si>
    <t>Հավելված 6</t>
  </si>
  <si>
    <t xml:space="preserve"> Հավելված N 10</t>
  </si>
  <si>
    <t xml:space="preserve"> Հավելված N 3</t>
  </si>
  <si>
    <t>Հավելված 5</t>
  </si>
  <si>
    <t>Հավելված N 7</t>
  </si>
  <si>
    <t xml:space="preserve">«ՀԱՅԱՍՏԱՆԻ ՀԱՆՐԱՊԵՏՈՒԹՅԱՆ 2024 ԹՎԱԿԱՆԻ ՊԵՏԱԿԱՆ ԲՅՈՒՋԵԻ ՄԱՍԻՆ» ՀԱՅԱՍՏԱՆԻ ՀԱՆՐԱՊԵՏՈՒԹՅԱՆ ՕՐԵՆՔԻ 2-ՐԴ ՀՈԴՎԱԾԻ ԱՂՅՈՒՍԱԿՈՒՄ ԿԱՏԱՐՎՈՂ ԼՐԱՑՈՒՄՆԵՐԸ  </t>
  </si>
  <si>
    <t>ՀԱՅԱՍՏԱՆԻ ՀԱՆՐԱՊԵՏՈՒԹՅԱՆ ԿԱՌԱՎԱՐՈՒԹՅԱՆ 2023 ԹՎԱԿԱՆԻ ԴԵԿՏԵՄԲԵՐԻ 28-Ի N 2323-Ն ՈՐՈՇՄԱՆ
N 9 ՀԱՎԵԼՎԱԾԻ N 9.7 ԱՂՅՈՒՍԱԿՈՒՄ ԿԱՏԱՐՎՈՂ ՓՈՓՈԽՈՒԹՅՈՒՆՆԵՐԸ ԵՎ ԼՐԱՑՈՒՄՆԵՐԸ</t>
  </si>
  <si>
    <t>ՀԱՅԱՍՏԱՆԻ ՀԱՆՐԱՊԵՏՈՒԹՅԱՆ ԿԱՌԱՎԱՐՈՒԹՅԱՆ 2023 ԹՎԱԿԱՆԻ ԴԵԿՏԵՄԲԵՐԻ 28-Ի N 2323-Ն ՈՐՈՇՄԱՆ
N 9.1 ՀԱՎԵԼՎԱԾԻ N 9.1.7 ԱՂՅՈՒՍԱԿՈՒՄ ԿԱՏԱՐՎՈՂ ՓՈՓՈԽՈՒԹՅՈՒՆՆԵՐԸ ԵՎ ԼՐԱՑՈՒՄՆԵՐԸ</t>
  </si>
  <si>
    <t>ՀԱՅԱՍՏԱՆԻ ՀԱՆՐԱՊԵՏՈՒԹՅԱՆ ԿԱՌԱՎԱՐՈՒԹՅԱՆ 2023 ԹՎԱԿԱՆԻ ԴԵԿՏԵՄԲԵՐԻ 28-Ի N 2323-Ն ՈՐՈՇՄԱՆ
N 11 ՀԱՎԵԼՎԱԾՈՒՄ ԿԱՏԱՐՎՈՂ ԼՐԱՑՈՒՄԸ</t>
  </si>
  <si>
    <t xml:space="preserve">«ՀԱՅԱUՏԱՆԻ ՀԱՆՐԱՊԵՏՈՒԹՅԱՆ 2024 ԹՎԱԿԱՆԻ ՊԵՏԱԿԱՆ ԲՅՈՒՋԵԻ ՄԱUԻՆ» ՀԱՅԱՍՏԱՆԻ ՀԱՆՐԱՊԵՏՈՒԹՅԱՆ OՐԵՆՔԻ N 1 ՀԱՎԵԼՎԱԾԻ N 2 ԱՂՅՈՒՍԱԿՈՒՄ ՎԵՐԱԲԱՇԽՈՒՄ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  </t>
  </si>
  <si>
    <t>ՀԱՅԱՍՏԱՆԻ ՀԱՆՐԱՊԵՏՈՒԹՅԱՆ ՎԱՐՉԱՊԵՏԻ ԱՇԽԱՏԱԿԱԶՄԻ ՂԵԿԱՎԱՐ</t>
  </si>
  <si>
    <t>ՎԱՐՉԱՊԵՏԻ  ԱՇԽԱՏԱԿԱԶՄԻ ՂԵԿԱՎԱՐ</t>
  </si>
  <si>
    <t>Ա. ՀԱՐՈՒԹՅՈՒՆՅԱՆ</t>
  </si>
  <si>
    <t xml:space="preserve">   </t>
  </si>
  <si>
    <t xml:space="preserve"> Եվրասիական զարգացման բանկի աջակցությամբ իրականացվող հանրային  շենքերում էներգախնայողության բարելավման և կանաչ էներգիայի զարգացմանը նպաստող  դրամաշնորհային ծրագրի շրջանակներում հիմնանորոգման աշխատանքներ</t>
  </si>
  <si>
    <t>«ՀԱՅԱUՏԱՆԻ ՀԱՆՐԱՊԵՏՈՒԹՅԱՆ 2024 ԹՎԱԿԱՆԻ ՊԵՏԱԿԱՆ ԲՅՈՒՋԵԻ ՄԱUԻՆ» ՀԱՅԱUՏԱՆԻ ՀԱՆՐԱՊԵՏՈՒԹՅԱՆ OՐԵՆՔԻ N 1 ՀԱՎԵԼՎԱԾԻ N 1 ԱՂՅՈՒՍԱԿՈՒՄ ԿԱՏԱՐՎՈՂ ՓՈՓՈԽՈՒԹՅՈՒՆԸ ԵՎ ԼՐԱՑՈՒՄԸ</t>
  </si>
  <si>
    <t>Եվրասիական զարգացման բանկի աջակցությամբ իրականացվող հանրային  շենքերում էներգախնայողության բարելավման  և կանաչ էներգիայի զարգացմանը նպաստող  դրամաշնորհային ծրագրի շրջանակներում հիմնանորոգման աշխատանքներ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</si>
  <si>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</si>
  <si>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</si>
  <si>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>Պաշտոնական դրամաշնորհներ</t>
  </si>
  <si>
    <t>Ցուցանիշների փոփոխությունը (ավելացումները նշված են դրական նշանով)</t>
  </si>
  <si>
    <t>Ցուցանիշների փոփոխությունը (ավելացումները նշված են դրական նշանով, նվազեցումները՝ փակագծերում)</t>
  </si>
  <si>
    <t>Ցուցանիշների փոփոխությունը (ավելացումները նշված են դրական նշանով, նվազեցումները` փակագծերում)</t>
  </si>
  <si>
    <t xml:space="preserve">Ցուցանիշների փոփոխությունը (ավելացումները նշված են դրական նշանով) </t>
  </si>
</sst>
</file>

<file path=xl/styles.xml><?xml version="1.0" encoding="utf-8"?>
<styleSheet xmlns="http://schemas.openxmlformats.org/spreadsheetml/2006/main">
  <numFmts count="17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դ_ր_._-;\-* #,##0.00\ _դ_ր_._-;_-* &quot;-&quot;??\ _դ_ր_._-;_-@_-"/>
    <numFmt numFmtId="174" formatCode="General_)"/>
    <numFmt numFmtId="175" formatCode="_(* #,##0.0_);_(* \(#,##0.0\);_(* &quot;-&quot;?_);_(@_)"/>
    <numFmt numFmtId="176" formatCode="_(* #,##0.0_);_(* \(#,##0.0\);_(* &quot;-&quot;??_);_(@_)"/>
    <numFmt numFmtId="177" formatCode="_-* #,##0.0&quot; &quot;_ _-;\-* #,##0.0&quot; &quot;_ _-;_-* &quot;-&quot;??&quot; &quot;_ _-;_-@_-"/>
    <numFmt numFmtId="178" formatCode="0.000"/>
    <numFmt numFmtId="179" formatCode="_(* #,##0_);_(* \(#,##0\);_(* &quot;-&quot;?_);_(@_)"/>
  </numFmts>
  <fonts count="14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sz val="12"/>
      <color theme="1"/>
      <name val="Calibri"/>
      <family val="2"/>
      <charset val="1"/>
      <scheme val="minor"/>
    </font>
    <font>
      <sz val="11"/>
      <color theme="1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2"/>
    </font>
    <font>
      <b/>
      <sz val="14"/>
      <name val="GHEA Grapalat"/>
      <family val="2"/>
    </font>
    <font>
      <b/>
      <i/>
      <sz val="12"/>
      <name val="GHEA Grapalat"/>
      <family val="3"/>
    </font>
    <font>
      <i/>
      <sz val="8"/>
      <name val="GHEA Grapalat"/>
      <family val="2"/>
    </font>
    <font>
      <sz val="11"/>
      <name val="Times Armenian"/>
      <family val="1"/>
    </font>
    <font>
      <b/>
      <sz val="11"/>
      <name val="GHEA Grapalat"/>
      <family val="3"/>
    </font>
    <font>
      <sz val="11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color rgb="FF000000"/>
      <name val="GHEA Grapalat"/>
      <family val="3"/>
    </font>
    <font>
      <b/>
      <sz val="8"/>
      <name val="GHEA Grapalat"/>
      <family val="2"/>
    </font>
    <font>
      <b/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0"/>
      <name val="GHEA Grapalat"/>
      <family val="3"/>
    </font>
    <font>
      <vertAlign val="superscript"/>
      <sz val="8"/>
      <name val="GHEA Grapalat"/>
      <family val="3"/>
    </font>
    <font>
      <sz val="11"/>
      <name val="Calibri"/>
      <family val="2"/>
      <scheme val="minor"/>
    </font>
    <font>
      <b/>
      <sz val="8"/>
      <name val="GHEA Grapalat"/>
      <family val="3"/>
    </font>
    <font>
      <b/>
      <i/>
      <sz val="8"/>
      <name val="GHEA Grapalat"/>
      <family val="3"/>
    </font>
    <font>
      <i/>
      <sz val="8"/>
      <name val="GHEA Grapalat"/>
      <family val="3"/>
    </font>
    <font>
      <sz val="11"/>
      <color theme="6" tint="-0.249977111117893"/>
      <name val="GHEA Grapalat"/>
      <family val="3"/>
    </font>
    <font>
      <b/>
      <sz val="10"/>
      <name val="GHEA Grapalat"/>
      <family val="2"/>
    </font>
    <font>
      <sz val="11"/>
      <color rgb="FF000000"/>
      <name val="GHEA Grapalat"/>
      <family val="3"/>
    </font>
    <font>
      <sz val="11"/>
      <color rgb="FF000000"/>
      <name val="Calibri"/>
      <family val="2"/>
    </font>
    <font>
      <b/>
      <i/>
      <sz val="11"/>
      <color theme="1"/>
      <name val="GHEA Grapalat"/>
      <family val="3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i/>
      <sz val="11"/>
      <color theme="1"/>
      <name val="GHEA Grapalat"/>
      <family val="3"/>
    </font>
    <font>
      <sz val="11"/>
      <name val="GHEA Grapalat"/>
      <family val="2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FFFFF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72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8" fontId="13" fillId="0" borderId="0" applyFill="0" applyBorder="0" applyProtection="0">
      <alignment horizontal="right" vertical="top"/>
    </xf>
    <xf numFmtId="0" fontId="13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16" fillId="0" borderId="0"/>
    <xf numFmtId="0" fontId="17" fillId="0" borderId="0"/>
    <xf numFmtId="167" fontId="16" fillId="0" borderId="0" applyFont="0" applyFill="0" applyBorder="0" applyAlignment="0" applyProtection="0"/>
    <xf numFmtId="0" fontId="12" fillId="0" borderId="0"/>
    <xf numFmtId="43" fontId="19" fillId="0" borderId="0" applyFont="0" applyFill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21" fillId="9" borderId="0" applyNumberFormat="0" applyBorder="0" applyAlignment="0" applyProtection="0"/>
    <xf numFmtId="0" fontId="21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22" fillId="3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0" applyNumberFormat="0" applyFill="0" applyBorder="0" applyAlignment="0" applyProtection="0"/>
    <xf numFmtId="0" fontId="26" fillId="2" borderId="0" applyNumberFormat="0" applyBorder="0" applyAlignment="0" applyProtection="0"/>
    <xf numFmtId="0" fontId="27" fillId="0" borderId="1" applyNumberFormat="0" applyFill="0" applyAlignment="0" applyProtection="0"/>
    <xf numFmtId="0" fontId="28" fillId="0" borderId="2" applyNumberFormat="0" applyFill="0" applyAlignment="0" applyProtection="0"/>
    <xf numFmtId="0" fontId="29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30" fillId="5" borderId="4" applyNumberFormat="0" applyAlignment="0" applyProtection="0"/>
    <xf numFmtId="0" fontId="31" fillId="0" borderId="6" applyNumberFormat="0" applyFill="0" applyAlignment="0" applyProtection="0"/>
    <xf numFmtId="0" fontId="32" fillId="4" borderId="0" applyNumberFormat="0" applyBorder="0" applyAlignment="0" applyProtection="0"/>
    <xf numFmtId="0" fontId="33" fillId="0" borderId="0"/>
    <xf numFmtId="0" fontId="13" fillId="0" borderId="0">
      <alignment horizontal="left" vertical="top" wrapText="1"/>
    </xf>
    <xf numFmtId="0" fontId="10" fillId="0" borderId="0"/>
    <xf numFmtId="0" fontId="20" fillId="8" borderId="8" applyNumberFormat="0" applyFont="0" applyAlignment="0" applyProtection="0"/>
    <xf numFmtId="0" fontId="16" fillId="8" borderId="8" applyNumberFormat="0" applyFont="0" applyAlignment="0" applyProtection="0"/>
    <xf numFmtId="0" fontId="35" fillId="6" borderId="5" applyNumberFormat="0" applyAlignment="0" applyProtection="0"/>
    <xf numFmtId="9" fontId="8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39" fillId="0" borderId="0"/>
    <xf numFmtId="43" fontId="18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0" fillId="0" borderId="0"/>
    <xf numFmtId="0" fontId="15" fillId="0" borderId="0"/>
    <xf numFmtId="0" fontId="41" fillId="4" borderId="0" applyNumberFormat="0" applyBorder="0" applyAlignment="0" applyProtection="0"/>
    <xf numFmtId="0" fontId="18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43" borderId="0" applyNumberFormat="0" applyBorder="0" applyAlignment="0" applyProtection="0"/>
    <xf numFmtId="0" fontId="34" fillId="37" borderId="0" applyNumberFormat="0" applyBorder="0" applyAlignment="0" applyProtection="0"/>
    <xf numFmtId="0" fontId="34" fillId="36" borderId="0" applyNumberFormat="0" applyBorder="0" applyAlignment="0" applyProtection="0"/>
    <xf numFmtId="0" fontId="34" fillId="42" borderId="0" applyNumberFormat="0" applyBorder="0" applyAlignment="0" applyProtection="0"/>
    <xf numFmtId="0" fontId="34" fillId="44" borderId="0" applyNumberFormat="0" applyBorder="0" applyAlignment="0" applyProtection="0"/>
    <xf numFmtId="0" fontId="42" fillId="45" borderId="0" applyNumberFormat="0" applyBorder="0" applyAlignment="0" applyProtection="0"/>
    <xf numFmtId="0" fontId="42" fillId="43" borderId="0" applyNumberFormat="0" applyBorder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2" fillId="46" borderId="0" applyNumberFormat="0" applyBorder="0" applyAlignment="0" applyProtection="0"/>
    <xf numFmtId="0" fontId="42" fillId="39" borderId="0" applyNumberFormat="0" applyBorder="0" applyAlignment="0" applyProtection="0"/>
    <xf numFmtId="0" fontId="42" fillId="47" borderId="0" applyNumberFormat="0" applyBorder="0" applyAlignment="0" applyProtection="0"/>
    <xf numFmtId="0" fontId="42" fillId="48" borderId="0" applyNumberFormat="0" applyBorder="0" applyAlignment="0" applyProtection="0"/>
    <xf numFmtId="0" fontId="42" fillId="49" borderId="0" applyNumberFormat="0" applyBorder="0" applyAlignment="0" applyProtection="0"/>
    <xf numFmtId="0" fontId="42" fillId="38" borderId="0" applyNumberFormat="0" applyBorder="0" applyAlignment="0" applyProtection="0"/>
    <xf numFmtId="0" fontId="42" fillId="46" borderId="0" applyNumberFormat="0" applyBorder="0" applyAlignment="0" applyProtection="0"/>
    <xf numFmtId="0" fontId="42" fillId="50" borderId="0" applyNumberFormat="0" applyBorder="0" applyAlignment="0" applyProtection="0"/>
    <xf numFmtId="0" fontId="43" fillId="34" borderId="0" applyNumberFormat="0" applyBorder="0" applyAlignment="0" applyProtection="0"/>
    <xf numFmtId="0" fontId="44" fillId="51" borderId="10" applyNumberFormat="0" applyAlignment="0" applyProtection="0"/>
    <xf numFmtId="0" fontId="45" fillId="52" borderId="11" applyNumberFormat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5" borderId="0" applyNumberFormat="0" applyBorder="0" applyAlignment="0" applyProtection="0"/>
    <xf numFmtId="0" fontId="48" fillId="0" borderId="12" applyNumberFormat="0" applyFill="0" applyAlignment="0" applyProtection="0"/>
    <xf numFmtId="0" fontId="49" fillId="0" borderId="13" applyNumberFormat="0" applyFill="0" applyAlignment="0" applyProtection="0"/>
    <xf numFmtId="0" fontId="50" fillId="0" borderId="14" applyNumberFormat="0" applyFill="0" applyAlignment="0" applyProtection="0"/>
    <xf numFmtId="0" fontId="50" fillId="0" borderId="0" applyNumberFormat="0" applyFill="0" applyBorder="0" applyAlignment="0" applyProtection="0"/>
    <xf numFmtId="0" fontId="51" fillId="41" borderId="10" applyNumberFormat="0" applyAlignment="0" applyProtection="0"/>
    <xf numFmtId="0" fontId="52" fillId="0" borderId="15" applyNumberFormat="0" applyFill="0" applyAlignment="0" applyProtection="0"/>
    <xf numFmtId="0" fontId="53" fillId="53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16" fillId="0" borderId="0"/>
    <xf numFmtId="0" fontId="10" fillId="0" borderId="0"/>
    <xf numFmtId="0" fontId="10" fillId="0" borderId="0"/>
    <xf numFmtId="0" fontId="15" fillId="54" borderId="16" applyNumberFormat="0" applyFont="0" applyAlignment="0" applyProtection="0"/>
    <xf numFmtId="0" fontId="54" fillId="51" borderId="17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18" applyNumberFormat="0" applyFill="0" applyAlignment="0" applyProtection="0"/>
    <xf numFmtId="0" fontId="57" fillId="0" borderId="0" applyNumberFormat="0" applyFill="0" applyBorder="0" applyAlignment="0" applyProtection="0"/>
    <xf numFmtId="0" fontId="40" fillId="0" borderId="0"/>
    <xf numFmtId="1" fontId="59" fillId="0" borderId="0"/>
    <xf numFmtId="0" fontId="60" fillId="0" borderId="0"/>
    <xf numFmtId="0" fontId="10" fillId="0" borderId="0"/>
    <xf numFmtId="0" fontId="16" fillId="0" borderId="0"/>
    <xf numFmtId="0" fontId="13" fillId="0" borderId="0">
      <alignment horizontal="left" vertical="top" wrapText="1"/>
    </xf>
    <xf numFmtId="0" fontId="18" fillId="0" borderId="0"/>
    <xf numFmtId="0" fontId="61" fillId="0" borderId="0"/>
    <xf numFmtId="0" fontId="10" fillId="0" borderId="0"/>
    <xf numFmtId="0" fontId="10" fillId="0" borderId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>
      <alignment horizontal="left" vertical="top" wrapText="1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1" fontId="3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9" fontId="15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64" fillId="12" borderId="0" applyNumberFormat="0" applyBorder="0" applyAlignment="0" applyProtection="0"/>
    <xf numFmtId="0" fontId="64" fillId="16" borderId="0" applyNumberFormat="0" applyBorder="0" applyAlignment="0" applyProtection="0"/>
    <xf numFmtId="0" fontId="64" fillId="20" borderId="0" applyNumberFormat="0" applyBorder="0" applyAlignment="0" applyProtection="0"/>
    <xf numFmtId="0" fontId="64" fillId="24" borderId="0" applyNumberFormat="0" applyBorder="0" applyAlignment="0" applyProtection="0"/>
    <xf numFmtId="0" fontId="64" fillId="28" borderId="0" applyNumberFormat="0" applyBorder="0" applyAlignment="0" applyProtection="0"/>
    <xf numFmtId="0" fontId="64" fillId="32" borderId="0" applyNumberFormat="0" applyBorder="0" applyAlignment="0" applyProtection="0"/>
    <xf numFmtId="0" fontId="64" fillId="9" borderId="0" applyNumberFormat="0" applyBorder="0" applyAlignment="0" applyProtection="0"/>
    <xf numFmtId="0" fontId="64" fillId="13" borderId="0" applyNumberFormat="0" applyBorder="0" applyAlignment="0" applyProtection="0"/>
    <xf numFmtId="0" fontId="64" fillId="17" borderId="0" applyNumberFormat="0" applyBorder="0" applyAlignment="0" applyProtection="0"/>
    <xf numFmtId="0" fontId="64" fillId="21" borderId="0" applyNumberFormat="0" applyBorder="0" applyAlignment="0" applyProtection="0"/>
    <xf numFmtId="0" fontId="64" fillId="25" borderId="0" applyNumberFormat="0" applyBorder="0" applyAlignment="0" applyProtection="0"/>
    <xf numFmtId="0" fontId="64" fillId="29" borderId="0" applyNumberFormat="0" applyBorder="0" applyAlignment="0" applyProtection="0"/>
    <xf numFmtId="0" fontId="65" fillId="3" borderId="0" applyNumberFormat="0" applyBorder="0" applyAlignment="0" applyProtection="0"/>
    <xf numFmtId="0" fontId="66" fillId="6" borderId="4" applyNumberFormat="0" applyAlignment="0" applyProtection="0"/>
    <xf numFmtId="0" fontId="67" fillId="7" borderId="7" applyNumberFormat="0" applyAlignment="0" applyProtection="0"/>
    <xf numFmtId="0" fontId="68" fillId="0" borderId="0" applyNumberFormat="0" applyFill="0" applyBorder="0" applyAlignment="0" applyProtection="0"/>
    <xf numFmtId="0" fontId="69" fillId="2" borderId="0" applyNumberFormat="0" applyBorder="0" applyAlignment="0" applyProtection="0"/>
    <xf numFmtId="0" fontId="70" fillId="0" borderId="1" applyNumberFormat="0" applyFill="0" applyAlignment="0" applyProtection="0"/>
    <xf numFmtId="0" fontId="71" fillId="0" borderId="2" applyNumberFormat="0" applyFill="0" applyAlignment="0" applyProtection="0"/>
    <xf numFmtId="0" fontId="72" fillId="0" borderId="3" applyNumberFormat="0" applyFill="0" applyAlignment="0" applyProtection="0"/>
    <xf numFmtId="0" fontId="72" fillId="0" borderId="0" applyNumberFormat="0" applyFill="0" applyBorder="0" applyAlignment="0" applyProtection="0"/>
    <xf numFmtId="0" fontId="73" fillId="5" borderId="4" applyNumberFormat="0" applyAlignment="0" applyProtection="0"/>
    <xf numFmtId="0" fontId="74" fillId="0" borderId="6" applyNumberFormat="0" applyFill="0" applyAlignment="0" applyProtection="0"/>
    <xf numFmtId="0" fontId="41" fillId="4" borderId="0" applyNumberFormat="0" applyBorder="0" applyAlignment="0" applyProtection="0"/>
    <xf numFmtId="0" fontId="75" fillId="6" borderId="5" applyNumberFormat="0" applyAlignment="0" applyProtection="0"/>
    <xf numFmtId="0" fontId="63" fillId="0" borderId="0" applyNumberFormat="0" applyFill="0" applyBorder="0" applyAlignment="0" applyProtection="0"/>
    <xf numFmtId="0" fontId="76" fillId="0" borderId="9" applyNumberFormat="0" applyFill="0" applyAlignment="0" applyProtection="0"/>
    <xf numFmtId="0" fontId="77" fillId="0" borderId="0" applyNumberFormat="0" applyFill="0" applyBorder="0" applyAlignment="0" applyProtection="0"/>
    <xf numFmtId="43" fontId="16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0" fontId="7" fillId="8" borderId="8" applyNumberFormat="0" applyFont="0" applyAlignment="0" applyProtection="0"/>
    <xf numFmtId="43" fontId="7" fillId="0" borderId="0" applyFont="0" applyFill="0" applyBorder="0" applyAlignment="0" applyProtection="0"/>
    <xf numFmtId="0" fontId="44" fillId="51" borderId="20" applyNumberFormat="0" applyAlignment="0" applyProtection="0"/>
    <xf numFmtId="43" fontId="7" fillId="0" borderId="0" applyFont="0" applyFill="0" applyBorder="0" applyAlignment="0" applyProtection="0"/>
    <xf numFmtId="0" fontId="51" fillId="41" borderId="20" applyNumberFormat="0" applyAlignment="0" applyProtection="0"/>
    <xf numFmtId="0" fontId="7" fillId="0" borderId="0"/>
    <xf numFmtId="0" fontId="15" fillId="54" borderId="21" applyNumberFormat="0" applyFont="0" applyAlignment="0" applyProtection="0"/>
    <xf numFmtId="0" fontId="54" fillId="51" borderId="22" applyNumberFormat="0" applyAlignment="0" applyProtection="0"/>
    <xf numFmtId="0" fontId="56" fillId="0" borderId="23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8" borderId="8" applyNumberFormat="0" applyFont="0" applyAlignment="0" applyProtection="0"/>
    <xf numFmtId="43" fontId="6" fillId="0" borderId="0" applyFont="0" applyFill="0" applyBorder="0" applyAlignment="0" applyProtection="0"/>
    <xf numFmtId="0" fontId="51" fillId="41" borderId="24" applyNumberFormat="0" applyAlignment="0" applyProtection="0"/>
    <xf numFmtId="0" fontId="54" fillId="51" borderId="26" applyNumberFormat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44" fillId="51" borderId="24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56" fillId="0" borderId="27" applyNumberFormat="0" applyFill="0" applyAlignment="0" applyProtection="0"/>
    <xf numFmtId="0" fontId="15" fillId="54" borderId="25" applyNumberFormat="0" applyFont="0" applyAlignment="0" applyProtection="0"/>
    <xf numFmtId="0" fontId="13" fillId="0" borderId="0">
      <alignment horizontal="left" vertical="top" wrapText="1"/>
    </xf>
    <xf numFmtId="165" fontId="12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0" borderId="0" applyNumberFormat="0" applyBorder="0" applyAlignment="0" applyProtection="0"/>
    <xf numFmtId="0" fontId="12" fillId="10" borderId="0" applyNumberFormat="0" applyBorder="0" applyAlignment="0" applyProtection="0"/>
    <xf numFmtId="0" fontId="6" fillId="14" borderId="0" applyNumberFormat="0" applyBorder="0" applyAlignment="0" applyProtection="0"/>
    <xf numFmtId="0" fontId="12" fillId="14" borderId="0" applyNumberFormat="0" applyBorder="0" applyAlignment="0" applyProtection="0"/>
    <xf numFmtId="0" fontId="6" fillId="18" borderId="0" applyNumberFormat="0" applyBorder="0" applyAlignment="0" applyProtection="0"/>
    <xf numFmtId="0" fontId="12" fillId="18" borderId="0" applyNumberFormat="0" applyBorder="0" applyAlignment="0" applyProtection="0"/>
    <xf numFmtId="0" fontId="6" fillId="22" borderId="0" applyNumberFormat="0" applyBorder="0" applyAlignment="0" applyProtection="0"/>
    <xf numFmtId="0" fontId="12" fillId="22" borderId="0" applyNumberFormat="0" applyBorder="0" applyAlignment="0" applyProtection="0"/>
    <xf numFmtId="0" fontId="6" fillId="26" borderId="0" applyNumberFormat="0" applyBorder="0" applyAlignment="0" applyProtection="0"/>
    <xf numFmtId="0" fontId="12" fillId="26" borderId="0" applyNumberFormat="0" applyBorder="0" applyAlignment="0" applyProtection="0"/>
    <xf numFmtId="0" fontId="6" fillId="30" borderId="0" applyNumberFormat="0" applyBorder="0" applyAlignment="0" applyProtection="0"/>
    <xf numFmtId="0" fontId="12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12" fillId="11" borderId="0" applyNumberFormat="0" applyBorder="0" applyAlignment="0" applyProtection="0"/>
    <xf numFmtId="0" fontId="6" fillId="15" borderId="0" applyNumberFormat="0" applyBorder="0" applyAlignment="0" applyProtection="0"/>
    <xf numFmtId="0" fontId="12" fillId="15" borderId="0" applyNumberFormat="0" applyBorder="0" applyAlignment="0" applyProtection="0"/>
    <xf numFmtId="0" fontId="6" fillId="19" borderId="0" applyNumberFormat="0" applyBorder="0" applyAlignment="0" applyProtection="0"/>
    <xf numFmtId="0" fontId="12" fillId="19" borderId="0" applyNumberFormat="0" applyBorder="0" applyAlignment="0" applyProtection="0"/>
    <xf numFmtId="0" fontId="6" fillId="23" borderId="0" applyNumberFormat="0" applyBorder="0" applyAlignment="0" applyProtection="0"/>
    <xf numFmtId="0" fontId="12" fillId="23" borderId="0" applyNumberFormat="0" applyBorder="0" applyAlignment="0" applyProtection="0"/>
    <xf numFmtId="0" fontId="6" fillId="27" borderId="0" applyNumberFormat="0" applyBorder="0" applyAlignment="0" applyProtection="0"/>
    <xf numFmtId="0" fontId="12" fillId="27" borderId="0" applyNumberFormat="0" applyBorder="0" applyAlignment="0" applyProtection="0"/>
    <xf numFmtId="0" fontId="6" fillId="31" borderId="0" applyNumberFormat="0" applyBorder="0" applyAlignment="0" applyProtection="0"/>
    <xf numFmtId="0" fontId="12" fillId="31" borderId="0" applyNumberFormat="0" applyBorder="0" applyAlignment="0" applyProtection="0"/>
    <xf numFmtId="0" fontId="64" fillId="12" borderId="0" applyNumberFormat="0" applyBorder="0" applyAlignment="0" applyProtection="0"/>
    <xf numFmtId="0" fontId="80" fillId="12" borderId="0" applyNumberFormat="0" applyBorder="0" applyAlignment="0" applyProtection="0"/>
    <xf numFmtId="0" fontId="64" fillId="16" borderId="0" applyNumberFormat="0" applyBorder="0" applyAlignment="0" applyProtection="0"/>
    <xf numFmtId="0" fontId="80" fillId="16" borderId="0" applyNumberFormat="0" applyBorder="0" applyAlignment="0" applyProtection="0"/>
    <xf numFmtId="0" fontId="64" fillId="20" borderId="0" applyNumberFormat="0" applyBorder="0" applyAlignment="0" applyProtection="0"/>
    <xf numFmtId="0" fontId="80" fillId="20" borderId="0" applyNumberFormat="0" applyBorder="0" applyAlignment="0" applyProtection="0"/>
    <xf numFmtId="0" fontId="64" fillId="24" borderId="0" applyNumberFormat="0" applyBorder="0" applyAlignment="0" applyProtection="0"/>
    <xf numFmtId="0" fontId="80" fillId="24" borderId="0" applyNumberFormat="0" applyBorder="0" applyAlignment="0" applyProtection="0"/>
    <xf numFmtId="0" fontId="64" fillId="28" borderId="0" applyNumberFormat="0" applyBorder="0" applyAlignment="0" applyProtection="0"/>
    <xf numFmtId="0" fontId="80" fillId="28" borderId="0" applyNumberFormat="0" applyBorder="0" applyAlignment="0" applyProtection="0"/>
    <xf numFmtId="0" fontId="64" fillId="32" borderId="0" applyNumberFormat="0" applyBorder="0" applyAlignment="0" applyProtection="0"/>
    <xf numFmtId="0" fontId="80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58" fillId="0" borderId="0"/>
    <xf numFmtId="0" fontId="64" fillId="9" borderId="0" applyNumberFormat="0" applyBorder="0" applyAlignment="0" applyProtection="0"/>
    <xf numFmtId="0" fontId="80" fillId="9" borderId="0" applyNumberFormat="0" applyBorder="0" applyAlignment="0" applyProtection="0"/>
    <xf numFmtId="0" fontId="64" fillId="13" borderId="0" applyNumberFormat="0" applyBorder="0" applyAlignment="0" applyProtection="0"/>
    <xf numFmtId="0" fontId="80" fillId="13" borderId="0" applyNumberFormat="0" applyBorder="0" applyAlignment="0" applyProtection="0"/>
    <xf numFmtId="0" fontId="64" fillId="17" borderId="0" applyNumberFormat="0" applyBorder="0" applyAlignment="0" applyProtection="0"/>
    <xf numFmtId="0" fontId="80" fillId="17" borderId="0" applyNumberFormat="0" applyBorder="0" applyAlignment="0" applyProtection="0"/>
    <xf numFmtId="0" fontId="64" fillId="21" borderId="0" applyNumberFormat="0" applyBorder="0" applyAlignment="0" applyProtection="0"/>
    <xf numFmtId="0" fontId="80" fillId="21" borderId="0" applyNumberFormat="0" applyBorder="0" applyAlignment="0" applyProtection="0"/>
    <xf numFmtId="0" fontId="64" fillId="25" borderId="0" applyNumberFormat="0" applyBorder="0" applyAlignment="0" applyProtection="0"/>
    <xf numFmtId="0" fontId="80" fillId="25" borderId="0" applyNumberFormat="0" applyBorder="0" applyAlignment="0" applyProtection="0"/>
    <xf numFmtId="0" fontId="64" fillId="29" borderId="0" applyNumberFormat="0" applyBorder="0" applyAlignment="0" applyProtection="0"/>
    <xf numFmtId="0" fontId="80" fillId="29" borderId="0" applyNumberFormat="0" applyBorder="0" applyAlignment="0" applyProtection="0"/>
    <xf numFmtId="0" fontId="73" fillId="5" borderId="4" applyNumberFormat="0" applyAlignment="0" applyProtection="0"/>
    <xf numFmtId="0" fontId="81" fillId="5" borderId="4" applyNumberFormat="0" applyAlignment="0" applyProtection="0"/>
    <xf numFmtId="0" fontId="75" fillId="6" borderId="5" applyNumberFormat="0" applyAlignment="0" applyProtection="0"/>
    <xf numFmtId="0" fontId="82" fillId="6" borderId="5" applyNumberFormat="0" applyAlignment="0" applyProtection="0"/>
    <xf numFmtId="0" fontId="66" fillId="6" borderId="4" applyNumberFormat="0" applyAlignment="0" applyProtection="0"/>
    <xf numFmtId="0" fontId="83" fillId="6" borderId="4" applyNumberFormat="0" applyAlignment="0" applyProtection="0"/>
    <xf numFmtId="0" fontId="70" fillId="0" borderId="1" applyNumberFormat="0" applyFill="0" applyAlignment="0" applyProtection="0"/>
    <xf numFmtId="0" fontId="84" fillId="0" borderId="1" applyNumberFormat="0" applyFill="0" applyAlignment="0" applyProtection="0"/>
    <xf numFmtId="0" fontId="71" fillId="0" borderId="2" applyNumberFormat="0" applyFill="0" applyAlignment="0" applyProtection="0"/>
    <xf numFmtId="0" fontId="85" fillId="0" borderId="2" applyNumberFormat="0" applyFill="0" applyAlignment="0" applyProtection="0"/>
    <xf numFmtId="0" fontId="72" fillId="0" borderId="3" applyNumberFormat="0" applyFill="0" applyAlignment="0" applyProtection="0"/>
    <xf numFmtId="0" fontId="86" fillId="0" borderId="3" applyNumberFormat="0" applyFill="0" applyAlignment="0" applyProtection="0"/>
    <xf numFmtId="0" fontId="72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76" fillId="0" borderId="9" applyNumberFormat="0" applyFill="0" applyAlignment="0" applyProtection="0"/>
    <xf numFmtId="0" fontId="87" fillId="0" borderId="9" applyNumberFormat="0" applyFill="0" applyAlignment="0" applyProtection="0"/>
    <xf numFmtId="0" fontId="67" fillId="7" borderId="7" applyNumberFormat="0" applyAlignment="0" applyProtection="0"/>
    <xf numFmtId="0" fontId="88" fillId="7" borderId="7" applyNumberFormat="0" applyAlignment="0" applyProtection="0"/>
    <xf numFmtId="0" fontId="89" fillId="4" borderId="0" applyNumberFormat="0" applyBorder="0" applyAlignment="0" applyProtection="0"/>
    <xf numFmtId="0" fontId="90" fillId="4" borderId="0" applyNumberFormat="0" applyBorder="0" applyAlignment="0" applyProtection="0"/>
    <xf numFmtId="0" fontId="15" fillId="0" borderId="0"/>
    <xf numFmtId="0" fontId="65" fillId="3" borderId="0" applyNumberFormat="0" applyBorder="0" applyAlignment="0" applyProtection="0"/>
    <xf numFmtId="0" fontId="91" fillId="3" borderId="0" applyNumberFormat="0" applyBorder="0" applyAlignment="0" applyProtection="0"/>
    <xf numFmtId="0" fontId="68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74" fillId="0" borderId="6" applyNumberFormat="0" applyFill="0" applyAlignment="0" applyProtection="0"/>
    <xf numFmtId="0" fontId="93" fillId="0" borderId="6" applyNumberFormat="0" applyFill="0" applyAlignment="0" applyProtection="0"/>
    <xf numFmtId="0" fontId="77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70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69" fillId="2" borderId="0" applyNumberFormat="0" applyBorder="0" applyAlignment="0" applyProtection="0"/>
    <xf numFmtId="0" fontId="95" fillId="2" borderId="0" applyNumberFormat="0" applyBorder="0" applyAlignment="0" applyProtection="0"/>
    <xf numFmtId="43" fontId="18" fillId="0" borderId="0" applyFont="0" applyFill="0" applyBorder="0" applyAlignment="0" applyProtection="0"/>
    <xf numFmtId="0" fontId="89" fillId="4" borderId="0" applyNumberFormat="0" applyBorder="0" applyAlignment="0" applyProtection="0"/>
    <xf numFmtId="0" fontId="6" fillId="8" borderId="8" applyNumberFormat="0" applyFont="0" applyAlignment="0" applyProtection="0"/>
    <xf numFmtId="0" fontId="10" fillId="0" borderId="0"/>
    <xf numFmtId="0" fontId="97" fillId="0" borderId="0"/>
    <xf numFmtId="0" fontId="34" fillId="33" borderId="0" applyNumberFormat="0" applyBorder="0" applyAlignment="0" applyProtection="0"/>
    <xf numFmtId="0" fontId="98" fillId="33" borderId="0" applyNumberFormat="0" applyBorder="0" applyAlignment="0" applyProtection="0"/>
    <xf numFmtId="0" fontId="12" fillId="10" borderId="0" applyNumberFormat="0" applyBorder="0" applyAlignment="0" applyProtection="0"/>
    <xf numFmtId="0" fontId="34" fillId="34" borderId="0" applyNumberFormat="0" applyBorder="0" applyAlignment="0" applyProtection="0"/>
    <xf numFmtId="0" fontId="98" fillId="34" borderId="0" applyNumberFormat="0" applyBorder="0" applyAlignment="0" applyProtection="0"/>
    <xf numFmtId="0" fontId="12" fillId="14" borderId="0" applyNumberFormat="0" applyBorder="0" applyAlignment="0" applyProtection="0"/>
    <xf numFmtId="0" fontId="34" fillId="35" borderId="0" applyNumberFormat="0" applyBorder="0" applyAlignment="0" applyProtection="0"/>
    <xf numFmtId="0" fontId="98" fillId="35" borderId="0" applyNumberFormat="0" applyBorder="0" applyAlignment="0" applyProtection="0"/>
    <xf numFmtId="0" fontId="12" fillId="18" borderId="0" applyNumberFormat="0" applyBorder="0" applyAlignment="0" applyProtection="0"/>
    <xf numFmtId="0" fontId="34" fillId="36" borderId="0" applyNumberFormat="0" applyBorder="0" applyAlignment="0" applyProtection="0"/>
    <xf numFmtId="0" fontId="98" fillId="36" borderId="0" applyNumberFormat="0" applyBorder="0" applyAlignment="0" applyProtection="0"/>
    <xf numFmtId="0" fontId="12" fillId="22" borderId="0" applyNumberFormat="0" applyBorder="0" applyAlignment="0" applyProtection="0"/>
    <xf numFmtId="0" fontId="34" fillId="40" borderId="0" applyNumberFormat="0" applyBorder="0" applyAlignment="0" applyProtection="0"/>
    <xf numFmtId="0" fontId="98" fillId="40" borderId="0" applyNumberFormat="0" applyBorder="0" applyAlignment="0" applyProtection="0"/>
    <xf numFmtId="0" fontId="12" fillId="26" borderId="0" applyNumberFormat="0" applyBorder="0" applyAlignment="0" applyProtection="0"/>
    <xf numFmtId="0" fontId="34" fillId="41" borderId="0" applyNumberFormat="0" applyBorder="0" applyAlignment="0" applyProtection="0"/>
    <xf numFmtId="0" fontId="98" fillId="41" borderId="0" applyNumberFormat="0" applyBorder="0" applyAlignment="0" applyProtection="0"/>
    <xf numFmtId="0" fontId="12" fillId="3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34" fillId="42" borderId="0" applyNumberFormat="0" applyBorder="0" applyAlignment="0" applyProtection="0"/>
    <xf numFmtId="0" fontId="98" fillId="42" borderId="0" applyNumberFormat="0" applyBorder="0" applyAlignment="0" applyProtection="0"/>
    <xf numFmtId="0" fontId="12" fillId="11" borderId="0" applyNumberFormat="0" applyBorder="0" applyAlignment="0" applyProtection="0"/>
    <xf numFmtId="0" fontId="34" fillId="43" borderId="0" applyNumberFormat="0" applyBorder="0" applyAlignment="0" applyProtection="0"/>
    <xf numFmtId="0" fontId="98" fillId="43" borderId="0" applyNumberFormat="0" applyBorder="0" applyAlignment="0" applyProtection="0"/>
    <xf numFmtId="0" fontId="12" fillId="15" borderId="0" applyNumberFormat="0" applyBorder="0" applyAlignment="0" applyProtection="0"/>
    <xf numFmtId="0" fontId="34" fillId="37" borderId="0" applyNumberFormat="0" applyBorder="0" applyAlignment="0" applyProtection="0"/>
    <xf numFmtId="0" fontId="98" fillId="37" borderId="0" applyNumberFormat="0" applyBorder="0" applyAlignment="0" applyProtection="0"/>
    <xf numFmtId="0" fontId="12" fillId="19" borderId="0" applyNumberFormat="0" applyBorder="0" applyAlignment="0" applyProtection="0"/>
    <xf numFmtId="0" fontId="34" fillId="36" borderId="0" applyNumberFormat="0" applyBorder="0" applyAlignment="0" applyProtection="0"/>
    <xf numFmtId="0" fontId="98" fillId="36" borderId="0" applyNumberFormat="0" applyBorder="0" applyAlignment="0" applyProtection="0"/>
    <xf numFmtId="0" fontId="12" fillId="23" borderId="0" applyNumberFormat="0" applyBorder="0" applyAlignment="0" applyProtection="0"/>
    <xf numFmtId="0" fontId="34" fillId="42" borderId="0" applyNumberFormat="0" applyBorder="0" applyAlignment="0" applyProtection="0"/>
    <xf numFmtId="0" fontId="98" fillId="42" borderId="0" applyNumberFormat="0" applyBorder="0" applyAlignment="0" applyProtection="0"/>
    <xf numFmtId="0" fontId="12" fillId="27" borderId="0" applyNumberFormat="0" applyBorder="0" applyAlignment="0" applyProtection="0"/>
    <xf numFmtId="0" fontId="34" fillId="44" borderId="0" applyNumberFormat="0" applyBorder="0" applyAlignment="0" applyProtection="0"/>
    <xf numFmtId="0" fontId="98" fillId="44" borderId="0" applyNumberFormat="0" applyBorder="0" applyAlignment="0" applyProtection="0"/>
    <xf numFmtId="0" fontId="12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42" fillId="45" borderId="0" applyNumberFormat="0" applyBorder="0" applyAlignment="0" applyProtection="0"/>
    <xf numFmtId="0" fontId="80" fillId="12" borderId="0" applyNumberFormat="0" applyBorder="0" applyAlignment="0" applyProtection="0"/>
    <xf numFmtId="0" fontId="42" fillId="43" borderId="0" applyNumberFormat="0" applyBorder="0" applyAlignment="0" applyProtection="0"/>
    <xf numFmtId="0" fontId="80" fillId="16" borderId="0" applyNumberFormat="0" applyBorder="0" applyAlignment="0" applyProtection="0"/>
    <xf numFmtId="0" fontId="42" fillId="37" borderId="0" applyNumberFormat="0" applyBorder="0" applyAlignment="0" applyProtection="0"/>
    <xf numFmtId="0" fontId="80" fillId="20" borderId="0" applyNumberFormat="0" applyBorder="0" applyAlignment="0" applyProtection="0"/>
    <xf numFmtId="0" fontId="42" fillId="38" borderId="0" applyNumberFormat="0" applyBorder="0" applyAlignment="0" applyProtection="0"/>
    <xf numFmtId="0" fontId="80" fillId="24" borderId="0" applyNumberFormat="0" applyBorder="0" applyAlignment="0" applyProtection="0"/>
    <xf numFmtId="0" fontId="42" fillId="46" borderId="0" applyNumberFormat="0" applyBorder="0" applyAlignment="0" applyProtection="0"/>
    <xf numFmtId="0" fontId="80" fillId="28" borderId="0" applyNumberFormat="0" applyBorder="0" applyAlignment="0" applyProtection="0"/>
    <xf numFmtId="0" fontId="42" fillId="39" borderId="0" applyNumberFormat="0" applyBorder="0" applyAlignment="0" applyProtection="0"/>
    <xf numFmtId="0" fontId="80" fillId="32" borderId="0" applyNumberFormat="0" applyBorder="0" applyAlignment="0" applyProtection="0"/>
    <xf numFmtId="0" fontId="42" fillId="47" borderId="0" applyNumberFormat="0" applyBorder="0" applyAlignment="0" applyProtection="0"/>
    <xf numFmtId="0" fontId="80" fillId="9" borderId="0" applyNumberFormat="0" applyBorder="0" applyAlignment="0" applyProtection="0"/>
    <xf numFmtId="0" fontId="42" fillId="48" borderId="0" applyNumberFormat="0" applyBorder="0" applyAlignment="0" applyProtection="0"/>
    <xf numFmtId="0" fontId="80" fillId="13" borderId="0" applyNumberFormat="0" applyBorder="0" applyAlignment="0" applyProtection="0"/>
    <xf numFmtId="0" fontId="42" fillId="49" borderId="0" applyNumberFormat="0" applyBorder="0" applyAlignment="0" applyProtection="0"/>
    <xf numFmtId="0" fontId="80" fillId="17" borderId="0" applyNumberFormat="0" applyBorder="0" applyAlignment="0" applyProtection="0"/>
    <xf numFmtId="0" fontId="42" fillId="38" borderId="0" applyNumberFormat="0" applyBorder="0" applyAlignment="0" applyProtection="0"/>
    <xf numFmtId="0" fontId="80" fillId="21" borderId="0" applyNumberFormat="0" applyBorder="0" applyAlignment="0" applyProtection="0"/>
    <xf numFmtId="0" fontId="42" fillId="46" borderId="0" applyNumberFormat="0" applyBorder="0" applyAlignment="0" applyProtection="0"/>
    <xf numFmtId="0" fontId="80" fillId="25" borderId="0" applyNumberFormat="0" applyBorder="0" applyAlignment="0" applyProtection="0"/>
    <xf numFmtId="0" fontId="42" fillId="50" borderId="0" applyNumberFormat="0" applyBorder="0" applyAlignment="0" applyProtection="0"/>
    <xf numFmtId="0" fontId="80" fillId="29" borderId="0" applyNumberFormat="0" applyBorder="0" applyAlignment="0" applyProtection="0"/>
    <xf numFmtId="0" fontId="43" fillId="34" borderId="0" applyNumberFormat="0" applyBorder="0" applyAlignment="0" applyProtection="0"/>
    <xf numFmtId="0" fontId="91" fillId="3" borderId="0" applyNumberFormat="0" applyBorder="0" applyAlignment="0" applyProtection="0"/>
    <xf numFmtId="0" fontId="44" fillId="51" borderId="24" applyNumberFormat="0" applyAlignment="0" applyProtection="0"/>
    <xf numFmtId="0" fontId="44" fillId="51" borderId="24" applyNumberFormat="0" applyAlignment="0" applyProtection="0"/>
    <xf numFmtId="0" fontId="44" fillId="51" borderId="24" applyNumberFormat="0" applyAlignment="0" applyProtection="0"/>
    <xf numFmtId="0" fontId="44" fillId="51" borderId="24" applyNumberFormat="0" applyAlignment="0" applyProtection="0"/>
    <xf numFmtId="0" fontId="44" fillId="51" borderId="24" applyNumberFormat="0" applyAlignment="0" applyProtection="0"/>
    <xf numFmtId="0" fontId="83" fillId="6" borderId="4" applyNumberFormat="0" applyAlignment="0" applyProtection="0"/>
    <xf numFmtId="0" fontId="45" fillId="52" borderId="11" applyNumberFormat="0" applyAlignment="0" applyProtection="0"/>
    <xf numFmtId="0" fontId="88" fillId="7" borderId="7" applyNumberFormat="0" applyAlignment="0" applyProtection="0"/>
    <xf numFmtId="43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3" fontId="13" fillId="0" borderId="0" applyFont="0" applyFill="0" applyBorder="0" applyAlignment="0" applyProtection="0">
      <alignment horizontal="left" vertical="top" wrapText="1"/>
    </xf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47" fillId="35" borderId="0" applyNumberFormat="0" applyBorder="0" applyAlignment="0" applyProtection="0"/>
    <xf numFmtId="0" fontId="95" fillId="2" borderId="0" applyNumberFormat="0" applyBorder="0" applyAlignment="0" applyProtection="0"/>
    <xf numFmtId="0" fontId="48" fillId="0" borderId="12" applyNumberFormat="0" applyFill="0" applyAlignment="0" applyProtection="0"/>
    <xf numFmtId="0" fontId="84" fillId="0" borderId="1" applyNumberFormat="0" applyFill="0" applyAlignment="0" applyProtection="0"/>
    <xf numFmtId="0" fontId="49" fillId="0" borderId="13" applyNumberFormat="0" applyFill="0" applyAlignment="0" applyProtection="0"/>
    <xf numFmtId="0" fontId="85" fillId="0" borderId="2" applyNumberFormat="0" applyFill="0" applyAlignment="0" applyProtection="0"/>
    <xf numFmtId="0" fontId="50" fillId="0" borderId="14" applyNumberFormat="0" applyFill="0" applyAlignment="0" applyProtection="0"/>
    <xf numFmtId="0" fontId="86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51" fillId="41" borderId="24" applyNumberFormat="0" applyAlignment="0" applyProtection="0"/>
    <xf numFmtId="0" fontId="51" fillId="41" borderId="24" applyNumberFormat="0" applyAlignment="0" applyProtection="0"/>
    <xf numFmtId="0" fontId="51" fillId="41" borderId="24" applyNumberFormat="0" applyAlignment="0" applyProtection="0"/>
    <xf numFmtId="0" fontId="51" fillId="41" borderId="24" applyNumberFormat="0" applyAlignment="0" applyProtection="0"/>
    <xf numFmtId="0" fontId="51" fillId="41" borderId="24" applyNumberFormat="0" applyAlignment="0" applyProtection="0"/>
    <xf numFmtId="0" fontId="81" fillId="5" borderId="4" applyNumberFormat="0" applyAlignment="0" applyProtection="0"/>
    <xf numFmtId="38" fontId="99" fillId="0" borderId="0"/>
    <xf numFmtId="38" fontId="100" fillId="0" borderId="0"/>
    <xf numFmtId="38" fontId="101" fillId="0" borderId="0"/>
    <xf numFmtId="38" fontId="102" fillId="0" borderId="0"/>
    <xf numFmtId="0" fontId="103" fillId="0" borderId="0"/>
    <xf numFmtId="0" fontId="103" fillId="0" borderId="0"/>
    <xf numFmtId="0" fontId="104" fillId="0" borderId="0"/>
    <xf numFmtId="0" fontId="52" fillId="0" borderId="15" applyNumberFormat="0" applyFill="0" applyAlignment="0" applyProtection="0"/>
    <xf numFmtId="0" fontId="93" fillId="0" borderId="6" applyNumberFormat="0" applyFill="0" applyAlignment="0" applyProtection="0"/>
    <xf numFmtId="0" fontId="41" fillId="4" borderId="0" applyNumberFormat="0" applyBorder="0" applyAlignment="0" applyProtection="0"/>
    <xf numFmtId="0" fontId="105" fillId="53" borderId="0" applyNumberFormat="0" applyBorder="0" applyAlignment="0" applyProtection="0"/>
    <xf numFmtId="0" fontId="90" fillId="4" borderId="0" applyNumberFormat="0" applyBorder="0" applyAlignment="0" applyProtection="0"/>
    <xf numFmtId="0" fontId="53" fillId="53" borderId="0" applyNumberFormat="0" applyBorder="0" applyAlignment="0" applyProtection="0"/>
    <xf numFmtId="0" fontId="11" fillId="0" borderId="0">
      <alignment horizontal="left" vertical="top" wrapText="1"/>
    </xf>
    <xf numFmtId="0" fontId="6" fillId="0" borderId="0"/>
    <xf numFmtId="0" fontId="6" fillId="0" borderId="0"/>
    <xf numFmtId="0" fontId="6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" fontId="59" fillId="0" borderId="0"/>
    <xf numFmtId="1" fontId="59" fillId="0" borderId="0"/>
    <xf numFmtId="0" fontId="8" fillId="0" borderId="0"/>
    <xf numFmtId="1" fontId="59" fillId="0" borderId="0"/>
    <xf numFmtId="0" fontId="10" fillId="0" borderId="0"/>
    <xf numFmtId="0" fontId="12" fillId="0" borderId="0"/>
    <xf numFmtId="0" fontId="15" fillId="0" borderId="0"/>
    <xf numFmtId="0" fontId="10" fillId="0" borderId="0"/>
    <xf numFmtId="0" fontId="40" fillId="0" borderId="0"/>
    <xf numFmtId="0" fontId="6" fillId="0" borderId="0"/>
    <xf numFmtId="0" fontId="18" fillId="0" borderId="0"/>
    <xf numFmtId="0" fontId="10" fillId="0" borderId="0"/>
    <xf numFmtId="0" fontId="10" fillId="0" borderId="0"/>
    <xf numFmtId="0" fontId="60" fillId="0" borderId="0"/>
    <xf numFmtId="0" fontId="6" fillId="0" borderId="0"/>
    <xf numFmtId="0" fontId="15" fillId="54" borderId="25" applyNumberFormat="0" applyFont="0" applyAlignment="0" applyProtection="0"/>
    <xf numFmtId="0" fontId="15" fillId="54" borderId="25" applyNumberFormat="0" applyFont="0" applyAlignment="0" applyProtection="0"/>
    <xf numFmtId="0" fontId="15" fillId="54" borderId="25" applyNumberFormat="0" applyFont="0" applyAlignment="0" applyProtection="0"/>
    <xf numFmtId="0" fontId="15" fillId="54" borderId="25" applyNumberFormat="0" applyFont="0" applyAlignment="0" applyProtection="0"/>
    <xf numFmtId="0" fontId="15" fillId="54" borderId="25" applyNumberFormat="0" applyFont="0" applyAlignment="0" applyProtection="0"/>
    <xf numFmtId="0" fontId="54" fillId="51" borderId="26" applyNumberFormat="0" applyAlignment="0" applyProtection="0"/>
    <xf numFmtId="0" fontId="54" fillId="51" borderId="26" applyNumberFormat="0" applyAlignment="0" applyProtection="0"/>
    <xf numFmtId="0" fontId="54" fillId="51" borderId="26" applyNumberFormat="0" applyAlignment="0" applyProtection="0"/>
    <xf numFmtId="0" fontId="54" fillId="51" borderId="26" applyNumberFormat="0" applyAlignment="0" applyProtection="0"/>
    <xf numFmtId="0" fontId="54" fillId="51" borderId="26" applyNumberFormat="0" applyAlignment="0" applyProtection="0"/>
    <xf numFmtId="0" fontId="54" fillId="51" borderId="26" applyNumberFormat="0" applyAlignment="0" applyProtection="0"/>
    <xf numFmtId="0" fontId="54" fillId="51" borderId="26" applyNumberFormat="0" applyAlignment="0" applyProtection="0"/>
    <xf numFmtId="0" fontId="54" fillId="51" borderId="26" applyNumberFormat="0" applyAlignment="0" applyProtection="0"/>
    <xf numFmtId="0" fontId="54" fillId="51" borderId="26" applyNumberFormat="0" applyAlignment="0" applyProtection="0"/>
    <xf numFmtId="0" fontId="82" fillId="6" borderId="5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56" fillId="0" borderId="27" applyNumberFormat="0" applyFill="0" applyAlignment="0" applyProtection="0"/>
    <xf numFmtId="0" fontId="56" fillId="0" borderId="27" applyNumberFormat="0" applyFill="0" applyAlignment="0" applyProtection="0"/>
    <xf numFmtId="0" fontId="56" fillId="0" borderId="27" applyNumberFormat="0" applyFill="0" applyAlignment="0" applyProtection="0"/>
    <xf numFmtId="0" fontId="56" fillId="0" borderId="27" applyNumberFormat="0" applyFill="0" applyAlignment="0" applyProtection="0"/>
    <xf numFmtId="0" fontId="56" fillId="0" borderId="27" applyNumberFormat="0" applyFill="0" applyAlignment="0" applyProtection="0"/>
    <xf numFmtId="0" fontId="56" fillId="0" borderId="27" applyNumberFormat="0" applyFill="0" applyAlignment="0" applyProtection="0"/>
    <xf numFmtId="0" fontId="56" fillId="0" borderId="27" applyNumberFormat="0" applyFill="0" applyAlignment="0" applyProtection="0"/>
    <xf numFmtId="0" fontId="56" fillId="0" borderId="27" applyNumberFormat="0" applyFill="0" applyAlignment="0" applyProtection="0"/>
    <xf numFmtId="0" fontId="56" fillId="0" borderId="27" applyNumberFormat="0" applyFill="0" applyAlignment="0" applyProtection="0"/>
    <xf numFmtId="0" fontId="87" fillId="0" borderId="9" applyNumberFormat="0" applyFill="0" applyAlignment="0" applyProtection="0"/>
    <xf numFmtId="0" fontId="57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74" fontId="97" fillId="0" borderId="28">
      <protection locked="0"/>
    </xf>
    <xf numFmtId="174" fontId="106" fillId="56" borderId="28"/>
    <xf numFmtId="0" fontId="36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" fontId="59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34" fillId="0" borderId="0"/>
    <xf numFmtId="0" fontId="12" fillId="0" borderId="0"/>
    <xf numFmtId="0" fontId="15" fillId="0" borderId="0"/>
    <xf numFmtId="0" fontId="15" fillId="0" borderId="0"/>
    <xf numFmtId="0" fontId="12" fillId="8" borderId="8" applyNumberFormat="0" applyFont="0" applyAlignment="0" applyProtection="0"/>
    <xf numFmtId="166" fontId="18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07" fillId="0" borderId="0"/>
    <xf numFmtId="0" fontId="36" fillId="0" borderId="0" applyNumberFormat="0" applyFill="0" applyBorder="0" applyAlignment="0" applyProtection="0"/>
    <xf numFmtId="0" fontId="70" fillId="0" borderId="1" applyNumberFormat="0" applyFill="0" applyAlignment="0" applyProtection="0"/>
    <xf numFmtId="0" fontId="71" fillId="0" borderId="2" applyNumberFormat="0" applyFill="0" applyAlignment="0" applyProtection="0"/>
    <xf numFmtId="0" fontId="72" fillId="0" borderId="3" applyNumberFormat="0" applyFill="0" applyAlignment="0" applyProtection="0"/>
    <xf numFmtId="0" fontId="72" fillId="0" borderId="0" applyNumberFormat="0" applyFill="0" applyBorder="0" applyAlignment="0" applyProtection="0"/>
    <xf numFmtId="0" fontId="69" fillId="2" borderId="0" applyNumberFormat="0" applyBorder="0" applyAlignment="0" applyProtection="0"/>
    <xf numFmtId="0" fontId="65" fillId="3" borderId="0" applyNumberFormat="0" applyBorder="0" applyAlignment="0" applyProtection="0"/>
    <xf numFmtId="0" fontId="73" fillId="5" borderId="4" applyNumberFormat="0" applyAlignment="0" applyProtection="0"/>
    <xf numFmtId="0" fontId="75" fillId="6" borderId="5" applyNumberFormat="0" applyAlignment="0" applyProtection="0"/>
    <xf numFmtId="0" fontId="66" fillId="6" borderId="4" applyNumberFormat="0" applyAlignment="0" applyProtection="0"/>
    <xf numFmtId="0" fontId="74" fillId="0" borderId="6" applyNumberFormat="0" applyFill="0" applyAlignment="0" applyProtection="0"/>
    <xf numFmtId="0" fontId="67" fillId="7" borderId="7" applyNumberFormat="0" applyAlignment="0" applyProtection="0"/>
    <xf numFmtId="0" fontId="7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76" fillId="0" borderId="9" applyNumberFormat="0" applyFill="0" applyAlignment="0" applyProtection="0"/>
    <xf numFmtId="0" fontId="64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6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4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64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64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4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44" fillId="51" borderId="32" applyNumberFormat="0" applyAlignment="0" applyProtection="0"/>
    <xf numFmtId="43" fontId="3" fillId="0" borderId="0" applyFont="0" applyFill="0" applyBorder="0" applyAlignment="0" applyProtection="0"/>
    <xf numFmtId="0" fontId="51" fillId="41" borderId="32" applyNumberFormat="0" applyAlignment="0" applyProtection="0"/>
    <xf numFmtId="0" fontId="3" fillId="0" borderId="0"/>
    <xf numFmtId="0" fontId="15" fillId="54" borderId="33" applyNumberFormat="0" applyFont="0" applyAlignment="0" applyProtection="0"/>
    <xf numFmtId="0" fontId="54" fillId="51" borderId="34" applyNumberFormat="0" applyAlignment="0" applyProtection="0"/>
    <xf numFmtId="0" fontId="56" fillId="0" borderId="35" applyNumberFormat="0" applyFill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5" fillId="0" borderId="0"/>
    <xf numFmtId="43" fontId="15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2" fillId="0" borderId="0"/>
    <xf numFmtId="43" fontId="12" fillId="0" borderId="0" applyFont="0" applyFill="0" applyBorder="0" applyAlignment="0" applyProtection="0"/>
    <xf numFmtId="0" fontId="13" fillId="0" borderId="0">
      <alignment horizontal="left" vertical="top" wrapText="1"/>
    </xf>
    <xf numFmtId="0" fontId="15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89" fillId="4" borderId="0" applyNumberFormat="0" applyBorder="0" applyAlignment="0" applyProtection="0"/>
    <xf numFmtId="0" fontId="64" fillId="12" borderId="0" applyNumberFormat="0" applyBorder="0" applyAlignment="0" applyProtection="0"/>
    <xf numFmtId="0" fontId="64" fillId="16" borderId="0" applyNumberFormat="0" applyBorder="0" applyAlignment="0" applyProtection="0"/>
    <xf numFmtId="0" fontId="64" fillId="20" borderId="0" applyNumberFormat="0" applyBorder="0" applyAlignment="0" applyProtection="0"/>
    <xf numFmtId="0" fontId="64" fillId="24" borderId="0" applyNumberFormat="0" applyBorder="0" applyAlignment="0" applyProtection="0"/>
    <xf numFmtId="0" fontId="64" fillId="28" borderId="0" applyNumberFormat="0" applyBorder="0" applyAlignment="0" applyProtection="0"/>
    <xf numFmtId="0" fontId="64" fillId="32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3" fillId="0" borderId="0">
      <alignment horizontal="left" vertical="top" wrapText="1"/>
    </xf>
    <xf numFmtId="0" fontId="117" fillId="0" borderId="0"/>
    <xf numFmtId="0" fontId="10" fillId="0" borderId="0"/>
    <xf numFmtId="0" fontId="18" fillId="0" borderId="0">
      <alignment vertical="center"/>
    </xf>
    <xf numFmtId="43" fontId="12" fillId="0" borderId="0" applyFont="0" applyFill="0" applyBorder="0" applyAlignment="0" applyProtection="0"/>
    <xf numFmtId="168" fontId="122" fillId="0" borderId="0" applyFill="0" applyBorder="0" applyProtection="0">
      <alignment horizontal="right" vertical="top"/>
    </xf>
    <xf numFmtId="168" fontId="116" fillId="0" borderId="0" applyFill="0" applyBorder="0" applyProtection="0">
      <alignment horizontal="right" vertical="top"/>
    </xf>
    <xf numFmtId="0" fontId="1" fillId="0" borderId="0"/>
    <xf numFmtId="164" fontId="1" fillId="0" borderId="0" applyFont="0" applyFill="0" applyBorder="0" applyAlignment="0" applyProtection="0"/>
    <xf numFmtId="168" fontId="132" fillId="0" borderId="0" applyFill="0" applyBorder="0" applyProtection="0">
      <alignment horizontal="right" vertical="top"/>
    </xf>
    <xf numFmtId="43" fontId="134" fillId="0" borderId="0" applyFont="0" applyFill="0" applyBorder="0" applyAlignment="0" applyProtection="0"/>
  </cellStyleXfs>
  <cellXfs count="456">
    <xf numFmtId="0" fontId="0" fillId="0" borderId="0" xfId="0"/>
    <xf numFmtId="0" fontId="79" fillId="0" borderId="0" xfId="0" applyFont="1"/>
    <xf numFmtId="0" fontId="14" fillId="0" borderId="0" xfId="0" applyFont="1" applyAlignment="1">
      <alignment vertical="center" wrapText="1"/>
    </xf>
    <xf numFmtId="172" fontId="14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79" fillId="0" borderId="0" xfId="0" applyFont="1" applyAlignment="1">
      <alignment horizontal="right"/>
    </xf>
    <xf numFmtId="0" fontId="108" fillId="0" borderId="19" xfId="0" applyFont="1" applyBorder="1" applyAlignment="1">
      <alignment horizontal="center" vertical="center" wrapText="1"/>
    </xf>
    <xf numFmtId="0" fontId="109" fillId="0" borderId="19" xfId="0" applyFont="1" applyBorder="1" applyAlignment="1">
      <alignment horizontal="left" vertical="top" wrapText="1"/>
    </xf>
    <xf numFmtId="0" fontId="14" fillId="55" borderId="19" xfId="1133" applyFont="1" applyFill="1" applyBorder="1" applyAlignment="1">
      <alignment horizontal="center" vertical="center"/>
    </xf>
    <xf numFmtId="0" fontId="14" fillId="55" borderId="19" xfId="0" applyFont="1" applyFill="1" applyBorder="1" applyAlignment="1">
      <alignment horizontal="center" vertical="top" wrapText="1"/>
    </xf>
    <xf numFmtId="0" fontId="111" fillId="0" borderId="0" xfId="0" applyFont="1" applyAlignment="1">
      <alignment horizontal="right"/>
    </xf>
    <xf numFmtId="0" fontId="14" fillId="55" borderId="19" xfId="0" applyFont="1" applyFill="1" applyBorder="1" applyAlignment="1">
      <alignment horizontal="left" vertical="top" wrapText="1"/>
    </xf>
    <xf numFmtId="0" fontId="110" fillId="0" borderId="19" xfId="0" applyFont="1" applyBorder="1"/>
    <xf numFmtId="0" fontId="14" fillId="55" borderId="19" xfId="0" applyFont="1" applyFill="1" applyBorder="1" applyAlignment="1">
      <alignment horizontal="center" vertical="center" wrapText="1"/>
    </xf>
    <xf numFmtId="0" fontId="96" fillId="55" borderId="19" xfId="0" applyFont="1" applyFill="1" applyBorder="1" applyAlignment="1">
      <alignment horizontal="center" vertical="top" wrapText="1"/>
    </xf>
    <xf numFmtId="0" fontId="96" fillId="55" borderId="19" xfId="0" applyFont="1" applyFill="1" applyBorder="1" applyAlignment="1">
      <alignment horizontal="left" vertical="top" wrapText="1"/>
    </xf>
    <xf numFmtId="168" fontId="96" fillId="0" borderId="19" xfId="6" applyFont="1" applyBorder="1" applyAlignment="1">
      <alignment horizontal="center" vertical="center"/>
    </xf>
    <xf numFmtId="0" fontId="79" fillId="0" borderId="19" xfId="0" applyFont="1" applyBorder="1" applyAlignment="1">
      <alignment horizontal="center" vertical="center" wrapText="1"/>
    </xf>
    <xf numFmtId="0" fontId="96" fillId="55" borderId="19" xfId="998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79" fillId="0" borderId="0" xfId="0" applyFont="1" applyAlignment="1">
      <alignment horizontal="center" vertical="center" wrapText="1"/>
    </xf>
    <xf numFmtId="0" fontId="78" fillId="0" borderId="19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center" vertical="center" wrapText="1"/>
    </xf>
    <xf numFmtId="176" fontId="14" fillId="55" borderId="19" xfId="351" applyNumberFormat="1" applyFont="1" applyFill="1" applyBorder="1" applyAlignment="1">
      <alignment horizontal="center" vertical="center"/>
    </xf>
    <xf numFmtId="49" fontId="14" fillId="0" borderId="19" xfId="1362" applyNumberFormat="1" applyFont="1" applyBorder="1" applyAlignment="1">
      <alignment horizontal="left" vertical="center" wrapText="1"/>
    </xf>
    <xf numFmtId="49" fontId="96" fillId="0" borderId="19" xfId="1362" applyNumberFormat="1" applyFont="1" applyBorder="1" applyAlignment="1">
      <alignment horizontal="left" vertical="center" wrapText="1"/>
    </xf>
    <xf numFmtId="49" fontId="96" fillId="0" borderId="19" xfId="55" applyNumberFormat="1" applyFont="1" applyBorder="1" applyAlignment="1" applyProtection="1">
      <alignment horizontal="center" vertical="top" wrapText="1"/>
      <protection locked="0"/>
    </xf>
    <xf numFmtId="175" fontId="96" fillId="0" borderId="19" xfId="55" applyNumberFormat="1" applyFont="1" applyBorder="1" applyAlignment="1">
      <alignment vertical="center" wrapText="1"/>
    </xf>
    <xf numFmtId="175" fontId="96" fillId="0" borderId="19" xfId="55" applyNumberFormat="1" applyFont="1" applyBorder="1" applyAlignment="1">
      <alignment horizontal="center"/>
    </xf>
    <xf numFmtId="175" fontId="14" fillId="0" borderId="19" xfId="3" applyNumberFormat="1" applyFont="1" applyBorder="1" applyAlignment="1">
      <alignment horizontal="left" vertical="center"/>
    </xf>
    <xf numFmtId="175" fontId="78" fillId="0" borderId="19" xfId="3" applyNumberFormat="1" applyFont="1" applyBorder="1" applyAlignment="1">
      <alignment horizontal="left" vertical="center" wrapText="1"/>
    </xf>
    <xf numFmtId="175" fontId="14" fillId="0" borderId="19" xfId="3" applyNumberFormat="1" applyFont="1" applyBorder="1" applyAlignment="1">
      <alignment horizontal="left" vertical="center" wrapText="1"/>
    </xf>
    <xf numFmtId="0" fontId="96" fillId="0" borderId="19" xfId="0" applyFont="1" applyBorder="1" applyAlignment="1">
      <alignment vertical="top" wrapText="1"/>
    </xf>
    <xf numFmtId="0" fontId="14" fillId="0" borderId="0" xfId="0" applyFont="1"/>
    <xf numFmtId="0" fontId="115" fillId="0" borderId="19" xfId="0" applyFont="1" applyBorder="1" applyAlignment="1">
      <alignment vertical="top" wrapText="1"/>
    </xf>
    <xf numFmtId="0" fontId="96" fillId="0" borderId="0" xfId="0" applyFont="1" applyAlignment="1">
      <alignment vertical="top" wrapText="1"/>
    </xf>
    <xf numFmtId="0" fontId="14" fillId="0" borderId="19" xfId="0" applyFont="1" applyBorder="1" applyAlignment="1">
      <alignment vertical="top" wrapText="1"/>
    </xf>
    <xf numFmtId="0" fontId="14" fillId="0" borderId="19" xfId="0" applyFont="1" applyBorder="1" applyAlignment="1">
      <alignment wrapText="1"/>
    </xf>
    <xf numFmtId="0" fontId="78" fillId="0" borderId="19" xfId="0" applyFont="1" applyBorder="1" applyAlignment="1">
      <alignment vertical="top" wrapText="1"/>
    </xf>
    <xf numFmtId="0" fontId="14" fillId="0" borderId="40" xfId="0" applyFont="1" applyBorder="1" applyAlignment="1">
      <alignment vertical="top" wrapText="1"/>
    </xf>
    <xf numFmtId="0" fontId="14" fillId="0" borderId="41" xfId="0" applyFont="1" applyBorder="1" applyAlignment="1">
      <alignment vertical="top" wrapText="1"/>
    </xf>
    <xf numFmtId="0" fontId="14" fillId="0" borderId="19" xfId="0" applyFont="1" applyBorder="1" applyAlignment="1">
      <alignment horizontal="left" vertical="top"/>
    </xf>
    <xf numFmtId="0" fontId="14" fillId="0" borderId="19" xfId="0" applyFont="1" applyBorder="1" applyAlignment="1">
      <alignment vertical="center" wrapText="1"/>
    </xf>
    <xf numFmtId="172" fontId="79" fillId="0" borderId="19" xfId="0" applyNumberFormat="1" applyFont="1" applyBorder="1" applyAlignment="1">
      <alignment horizontal="center" vertical="center"/>
    </xf>
    <xf numFmtId="0" fontId="109" fillId="55" borderId="19" xfId="0" applyFont="1" applyFill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18" fillId="0" borderId="19" xfId="0" applyFont="1" applyBorder="1" applyAlignment="1">
      <alignment horizontal="left" vertical="top" wrapText="1"/>
    </xf>
    <xf numFmtId="175" fontId="115" fillId="0" borderId="19" xfId="74" applyNumberFormat="1" applyFont="1" applyBorder="1" applyAlignment="1">
      <alignment horizontal="center" vertical="center" wrapText="1"/>
    </xf>
    <xf numFmtId="175" fontId="118" fillId="0" borderId="19" xfId="1362" applyNumberFormat="1" applyFont="1" applyBorder="1" applyAlignment="1">
      <alignment horizontal="left" vertical="center" wrapText="1"/>
    </xf>
    <xf numFmtId="175" fontId="115" fillId="0" borderId="19" xfId="3" applyNumberFormat="1" applyFont="1" applyBorder="1" applyAlignment="1">
      <alignment horizontal="left" vertical="center" wrapText="1"/>
    </xf>
    <xf numFmtId="172" fontId="108" fillId="0" borderId="19" xfId="0" applyNumberFormat="1" applyFont="1" applyBorder="1" applyAlignment="1">
      <alignment horizontal="center" vertical="center"/>
    </xf>
    <xf numFmtId="0" fontId="108" fillId="0" borderId="19" xfId="0" applyFont="1" applyBorder="1" applyAlignment="1">
      <alignment horizontal="center" vertical="center"/>
    </xf>
    <xf numFmtId="169" fontId="14" fillId="55" borderId="19" xfId="351" applyNumberFormat="1" applyFont="1" applyFill="1" applyBorder="1" applyAlignment="1">
      <alignment horizontal="center" vertical="center" wrapText="1"/>
    </xf>
    <xf numFmtId="175" fontId="118" fillId="0" borderId="19" xfId="106" applyNumberFormat="1" applyFont="1" applyFill="1" applyBorder="1" applyAlignment="1">
      <alignment horizontal="center" vertical="center" wrapText="1"/>
    </xf>
    <xf numFmtId="169" fontId="96" fillId="55" borderId="29" xfId="351" applyNumberFormat="1" applyFont="1" applyFill="1" applyBorder="1" applyAlignment="1">
      <alignment horizontal="center" vertical="center" wrapText="1"/>
    </xf>
    <xf numFmtId="172" fontId="14" fillId="0" borderId="19" xfId="0" applyNumberFormat="1" applyFont="1" applyBorder="1" applyAlignment="1">
      <alignment horizontal="center" vertical="center" wrapText="1"/>
    </xf>
    <xf numFmtId="0" fontId="113" fillId="0" borderId="19" xfId="0" applyFont="1" applyBorder="1" applyAlignment="1">
      <alignment horizontal="right" wrapText="1"/>
    </xf>
    <xf numFmtId="0" fontId="14" fillId="0" borderId="0" xfId="0" applyFont="1" applyAlignment="1">
      <alignment horizontal="left" vertical="top"/>
    </xf>
    <xf numFmtId="177" fontId="14" fillId="0" borderId="0" xfId="1082" applyNumberFormat="1" applyFont="1" applyFill="1" applyBorder="1" applyAlignment="1">
      <alignment horizontal="center" wrapText="1"/>
    </xf>
    <xf numFmtId="0" fontId="14" fillId="55" borderId="19" xfId="351" applyFont="1" applyFill="1" applyBorder="1" applyAlignment="1">
      <alignment horizontal="center" vertical="center" wrapText="1"/>
    </xf>
    <xf numFmtId="0" fontId="119" fillId="0" borderId="0" xfId="0" applyFont="1"/>
    <xf numFmtId="0" fontId="14" fillId="0" borderId="0" xfId="0" applyFont="1" applyAlignment="1">
      <alignment horizontal="right"/>
    </xf>
    <xf numFmtId="169" fontId="96" fillId="0" borderId="29" xfId="0" applyNumberFormat="1" applyFont="1" applyBorder="1" applyAlignment="1">
      <alignment horizontal="center" vertical="center"/>
    </xf>
    <xf numFmtId="169" fontId="14" fillId="0" borderId="19" xfId="0" applyNumberFormat="1" applyFont="1" applyBorder="1" applyAlignment="1">
      <alignment horizontal="center" vertical="center"/>
    </xf>
    <xf numFmtId="0" fontId="96" fillId="0" borderId="19" xfId="0" applyFont="1" applyBorder="1" applyAlignment="1">
      <alignment vertical="center" wrapText="1"/>
    </xf>
    <xf numFmtId="0" fontId="96" fillId="55" borderId="19" xfId="53" applyFont="1" applyFill="1" applyBorder="1" applyAlignment="1">
      <alignment horizontal="center" vertical="center" wrapText="1"/>
    </xf>
    <xf numFmtId="0" fontId="96" fillId="0" borderId="19" xfId="53" applyFont="1" applyBorder="1" applyAlignment="1">
      <alignment horizontal="center" vertical="center" wrapText="1"/>
    </xf>
    <xf numFmtId="0" fontId="14" fillId="55" borderId="19" xfId="351" applyFont="1" applyFill="1" applyBorder="1" applyAlignment="1">
      <alignment horizontal="left" vertical="center" wrapText="1"/>
    </xf>
    <xf numFmtId="0" fontId="120" fillId="0" borderId="0" xfId="0" applyFont="1"/>
    <xf numFmtId="0" fontId="120" fillId="55" borderId="0" xfId="0" applyFont="1" applyFill="1"/>
    <xf numFmtId="0" fontId="121" fillId="55" borderId="0" xfId="351" applyFont="1" applyFill="1"/>
    <xf numFmtId="168" fontId="96" fillId="0" borderId="19" xfId="1366" applyFont="1" applyBorder="1">
      <alignment horizontal="right" vertical="top"/>
    </xf>
    <xf numFmtId="168" fontId="78" fillId="0" borderId="19" xfId="1367" applyFont="1" applyBorder="1">
      <alignment horizontal="right" vertical="top"/>
    </xf>
    <xf numFmtId="0" fontId="78" fillId="55" borderId="19" xfId="351" applyFont="1" applyFill="1" applyBorder="1" applyAlignment="1">
      <alignment horizontal="left" vertical="center" wrapText="1"/>
    </xf>
    <xf numFmtId="49" fontId="14" fillId="55" borderId="0" xfId="53" applyNumberFormat="1" applyFont="1" applyFill="1" applyAlignment="1" applyProtection="1">
      <alignment horizontal="center" vertical="center" wrapText="1"/>
      <protection locked="0"/>
    </xf>
    <xf numFmtId="49" fontId="14" fillId="0" borderId="0" xfId="53" applyNumberFormat="1" applyFont="1" applyAlignment="1" applyProtection="1">
      <alignment horizontal="center" vertical="center" wrapText="1"/>
      <protection locked="0"/>
    </xf>
    <xf numFmtId="49" fontId="14" fillId="0" borderId="0" xfId="1362" applyNumberFormat="1" applyFont="1" applyAlignment="1">
      <alignment horizontal="left" vertical="center" wrapText="1"/>
    </xf>
    <xf numFmtId="169" fontId="14" fillId="0" borderId="0" xfId="9" applyNumberFormat="1" applyFont="1" applyFill="1" applyBorder="1" applyAlignment="1">
      <alignment horizontal="center" vertical="center" wrapText="1"/>
    </xf>
    <xf numFmtId="0" fontId="109" fillId="0" borderId="0" xfId="0" applyFont="1"/>
    <xf numFmtId="0" fontId="118" fillId="0" borderId="0" xfId="0" applyFont="1"/>
    <xf numFmtId="0" fontId="96" fillId="0" borderId="0" xfId="0" applyFont="1"/>
    <xf numFmtId="49" fontId="14" fillId="55" borderId="19" xfId="1362" applyNumberFormat="1" applyFont="1" applyFill="1" applyBorder="1" applyAlignment="1">
      <alignment horizontal="left" vertical="center" wrapText="1"/>
    </xf>
    <xf numFmtId="49" fontId="96" fillId="55" borderId="19" xfId="55" applyNumberFormat="1" applyFont="1" applyFill="1" applyBorder="1" applyAlignment="1" applyProtection="1">
      <alignment horizontal="center" vertical="top" wrapText="1"/>
      <protection locked="0"/>
    </xf>
    <xf numFmtId="169" fontId="14" fillId="55" borderId="19" xfId="0" applyNumberFormat="1" applyFont="1" applyFill="1" applyBorder="1" applyAlignment="1">
      <alignment vertical="center"/>
    </xf>
    <xf numFmtId="172" fontId="79" fillId="55" borderId="19" xfId="0" applyNumberFormat="1" applyFont="1" applyFill="1" applyBorder="1" applyAlignment="1">
      <alignment horizontal="center" vertical="center"/>
    </xf>
    <xf numFmtId="169" fontId="79" fillId="55" borderId="19" xfId="0" applyNumberFormat="1" applyFont="1" applyFill="1" applyBorder="1" applyAlignment="1">
      <alignment horizontal="center" vertical="center"/>
    </xf>
    <xf numFmtId="0" fontId="0" fillId="55" borderId="0" xfId="0" applyFill="1"/>
    <xf numFmtId="0" fontId="14" fillId="55" borderId="19" xfId="0" applyFont="1" applyFill="1" applyBorder="1" applyAlignment="1">
      <alignment horizontal="center"/>
    </xf>
    <xf numFmtId="175" fontId="14" fillId="55" borderId="19" xfId="3" applyNumberFormat="1" applyFont="1" applyFill="1" applyBorder="1" applyAlignment="1">
      <alignment horizontal="left" vertical="center"/>
    </xf>
    <xf numFmtId="175" fontId="78" fillId="55" borderId="19" xfId="3" applyNumberFormat="1" applyFont="1" applyFill="1" applyBorder="1" applyAlignment="1">
      <alignment horizontal="left" vertical="center" wrapText="1"/>
    </xf>
    <xf numFmtId="175" fontId="14" fillId="55" borderId="19" xfId="3" applyNumberFormat="1" applyFont="1" applyFill="1" applyBorder="1" applyAlignment="1">
      <alignment horizontal="left" vertical="center" wrapText="1"/>
    </xf>
    <xf numFmtId="169" fontId="96" fillId="55" borderId="19" xfId="0" applyNumberFormat="1" applyFont="1" applyFill="1" applyBorder="1" applyAlignment="1">
      <alignment vertical="center"/>
    </xf>
    <xf numFmtId="169" fontId="79" fillId="55" borderId="41" xfId="0" applyNumberFormat="1" applyFont="1" applyFill="1" applyBorder="1" applyAlignment="1">
      <alignment horizontal="center" vertical="center"/>
    </xf>
    <xf numFmtId="0" fontId="96" fillId="55" borderId="19" xfId="0" applyFont="1" applyFill="1" applyBorder="1" applyAlignment="1">
      <alignment horizontal="center" vertical="center"/>
    </xf>
    <xf numFmtId="175" fontId="96" fillId="55" borderId="19" xfId="3" applyNumberFormat="1" applyFont="1" applyFill="1" applyBorder="1" applyAlignment="1">
      <alignment horizontal="left" vertical="center" wrapText="1"/>
    </xf>
    <xf numFmtId="0" fontId="115" fillId="55" borderId="19" xfId="0" applyFont="1" applyFill="1" applyBorder="1" applyAlignment="1">
      <alignment vertical="top" wrapText="1"/>
    </xf>
    <xf numFmtId="0" fontId="78" fillId="55" borderId="19" xfId="0" applyFont="1" applyFill="1" applyBorder="1" applyAlignment="1">
      <alignment horizontal="left" vertical="top" wrapText="1"/>
    </xf>
    <xf numFmtId="172" fontId="108" fillId="55" borderId="19" xfId="0" applyNumberFormat="1" applyFont="1" applyFill="1" applyBorder="1" applyAlignment="1">
      <alignment horizontal="center" vertical="center"/>
    </xf>
    <xf numFmtId="169" fontId="108" fillId="55" borderId="19" xfId="0" applyNumberFormat="1" applyFont="1" applyFill="1" applyBorder="1" applyAlignment="1">
      <alignment horizontal="center" vertical="center"/>
    </xf>
    <xf numFmtId="0" fontId="14" fillId="55" borderId="40" xfId="351" applyFont="1" applyFill="1" applyBorder="1" applyAlignment="1">
      <alignment vertical="center" wrapText="1"/>
    </xf>
    <xf numFmtId="0" fontId="123" fillId="0" borderId="0" xfId="1368" applyFont="1" applyAlignment="1">
      <alignment vertical="center"/>
    </xf>
    <xf numFmtId="0" fontId="124" fillId="0" borderId="0" xfId="1368" applyFont="1" applyAlignment="1">
      <alignment vertical="center"/>
    </xf>
    <xf numFmtId="4" fontId="124" fillId="0" borderId="0" xfId="1368" applyNumberFormat="1" applyFont="1" applyAlignment="1">
      <alignment vertical="center"/>
    </xf>
    <xf numFmtId="0" fontId="1" fillId="0" borderId="0" xfId="1368"/>
    <xf numFmtId="0" fontId="125" fillId="0" borderId="0" xfId="1368" applyFont="1" applyAlignment="1">
      <alignment vertical="center"/>
    </xf>
    <xf numFmtId="4" fontId="1" fillId="0" borderId="0" xfId="1368" applyNumberFormat="1"/>
    <xf numFmtId="0" fontId="127" fillId="0" borderId="0" xfId="1368" applyFont="1"/>
    <xf numFmtId="0" fontId="8" fillId="57" borderId="19" xfId="1368" applyFont="1" applyFill="1" applyBorder="1" applyAlignment="1">
      <alignment horizontal="center" vertical="center" wrapText="1"/>
    </xf>
    <xf numFmtId="49" fontId="8" fillId="57" borderId="38" xfId="1368" applyNumberFormat="1" applyFont="1" applyFill="1" applyBorder="1" applyAlignment="1">
      <alignment horizontal="center" vertical="center" wrapText="1"/>
    </xf>
    <xf numFmtId="49" fontId="8" fillId="57" borderId="19" xfId="1368" applyNumberFormat="1" applyFont="1" applyFill="1" applyBorder="1" applyAlignment="1">
      <alignment horizontal="center" vertical="center" wrapText="1"/>
    </xf>
    <xf numFmtId="0" fontId="8" fillId="57" borderId="19" xfId="1368" applyFont="1" applyFill="1" applyBorder="1" applyAlignment="1">
      <alignment vertical="center" textRotation="90" wrapText="1"/>
    </xf>
    <xf numFmtId="4" fontId="8" fillId="57" borderId="19" xfId="1368" applyNumberFormat="1" applyFont="1" applyFill="1" applyBorder="1" applyAlignment="1">
      <alignment vertical="center" textRotation="90" wrapText="1"/>
    </xf>
    <xf numFmtId="49" fontId="8" fillId="57" borderId="49" xfId="1368" applyNumberFormat="1" applyFont="1" applyFill="1" applyBorder="1" applyAlignment="1">
      <alignment horizontal="center" vertical="center" wrapText="1"/>
    </xf>
    <xf numFmtId="49" fontId="8" fillId="57" borderId="39" xfId="1368" applyNumberFormat="1" applyFont="1" applyFill="1" applyBorder="1" applyAlignment="1">
      <alignment horizontal="center" vertical="center" wrapText="1"/>
    </xf>
    <xf numFmtId="0" fontId="8" fillId="57" borderId="39" xfId="1368" applyFont="1" applyFill="1" applyBorder="1" applyAlignment="1">
      <alignment horizontal="center" vertical="center" wrapText="1"/>
    </xf>
    <xf numFmtId="172" fontId="128" fillId="58" borderId="19" xfId="1368" applyNumberFormat="1" applyFont="1" applyFill="1" applyBorder="1" applyAlignment="1">
      <alignment horizontal="center" vertical="center" wrapText="1"/>
    </xf>
    <xf numFmtId="172" fontId="8" fillId="58" borderId="19" xfId="1368" applyNumberFormat="1" applyFont="1" applyFill="1" applyBorder="1" applyAlignment="1">
      <alignment horizontal="center" vertical="center" wrapText="1"/>
    </xf>
    <xf numFmtId="172" fontId="128" fillId="58" borderId="29" xfId="1368" applyNumberFormat="1" applyFont="1" applyFill="1" applyBorder="1" applyAlignment="1">
      <alignment horizontal="center" vertical="center" wrapText="1"/>
    </xf>
    <xf numFmtId="0" fontId="129" fillId="59" borderId="19" xfId="1368" applyFont="1" applyFill="1" applyBorder="1" applyAlignment="1">
      <alignment horizontal="center" vertical="center" wrapText="1"/>
    </xf>
    <xf numFmtId="49" fontId="130" fillId="59" borderId="19" xfId="1368" applyNumberFormat="1" applyFont="1" applyFill="1" applyBorder="1" applyAlignment="1">
      <alignment horizontal="center" vertical="center" wrapText="1"/>
    </xf>
    <xf numFmtId="0" fontId="130" fillId="59" borderId="19" xfId="1368" applyFont="1" applyFill="1" applyBorder="1" applyAlignment="1">
      <alignment vertical="center" wrapText="1"/>
    </xf>
    <xf numFmtId="172" fontId="8" fillId="59" borderId="19" xfId="1368" applyNumberFormat="1" applyFont="1" applyFill="1" applyBorder="1" applyAlignment="1">
      <alignment horizontal="center" vertical="center" wrapText="1"/>
    </xf>
    <xf numFmtId="0" fontId="129" fillId="58" borderId="19" xfId="1368" applyFont="1" applyFill="1" applyBorder="1" applyAlignment="1">
      <alignment horizontal="center" vertical="center" wrapText="1"/>
    </xf>
    <xf numFmtId="49" fontId="130" fillId="58" borderId="19" xfId="1368" applyNumberFormat="1" applyFont="1" applyFill="1" applyBorder="1" applyAlignment="1">
      <alignment horizontal="center" vertical="center" wrapText="1"/>
    </xf>
    <xf numFmtId="0" fontId="8" fillId="58" borderId="19" xfId="1368" applyFont="1" applyFill="1" applyBorder="1" applyAlignment="1">
      <alignment horizontal="center" vertical="center" wrapText="1"/>
    </xf>
    <xf numFmtId="0" fontId="8" fillId="58" borderId="19" xfId="1368" applyFont="1" applyFill="1" applyBorder="1" applyAlignment="1">
      <alignment horizontal="left" vertical="center" wrapText="1"/>
    </xf>
    <xf numFmtId="172" fontId="8" fillId="58" borderId="47" xfId="1368" applyNumberFormat="1" applyFont="1" applyFill="1" applyBorder="1" applyAlignment="1">
      <alignment horizontal="center" vertical="center" wrapText="1"/>
    </xf>
    <xf numFmtId="172" fontId="8" fillId="59" borderId="47" xfId="1368" applyNumberFormat="1" applyFont="1" applyFill="1" applyBorder="1" applyAlignment="1">
      <alignment horizontal="center" vertical="center" wrapText="1"/>
    </xf>
    <xf numFmtId="172" fontId="8" fillId="58" borderId="30" xfId="1368" applyNumberFormat="1" applyFont="1" applyFill="1" applyBorder="1" applyAlignment="1">
      <alignment horizontal="center" vertical="center" wrapText="1"/>
    </xf>
    <xf numFmtId="0" fontId="129" fillId="59" borderId="41" xfId="1368" applyFont="1" applyFill="1" applyBorder="1" applyAlignment="1">
      <alignment horizontal="center" vertical="center" wrapText="1"/>
    </xf>
    <xf numFmtId="172" fontId="8" fillId="59" borderId="41" xfId="1368" applyNumberFormat="1" applyFont="1" applyFill="1" applyBorder="1" applyAlignment="1">
      <alignment horizontal="center" vertical="center" wrapText="1"/>
    </xf>
    <xf numFmtId="0" fontId="108" fillId="0" borderId="0" xfId="1368" applyFont="1" applyAlignment="1">
      <alignment vertical="center"/>
    </xf>
    <xf numFmtId="172" fontId="8" fillId="58" borderId="41" xfId="1368" applyNumberFormat="1" applyFont="1" applyFill="1" applyBorder="1" applyAlignment="1">
      <alignment horizontal="center" vertical="center" wrapText="1"/>
    </xf>
    <xf numFmtId="172" fontId="8" fillId="58" borderId="52" xfId="1368" applyNumberFormat="1" applyFont="1" applyFill="1" applyBorder="1" applyAlignment="1">
      <alignment horizontal="center" vertical="center" wrapText="1"/>
    </xf>
    <xf numFmtId="172" fontId="1" fillId="0" borderId="0" xfId="1368" applyNumberFormat="1"/>
    <xf numFmtId="178" fontId="1" fillId="0" borderId="0" xfId="1368" applyNumberFormat="1" applyAlignment="1">
      <alignment horizontal="left"/>
    </xf>
    <xf numFmtId="164" fontId="0" fillId="0" borderId="0" xfId="1369" applyFont="1"/>
    <xf numFmtId="172" fontId="1" fillId="60" borderId="0" xfId="1368" applyNumberFormat="1" applyFill="1"/>
    <xf numFmtId="2" fontId="1" fillId="0" borderId="0" xfId="1368" applyNumberFormat="1"/>
    <xf numFmtId="179" fontId="96" fillId="0" borderId="19" xfId="55" applyNumberFormat="1" applyFont="1" applyBorder="1" applyAlignment="1">
      <alignment vertical="center" wrapText="1"/>
    </xf>
    <xf numFmtId="175" fontId="14" fillId="61" borderId="19" xfId="3" applyNumberFormat="1" applyFont="1" applyFill="1" applyBorder="1" applyAlignment="1">
      <alignment horizontal="left" vertical="center" wrapText="1"/>
    </xf>
    <xf numFmtId="49" fontId="115" fillId="0" borderId="19" xfId="0" applyNumberFormat="1" applyFont="1" applyBorder="1" applyAlignment="1">
      <alignment vertical="top" wrapText="1"/>
    </xf>
    <xf numFmtId="49" fontId="78" fillId="0" borderId="19" xfId="0" applyNumberFormat="1" applyFont="1" applyBorder="1" applyAlignment="1">
      <alignment horizontal="left" vertical="top" wrapText="1"/>
    </xf>
    <xf numFmtId="177" fontId="14" fillId="61" borderId="19" xfId="1082" applyNumberFormat="1" applyFont="1" applyFill="1" applyBorder="1" applyAlignment="1">
      <alignment horizontal="center" wrapText="1"/>
    </xf>
    <xf numFmtId="0" fontId="121" fillId="0" borderId="0" xfId="0" applyFont="1"/>
    <xf numFmtId="172" fontId="14" fillId="0" borderId="40" xfId="0" applyNumberFormat="1" applyFont="1" applyBorder="1" applyAlignment="1">
      <alignment vertical="center" wrapText="1"/>
    </xf>
    <xf numFmtId="169" fontId="14" fillId="61" borderId="19" xfId="0" applyNumberFormat="1" applyFont="1" applyFill="1" applyBorder="1" applyAlignment="1">
      <alignment horizontal="center" vertical="center"/>
    </xf>
    <xf numFmtId="49" fontId="14" fillId="55" borderId="19" xfId="0" applyNumberFormat="1" applyFont="1" applyFill="1" applyBorder="1" applyAlignment="1">
      <alignment horizontal="left" vertical="top" wrapText="1"/>
    </xf>
    <xf numFmtId="0" fontId="109" fillId="55" borderId="0" xfId="0" applyFont="1" applyFill="1" applyAlignment="1">
      <alignment horizontal="left" vertical="top" wrapText="1"/>
    </xf>
    <xf numFmtId="168" fontId="109" fillId="55" borderId="19" xfId="6" applyFont="1" applyFill="1" applyBorder="1">
      <alignment horizontal="right" vertical="top"/>
    </xf>
    <xf numFmtId="0" fontId="131" fillId="55" borderId="19" xfId="0" applyFont="1" applyFill="1" applyBorder="1" applyAlignment="1">
      <alignment horizontal="left" vertical="top" wrapText="1"/>
    </xf>
    <xf numFmtId="0" fontId="131" fillId="55" borderId="0" xfId="0" applyFont="1" applyFill="1" applyAlignment="1">
      <alignment horizontal="left" vertical="top" wrapText="1"/>
    </xf>
    <xf numFmtId="0" fontId="118" fillId="55" borderId="19" xfId="0" applyFont="1" applyFill="1" applyBorder="1" applyAlignment="1">
      <alignment horizontal="left" vertical="top" wrapText="1"/>
    </xf>
    <xf numFmtId="49" fontId="14" fillId="55" borderId="19" xfId="0" applyNumberFormat="1" applyFont="1" applyFill="1" applyBorder="1" applyAlignment="1">
      <alignment horizontal="center" vertical="top" wrapText="1"/>
    </xf>
    <xf numFmtId="0" fontId="96" fillId="55" borderId="19" xfId="0" applyFont="1" applyFill="1" applyBorder="1" applyAlignment="1">
      <alignment horizontal="left" vertical="center" wrapText="1"/>
    </xf>
    <xf numFmtId="168" fontId="96" fillId="55" borderId="19" xfId="6" applyFont="1" applyFill="1" applyBorder="1" applyAlignment="1">
      <alignment horizontal="center" vertical="center"/>
    </xf>
    <xf numFmtId="0" fontId="110" fillId="55" borderId="19" xfId="0" applyFont="1" applyFill="1" applyBorder="1"/>
    <xf numFmtId="168" fontId="14" fillId="55" borderId="19" xfId="6" applyFont="1" applyFill="1" applyBorder="1" applyAlignment="1">
      <alignment horizontal="center" vertical="center"/>
    </xf>
    <xf numFmtId="0" fontId="111" fillId="0" borderId="0" xfId="1368" applyFont="1" applyAlignment="1">
      <alignment horizontal="left" vertical="top" wrapText="1"/>
    </xf>
    <xf numFmtId="0" fontId="109" fillId="55" borderId="19" xfId="1368" applyFont="1" applyFill="1" applyBorder="1" applyAlignment="1">
      <alignment horizontal="left" vertical="top" wrapText="1"/>
    </xf>
    <xf numFmtId="0" fontId="133" fillId="62" borderId="19" xfId="1368" applyFont="1" applyFill="1" applyBorder="1" applyAlignment="1" applyProtection="1">
      <alignment horizontal="left" vertical="top" wrapText="1"/>
      <protection locked="0"/>
    </xf>
    <xf numFmtId="0" fontId="109" fillId="63" borderId="19" xfId="1368" applyFont="1" applyFill="1" applyBorder="1" applyAlignment="1" applyProtection="1">
      <alignment horizontal="left" vertical="top" wrapText="1"/>
      <protection locked="0"/>
    </xf>
    <xf numFmtId="0" fontId="111" fillId="55" borderId="0" xfId="1368" applyFont="1" applyFill="1" applyAlignment="1">
      <alignment horizontal="left" vertical="top" wrapText="1"/>
    </xf>
    <xf numFmtId="168" fontId="111" fillId="0" borderId="0" xfId="1368" applyNumberFormat="1" applyFont="1" applyAlignment="1">
      <alignment horizontal="left" vertical="top" wrapText="1"/>
    </xf>
    <xf numFmtId="0" fontId="79" fillId="0" borderId="0" xfId="0" applyFont="1" applyAlignment="1">
      <alignment vertical="top"/>
    </xf>
    <xf numFmtId="0" fontId="14" fillId="0" borderId="19" xfId="0" applyFont="1" applyBorder="1" applyAlignment="1">
      <alignment vertical="top"/>
    </xf>
    <xf numFmtId="49" fontId="109" fillId="0" borderId="0" xfId="1364" applyNumberFormat="1" applyFont="1" applyAlignment="1">
      <alignment horizontal="left" vertical="top" wrapText="1"/>
    </xf>
    <xf numFmtId="0" fontId="14" fillId="55" borderId="0" xfId="1133" applyFont="1" applyFill="1" applyAlignment="1">
      <alignment vertical="top"/>
    </xf>
    <xf numFmtId="169" fontId="14" fillId="55" borderId="0" xfId="1133" applyNumberFormat="1" applyFont="1" applyFill="1" applyAlignment="1">
      <alignment horizontal="center" vertical="top"/>
    </xf>
    <xf numFmtId="0" fontId="78" fillId="55" borderId="0" xfId="1133" applyFont="1" applyFill="1" applyAlignment="1">
      <alignment vertical="top"/>
    </xf>
    <xf numFmtId="0" fontId="14" fillId="55" borderId="0" xfId="1133" applyFont="1" applyFill="1" applyAlignment="1">
      <alignment horizontal="left" vertical="top"/>
    </xf>
    <xf numFmtId="0" fontId="14" fillId="55" borderId="0" xfId="1133" applyFont="1" applyFill="1" applyAlignment="1">
      <alignment horizontal="right" vertical="top"/>
    </xf>
    <xf numFmtId="0" fontId="14" fillId="55" borderId="0" xfId="1133" applyFont="1" applyFill="1" applyAlignment="1">
      <alignment horizontal="center" vertical="top" wrapText="1"/>
    </xf>
    <xf numFmtId="0" fontId="14" fillId="55" borderId="0" xfId="1133" applyFont="1" applyFill="1" applyAlignment="1">
      <alignment vertical="top" wrapText="1"/>
    </xf>
    <xf numFmtId="43" fontId="78" fillId="55" borderId="0" xfId="1133" applyNumberFormat="1" applyFont="1" applyFill="1" applyAlignment="1">
      <alignment vertical="top"/>
    </xf>
    <xf numFmtId="175" fontId="14" fillId="55" borderId="0" xfId="1133" applyNumberFormat="1" applyFont="1" applyFill="1" applyAlignment="1">
      <alignment vertical="top"/>
    </xf>
    <xf numFmtId="0" fontId="14" fillId="0" borderId="0" xfId="1133" applyFont="1" applyAlignment="1">
      <alignment vertical="top"/>
    </xf>
    <xf numFmtId="169" fontId="14" fillId="0" borderId="0" xfId="1133" applyNumberFormat="1" applyFont="1" applyAlignment="1">
      <alignment horizontal="center" vertical="top"/>
    </xf>
    <xf numFmtId="0" fontId="79" fillId="0" borderId="0" xfId="0" applyFont="1" applyAlignment="1">
      <alignment horizontal="left" vertical="top"/>
    </xf>
    <xf numFmtId="168" fontId="96" fillId="0" borderId="19" xfId="6" applyFont="1" applyBorder="1">
      <alignment horizontal="right" vertical="top"/>
    </xf>
    <xf numFmtId="0" fontId="79" fillId="0" borderId="19" xfId="0" applyFont="1" applyBorder="1" applyAlignment="1">
      <alignment vertical="top"/>
    </xf>
    <xf numFmtId="168" fontId="14" fillId="0" borderId="19" xfId="6" applyFont="1" applyBorder="1">
      <alignment horizontal="right" vertical="top"/>
    </xf>
    <xf numFmtId="2" fontId="108" fillId="0" borderId="19" xfId="0" applyNumberFormat="1" applyFont="1" applyBorder="1" applyAlignment="1">
      <alignment vertical="top" wrapText="1"/>
    </xf>
    <xf numFmtId="0" fontId="14" fillId="55" borderId="19" xfId="0" applyFont="1" applyFill="1" applyBorder="1" applyAlignment="1">
      <alignment vertical="top"/>
    </xf>
    <xf numFmtId="0" fontId="79" fillId="55" borderId="19" xfId="0" applyFont="1" applyFill="1" applyBorder="1" applyAlignment="1">
      <alignment horizontal="center" vertical="top" wrapText="1"/>
    </xf>
    <xf numFmtId="168" fontId="96" fillId="55" borderId="19" xfId="6" applyFont="1" applyFill="1" applyBorder="1">
      <alignment horizontal="right" vertical="top"/>
    </xf>
    <xf numFmtId="168" fontId="14" fillId="55" borderId="19" xfId="6" applyFont="1" applyFill="1" applyBorder="1">
      <alignment horizontal="right" vertical="top"/>
    </xf>
    <xf numFmtId="168" fontId="96" fillId="0" borderId="19" xfId="6" applyFont="1" applyFill="1" applyBorder="1">
      <alignment horizontal="right" vertical="top"/>
    </xf>
    <xf numFmtId="168" fontId="14" fillId="0" borderId="19" xfId="6" applyFont="1" applyFill="1" applyBorder="1">
      <alignment horizontal="right" vertical="top"/>
    </xf>
    <xf numFmtId="0" fontId="109" fillId="55" borderId="39" xfId="1368" applyFont="1" applyFill="1" applyBorder="1" applyAlignment="1">
      <alignment horizontal="center" vertical="top" wrapText="1"/>
    </xf>
    <xf numFmtId="0" fontId="109" fillId="55" borderId="30" xfId="1368" applyFont="1" applyFill="1" applyBorder="1" applyAlignment="1">
      <alignment horizontal="center" vertical="top" wrapText="1"/>
    </xf>
    <xf numFmtId="0" fontId="118" fillId="55" borderId="19" xfId="1368" applyFont="1" applyFill="1" applyBorder="1" applyAlignment="1">
      <alignment horizontal="center" vertical="top" wrapText="1"/>
    </xf>
    <xf numFmtId="168" fontId="118" fillId="55" borderId="19" xfId="1370" applyFont="1" applyFill="1" applyBorder="1">
      <alignment horizontal="right" vertical="top"/>
    </xf>
    <xf numFmtId="0" fontId="118" fillId="55" borderId="19" xfId="1368" applyFont="1" applyFill="1" applyBorder="1" applyAlignment="1">
      <alignment horizontal="left" vertical="top" wrapText="1"/>
    </xf>
    <xf numFmtId="0" fontId="109" fillId="62" borderId="19" xfId="1371" applyNumberFormat="1" applyFont="1" applyFill="1" applyBorder="1" applyAlignment="1" applyProtection="1">
      <alignment vertical="top" wrapText="1"/>
      <protection locked="0"/>
    </xf>
    <xf numFmtId="172" fontId="14" fillId="0" borderId="0" xfId="0" applyNumberFormat="1" applyFont="1" applyAlignment="1">
      <alignment horizontal="center" vertical="top" wrapText="1"/>
    </xf>
    <xf numFmtId="0" fontId="79" fillId="0" borderId="19" xfId="0" applyFont="1" applyBorder="1" applyAlignment="1">
      <alignment horizontal="center" vertical="top" wrapText="1"/>
    </xf>
    <xf numFmtId="0" fontId="79" fillId="0" borderId="19" xfId="0" applyFont="1" applyBorder="1" applyAlignment="1">
      <alignment horizontal="center" vertical="top"/>
    </xf>
    <xf numFmtId="0" fontId="79" fillId="0" borderId="19" xfId="0" applyFont="1" applyBorder="1" applyAlignment="1">
      <alignment horizontal="center" vertical="top" textRotation="90" wrapText="1"/>
    </xf>
    <xf numFmtId="0" fontId="79" fillId="0" borderId="0" xfId="0" applyFont="1" applyAlignment="1">
      <alignment horizontal="right" vertical="top"/>
    </xf>
    <xf numFmtId="0" fontId="79" fillId="0" borderId="0" xfId="0" applyFont="1" applyAlignment="1">
      <alignment horizontal="center" vertical="top" wrapText="1"/>
    </xf>
    <xf numFmtId="0" fontId="111" fillId="0" borderId="0" xfId="1368" applyFont="1" applyAlignment="1">
      <alignment horizontal="center" vertical="top" wrapText="1"/>
    </xf>
    <xf numFmtId="0" fontId="109" fillId="55" borderId="19" xfId="1368" applyFont="1" applyFill="1" applyBorder="1" applyAlignment="1">
      <alignment horizontal="center" vertical="top" wrapText="1"/>
    </xf>
    <xf numFmtId="169" fontId="109" fillId="55" borderId="19" xfId="6" applyNumberFormat="1" applyFont="1" applyFill="1" applyBorder="1" applyAlignment="1">
      <alignment horizontal="center" vertical="top"/>
    </xf>
    <xf numFmtId="0" fontId="111" fillId="0" borderId="0" xfId="0" applyFont="1" applyAlignment="1">
      <alignment vertical="top"/>
    </xf>
    <xf numFmtId="0" fontId="111" fillId="0" borderId="19" xfId="0" applyFont="1" applyBorder="1" applyAlignment="1">
      <alignment horizontal="left" vertical="top" wrapText="1"/>
    </xf>
    <xf numFmtId="0" fontId="111" fillId="0" borderId="0" xfId="0" applyFont="1" applyAlignment="1">
      <alignment horizontal="left" vertical="top" wrapText="1"/>
    </xf>
    <xf numFmtId="0" fontId="111" fillId="0" borderId="19" xfId="0" applyFont="1" applyBorder="1" applyAlignment="1">
      <alignment vertical="top"/>
    </xf>
    <xf numFmtId="0" fontId="111" fillId="0" borderId="19" xfId="0" applyFont="1" applyBorder="1" applyAlignment="1">
      <alignment horizontal="center" vertical="top"/>
    </xf>
    <xf numFmtId="0" fontId="111" fillId="0" borderId="0" xfId="0" applyFont="1"/>
    <xf numFmtId="0" fontId="109" fillId="0" borderId="0" xfId="891" applyFont="1">
      <alignment horizontal="left" vertical="top" wrapText="1"/>
    </xf>
    <xf numFmtId="0" fontId="111" fillId="0" borderId="0" xfId="0" applyFont="1" applyAlignment="1">
      <alignment horizontal="right" vertical="top"/>
    </xf>
    <xf numFmtId="0" fontId="111" fillId="0" borderId="0" xfId="0" applyFont="1" applyAlignment="1">
      <alignment horizontal="center" vertical="top"/>
    </xf>
    <xf numFmtId="0" fontId="135" fillId="0" borderId="0" xfId="0" applyFont="1" applyAlignment="1">
      <alignment horizontal="right" vertical="top"/>
    </xf>
    <xf numFmtId="0" fontId="118" fillId="0" borderId="0" xfId="0" applyFont="1" applyAlignment="1">
      <alignment horizontal="center" vertical="top" wrapText="1"/>
    </xf>
    <xf numFmtId="0" fontId="118" fillId="0" borderId="0" xfId="0" applyFont="1" applyAlignment="1">
      <alignment horizontal="left" vertical="top"/>
    </xf>
    <xf numFmtId="0" fontId="118" fillId="0" borderId="0" xfId="0" applyFont="1" applyAlignment="1">
      <alignment vertical="top" wrapText="1"/>
    </xf>
    <xf numFmtId="0" fontId="109" fillId="0" borderId="0" xfId="0" applyFont="1" applyAlignment="1">
      <alignment horizontal="left" vertical="top" wrapText="1"/>
    </xf>
    <xf numFmtId="0" fontId="136" fillId="55" borderId="19" xfId="0" applyFont="1" applyFill="1" applyBorder="1" applyAlignment="1">
      <alignment vertical="top" wrapText="1"/>
    </xf>
    <xf numFmtId="0" fontId="109" fillId="0" borderId="19" xfId="0" applyFont="1" applyBorder="1" applyAlignment="1">
      <alignment horizontal="center" vertical="top" wrapText="1"/>
    </xf>
    <xf numFmtId="0" fontId="137" fillId="55" borderId="0" xfId="7" applyFont="1" applyFill="1" applyAlignment="1">
      <alignment vertical="top" wrapText="1"/>
    </xf>
    <xf numFmtId="0" fontId="136" fillId="0" borderId="0" xfId="0" applyFont="1" applyAlignment="1">
      <alignment vertical="top"/>
    </xf>
    <xf numFmtId="0" fontId="109" fillId="55" borderId="19" xfId="0" applyFont="1" applyFill="1" applyBorder="1" applyAlignment="1">
      <alignment vertical="top" wrapText="1"/>
    </xf>
    <xf numFmtId="0" fontId="138" fillId="0" borderId="19" xfId="0" applyFont="1" applyBorder="1" applyAlignment="1">
      <alignment horizontal="left" vertical="top" wrapText="1"/>
    </xf>
    <xf numFmtId="0" fontId="109" fillId="55" borderId="19" xfId="1133" applyFont="1" applyFill="1" applyBorder="1" applyAlignment="1">
      <alignment horizontal="center" vertical="top"/>
    </xf>
    <xf numFmtId="176" fontId="109" fillId="0" borderId="19" xfId="1365" applyNumberFormat="1" applyFont="1" applyBorder="1" applyAlignment="1">
      <alignment horizontal="center" vertical="top" wrapText="1"/>
    </xf>
    <xf numFmtId="168" fontId="109" fillId="0" borderId="0" xfId="6" applyFont="1" applyBorder="1" applyAlignment="1">
      <alignment horizontal="center" vertical="top"/>
    </xf>
    <xf numFmtId="0" fontId="109" fillId="55" borderId="40" xfId="0" applyFont="1" applyFill="1" applyBorder="1" applyAlignment="1">
      <alignment vertical="top" wrapText="1"/>
    </xf>
    <xf numFmtId="176" fontId="109" fillId="55" borderId="41" xfId="1365" applyNumberFormat="1" applyFont="1" applyFill="1" applyBorder="1" applyAlignment="1">
      <alignment vertical="top" wrapText="1"/>
    </xf>
    <xf numFmtId="172" fontId="109" fillId="0" borderId="0" xfId="0" applyNumberFormat="1" applyFont="1" applyAlignment="1">
      <alignment vertical="top" wrapText="1"/>
    </xf>
    <xf numFmtId="0" fontId="137" fillId="0" borderId="19" xfId="0" applyFont="1" applyBorder="1" applyAlignment="1">
      <alignment horizontal="left" vertical="top" wrapText="1"/>
    </xf>
    <xf numFmtId="49" fontId="138" fillId="0" borderId="19" xfId="0" applyNumberFormat="1" applyFont="1" applyBorder="1" applyAlignment="1">
      <alignment horizontal="left" vertical="top" wrapText="1"/>
    </xf>
    <xf numFmtId="168" fontId="109" fillId="0" borderId="19" xfId="6" applyFont="1" applyFill="1" applyBorder="1" applyAlignment="1">
      <alignment horizontal="center" vertical="top"/>
    </xf>
    <xf numFmtId="0" fontId="111" fillId="0" borderId="0" xfId="0" applyFont="1" applyAlignment="1">
      <alignment horizontal="left" vertical="top"/>
    </xf>
    <xf numFmtId="0" fontId="109" fillId="0" borderId="0" xfId="0" applyFont="1" applyAlignment="1">
      <alignment vertical="top" wrapText="1"/>
    </xf>
    <xf numFmtId="0" fontId="109" fillId="0" borderId="0" xfId="0" applyFont="1" applyAlignment="1">
      <alignment horizontal="right" vertical="top" wrapText="1"/>
    </xf>
    <xf numFmtId="0" fontId="118" fillId="0" borderId="0" xfId="0" applyFont="1" applyAlignment="1">
      <alignment horizontal="center" vertical="top"/>
    </xf>
    <xf numFmtId="168" fontId="109" fillId="0" borderId="19" xfId="6" applyFont="1" applyBorder="1" applyAlignment="1">
      <alignment horizontal="center" vertical="top"/>
    </xf>
    <xf numFmtId="168" fontId="109" fillId="0" borderId="19" xfId="6" applyFont="1" applyFill="1" applyBorder="1">
      <alignment horizontal="right" vertical="top"/>
    </xf>
    <xf numFmtId="0" fontId="111" fillId="0" borderId="0" xfId="0" applyFont="1" applyAlignment="1">
      <alignment horizontal="left"/>
    </xf>
    <xf numFmtId="0" fontId="109" fillId="0" borderId="0" xfId="0" applyFont="1" applyAlignment="1">
      <alignment vertical="center" wrapText="1"/>
    </xf>
    <xf numFmtId="0" fontId="109" fillId="0" borderId="0" xfId="0" applyFont="1" applyAlignment="1">
      <alignment horizontal="right" vertical="center" wrapText="1"/>
    </xf>
    <xf numFmtId="172" fontId="109" fillId="0" borderId="0" xfId="0" applyNumberFormat="1" applyFont="1" applyAlignment="1">
      <alignment vertical="center" wrapText="1"/>
    </xf>
    <xf numFmtId="0" fontId="109" fillId="55" borderId="0" xfId="1133" applyFont="1" applyFill="1" applyAlignment="1">
      <alignment vertical="top"/>
    </xf>
    <xf numFmtId="0" fontId="109" fillId="55" borderId="19" xfId="1133" applyFont="1" applyFill="1" applyBorder="1" applyAlignment="1">
      <alignment horizontal="center" vertical="top" textRotation="90" wrapText="1"/>
    </xf>
    <xf numFmtId="0" fontId="109" fillId="55" borderId="19" xfId="1133" applyFont="1" applyFill="1" applyBorder="1" applyAlignment="1">
      <alignment horizontal="left" vertical="top" wrapText="1"/>
    </xf>
    <xf numFmtId="0" fontId="118" fillId="55" borderId="19" xfId="1133" applyFont="1" applyFill="1" applyBorder="1" applyAlignment="1">
      <alignment horizontal="left" vertical="top" wrapText="1"/>
    </xf>
    <xf numFmtId="169" fontId="118" fillId="0" borderId="19" xfId="6" applyNumberFormat="1" applyFont="1" applyBorder="1" applyAlignment="1">
      <alignment horizontal="center" vertical="top"/>
    </xf>
    <xf numFmtId="168" fontId="118" fillId="0" borderId="19" xfId="6" applyFont="1" applyBorder="1" applyAlignment="1">
      <alignment vertical="top"/>
    </xf>
    <xf numFmtId="169" fontId="109" fillId="0" borderId="19" xfId="6" applyNumberFormat="1" applyFont="1" applyBorder="1" applyAlignment="1">
      <alignment horizontal="center" vertical="top"/>
    </xf>
    <xf numFmtId="168" fontId="109" fillId="0" borderId="19" xfId="6" applyFont="1" applyBorder="1" applyAlignment="1">
      <alignment vertical="top"/>
    </xf>
    <xf numFmtId="0" fontId="136" fillId="0" borderId="19" xfId="0" applyFont="1" applyBorder="1" applyAlignment="1">
      <alignment horizontal="left" vertical="top" wrapText="1"/>
    </xf>
    <xf numFmtId="0" fontId="136" fillId="0" borderId="19" xfId="0" applyFont="1" applyBorder="1" applyAlignment="1">
      <alignment horizontal="center" vertical="top" wrapText="1"/>
    </xf>
    <xf numFmtId="168" fontId="109" fillId="0" borderId="19" xfId="6" applyFont="1" applyFill="1" applyBorder="1" applyAlignment="1">
      <alignment vertical="top"/>
    </xf>
    <xf numFmtId="168" fontId="118" fillId="0" borderId="19" xfId="6" applyFont="1" applyFill="1" applyBorder="1" applyAlignment="1">
      <alignment vertical="top"/>
    </xf>
    <xf numFmtId="0" fontId="111" fillId="0" borderId="19" xfId="0" applyFont="1" applyBorder="1" applyAlignment="1">
      <alignment horizontal="center" vertical="top" wrapText="1"/>
    </xf>
    <xf numFmtId="0" fontId="109" fillId="0" borderId="19" xfId="7" applyFont="1" applyBorder="1" applyAlignment="1">
      <alignment vertical="top" wrapText="1"/>
    </xf>
    <xf numFmtId="49" fontId="109" fillId="0" borderId="19" xfId="0" applyNumberFormat="1" applyFont="1" applyBorder="1" applyAlignment="1">
      <alignment horizontal="left" vertical="top" wrapText="1"/>
    </xf>
    <xf numFmtId="0" fontId="109" fillId="55" borderId="19" xfId="7" applyFont="1" applyFill="1" applyBorder="1" applyAlignment="1">
      <alignment horizontal="center" vertical="top" wrapText="1"/>
    </xf>
    <xf numFmtId="0" fontId="137" fillId="55" borderId="19" xfId="7" applyFont="1" applyFill="1" applyBorder="1" applyAlignment="1">
      <alignment horizontal="center" vertical="top" wrapText="1"/>
    </xf>
    <xf numFmtId="49" fontId="109" fillId="55" borderId="19" xfId="0" applyNumberFormat="1" applyFont="1" applyFill="1" applyBorder="1" applyAlignment="1">
      <alignment horizontal="left" vertical="top" wrapText="1"/>
    </xf>
    <xf numFmtId="49" fontId="118" fillId="0" borderId="19" xfId="0" applyNumberFormat="1" applyFont="1" applyBorder="1" applyAlignment="1">
      <alignment horizontal="left" vertical="top" wrapText="1"/>
    </xf>
    <xf numFmtId="49" fontId="109" fillId="0" borderId="19" xfId="7" applyNumberFormat="1" applyFont="1" applyBorder="1" applyAlignment="1">
      <alignment vertical="top" wrapText="1"/>
    </xf>
    <xf numFmtId="49" fontId="118" fillId="0" borderId="19" xfId="7" applyNumberFormat="1" applyFont="1" applyBorder="1" applyAlignment="1">
      <alignment vertical="top" wrapText="1"/>
    </xf>
    <xf numFmtId="0" fontId="137" fillId="55" borderId="19" xfId="0" applyFont="1" applyFill="1" applyBorder="1" applyAlignment="1">
      <alignment horizontal="left" vertical="top" wrapText="1"/>
    </xf>
    <xf numFmtId="0" fontId="109" fillId="0" borderId="19" xfId="1133" applyFont="1" applyBorder="1" applyAlignment="1">
      <alignment vertical="top"/>
    </xf>
    <xf numFmtId="0" fontId="111" fillId="55" borderId="0" xfId="0" applyFont="1" applyFill="1" applyAlignment="1">
      <alignment vertical="top"/>
    </xf>
    <xf numFmtId="0" fontId="111" fillId="55" borderId="0" xfId="0" applyFont="1" applyFill="1"/>
    <xf numFmtId="0" fontId="111" fillId="0" borderId="0" xfId="0" applyFont="1" applyAlignment="1">
      <alignment horizontal="center" vertical="center" wrapText="1"/>
    </xf>
    <xf numFmtId="0" fontId="111" fillId="0" borderId="19" xfId="0" applyFont="1" applyBorder="1" applyAlignment="1">
      <alignment horizontal="center" vertical="center" wrapText="1"/>
    </xf>
    <xf numFmtId="0" fontId="111" fillId="0" borderId="19" xfId="0" applyFont="1" applyBorder="1" applyAlignment="1">
      <alignment horizontal="center" vertical="center" textRotation="90" wrapText="1"/>
    </xf>
    <xf numFmtId="168" fontId="118" fillId="0" borderId="19" xfId="6" applyFont="1" applyBorder="1">
      <alignment horizontal="right" vertical="top"/>
    </xf>
    <xf numFmtId="0" fontId="111" fillId="0" borderId="19" xfId="0" applyFont="1" applyBorder="1" applyAlignment="1">
      <alignment horizontal="center" vertical="center"/>
    </xf>
    <xf numFmtId="168" fontId="109" fillId="0" borderId="19" xfId="6" applyFont="1" applyBorder="1">
      <alignment horizontal="right" vertical="top"/>
    </xf>
    <xf numFmtId="0" fontId="111" fillId="0" borderId="19" xfId="0" applyFont="1" applyBorder="1"/>
    <xf numFmtId="2" fontId="136" fillId="0" borderId="19" xfId="0" applyNumberFormat="1" applyFont="1" applyBorder="1" applyAlignment="1">
      <alignment wrapText="1"/>
    </xf>
    <xf numFmtId="0" fontId="109" fillId="55" borderId="19" xfId="0" applyFont="1" applyFill="1" applyBorder="1" applyAlignment="1">
      <alignment vertical="center"/>
    </xf>
    <xf numFmtId="0" fontId="111" fillId="55" borderId="19" xfId="0" applyFont="1" applyFill="1" applyBorder="1" applyAlignment="1">
      <alignment horizontal="center" vertical="center" wrapText="1"/>
    </xf>
    <xf numFmtId="0" fontId="109" fillId="0" borderId="0" xfId="0" applyFont="1" applyAlignment="1">
      <alignment vertical="top"/>
    </xf>
    <xf numFmtId="0" fontId="111" fillId="0" borderId="0" xfId="0" applyFont="1" applyAlignment="1">
      <alignment horizontal="center" vertical="top" wrapText="1"/>
    </xf>
    <xf numFmtId="0" fontId="109" fillId="0" borderId="0" xfId="0" applyFont="1" applyAlignment="1">
      <alignment horizontal="right" vertical="top"/>
    </xf>
    <xf numFmtId="168" fontId="118" fillId="0" borderId="19" xfId="7" applyNumberFormat="1" applyFont="1" applyBorder="1" applyAlignment="1">
      <alignment horizontal="center" vertical="top" wrapText="1"/>
    </xf>
    <xf numFmtId="0" fontId="109" fillId="0" borderId="19" xfId="0" applyFont="1" applyBorder="1" applyAlignment="1">
      <alignment vertical="top"/>
    </xf>
    <xf numFmtId="2" fontId="118" fillId="0" borderId="19" xfId="0" applyNumberFormat="1" applyFont="1" applyBorder="1" applyAlignment="1">
      <alignment vertical="top" wrapText="1"/>
    </xf>
    <xf numFmtId="172" fontId="118" fillId="0" borderId="19" xfId="6" applyNumberFormat="1" applyFont="1" applyFill="1" applyBorder="1" applyAlignment="1">
      <alignment horizontal="center" vertical="top"/>
    </xf>
    <xf numFmtId="0" fontId="109" fillId="0" borderId="0" xfId="0" applyFont="1" applyAlignment="1">
      <alignment horizontal="center" vertical="top"/>
    </xf>
    <xf numFmtId="0" fontId="109" fillId="0" borderId="0" xfId="891" applyFont="1" applyAlignment="1">
      <alignment horizontal="right" vertical="top" wrapText="1"/>
    </xf>
    <xf numFmtId="0" fontId="109" fillId="0" borderId="0" xfId="891" applyFont="1" applyAlignment="1">
      <alignment horizontal="center" vertical="top" wrapText="1"/>
    </xf>
    <xf numFmtId="0" fontId="109" fillId="0" borderId="19" xfId="891" applyFont="1" applyBorder="1" applyAlignment="1">
      <alignment horizontal="center" vertical="top" wrapText="1"/>
    </xf>
    <xf numFmtId="0" fontId="111" fillId="55" borderId="0" xfId="0" applyFont="1" applyFill="1" applyAlignment="1">
      <alignment horizontal="center" vertical="top"/>
    </xf>
    <xf numFmtId="172" fontId="109" fillId="0" borderId="19" xfId="0" applyNumberFormat="1" applyFont="1" applyBorder="1" applyAlignment="1">
      <alignment horizontal="center" vertical="top" wrapText="1"/>
    </xf>
    <xf numFmtId="168" fontId="118" fillId="0" borderId="19" xfId="1366" applyFont="1" applyBorder="1" applyAlignment="1">
      <alignment horizontal="center" vertical="top"/>
    </xf>
    <xf numFmtId="0" fontId="109" fillId="55" borderId="19" xfId="891" applyFont="1" applyFill="1" applyBorder="1" applyAlignment="1">
      <alignment horizontal="center" vertical="top" wrapText="1"/>
    </xf>
    <xf numFmtId="0" fontId="109" fillId="55" borderId="19" xfId="891" applyFont="1" applyFill="1" applyBorder="1">
      <alignment horizontal="left" vertical="top" wrapText="1"/>
    </xf>
    <xf numFmtId="168" fontId="109" fillId="55" borderId="19" xfId="6" applyFont="1" applyFill="1" applyBorder="1" applyAlignment="1">
      <alignment horizontal="center" vertical="top"/>
    </xf>
    <xf numFmtId="176" fontId="109" fillId="55" borderId="19" xfId="351" applyNumberFormat="1" applyFont="1" applyFill="1" applyBorder="1" applyAlignment="1">
      <alignment horizontal="center" vertical="top"/>
    </xf>
    <xf numFmtId="49" fontId="109" fillId="0" borderId="19" xfId="1364" applyNumberFormat="1" applyFont="1" applyBorder="1" applyAlignment="1">
      <alignment horizontal="left" vertical="top" wrapText="1"/>
    </xf>
    <xf numFmtId="172" fontId="109" fillId="55" borderId="19" xfId="0" applyNumberFormat="1" applyFont="1" applyFill="1" applyBorder="1" applyAlignment="1">
      <alignment horizontal="center" vertical="top"/>
    </xf>
    <xf numFmtId="172" fontId="109" fillId="0" borderId="0" xfId="0" applyNumberFormat="1" applyFont="1" applyAlignment="1">
      <alignment horizontal="center" vertical="top"/>
    </xf>
    <xf numFmtId="43" fontId="109" fillId="0" borderId="0" xfId="1365" applyFont="1" applyFill="1" applyAlignment="1">
      <alignment vertical="top"/>
    </xf>
    <xf numFmtId="172" fontId="109" fillId="0" borderId="0" xfId="0" applyNumberFormat="1" applyFont="1" applyAlignment="1">
      <alignment vertical="top"/>
    </xf>
    <xf numFmtId="43" fontId="109" fillId="0" borderId="0" xfId="1365" applyFont="1" applyAlignment="1">
      <alignment vertical="top"/>
    </xf>
    <xf numFmtId="0" fontId="109" fillId="0" borderId="19" xfId="0" applyFont="1" applyBorder="1" applyAlignment="1">
      <alignment vertical="top" wrapText="1"/>
    </xf>
    <xf numFmtId="172" fontId="109" fillId="55" borderId="19" xfId="0" applyNumberFormat="1" applyFont="1" applyFill="1" applyBorder="1" applyAlignment="1">
      <alignment horizontal="center" vertical="top" wrapText="1"/>
    </xf>
    <xf numFmtId="169" fontId="109" fillId="0" borderId="19" xfId="0" applyNumberFormat="1" applyFont="1" applyBorder="1" applyAlignment="1">
      <alignment horizontal="center" vertical="top" wrapText="1"/>
    </xf>
    <xf numFmtId="0" fontId="109" fillId="55" borderId="0" xfId="1368" applyFont="1" applyFill="1" applyAlignment="1">
      <alignment horizontal="center" vertical="top" wrapText="1"/>
    </xf>
    <xf numFmtId="0" fontId="109" fillId="55" borderId="0" xfId="1368" applyFont="1" applyFill="1" applyAlignment="1">
      <alignment horizontal="left" vertical="top" wrapText="1"/>
    </xf>
    <xf numFmtId="168" fontId="109" fillId="55" borderId="0" xfId="6" applyFont="1" applyFill="1" applyBorder="1">
      <alignment horizontal="right" vertical="top"/>
    </xf>
    <xf numFmtId="1" fontId="109" fillId="55" borderId="41" xfId="0" applyNumberFormat="1" applyFont="1" applyFill="1" applyBorder="1" applyAlignment="1">
      <alignment horizontal="center" vertical="top" wrapText="1"/>
    </xf>
    <xf numFmtId="0" fontId="111" fillId="0" borderId="41" xfId="0" applyFont="1" applyBorder="1" applyAlignment="1">
      <alignment horizontal="center" vertical="top" wrapText="1"/>
    </xf>
    <xf numFmtId="0" fontId="111" fillId="0" borderId="41" xfId="0" applyFont="1" applyBorder="1" applyAlignment="1">
      <alignment vertical="top" wrapText="1"/>
    </xf>
    <xf numFmtId="2" fontId="111" fillId="0" borderId="41" xfId="0" applyNumberFormat="1" applyFont="1" applyBorder="1" applyAlignment="1">
      <alignment horizontal="center" vertical="top" wrapText="1"/>
    </xf>
    <xf numFmtId="0" fontId="139" fillId="0" borderId="19" xfId="0" applyFont="1" applyBorder="1" applyAlignment="1">
      <alignment horizontal="left" vertical="top" wrapText="1"/>
    </xf>
    <xf numFmtId="0" fontId="109" fillId="55" borderId="41" xfId="351" applyFont="1" applyFill="1" applyBorder="1" applyAlignment="1">
      <alignment horizontal="center" vertical="top" wrapText="1"/>
    </xf>
    <xf numFmtId="0" fontId="109" fillId="55" borderId="19" xfId="0" applyFont="1" applyFill="1" applyBorder="1" applyAlignment="1">
      <alignment horizontal="center" vertical="top" wrapText="1"/>
    </xf>
    <xf numFmtId="0" fontId="137" fillId="55" borderId="19" xfId="0" applyFont="1" applyFill="1" applyBorder="1" applyAlignment="1">
      <alignment horizontal="center" vertical="top" wrapText="1"/>
    </xf>
    <xf numFmtId="49" fontId="109" fillId="55" borderId="19" xfId="1364" applyNumberFormat="1" applyFont="1" applyFill="1" applyBorder="1" applyAlignment="1">
      <alignment horizontal="left" vertical="top" wrapText="1"/>
    </xf>
    <xf numFmtId="176" fontId="109" fillId="0" borderId="0" xfId="1365" applyNumberFormat="1" applyFont="1" applyAlignment="1">
      <alignment horizontal="left" vertical="top" wrapText="1"/>
    </xf>
    <xf numFmtId="175" fontId="109" fillId="0" borderId="0" xfId="891" applyNumberFormat="1" applyFont="1">
      <alignment horizontal="left" vertical="top" wrapText="1"/>
    </xf>
    <xf numFmtId="0" fontId="109" fillId="0" borderId="0" xfId="0" applyFont="1" applyAlignment="1">
      <alignment vertical="top" wrapText="1"/>
    </xf>
    <xf numFmtId="172" fontId="109" fillId="0" borderId="0" xfId="0" applyNumberFormat="1" applyFont="1" applyAlignment="1">
      <alignment horizontal="center" vertical="top" wrapText="1"/>
    </xf>
    <xf numFmtId="0" fontId="109" fillId="0" borderId="0" xfId="0" applyFont="1" applyAlignment="1">
      <alignment horizontal="center" vertical="top" wrapText="1"/>
    </xf>
    <xf numFmtId="0" fontId="109" fillId="0" borderId="0" xfId="0" applyFont="1" applyAlignment="1">
      <alignment horizontal="right" vertical="top"/>
    </xf>
    <xf numFmtId="0" fontId="96" fillId="55" borderId="19" xfId="351" applyFont="1" applyFill="1" applyBorder="1" applyAlignment="1">
      <alignment horizontal="center" vertical="center" wrapText="1"/>
    </xf>
    <xf numFmtId="169" fontId="96" fillId="0" borderId="39" xfId="0" applyNumberFormat="1" applyFont="1" applyBorder="1" applyAlignment="1">
      <alignment horizontal="center" vertical="center"/>
    </xf>
    <xf numFmtId="169" fontId="96" fillId="0" borderId="30" xfId="0" applyNumberFormat="1" applyFont="1" applyBorder="1" applyAlignment="1">
      <alignment horizontal="center" vertical="center"/>
    </xf>
    <xf numFmtId="0" fontId="14" fillId="0" borderId="0" xfId="0" applyFont="1" applyAlignment="1">
      <alignment vertical="top" wrapText="1"/>
    </xf>
    <xf numFmtId="172" fontId="1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right"/>
    </xf>
    <xf numFmtId="0" fontId="14" fillId="55" borderId="19" xfId="351" applyFont="1" applyFill="1" applyBorder="1" applyAlignment="1">
      <alignment horizontal="center" vertical="center" wrapText="1"/>
    </xf>
    <xf numFmtId="0" fontId="96" fillId="55" borderId="40" xfId="53" applyFont="1" applyFill="1" applyBorder="1" applyAlignment="1">
      <alignment horizontal="left" vertical="center" wrapText="1"/>
    </xf>
    <xf numFmtId="0" fontId="96" fillId="55" borderId="48" xfId="53" applyFont="1" applyFill="1" applyBorder="1" applyAlignment="1">
      <alignment horizontal="left" vertical="center" wrapText="1"/>
    </xf>
    <xf numFmtId="0" fontId="96" fillId="55" borderId="41" xfId="53" applyFont="1" applyFill="1" applyBorder="1" applyAlignment="1">
      <alignment horizontal="left" vertical="center" wrapText="1"/>
    </xf>
    <xf numFmtId="49" fontId="14" fillId="0" borderId="40" xfId="1362" applyNumberFormat="1" applyFont="1" applyBorder="1" applyAlignment="1">
      <alignment horizontal="center" vertical="center" wrapText="1"/>
    </xf>
    <xf numFmtId="49" fontId="14" fillId="0" borderId="48" xfId="1362" applyNumberFormat="1" applyFont="1" applyBorder="1" applyAlignment="1">
      <alignment horizontal="center" vertical="center" wrapText="1"/>
    </xf>
    <xf numFmtId="49" fontId="14" fillId="0" borderId="41" xfId="1362" applyNumberFormat="1" applyFont="1" applyBorder="1" applyAlignment="1">
      <alignment horizontal="center" vertical="center" wrapText="1"/>
    </xf>
    <xf numFmtId="49" fontId="14" fillId="55" borderId="39" xfId="53" applyNumberFormat="1" applyFont="1" applyFill="1" applyBorder="1" applyAlignment="1" applyProtection="1">
      <alignment horizontal="center" vertical="center" wrapText="1"/>
      <protection locked="0"/>
    </xf>
    <xf numFmtId="49" fontId="14" fillId="55" borderId="29" xfId="53" applyNumberFormat="1" applyFont="1" applyFill="1" applyBorder="1" applyAlignment="1" applyProtection="1">
      <alignment horizontal="center" vertical="center" wrapText="1"/>
      <protection locked="0"/>
    </xf>
    <xf numFmtId="49" fontId="14" fillId="55" borderId="30" xfId="53" applyNumberFormat="1" applyFont="1" applyFill="1" applyBorder="1" applyAlignment="1" applyProtection="1">
      <alignment horizontal="center" vertical="center" wrapText="1"/>
      <protection locked="0"/>
    </xf>
    <xf numFmtId="49" fontId="14" fillId="0" borderId="19" xfId="53" applyNumberFormat="1" applyFont="1" applyBorder="1" applyAlignment="1" applyProtection="1">
      <alignment horizontal="center" vertical="center" wrapText="1"/>
      <protection locked="0"/>
    </xf>
    <xf numFmtId="169" fontId="14" fillId="0" borderId="19" xfId="9" applyNumberFormat="1" applyFont="1" applyFill="1" applyBorder="1" applyAlignment="1">
      <alignment horizontal="center" vertical="center" wrapText="1"/>
    </xf>
    <xf numFmtId="0" fontId="96" fillId="0" borderId="19" xfId="53" applyFont="1" applyBorder="1" applyAlignment="1">
      <alignment horizontal="center" vertical="center" wrapText="1"/>
    </xf>
    <xf numFmtId="49" fontId="14" fillId="0" borderId="19" xfId="1362" applyNumberFormat="1" applyFont="1" applyBorder="1" applyAlignment="1">
      <alignment horizontal="center" vertical="center" wrapText="1"/>
    </xf>
    <xf numFmtId="49" fontId="14" fillId="55" borderId="19" xfId="53" applyNumberFormat="1" applyFont="1" applyFill="1" applyBorder="1" applyAlignment="1" applyProtection="1">
      <alignment horizontal="center" vertical="center" wrapText="1"/>
      <protection locked="0"/>
    </xf>
    <xf numFmtId="0" fontId="14" fillId="55" borderId="19" xfId="0" applyFont="1" applyFill="1" applyBorder="1" applyAlignment="1">
      <alignment horizontal="center" vertical="center"/>
    </xf>
    <xf numFmtId="0" fontId="14" fillId="55" borderId="19" xfId="0" applyFont="1" applyFill="1" applyBorder="1" applyAlignment="1">
      <alignment horizontal="center"/>
    </xf>
    <xf numFmtId="0" fontId="79" fillId="0" borderId="0" xfId="0" applyFont="1" applyAlignment="1">
      <alignment vertical="top" wrapText="1"/>
    </xf>
    <xf numFmtId="175" fontId="96" fillId="0" borderId="39" xfId="74" applyNumberFormat="1" applyFont="1" applyBorder="1" applyAlignment="1">
      <alignment horizontal="center" vertical="center" wrapText="1"/>
    </xf>
    <xf numFmtId="175" fontId="96" fillId="0" borderId="29" xfId="74" applyNumberFormat="1" applyFont="1" applyBorder="1" applyAlignment="1">
      <alignment horizontal="center" vertical="center" wrapText="1"/>
    </xf>
    <xf numFmtId="175" fontId="96" fillId="0" borderId="30" xfId="74" applyNumberFormat="1" applyFont="1" applyBorder="1" applyAlignment="1">
      <alignment horizontal="center" vertical="center" wrapText="1"/>
    </xf>
    <xf numFmtId="175" fontId="96" fillId="0" borderId="42" xfId="55" applyNumberFormat="1" applyFont="1" applyBorder="1" applyAlignment="1">
      <alignment horizontal="center" vertical="center" wrapText="1"/>
    </xf>
    <xf numFmtId="175" fontId="96" fillId="0" borderId="43" xfId="55" applyNumberFormat="1" applyFont="1" applyBorder="1" applyAlignment="1">
      <alignment horizontal="center" vertical="center" wrapText="1"/>
    </xf>
    <xf numFmtId="175" fontId="96" fillId="0" borderId="44" xfId="55" applyNumberFormat="1" applyFont="1" applyBorder="1" applyAlignment="1">
      <alignment horizontal="center" vertical="center" wrapText="1"/>
    </xf>
    <xf numFmtId="175" fontId="96" fillId="0" borderId="45" xfId="55" applyNumberFormat="1" applyFont="1" applyBorder="1" applyAlignment="1">
      <alignment horizontal="center" vertical="center" wrapText="1"/>
    </xf>
    <xf numFmtId="175" fontId="96" fillId="0" borderId="46" xfId="55" applyNumberFormat="1" applyFont="1" applyBorder="1" applyAlignment="1">
      <alignment horizontal="center" vertical="center" wrapText="1"/>
    </xf>
    <xf numFmtId="175" fontId="96" fillId="0" borderId="47" xfId="55" applyNumberFormat="1" applyFont="1" applyBorder="1" applyAlignment="1">
      <alignment horizontal="center" vertical="center" wrapText="1"/>
    </xf>
    <xf numFmtId="175" fontId="96" fillId="0" borderId="40" xfId="55" applyNumberFormat="1" applyFont="1" applyBorder="1" applyAlignment="1">
      <alignment horizontal="center" vertical="center" wrapText="1"/>
    </xf>
    <xf numFmtId="175" fontId="96" fillId="0" borderId="41" xfId="55" applyNumberFormat="1" applyFont="1" applyBorder="1" applyAlignment="1">
      <alignment horizontal="center" vertical="center" wrapText="1"/>
    </xf>
    <xf numFmtId="0" fontId="79" fillId="0" borderId="19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/>
    </xf>
    <xf numFmtId="0" fontId="79" fillId="0" borderId="0" xfId="0" applyFont="1" applyAlignment="1">
      <alignment horizontal="center" vertical="center" wrapText="1"/>
    </xf>
    <xf numFmtId="0" fontId="79" fillId="0" borderId="0" xfId="0" applyFont="1" applyAlignment="1">
      <alignment horizontal="right"/>
    </xf>
    <xf numFmtId="0" fontId="79" fillId="0" borderId="19" xfId="0" applyFont="1" applyBorder="1" applyAlignment="1">
      <alignment horizontal="center" wrapText="1"/>
    </xf>
    <xf numFmtId="0" fontId="79" fillId="0" borderId="40" xfId="0" applyFont="1" applyBorder="1" applyAlignment="1">
      <alignment horizontal="center" vertical="center" wrapText="1"/>
    </xf>
    <xf numFmtId="0" fontId="79" fillId="0" borderId="48" xfId="0" applyFont="1" applyBorder="1" applyAlignment="1">
      <alignment horizontal="center" vertical="center" wrapText="1"/>
    </xf>
    <xf numFmtId="0" fontId="79" fillId="0" borderId="41" xfId="0" applyFont="1" applyBorder="1" applyAlignment="1">
      <alignment horizontal="center" vertical="center" wrapText="1"/>
    </xf>
    <xf numFmtId="0" fontId="114" fillId="0" borderId="0" xfId="0" applyFont="1" applyAlignment="1">
      <alignment horizontal="center" vertical="top"/>
    </xf>
    <xf numFmtId="0" fontId="109" fillId="0" borderId="19" xfId="1363" applyFont="1" applyBorder="1" applyAlignment="1">
      <alignment horizontal="center" vertical="top" wrapText="1"/>
    </xf>
    <xf numFmtId="0" fontId="109" fillId="0" borderId="0" xfId="891" applyFont="1" applyAlignment="1">
      <alignment horizontal="center" vertical="top" wrapText="1"/>
    </xf>
    <xf numFmtId="0" fontId="118" fillId="0" borderId="40" xfId="891" applyFont="1" applyBorder="1">
      <alignment horizontal="left" vertical="top" wrapText="1"/>
    </xf>
    <xf numFmtId="0" fontId="118" fillId="0" borderId="41" xfId="891" applyFont="1" applyBorder="1">
      <alignment horizontal="left" vertical="top" wrapText="1"/>
    </xf>
    <xf numFmtId="0" fontId="111" fillId="55" borderId="0" xfId="0" applyFont="1" applyFill="1" applyAlignment="1">
      <alignment horizontal="center" vertical="top" wrapText="1"/>
    </xf>
    <xf numFmtId="0" fontId="109" fillId="0" borderId="19" xfId="0" applyFont="1" applyBorder="1" applyAlignment="1">
      <alignment horizontal="center" vertical="top"/>
    </xf>
    <xf numFmtId="168" fontId="109" fillId="0" borderId="39" xfId="6" applyFont="1" applyFill="1" applyBorder="1" applyAlignment="1">
      <alignment horizontal="center" vertical="top"/>
    </xf>
    <xf numFmtId="168" fontId="109" fillId="0" borderId="29" xfId="6" applyFont="1" applyFill="1" applyBorder="1" applyAlignment="1">
      <alignment horizontal="center" vertical="top"/>
    </xf>
    <xf numFmtId="168" fontId="109" fillId="0" borderId="30" xfId="6" applyFont="1" applyFill="1" applyBorder="1" applyAlignment="1">
      <alignment horizontal="center" vertical="top"/>
    </xf>
    <xf numFmtId="168" fontId="109" fillId="0" borderId="39" xfId="6" applyFont="1" applyBorder="1" applyAlignment="1">
      <alignment horizontal="center" vertical="top"/>
    </xf>
    <xf numFmtId="168" fontId="109" fillId="0" borderId="29" xfId="6" applyFont="1" applyBorder="1" applyAlignment="1">
      <alignment horizontal="center" vertical="top"/>
    </xf>
    <xf numFmtId="168" fontId="109" fillId="0" borderId="30" xfId="6" applyFont="1" applyBorder="1" applyAlignment="1">
      <alignment horizontal="center" vertical="top"/>
    </xf>
    <xf numFmtId="0" fontId="111" fillId="0" borderId="48" xfId="0" applyFont="1" applyBorder="1" applyAlignment="1">
      <alignment horizontal="center" vertical="top"/>
    </xf>
    <xf numFmtId="0" fontId="109" fillId="0" borderId="40" xfId="0" applyFont="1" applyBorder="1" applyAlignment="1">
      <alignment horizontal="center" vertical="top"/>
    </xf>
    <xf numFmtId="0" fontId="109" fillId="0" borderId="31" xfId="0" applyFont="1" applyBorder="1" applyAlignment="1">
      <alignment horizontal="center" vertical="top"/>
    </xf>
    <xf numFmtId="0" fontId="109" fillId="0" borderId="41" xfId="0" applyFont="1" applyBorder="1" applyAlignment="1">
      <alignment horizontal="center" vertical="top"/>
    </xf>
    <xf numFmtId="168" fontId="109" fillId="0" borderId="19" xfId="6" applyFont="1" applyBorder="1" applyAlignment="1">
      <alignment horizontal="center" vertical="top"/>
    </xf>
    <xf numFmtId="0" fontId="109" fillId="0" borderId="19" xfId="0" applyFont="1" applyBorder="1" applyAlignment="1">
      <alignment horizontal="center" vertical="top" wrapText="1"/>
    </xf>
    <xf numFmtId="0" fontId="111" fillId="0" borderId="48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111" fillId="0" borderId="19" xfId="0" applyFont="1" applyBorder="1" applyAlignment="1">
      <alignment horizontal="center" vertical="center"/>
    </xf>
    <xf numFmtId="0" fontId="111" fillId="0" borderId="0" xfId="0" applyFont="1" applyAlignment="1">
      <alignment horizontal="right"/>
    </xf>
    <xf numFmtId="0" fontId="111" fillId="0" borderId="0" xfId="0" applyFont="1" applyAlignment="1">
      <alignment horizontal="center" vertical="center" wrapText="1"/>
    </xf>
    <xf numFmtId="0" fontId="111" fillId="0" borderId="19" xfId="0" applyFont="1" applyBorder="1" applyAlignment="1">
      <alignment horizontal="center" vertical="center" wrapText="1"/>
    </xf>
    <xf numFmtId="0" fontId="111" fillId="0" borderId="19" xfId="0" applyFont="1" applyBorder="1" applyAlignment="1">
      <alignment horizontal="center" wrapText="1"/>
    </xf>
    <xf numFmtId="0" fontId="111" fillId="0" borderId="19" xfId="0" applyFont="1" applyBorder="1" applyAlignment="1">
      <alignment horizontal="center" vertical="center" textRotation="90" wrapText="1"/>
    </xf>
    <xf numFmtId="0" fontId="79" fillId="0" borderId="0" xfId="0" applyFont="1" applyAlignment="1">
      <alignment horizontal="right" vertical="top"/>
    </xf>
    <xf numFmtId="0" fontId="79" fillId="0" borderId="0" xfId="0" applyFont="1" applyAlignment="1">
      <alignment horizontal="center" vertical="top" wrapText="1"/>
    </xf>
    <xf numFmtId="0" fontId="79" fillId="0" borderId="19" xfId="0" applyFont="1" applyBorder="1" applyAlignment="1">
      <alignment horizontal="center" vertical="top" wrapText="1"/>
    </xf>
    <xf numFmtId="0" fontId="111" fillId="0" borderId="48" xfId="0" applyFont="1" applyBorder="1" applyAlignment="1">
      <alignment horizontal="center" vertical="top" wrapText="1"/>
    </xf>
    <xf numFmtId="0" fontId="0" fillId="0" borderId="48" xfId="0" applyBorder="1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79" fillId="0" borderId="19" xfId="0" applyFont="1" applyBorder="1" applyAlignment="1">
      <alignment horizontal="center" vertical="top"/>
    </xf>
    <xf numFmtId="0" fontId="79" fillId="0" borderId="19" xfId="0" applyFont="1" applyBorder="1" applyAlignment="1">
      <alignment horizontal="center" vertical="top" textRotation="90" wrapText="1"/>
    </xf>
    <xf numFmtId="0" fontId="14" fillId="0" borderId="0" xfId="0" applyFont="1" applyAlignment="1">
      <alignment horizontal="center" vertical="top" wrapText="1"/>
    </xf>
    <xf numFmtId="0" fontId="14" fillId="55" borderId="0" xfId="1133" applyFont="1" applyFill="1" applyAlignment="1">
      <alignment horizontal="right" vertical="top"/>
    </xf>
    <xf numFmtId="0" fontId="14" fillId="55" borderId="0" xfId="1133" applyFont="1" applyFill="1" applyAlignment="1">
      <alignment horizontal="center" vertical="top" wrapText="1"/>
    </xf>
    <xf numFmtId="0" fontId="109" fillId="55" borderId="19" xfId="1133" applyFont="1" applyFill="1" applyBorder="1" applyAlignment="1">
      <alignment horizontal="center" vertical="top" wrapText="1"/>
    </xf>
    <xf numFmtId="0" fontId="79" fillId="0" borderId="0" xfId="0" applyFont="1" applyAlignment="1">
      <alignment horizontal="center" wrapText="1"/>
    </xf>
    <xf numFmtId="0" fontId="108" fillId="0" borderId="19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12" fillId="0" borderId="40" xfId="0" applyFont="1" applyBorder="1" applyAlignment="1">
      <alignment horizontal="left" vertical="center" wrapText="1"/>
    </xf>
    <xf numFmtId="0" fontId="112" fillId="0" borderId="48" xfId="0" applyFont="1" applyBorder="1" applyAlignment="1">
      <alignment horizontal="left" vertical="center" wrapText="1"/>
    </xf>
    <xf numFmtId="0" fontId="112" fillId="0" borderId="41" xfId="0" applyFont="1" applyBorder="1" applyAlignment="1">
      <alignment horizontal="left" vertical="center" wrapText="1"/>
    </xf>
    <xf numFmtId="0" fontId="96" fillId="0" borderId="19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55" borderId="19" xfId="0" applyFont="1" applyFill="1" applyBorder="1" applyAlignment="1">
      <alignment horizontal="center" vertical="top" wrapText="1"/>
    </xf>
    <xf numFmtId="0" fontId="14" fillId="55" borderId="19" xfId="998" applyFont="1" applyFill="1" applyBorder="1" applyAlignment="1">
      <alignment horizontal="center" vertical="center" wrapText="1"/>
    </xf>
    <xf numFmtId="172" fontId="14" fillId="55" borderId="39" xfId="0" applyNumberFormat="1" applyFont="1" applyFill="1" applyBorder="1" applyAlignment="1">
      <alignment horizontal="center" vertical="top" wrapText="1"/>
    </xf>
    <xf numFmtId="172" fontId="14" fillId="55" borderId="30" xfId="0" applyNumberFormat="1" applyFont="1" applyFill="1" applyBorder="1" applyAlignment="1">
      <alignment horizontal="center" vertical="top" wrapText="1"/>
    </xf>
    <xf numFmtId="0" fontId="14" fillId="55" borderId="40" xfId="0" applyFont="1" applyFill="1" applyBorder="1" applyAlignment="1">
      <alignment horizontal="center" vertical="top" wrapText="1"/>
    </xf>
    <xf numFmtId="0" fontId="14" fillId="55" borderId="41" xfId="0" applyFont="1" applyFill="1" applyBorder="1" applyAlignment="1">
      <alignment horizontal="center" vertical="top" wrapText="1"/>
    </xf>
    <xf numFmtId="0" fontId="79" fillId="0" borderId="0" xfId="0" applyFont="1" applyAlignment="1">
      <alignment horizontal="center"/>
    </xf>
    <xf numFmtId="0" fontId="109" fillId="55" borderId="40" xfId="0" applyFont="1" applyFill="1" applyBorder="1" applyAlignment="1">
      <alignment horizontal="left" vertical="top" wrapText="1"/>
    </xf>
    <xf numFmtId="0" fontId="109" fillId="55" borderId="41" xfId="0" applyFont="1" applyFill="1" applyBorder="1" applyAlignment="1">
      <alignment horizontal="left" vertical="top" wrapText="1"/>
    </xf>
    <xf numFmtId="0" fontId="109" fillId="55" borderId="19" xfId="0" applyFont="1" applyFill="1" applyBorder="1" applyAlignment="1">
      <alignment horizontal="center" vertical="top" wrapText="1"/>
    </xf>
    <xf numFmtId="0" fontId="109" fillId="55" borderId="40" xfId="0" applyFont="1" applyFill="1" applyBorder="1" applyAlignment="1">
      <alignment horizontal="center" vertical="top" wrapText="1"/>
    </xf>
    <xf numFmtId="0" fontId="109" fillId="55" borderId="41" xfId="0" applyFont="1" applyFill="1" applyBorder="1" applyAlignment="1">
      <alignment horizontal="center" vertical="top" wrapText="1"/>
    </xf>
    <xf numFmtId="0" fontId="137" fillId="0" borderId="0" xfId="0" applyFont="1" applyAlignment="1">
      <alignment horizontal="left" vertical="top" wrapText="1"/>
    </xf>
    <xf numFmtId="0" fontId="109" fillId="55" borderId="19" xfId="0" applyFont="1" applyFill="1" applyBorder="1" applyAlignment="1">
      <alignment horizontal="left" vertical="top" wrapText="1"/>
    </xf>
    <xf numFmtId="0" fontId="137" fillId="0" borderId="48" xfId="0" applyFont="1" applyBorder="1" applyAlignment="1">
      <alignment horizontal="left" vertical="top" wrapText="1"/>
    </xf>
    <xf numFmtId="0" fontId="137" fillId="0" borderId="41" xfId="0" applyFont="1" applyBorder="1" applyAlignment="1">
      <alignment horizontal="left" vertical="top" wrapText="1"/>
    </xf>
    <xf numFmtId="0" fontId="111" fillId="0" borderId="0" xfId="0" applyFont="1" applyAlignment="1">
      <alignment horizontal="center" vertical="top" wrapText="1"/>
    </xf>
    <xf numFmtId="0" fontId="118" fillId="0" borderId="0" xfId="0" applyFont="1" applyAlignment="1">
      <alignment horizontal="center" vertical="top" wrapText="1"/>
    </xf>
    <xf numFmtId="0" fontId="118" fillId="0" borderId="0" xfId="0" applyFont="1" applyAlignment="1">
      <alignment horizontal="left" vertical="top" wrapText="1"/>
    </xf>
    <xf numFmtId="0" fontId="118" fillId="0" borderId="0" xfId="0" applyFont="1" applyAlignment="1">
      <alignment horizontal="center" vertical="top"/>
    </xf>
    <xf numFmtId="0" fontId="137" fillId="55" borderId="40" xfId="0" applyFont="1" applyFill="1" applyBorder="1" applyAlignment="1">
      <alignment horizontal="left" vertical="top" wrapText="1"/>
    </xf>
    <xf numFmtId="0" fontId="137" fillId="55" borderId="41" xfId="0" applyFont="1" applyFill="1" applyBorder="1" applyAlignment="1">
      <alignment horizontal="left" vertical="top" wrapText="1"/>
    </xf>
    <xf numFmtId="0" fontId="111" fillId="0" borderId="0" xfId="1368" applyFont="1" applyAlignment="1">
      <alignment horizontal="center" vertical="top" wrapText="1"/>
    </xf>
    <xf numFmtId="0" fontId="109" fillId="55" borderId="19" xfId="1368" applyFont="1" applyFill="1" applyBorder="1" applyAlignment="1">
      <alignment horizontal="center" vertical="top" wrapText="1"/>
    </xf>
    <xf numFmtId="0" fontId="8" fillId="57" borderId="37" xfId="1368" applyFont="1" applyFill="1" applyBorder="1" applyAlignment="1">
      <alignment horizontal="center" vertical="center" wrapText="1"/>
    </xf>
    <xf numFmtId="0" fontId="8" fillId="57" borderId="19" xfId="1368" applyFont="1" applyFill="1" applyBorder="1" applyAlignment="1">
      <alignment horizontal="center" vertical="center" wrapText="1"/>
    </xf>
    <xf numFmtId="0" fontId="8" fillId="57" borderId="50" xfId="1368" applyFont="1" applyFill="1" applyBorder="1" applyAlignment="1">
      <alignment horizontal="left" vertical="center" wrapText="1"/>
    </xf>
    <xf numFmtId="0" fontId="8" fillId="57" borderId="51" xfId="1368" applyFont="1" applyFill="1" applyBorder="1" applyAlignment="1">
      <alignment horizontal="left" vertical="center" wrapText="1"/>
    </xf>
    <xf numFmtId="0" fontId="129" fillId="59" borderId="19" xfId="1368" applyFont="1" applyFill="1" applyBorder="1" applyAlignment="1">
      <alignment horizontal="center" vertical="center" wrapText="1"/>
    </xf>
    <xf numFmtId="49" fontId="130" fillId="59" borderId="19" xfId="1368" applyNumberFormat="1" applyFont="1" applyFill="1" applyBorder="1" applyAlignment="1">
      <alignment horizontal="center" vertical="center" wrapText="1"/>
    </xf>
    <xf numFmtId="0" fontId="129" fillId="59" borderId="39" xfId="1368" applyFont="1" applyFill="1" applyBorder="1" applyAlignment="1">
      <alignment horizontal="center" vertical="center" wrapText="1"/>
    </xf>
    <xf numFmtId="0" fontId="129" fillId="59" borderId="30" xfId="1368" applyFont="1" applyFill="1" applyBorder="1" applyAlignment="1">
      <alignment horizontal="center" vertical="center" wrapText="1"/>
    </xf>
    <xf numFmtId="0" fontId="8" fillId="57" borderId="36" xfId="1368" applyFont="1" applyFill="1" applyBorder="1" applyAlignment="1">
      <alignment horizontal="center" vertical="center" wrapText="1"/>
    </xf>
    <xf numFmtId="0" fontId="8" fillId="57" borderId="38" xfId="1368" applyFont="1" applyFill="1" applyBorder="1" applyAlignment="1">
      <alignment horizontal="center" vertical="center" wrapText="1"/>
    </xf>
    <xf numFmtId="0" fontId="8" fillId="57" borderId="38" xfId="1368" applyFont="1" applyFill="1" applyBorder="1" applyAlignment="1">
      <alignment horizontal="left" vertical="center" wrapText="1"/>
    </xf>
    <xf numFmtId="0" fontId="8" fillId="57" borderId="19" xfId="1368" applyFont="1" applyFill="1" applyBorder="1" applyAlignment="1">
      <alignment horizontal="left" vertical="center" wrapText="1"/>
    </xf>
    <xf numFmtId="0" fontId="130" fillId="59" borderId="39" xfId="1368" applyFont="1" applyFill="1" applyBorder="1" applyAlignment="1">
      <alignment horizontal="center" vertical="center" wrapText="1"/>
    </xf>
    <xf numFmtId="0" fontId="130" fillId="59" borderId="30" xfId="1368" applyFont="1" applyFill="1" applyBorder="1" applyAlignment="1">
      <alignment horizontal="center" vertical="center" wrapText="1"/>
    </xf>
    <xf numFmtId="49" fontId="130" fillId="59" borderId="39" xfId="1368" applyNumberFormat="1" applyFont="1" applyFill="1" applyBorder="1" applyAlignment="1">
      <alignment horizontal="center" vertical="center" wrapText="1"/>
    </xf>
    <xf numFmtId="49" fontId="130" fillId="59" borderId="30" xfId="1368" applyNumberFormat="1" applyFont="1" applyFill="1" applyBorder="1" applyAlignment="1">
      <alignment horizontal="center" vertical="center" wrapText="1"/>
    </xf>
  </cellXfs>
  <cellStyles count="1372">
    <cellStyle name="_artabyuje" xfId="139"/>
    <cellStyle name="_artabyuje_3.Havelvacner_N1_12 23.01.2018" xfId="140"/>
    <cellStyle name="20% - Accent1" xfId="1233" builtinId="30" customBuiltin="1"/>
    <cellStyle name="20% - Accent1 2" xfId="17"/>
    <cellStyle name="20% - Accent1 2 2" xfId="79"/>
    <cellStyle name="20% - Accent1 2 2 2" xfId="141"/>
    <cellStyle name="20% - Accent1 2 2 2 2" xfId="142"/>
    <cellStyle name="20% - Accent1 2 2 2 2 2" xfId="434"/>
    <cellStyle name="20% - Accent1 2 2 2 2 3" xfId="666"/>
    <cellStyle name="20% - Accent1 2 2 2 3" xfId="143"/>
    <cellStyle name="20% - Accent1 2 2 2 3 2" xfId="435"/>
    <cellStyle name="20% - Accent1 2 2 2 3 3" xfId="667"/>
    <cellStyle name="20% - Accent1 2 2 2 4" xfId="433"/>
    <cellStyle name="20% - Accent1 2 2 2 5" xfId="665"/>
    <cellStyle name="20% - Accent1 2 2 3" xfId="144"/>
    <cellStyle name="20% - Accent1 2 2 3 2" xfId="436"/>
    <cellStyle name="20% - Accent1 2 2 3 3" xfId="668"/>
    <cellStyle name="20% - Accent1 2 2 4" xfId="145"/>
    <cellStyle name="20% - Accent1 2 2 4 2" xfId="437"/>
    <cellStyle name="20% - Accent1 2 2 4 3" xfId="669"/>
    <cellStyle name="20% - Accent1 2 2 5" xfId="1000"/>
    <cellStyle name="20% - Accent1 2 3" xfId="146"/>
    <cellStyle name="20% - Accent1 2 3 2" xfId="147"/>
    <cellStyle name="20% - Accent1 2 3 2 2" xfId="439"/>
    <cellStyle name="20% - Accent1 2 3 2 3" xfId="671"/>
    <cellStyle name="20% - Accent1 2 3 3" xfId="148"/>
    <cellStyle name="20% - Accent1 2 3 3 2" xfId="440"/>
    <cellStyle name="20% - Accent1 2 3 3 3" xfId="672"/>
    <cellStyle name="20% - Accent1 2 3 4" xfId="438"/>
    <cellStyle name="20% - Accent1 2 3 5" xfId="670"/>
    <cellStyle name="20% - Accent1 2 4" xfId="149"/>
    <cellStyle name="20% - Accent1 2 4 2" xfId="150"/>
    <cellStyle name="20% - Accent1 2 4 2 2" xfId="442"/>
    <cellStyle name="20% - Accent1 2 4 2 3" xfId="674"/>
    <cellStyle name="20% - Accent1 2 4 3" xfId="151"/>
    <cellStyle name="20% - Accent1 2 4 3 2" xfId="443"/>
    <cellStyle name="20% - Accent1 2 4 3 3" xfId="675"/>
    <cellStyle name="20% - Accent1 2 4 4" xfId="441"/>
    <cellStyle name="20% - Accent1 2 4 5" xfId="673"/>
    <cellStyle name="20% - Accent1 2 5" xfId="152"/>
    <cellStyle name="20% - Accent1 2 5 2" xfId="444"/>
    <cellStyle name="20% - Accent1 2 5 3" xfId="676"/>
    <cellStyle name="20% - Accent1 2 6" xfId="153"/>
    <cellStyle name="20% - Accent1 2 6 2" xfId="445"/>
    <cellStyle name="20% - Accent1 2 6 3" xfId="677"/>
    <cellStyle name="20% - Accent1 2 7" xfId="1001"/>
    <cellStyle name="20% - Accent1 2 8" xfId="1002"/>
    <cellStyle name="20% - Accent1 2 9" xfId="1252"/>
    <cellStyle name="20% - Accent1 3" xfId="380"/>
    <cellStyle name="20% - Accent1 3 2" xfId="644"/>
    <cellStyle name="20% - Accent1 3 3" xfId="877"/>
    <cellStyle name="20% - Accent1 4" xfId="893"/>
    <cellStyle name="20% - Accent1 5" xfId="1265"/>
    <cellStyle name="20% - Accent1 6" xfId="1336"/>
    <cellStyle name="20% - Accent1 7" xfId="1349"/>
    <cellStyle name="20% - Accent2" xfId="1236" builtinId="34" customBuiltin="1"/>
    <cellStyle name="20% - Accent2 2" xfId="18"/>
    <cellStyle name="20% - Accent2 2 2" xfId="80"/>
    <cellStyle name="20% - Accent2 2 2 2" xfId="154"/>
    <cellStyle name="20% - Accent2 2 2 2 2" xfId="155"/>
    <cellStyle name="20% - Accent2 2 2 2 2 2" xfId="447"/>
    <cellStyle name="20% - Accent2 2 2 2 2 3" xfId="679"/>
    <cellStyle name="20% - Accent2 2 2 2 3" xfId="156"/>
    <cellStyle name="20% - Accent2 2 2 2 3 2" xfId="448"/>
    <cellStyle name="20% - Accent2 2 2 2 3 3" xfId="680"/>
    <cellStyle name="20% - Accent2 2 2 2 4" xfId="446"/>
    <cellStyle name="20% - Accent2 2 2 2 5" xfId="678"/>
    <cellStyle name="20% - Accent2 2 2 3" xfId="157"/>
    <cellStyle name="20% - Accent2 2 2 3 2" xfId="449"/>
    <cellStyle name="20% - Accent2 2 2 3 3" xfId="681"/>
    <cellStyle name="20% - Accent2 2 2 4" xfId="158"/>
    <cellStyle name="20% - Accent2 2 2 4 2" xfId="450"/>
    <cellStyle name="20% - Accent2 2 2 4 3" xfId="682"/>
    <cellStyle name="20% - Accent2 2 2 5" xfId="1003"/>
    <cellStyle name="20% - Accent2 2 3" xfId="159"/>
    <cellStyle name="20% - Accent2 2 3 2" xfId="160"/>
    <cellStyle name="20% - Accent2 2 3 2 2" xfId="452"/>
    <cellStyle name="20% - Accent2 2 3 2 3" xfId="684"/>
    <cellStyle name="20% - Accent2 2 3 3" xfId="161"/>
    <cellStyle name="20% - Accent2 2 3 3 2" xfId="453"/>
    <cellStyle name="20% - Accent2 2 3 3 3" xfId="685"/>
    <cellStyle name="20% - Accent2 2 3 4" xfId="451"/>
    <cellStyle name="20% - Accent2 2 3 5" xfId="683"/>
    <cellStyle name="20% - Accent2 2 4" xfId="162"/>
    <cellStyle name="20% - Accent2 2 4 2" xfId="163"/>
    <cellStyle name="20% - Accent2 2 4 2 2" xfId="455"/>
    <cellStyle name="20% - Accent2 2 4 2 3" xfId="687"/>
    <cellStyle name="20% - Accent2 2 4 3" xfId="164"/>
    <cellStyle name="20% - Accent2 2 4 3 2" xfId="456"/>
    <cellStyle name="20% - Accent2 2 4 3 3" xfId="688"/>
    <cellStyle name="20% - Accent2 2 4 4" xfId="454"/>
    <cellStyle name="20% - Accent2 2 4 5" xfId="686"/>
    <cellStyle name="20% - Accent2 2 5" xfId="165"/>
    <cellStyle name="20% - Accent2 2 5 2" xfId="457"/>
    <cellStyle name="20% - Accent2 2 5 3" xfId="689"/>
    <cellStyle name="20% - Accent2 2 6" xfId="166"/>
    <cellStyle name="20% - Accent2 2 6 2" xfId="458"/>
    <cellStyle name="20% - Accent2 2 6 3" xfId="690"/>
    <cellStyle name="20% - Accent2 2 7" xfId="1004"/>
    <cellStyle name="20% - Accent2 2 8" xfId="1005"/>
    <cellStyle name="20% - Accent2 2 9" xfId="1254"/>
    <cellStyle name="20% - Accent2 3" xfId="381"/>
    <cellStyle name="20% - Accent2 3 2" xfId="645"/>
    <cellStyle name="20% - Accent2 3 3" xfId="878"/>
    <cellStyle name="20% - Accent2 4" xfId="894"/>
    <cellStyle name="20% - Accent2 5" xfId="1267"/>
    <cellStyle name="20% - Accent2 6" xfId="1338"/>
    <cellStyle name="20% - Accent2 7" xfId="1351"/>
    <cellStyle name="20% - Accent3" xfId="1239" builtinId="38" customBuiltin="1"/>
    <cellStyle name="20% - Accent3 2" xfId="19"/>
    <cellStyle name="20% - Accent3 2 2" xfId="81"/>
    <cellStyle name="20% - Accent3 2 2 2" xfId="167"/>
    <cellStyle name="20% - Accent3 2 2 2 2" xfId="168"/>
    <cellStyle name="20% - Accent3 2 2 2 2 2" xfId="460"/>
    <cellStyle name="20% - Accent3 2 2 2 2 3" xfId="692"/>
    <cellStyle name="20% - Accent3 2 2 2 3" xfId="169"/>
    <cellStyle name="20% - Accent3 2 2 2 3 2" xfId="461"/>
    <cellStyle name="20% - Accent3 2 2 2 3 3" xfId="693"/>
    <cellStyle name="20% - Accent3 2 2 2 4" xfId="459"/>
    <cellStyle name="20% - Accent3 2 2 2 5" xfId="691"/>
    <cellStyle name="20% - Accent3 2 2 3" xfId="170"/>
    <cellStyle name="20% - Accent3 2 2 3 2" xfId="462"/>
    <cellStyle name="20% - Accent3 2 2 3 3" xfId="694"/>
    <cellStyle name="20% - Accent3 2 2 4" xfId="171"/>
    <cellStyle name="20% - Accent3 2 2 4 2" xfId="463"/>
    <cellStyle name="20% - Accent3 2 2 4 3" xfId="695"/>
    <cellStyle name="20% - Accent3 2 2 5" xfId="1006"/>
    <cellStyle name="20% - Accent3 2 3" xfId="172"/>
    <cellStyle name="20% - Accent3 2 3 2" xfId="173"/>
    <cellStyle name="20% - Accent3 2 3 2 2" xfId="465"/>
    <cellStyle name="20% - Accent3 2 3 2 3" xfId="697"/>
    <cellStyle name="20% - Accent3 2 3 3" xfId="174"/>
    <cellStyle name="20% - Accent3 2 3 3 2" xfId="466"/>
    <cellStyle name="20% - Accent3 2 3 3 3" xfId="698"/>
    <cellStyle name="20% - Accent3 2 3 4" xfId="464"/>
    <cellStyle name="20% - Accent3 2 3 5" xfId="696"/>
    <cellStyle name="20% - Accent3 2 4" xfId="175"/>
    <cellStyle name="20% - Accent3 2 4 2" xfId="176"/>
    <cellStyle name="20% - Accent3 2 4 2 2" xfId="468"/>
    <cellStyle name="20% - Accent3 2 4 2 3" xfId="700"/>
    <cellStyle name="20% - Accent3 2 4 3" xfId="177"/>
    <cellStyle name="20% - Accent3 2 4 3 2" xfId="469"/>
    <cellStyle name="20% - Accent3 2 4 3 3" xfId="701"/>
    <cellStyle name="20% - Accent3 2 4 4" xfId="467"/>
    <cellStyle name="20% - Accent3 2 4 5" xfId="699"/>
    <cellStyle name="20% - Accent3 2 5" xfId="178"/>
    <cellStyle name="20% - Accent3 2 5 2" xfId="470"/>
    <cellStyle name="20% - Accent3 2 5 3" xfId="702"/>
    <cellStyle name="20% - Accent3 2 6" xfId="179"/>
    <cellStyle name="20% - Accent3 2 6 2" xfId="471"/>
    <cellStyle name="20% - Accent3 2 6 3" xfId="703"/>
    <cellStyle name="20% - Accent3 2 7" xfId="1007"/>
    <cellStyle name="20% - Accent3 2 8" xfId="1008"/>
    <cellStyle name="20% - Accent3 2 9" xfId="1256"/>
    <cellStyle name="20% - Accent3 3" xfId="382"/>
    <cellStyle name="20% - Accent3 3 2" xfId="646"/>
    <cellStyle name="20% - Accent3 3 3" xfId="879"/>
    <cellStyle name="20% - Accent3 4" xfId="895"/>
    <cellStyle name="20% - Accent3 5" xfId="1269"/>
    <cellStyle name="20% - Accent3 6" xfId="1340"/>
    <cellStyle name="20% - Accent3 7" xfId="1353"/>
    <cellStyle name="20% - Accent4" xfId="1242" builtinId="42" customBuiltin="1"/>
    <cellStyle name="20% - Accent4 2" xfId="20"/>
    <cellStyle name="20% - Accent4 2 2" xfId="82"/>
    <cellStyle name="20% - Accent4 2 2 2" xfId="180"/>
    <cellStyle name="20% - Accent4 2 2 2 2" xfId="181"/>
    <cellStyle name="20% - Accent4 2 2 2 2 2" xfId="473"/>
    <cellStyle name="20% - Accent4 2 2 2 2 3" xfId="705"/>
    <cellStyle name="20% - Accent4 2 2 2 3" xfId="182"/>
    <cellStyle name="20% - Accent4 2 2 2 3 2" xfId="474"/>
    <cellStyle name="20% - Accent4 2 2 2 3 3" xfId="706"/>
    <cellStyle name="20% - Accent4 2 2 2 4" xfId="472"/>
    <cellStyle name="20% - Accent4 2 2 2 5" xfId="704"/>
    <cellStyle name="20% - Accent4 2 2 3" xfId="183"/>
    <cellStyle name="20% - Accent4 2 2 3 2" xfId="475"/>
    <cellStyle name="20% - Accent4 2 2 3 3" xfId="707"/>
    <cellStyle name="20% - Accent4 2 2 4" xfId="184"/>
    <cellStyle name="20% - Accent4 2 2 4 2" xfId="476"/>
    <cellStyle name="20% - Accent4 2 2 4 3" xfId="708"/>
    <cellStyle name="20% - Accent4 2 2 5" xfId="1009"/>
    <cellStyle name="20% - Accent4 2 3" xfId="185"/>
    <cellStyle name="20% - Accent4 2 3 2" xfId="186"/>
    <cellStyle name="20% - Accent4 2 3 2 2" xfId="478"/>
    <cellStyle name="20% - Accent4 2 3 2 3" xfId="710"/>
    <cellStyle name="20% - Accent4 2 3 3" xfId="187"/>
    <cellStyle name="20% - Accent4 2 3 3 2" xfId="479"/>
    <cellStyle name="20% - Accent4 2 3 3 3" xfId="711"/>
    <cellStyle name="20% - Accent4 2 3 4" xfId="477"/>
    <cellStyle name="20% - Accent4 2 3 5" xfId="709"/>
    <cellStyle name="20% - Accent4 2 4" xfId="188"/>
    <cellStyle name="20% - Accent4 2 4 2" xfId="189"/>
    <cellStyle name="20% - Accent4 2 4 2 2" xfId="481"/>
    <cellStyle name="20% - Accent4 2 4 2 3" xfId="713"/>
    <cellStyle name="20% - Accent4 2 4 3" xfId="190"/>
    <cellStyle name="20% - Accent4 2 4 3 2" xfId="482"/>
    <cellStyle name="20% - Accent4 2 4 3 3" xfId="714"/>
    <cellStyle name="20% - Accent4 2 4 4" xfId="480"/>
    <cellStyle name="20% - Accent4 2 4 5" xfId="712"/>
    <cellStyle name="20% - Accent4 2 5" xfId="191"/>
    <cellStyle name="20% - Accent4 2 5 2" xfId="483"/>
    <cellStyle name="20% - Accent4 2 5 3" xfId="715"/>
    <cellStyle name="20% - Accent4 2 6" xfId="192"/>
    <cellStyle name="20% - Accent4 2 6 2" xfId="484"/>
    <cellStyle name="20% - Accent4 2 6 3" xfId="716"/>
    <cellStyle name="20% - Accent4 2 7" xfId="1010"/>
    <cellStyle name="20% - Accent4 2 8" xfId="1011"/>
    <cellStyle name="20% - Accent4 2 9" xfId="1258"/>
    <cellStyle name="20% - Accent4 3" xfId="383"/>
    <cellStyle name="20% - Accent4 3 2" xfId="647"/>
    <cellStyle name="20% - Accent4 3 3" xfId="880"/>
    <cellStyle name="20% - Accent4 4" xfId="896"/>
    <cellStyle name="20% - Accent4 5" xfId="1271"/>
    <cellStyle name="20% - Accent4 6" xfId="1342"/>
    <cellStyle name="20% - Accent4 7" xfId="1355"/>
    <cellStyle name="20% - Accent5" xfId="1245" builtinId="46" customBuiltin="1"/>
    <cellStyle name="20% - Accent5 2" xfId="21"/>
    <cellStyle name="20% - Accent5 2 2" xfId="83"/>
    <cellStyle name="20% - Accent5 2 2 2" xfId="193"/>
    <cellStyle name="20% - Accent5 2 2 2 2" xfId="194"/>
    <cellStyle name="20% - Accent5 2 2 2 2 2" xfId="486"/>
    <cellStyle name="20% - Accent5 2 2 2 2 3" xfId="718"/>
    <cellStyle name="20% - Accent5 2 2 2 3" xfId="195"/>
    <cellStyle name="20% - Accent5 2 2 2 3 2" xfId="487"/>
    <cellStyle name="20% - Accent5 2 2 2 3 3" xfId="719"/>
    <cellStyle name="20% - Accent5 2 2 2 4" xfId="485"/>
    <cellStyle name="20% - Accent5 2 2 2 5" xfId="717"/>
    <cellStyle name="20% - Accent5 2 2 3" xfId="196"/>
    <cellStyle name="20% - Accent5 2 2 3 2" xfId="488"/>
    <cellStyle name="20% - Accent5 2 2 3 3" xfId="720"/>
    <cellStyle name="20% - Accent5 2 2 4" xfId="197"/>
    <cellStyle name="20% - Accent5 2 2 4 2" xfId="489"/>
    <cellStyle name="20% - Accent5 2 2 4 3" xfId="721"/>
    <cellStyle name="20% - Accent5 2 2 5" xfId="1012"/>
    <cellStyle name="20% - Accent5 2 3" xfId="198"/>
    <cellStyle name="20% - Accent5 2 3 2" xfId="199"/>
    <cellStyle name="20% - Accent5 2 3 2 2" xfId="491"/>
    <cellStyle name="20% - Accent5 2 3 2 3" xfId="723"/>
    <cellStyle name="20% - Accent5 2 3 3" xfId="200"/>
    <cellStyle name="20% - Accent5 2 3 3 2" xfId="492"/>
    <cellStyle name="20% - Accent5 2 3 3 3" xfId="724"/>
    <cellStyle name="20% - Accent5 2 3 4" xfId="490"/>
    <cellStyle name="20% - Accent5 2 3 5" xfId="722"/>
    <cellStyle name="20% - Accent5 2 4" xfId="201"/>
    <cellStyle name="20% - Accent5 2 4 2" xfId="202"/>
    <cellStyle name="20% - Accent5 2 4 2 2" xfId="494"/>
    <cellStyle name="20% - Accent5 2 4 2 3" xfId="726"/>
    <cellStyle name="20% - Accent5 2 4 3" xfId="203"/>
    <cellStyle name="20% - Accent5 2 4 3 2" xfId="495"/>
    <cellStyle name="20% - Accent5 2 4 3 3" xfId="727"/>
    <cellStyle name="20% - Accent5 2 4 4" xfId="493"/>
    <cellStyle name="20% - Accent5 2 4 5" xfId="725"/>
    <cellStyle name="20% - Accent5 2 5" xfId="204"/>
    <cellStyle name="20% - Accent5 2 5 2" xfId="496"/>
    <cellStyle name="20% - Accent5 2 5 3" xfId="728"/>
    <cellStyle name="20% - Accent5 2 6" xfId="205"/>
    <cellStyle name="20% - Accent5 2 6 2" xfId="497"/>
    <cellStyle name="20% - Accent5 2 6 3" xfId="729"/>
    <cellStyle name="20% - Accent5 2 7" xfId="1013"/>
    <cellStyle name="20% - Accent5 2 8" xfId="1014"/>
    <cellStyle name="20% - Accent5 2 9" xfId="1260"/>
    <cellStyle name="20% - Accent5 3" xfId="384"/>
    <cellStyle name="20% - Accent5 3 2" xfId="648"/>
    <cellStyle name="20% - Accent5 3 3" xfId="881"/>
    <cellStyle name="20% - Accent5 4" xfId="897"/>
    <cellStyle name="20% - Accent5 5" xfId="1273"/>
    <cellStyle name="20% - Accent5 6" xfId="1344"/>
    <cellStyle name="20% - Accent5 7" xfId="1357"/>
    <cellStyle name="20% - Accent6" xfId="1248" builtinId="50" customBuiltin="1"/>
    <cellStyle name="20% - Accent6 2" xfId="22"/>
    <cellStyle name="20% - Accent6 2 2" xfId="84"/>
    <cellStyle name="20% - Accent6 2 2 2" xfId="206"/>
    <cellStyle name="20% - Accent6 2 2 2 2" xfId="207"/>
    <cellStyle name="20% - Accent6 2 2 2 2 2" xfId="499"/>
    <cellStyle name="20% - Accent6 2 2 2 2 3" xfId="731"/>
    <cellStyle name="20% - Accent6 2 2 2 3" xfId="208"/>
    <cellStyle name="20% - Accent6 2 2 2 3 2" xfId="500"/>
    <cellStyle name="20% - Accent6 2 2 2 3 3" xfId="732"/>
    <cellStyle name="20% - Accent6 2 2 2 4" xfId="498"/>
    <cellStyle name="20% - Accent6 2 2 2 5" xfId="730"/>
    <cellStyle name="20% - Accent6 2 2 3" xfId="209"/>
    <cellStyle name="20% - Accent6 2 2 3 2" xfId="501"/>
    <cellStyle name="20% - Accent6 2 2 3 3" xfId="733"/>
    <cellStyle name="20% - Accent6 2 2 4" xfId="210"/>
    <cellStyle name="20% - Accent6 2 2 4 2" xfId="502"/>
    <cellStyle name="20% - Accent6 2 2 4 3" xfId="734"/>
    <cellStyle name="20% - Accent6 2 2 5" xfId="1015"/>
    <cellStyle name="20% - Accent6 2 3" xfId="211"/>
    <cellStyle name="20% - Accent6 2 3 2" xfId="212"/>
    <cellStyle name="20% - Accent6 2 3 2 2" xfId="504"/>
    <cellStyle name="20% - Accent6 2 3 2 3" xfId="736"/>
    <cellStyle name="20% - Accent6 2 3 3" xfId="213"/>
    <cellStyle name="20% - Accent6 2 3 3 2" xfId="505"/>
    <cellStyle name="20% - Accent6 2 3 3 3" xfId="737"/>
    <cellStyle name="20% - Accent6 2 3 4" xfId="503"/>
    <cellStyle name="20% - Accent6 2 3 5" xfId="735"/>
    <cellStyle name="20% - Accent6 2 4" xfId="214"/>
    <cellStyle name="20% - Accent6 2 4 2" xfId="215"/>
    <cellStyle name="20% - Accent6 2 4 2 2" xfId="507"/>
    <cellStyle name="20% - Accent6 2 4 2 3" xfId="739"/>
    <cellStyle name="20% - Accent6 2 4 3" xfId="216"/>
    <cellStyle name="20% - Accent6 2 4 3 2" xfId="508"/>
    <cellStyle name="20% - Accent6 2 4 3 3" xfId="740"/>
    <cellStyle name="20% - Accent6 2 4 4" xfId="506"/>
    <cellStyle name="20% - Accent6 2 4 5" xfId="738"/>
    <cellStyle name="20% - Accent6 2 5" xfId="217"/>
    <cellStyle name="20% - Accent6 2 5 2" xfId="509"/>
    <cellStyle name="20% - Accent6 2 5 3" xfId="741"/>
    <cellStyle name="20% - Accent6 2 6" xfId="218"/>
    <cellStyle name="20% - Accent6 2 6 2" xfId="510"/>
    <cellStyle name="20% - Accent6 2 6 3" xfId="742"/>
    <cellStyle name="20% - Accent6 2 7" xfId="1016"/>
    <cellStyle name="20% - Accent6 2 8" xfId="1017"/>
    <cellStyle name="20% - Accent6 2 9" xfId="1262"/>
    <cellStyle name="20% - Accent6 3" xfId="385"/>
    <cellStyle name="20% - Accent6 3 2" xfId="649"/>
    <cellStyle name="20% - Accent6 3 3" xfId="882"/>
    <cellStyle name="20% - Accent6 4" xfId="898"/>
    <cellStyle name="20% - Accent6 5" xfId="1275"/>
    <cellStyle name="20% - Accent6 6" xfId="1346"/>
    <cellStyle name="20% - Accent6 7" xfId="1359"/>
    <cellStyle name="20% - Акцент1 2" xfId="899"/>
    <cellStyle name="20% — акцент1 2" xfId="900"/>
    <cellStyle name="20% - Акцент1 3" xfId="1018"/>
    <cellStyle name="20% - Акцент2 2" xfId="901"/>
    <cellStyle name="20% — акцент2 2" xfId="902"/>
    <cellStyle name="20% - Акцент2 3" xfId="1019"/>
    <cellStyle name="20% - Акцент3 2" xfId="903"/>
    <cellStyle name="20% — акцент3 2" xfId="904"/>
    <cellStyle name="20% - Акцент3 3" xfId="1020"/>
    <cellStyle name="20% - Акцент4 2" xfId="905"/>
    <cellStyle name="20% — акцент4 2" xfId="906"/>
    <cellStyle name="20% - Акцент4 3" xfId="1021"/>
    <cellStyle name="20% - Акцент5 2" xfId="907"/>
    <cellStyle name="20% — акцент5 2" xfId="908"/>
    <cellStyle name="20% - Акцент5 3" xfId="1022"/>
    <cellStyle name="20% - Акцент6 2" xfId="909"/>
    <cellStyle name="20% — акцент6 2" xfId="910"/>
    <cellStyle name="20% - Акцент6 3" xfId="1023"/>
    <cellStyle name="40% - Accent1" xfId="1234" builtinId="31" customBuiltin="1"/>
    <cellStyle name="40% - Accent1 2" xfId="23"/>
    <cellStyle name="40% - Accent1 2 2" xfId="85"/>
    <cellStyle name="40% - Accent1 2 2 2" xfId="219"/>
    <cellStyle name="40% - Accent1 2 2 2 2" xfId="220"/>
    <cellStyle name="40% - Accent1 2 2 2 2 2" xfId="512"/>
    <cellStyle name="40% - Accent1 2 2 2 2 3" xfId="744"/>
    <cellStyle name="40% - Accent1 2 2 2 3" xfId="221"/>
    <cellStyle name="40% - Accent1 2 2 2 3 2" xfId="513"/>
    <cellStyle name="40% - Accent1 2 2 2 3 3" xfId="745"/>
    <cellStyle name="40% - Accent1 2 2 2 4" xfId="511"/>
    <cellStyle name="40% - Accent1 2 2 2 5" xfId="743"/>
    <cellStyle name="40% - Accent1 2 2 3" xfId="222"/>
    <cellStyle name="40% - Accent1 2 2 3 2" xfId="514"/>
    <cellStyle name="40% - Accent1 2 2 3 3" xfId="746"/>
    <cellStyle name="40% - Accent1 2 2 4" xfId="223"/>
    <cellStyle name="40% - Accent1 2 2 4 2" xfId="515"/>
    <cellStyle name="40% - Accent1 2 2 4 3" xfId="747"/>
    <cellStyle name="40% - Accent1 2 2 5" xfId="1024"/>
    <cellStyle name="40% - Accent1 2 3" xfId="224"/>
    <cellStyle name="40% - Accent1 2 3 2" xfId="225"/>
    <cellStyle name="40% - Accent1 2 3 2 2" xfId="517"/>
    <cellStyle name="40% - Accent1 2 3 2 3" xfId="749"/>
    <cellStyle name="40% - Accent1 2 3 3" xfId="226"/>
    <cellStyle name="40% - Accent1 2 3 3 2" xfId="518"/>
    <cellStyle name="40% - Accent1 2 3 3 3" xfId="750"/>
    <cellStyle name="40% - Accent1 2 3 4" xfId="516"/>
    <cellStyle name="40% - Accent1 2 3 5" xfId="748"/>
    <cellStyle name="40% - Accent1 2 4" xfId="227"/>
    <cellStyle name="40% - Accent1 2 4 2" xfId="228"/>
    <cellStyle name="40% - Accent1 2 4 2 2" xfId="520"/>
    <cellStyle name="40% - Accent1 2 4 2 3" xfId="752"/>
    <cellStyle name="40% - Accent1 2 4 3" xfId="229"/>
    <cellStyle name="40% - Accent1 2 4 3 2" xfId="521"/>
    <cellStyle name="40% - Accent1 2 4 3 3" xfId="753"/>
    <cellStyle name="40% - Accent1 2 4 4" xfId="519"/>
    <cellStyle name="40% - Accent1 2 4 5" xfId="751"/>
    <cellStyle name="40% - Accent1 2 5" xfId="230"/>
    <cellStyle name="40% - Accent1 2 5 2" xfId="522"/>
    <cellStyle name="40% - Accent1 2 5 3" xfId="754"/>
    <cellStyle name="40% - Accent1 2 6" xfId="231"/>
    <cellStyle name="40% - Accent1 2 6 2" xfId="523"/>
    <cellStyle name="40% - Accent1 2 6 3" xfId="755"/>
    <cellStyle name="40% - Accent1 2 7" xfId="1025"/>
    <cellStyle name="40% - Accent1 2 8" xfId="1026"/>
    <cellStyle name="40% - Accent1 2 9" xfId="1253"/>
    <cellStyle name="40% - Accent1 3" xfId="386"/>
    <cellStyle name="40% - Accent1 3 2" xfId="650"/>
    <cellStyle name="40% - Accent1 3 3" xfId="883"/>
    <cellStyle name="40% - Accent1 4" xfId="911"/>
    <cellStyle name="40% - Accent1 5" xfId="1266"/>
    <cellStyle name="40% - Accent1 6" xfId="1337"/>
    <cellStyle name="40% - Accent1 7" xfId="1350"/>
    <cellStyle name="40% - Accent2" xfId="1237" builtinId="35" customBuiltin="1"/>
    <cellStyle name="40% - Accent2 2" xfId="24"/>
    <cellStyle name="40% - Accent2 2 2" xfId="86"/>
    <cellStyle name="40% - Accent2 2 2 2" xfId="232"/>
    <cellStyle name="40% - Accent2 2 2 2 2" xfId="233"/>
    <cellStyle name="40% - Accent2 2 2 2 2 2" xfId="525"/>
    <cellStyle name="40% - Accent2 2 2 2 2 3" xfId="757"/>
    <cellStyle name="40% - Accent2 2 2 2 3" xfId="234"/>
    <cellStyle name="40% - Accent2 2 2 2 3 2" xfId="526"/>
    <cellStyle name="40% - Accent2 2 2 2 3 3" xfId="758"/>
    <cellStyle name="40% - Accent2 2 2 2 4" xfId="524"/>
    <cellStyle name="40% - Accent2 2 2 2 5" xfId="756"/>
    <cellStyle name="40% - Accent2 2 2 3" xfId="235"/>
    <cellStyle name="40% - Accent2 2 2 3 2" xfId="527"/>
    <cellStyle name="40% - Accent2 2 2 3 3" xfId="759"/>
    <cellStyle name="40% - Accent2 2 2 4" xfId="236"/>
    <cellStyle name="40% - Accent2 2 2 4 2" xfId="528"/>
    <cellStyle name="40% - Accent2 2 2 4 3" xfId="760"/>
    <cellStyle name="40% - Accent2 2 2 5" xfId="1027"/>
    <cellStyle name="40% - Accent2 2 3" xfId="237"/>
    <cellStyle name="40% - Accent2 2 3 2" xfId="238"/>
    <cellStyle name="40% - Accent2 2 3 2 2" xfId="530"/>
    <cellStyle name="40% - Accent2 2 3 2 3" xfId="762"/>
    <cellStyle name="40% - Accent2 2 3 3" xfId="239"/>
    <cellStyle name="40% - Accent2 2 3 3 2" xfId="531"/>
    <cellStyle name="40% - Accent2 2 3 3 3" xfId="763"/>
    <cellStyle name="40% - Accent2 2 3 4" xfId="529"/>
    <cellStyle name="40% - Accent2 2 3 5" xfId="761"/>
    <cellStyle name="40% - Accent2 2 4" xfId="240"/>
    <cellStyle name="40% - Accent2 2 4 2" xfId="241"/>
    <cellStyle name="40% - Accent2 2 4 2 2" xfId="533"/>
    <cellStyle name="40% - Accent2 2 4 2 3" xfId="765"/>
    <cellStyle name="40% - Accent2 2 4 3" xfId="242"/>
    <cellStyle name="40% - Accent2 2 4 3 2" xfId="534"/>
    <cellStyle name="40% - Accent2 2 4 3 3" xfId="766"/>
    <cellStyle name="40% - Accent2 2 4 4" xfId="532"/>
    <cellStyle name="40% - Accent2 2 4 5" xfId="764"/>
    <cellStyle name="40% - Accent2 2 5" xfId="243"/>
    <cellStyle name="40% - Accent2 2 5 2" xfId="535"/>
    <cellStyle name="40% - Accent2 2 5 3" xfId="767"/>
    <cellStyle name="40% - Accent2 2 6" xfId="244"/>
    <cellStyle name="40% - Accent2 2 6 2" xfId="536"/>
    <cellStyle name="40% - Accent2 2 6 3" xfId="768"/>
    <cellStyle name="40% - Accent2 2 7" xfId="1028"/>
    <cellStyle name="40% - Accent2 2 8" xfId="1029"/>
    <cellStyle name="40% - Accent2 2 9" xfId="1255"/>
    <cellStyle name="40% - Accent2 3" xfId="387"/>
    <cellStyle name="40% - Accent2 3 2" xfId="651"/>
    <cellStyle name="40% - Accent2 3 3" xfId="884"/>
    <cellStyle name="40% - Accent2 4" xfId="912"/>
    <cellStyle name="40% - Accent2 5" xfId="1268"/>
    <cellStyle name="40% - Accent2 6" xfId="1339"/>
    <cellStyle name="40% - Accent2 7" xfId="1352"/>
    <cellStyle name="40% - Accent3" xfId="1240" builtinId="39" customBuiltin="1"/>
    <cellStyle name="40% - Accent3 2" xfId="25"/>
    <cellStyle name="40% - Accent3 2 2" xfId="87"/>
    <cellStyle name="40% - Accent3 2 2 2" xfId="245"/>
    <cellStyle name="40% - Accent3 2 2 2 2" xfId="246"/>
    <cellStyle name="40% - Accent3 2 2 2 2 2" xfId="538"/>
    <cellStyle name="40% - Accent3 2 2 2 2 3" xfId="770"/>
    <cellStyle name="40% - Accent3 2 2 2 3" xfId="247"/>
    <cellStyle name="40% - Accent3 2 2 2 3 2" xfId="539"/>
    <cellStyle name="40% - Accent3 2 2 2 3 3" xfId="771"/>
    <cellStyle name="40% - Accent3 2 2 2 4" xfId="537"/>
    <cellStyle name="40% - Accent3 2 2 2 5" xfId="769"/>
    <cellStyle name="40% - Accent3 2 2 3" xfId="248"/>
    <cellStyle name="40% - Accent3 2 2 3 2" xfId="540"/>
    <cellStyle name="40% - Accent3 2 2 3 3" xfId="772"/>
    <cellStyle name="40% - Accent3 2 2 4" xfId="249"/>
    <cellStyle name="40% - Accent3 2 2 4 2" xfId="541"/>
    <cellStyle name="40% - Accent3 2 2 4 3" xfId="773"/>
    <cellStyle name="40% - Accent3 2 2 5" xfId="1030"/>
    <cellStyle name="40% - Accent3 2 3" xfId="250"/>
    <cellStyle name="40% - Accent3 2 3 2" xfId="251"/>
    <cellStyle name="40% - Accent3 2 3 2 2" xfId="543"/>
    <cellStyle name="40% - Accent3 2 3 2 3" xfId="775"/>
    <cellStyle name="40% - Accent3 2 3 3" xfId="252"/>
    <cellStyle name="40% - Accent3 2 3 3 2" xfId="544"/>
    <cellStyle name="40% - Accent3 2 3 3 3" xfId="776"/>
    <cellStyle name="40% - Accent3 2 3 4" xfId="542"/>
    <cellStyle name="40% - Accent3 2 3 5" xfId="774"/>
    <cellStyle name="40% - Accent3 2 4" xfId="253"/>
    <cellStyle name="40% - Accent3 2 4 2" xfId="254"/>
    <cellStyle name="40% - Accent3 2 4 2 2" xfId="546"/>
    <cellStyle name="40% - Accent3 2 4 2 3" xfId="778"/>
    <cellStyle name="40% - Accent3 2 4 3" xfId="255"/>
    <cellStyle name="40% - Accent3 2 4 3 2" xfId="547"/>
    <cellStyle name="40% - Accent3 2 4 3 3" xfId="779"/>
    <cellStyle name="40% - Accent3 2 4 4" xfId="545"/>
    <cellStyle name="40% - Accent3 2 4 5" xfId="777"/>
    <cellStyle name="40% - Accent3 2 5" xfId="256"/>
    <cellStyle name="40% - Accent3 2 5 2" xfId="548"/>
    <cellStyle name="40% - Accent3 2 5 3" xfId="780"/>
    <cellStyle name="40% - Accent3 2 6" xfId="257"/>
    <cellStyle name="40% - Accent3 2 6 2" xfId="549"/>
    <cellStyle name="40% - Accent3 2 6 3" xfId="781"/>
    <cellStyle name="40% - Accent3 2 7" xfId="1031"/>
    <cellStyle name="40% - Accent3 2 8" xfId="1032"/>
    <cellStyle name="40% - Accent3 2 9" xfId="1257"/>
    <cellStyle name="40% - Accent3 3" xfId="388"/>
    <cellStyle name="40% - Accent3 3 2" xfId="652"/>
    <cellStyle name="40% - Accent3 3 3" xfId="885"/>
    <cellStyle name="40% - Accent3 4" xfId="913"/>
    <cellStyle name="40% - Accent3 5" xfId="1270"/>
    <cellStyle name="40% - Accent3 6" xfId="1341"/>
    <cellStyle name="40% - Accent3 7" xfId="1354"/>
    <cellStyle name="40% - Accent4" xfId="1243" builtinId="43" customBuiltin="1"/>
    <cellStyle name="40% - Accent4 2" xfId="26"/>
    <cellStyle name="40% - Accent4 2 2" xfId="88"/>
    <cellStyle name="40% - Accent4 2 2 2" xfId="258"/>
    <cellStyle name="40% - Accent4 2 2 2 2" xfId="259"/>
    <cellStyle name="40% - Accent4 2 2 2 2 2" xfId="551"/>
    <cellStyle name="40% - Accent4 2 2 2 2 3" xfId="783"/>
    <cellStyle name="40% - Accent4 2 2 2 3" xfId="260"/>
    <cellStyle name="40% - Accent4 2 2 2 3 2" xfId="552"/>
    <cellStyle name="40% - Accent4 2 2 2 3 3" xfId="784"/>
    <cellStyle name="40% - Accent4 2 2 2 4" xfId="550"/>
    <cellStyle name="40% - Accent4 2 2 2 5" xfId="782"/>
    <cellStyle name="40% - Accent4 2 2 3" xfId="261"/>
    <cellStyle name="40% - Accent4 2 2 3 2" xfId="553"/>
    <cellStyle name="40% - Accent4 2 2 3 3" xfId="785"/>
    <cellStyle name="40% - Accent4 2 2 4" xfId="262"/>
    <cellStyle name="40% - Accent4 2 2 4 2" xfId="554"/>
    <cellStyle name="40% - Accent4 2 2 4 3" xfId="786"/>
    <cellStyle name="40% - Accent4 2 2 5" xfId="1033"/>
    <cellStyle name="40% - Accent4 2 3" xfId="263"/>
    <cellStyle name="40% - Accent4 2 3 2" xfId="264"/>
    <cellStyle name="40% - Accent4 2 3 2 2" xfId="556"/>
    <cellStyle name="40% - Accent4 2 3 2 3" xfId="788"/>
    <cellStyle name="40% - Accent4 2 3 3" xfId="265"/>
    <cellStyle name="40% - Accent4 2 3 3 2" xfId="557"/>
    <cellStyle name="40% - Accent4 2 3 3 3" xfId="789"/>
    <cellStyle name="40% - Accent4 2 3 4" xfId="555"/>
    <cellStyle name="40% - Accent4 2 3 5" xfId="787"/>
    <cellStyle name="40% - Accent4 2 4" xfId="266"/>
    <cellStyle name="40% - Accent4 2 4 2" xfId="267"/>
    <cellStyle name="40% - Accent4 2 4 2 2" xfId="559"/>
    <cellStyle name="40% - Accent4 2 4 2 3" xfId="791"/>
    <cellStyle name="40% - Accent4 2 4 3" xfId="268"/>
    <cellStyle name="40% - Accent4 2 4 3 2" xfId="560"/>
    <cellStyle name="40% - Accent4 2 4 3 3" xfId="792"/>
    <cellStyle name="40% - Accent4 2 4 4" xfId="558"/>
    <cellStyle name="40% - Accent4 2 4 5" xfId="790"/>
    <cellStyle name="40% - Accent4 2 5" xfId="269"/>
    <cellStyle name="40% - Accent4 2 5 2" xfId="561"/>
    <cellStyle name="40% - Accent4 2 5 3" xfId="793"/>
    <cellStyle name="40% - Accent4 2 6" xfId="270"/>
    <cellStyle name="40% - Accent4 2 6 2" xfId="562"/>
    <cellStyle name="40% - Accent4 2 6 3" xfId="794"/>
    <cellStyle name="40% - Accent4 2 7" xfId="1034"/>
    <cellStyle name="40% - Accent4 2 8" xfId="1035"/>
    <cellStyle name="40% - Accent4 2 9" xfId="1259"/>
    <cellStyle name="40% - Accent4 3" xfId="389"/>
    <cellStyle name="40% - Accent4 3 2" xfId="653"/>
    <cellStyle name="40% - Accent4 3 3" xfId="886"/>
    <cellStyle name="40% - Accent4 4" xfId="914"/>
    <cellStyle name="40% - Accent4 5" xfId="1272"/>
    <cellStyle name="40% - Accent4 6" xfId="1343"/>
    <cellStyle name="40% - Accent4 7" xfId="1356"/>
    <cellStyle name="40% - Accent5" xfId="1246" builtinId="47" customBuiltin="1"/>
    <cellStyle name="40% - Accent5 2" xfId="27"/>
    <cellStyle name="40% - Accent5 2 2" xfId="89"/>
    <cellStyle name="40% - Accent5 2 2 2" xfId="271"/>
    <cellStyle name="40% - Accent5 2 2 2 2" xfId="272"/>
    <cellStyle name="40% - Accent5 2 2 2 2 2" xfId="564"/>
    <cellStyle name="40% - Accent5 2 2 2 2 3" xfId="796"/>
    <cellStyle name="40% - Accent5 2 2 2 3" xfId="273"/>
    <cellStyle name="40% - Accent5 2 2 2 3 2" xfId="565"/>
    <cellStyle name="40% - Accent5 2 2 2 3 3" xfId="797"/>
    <cellStyle name="40% - Accent5 2 2 2 4" xfId="563"/>
    <cellStyle name="40% - Accent5 2 2 2 5" xfId="795"/>
    <cellStyle name="40% - Accent5 2 2 3" xfId="274"/>
    <cellStyle name="40% - Accent5 2 2 3 2" xfId="566"/>
    <cellStyle name="40% - Accent5 2 2 3 3" xfId="798"/>
    <cellStyle name="40% - Accent5 2 2 4" xfId="275"/>
    <cellStyle name="40% - Accent5 2 2 4 2" xfId="567"/>
    <cellStyle name="40% - Accent5 2 2 4 3" xfId="799"/>
    <cellStyle name="40% - Accent5 2 2 5" xfId="1036"/>
    <cellStyle name="40% - Accent5 2 3" xfId="276"/>
    <cellStyle name="40% - Accent5 2 3 2" xfId="277"/>
    <cellStyle name="40% - Accent5 2 3 2 2" xfId="569"/>
    <cellStyle name="40% - Accent5 2 3 2 3" xfId="801"/>
    <cellStyle name="40% - Accent5 2 3 3" xfId="278"/>
    <cellStyle name="40% - Accent5 2 3 3 2" xfId="570"/>
    <cellStyle name="40% - Accent5 2 3 3 3" xfId="802"/>
    <cellStyle name="40% - Accent5 2 3 4" xfId="568"/>
    <cellStyle name="40% - Accent5 2 3 5" xfId="800"/>
    <cellStyle name="40% - Accent5 2 4" xfId="279"/>
    <cellStyle name="40% - Accent5 2 4 2" xfId="280"/>
    <cellStyle name="40% - Accent5 2 4 2 2" xfId="572"/>
    <cellStyle name="40% - Accent5 2 4 2 3" xfId="804"/>
    <cellStyle name="40% - Accent5 2 4 3" xfId="281"/>
    <cellStyle name="40% - Accent5 2 4 3 2" xfId="573"/>
    <cellStyle name="40% - Accent5 2 4 3 3" xfId="805"/>
    <cellStyle name="40% - Accent5 2 4 4" xfId="571"/>
    <cellStyle name="40% - Accent5 2 4 5" xfId="803"/>
    <cellStyle name="40% - Accent5 2 5" xfId="282"/>
    <cellStyle name="40% - Accent5 2 5 2" xfId="574"/>
    <cellStyle name="40% - Accent5 2 5 3" xfId="806"/>
    <cellStyle name="40% - Accent5 2 6" xfId="283"/>
    <cellStyle name="40% - Accent5 2 6 2" xfId="575"/>
    <cellStyle name="40% - Accent5 2 6 3" xfId="807"/>
    <cellStyle name="40% - Accent5 2 7" xfId="1037"/>
    <cellStyle name="40% - Accent5 2 8" xfId="1038"/>
    <cellStyle name="40% - Accent5 2 9" xfId="1261"/>
    <cellStyle name="40% - Accent5 3" xfId="390"/>
    <cellStyle name="40% - Accent5 3 2" xfId="654"/>
    <cellStyle name="40% - Accent5 3 3" xfId="887"/>
    <cellStyle name="40% - Accent5 4" xfId="915"/>
    <cellStyle name="40% - Accent5 5" xfId="1274"/>
    <cellStyle name="40% - Accent5 6" xfId="1345"/>
    <cellStyle name="40% - Accent5 7" xfId="1358"/>
    <cellStyle name="40% - Accent6" xfId="1249" builtinId="51" customBuiltin="1"/>
    <cellStyle name="40% - Accent6 2" xfId="28"/>
    <cellStyle name="40% - Accent6 2 2" xfId="90"/>
    <cellStyle name="40% - Accent6 2 2 2" xfId="284"/>
    <cellStyle name="40% - Accent6 2 2 2 2" xfId="285"/>
    <cellStyle name="40% - Accent6 2 2 2 2 2" xfId="577"/>
    <cellStyle name="40% - Accent6 2 2 2 2 3" xfId="809"/>
    <cellStyle name="40% - Accent6 2 2 2 3" xfId="286"/>
    <cellStyle name="40% - Accent6 2 2 2 3 2" xfId="578"/>
    <cellStyle name="40% - Accent6 2 2 2 3 3" xfId="810"/>
    <cellStyle name="40% - Accent6 2 2 2 4" xfId="576"/>
    <cellStyle name="40% - Accent6 2 2 2 5" xfId="808"/>
    <cellStyle name="40% - Accent6 2 2 3" xfId="287"/>
    <cellStyle name="40% - Accent6 2 2 3 2" xfId="579"/>
    <cellStyle name="40% - Accent6 2 2 3 3" xfId="811"/>
    <cellStyle name="40% - Accent6 2 2 4" xfId="288"/>
    <cellStyle name="40% - Accent6 2 2 4 2" xfId="580"/>
    <cellStyle name="40% - Accent6 2 2 4 3" xfId="812"/>
    <cellStyle name="40% - Accent6 2 2 5" xfId="1039"/>
    <cellStyle name="40% - Accent6 2 3" xfId="289"/>
    <cellStyle name="40% - Accent6 2 3 2" xfId="290"/>
    <cellStyle name="40% - Accent6 2 3 2 2" xfId="582"/>
    <cellStyle name="40% - Accent6 2 3 2 3" xfId="814"/>
    <cellStyle name="40% - Accent6 2 3 3" xfId="291"/>
    <cellStyle name="40% - Accent6 2 3 3 2" xfId="583"/>
    <cellStyle name="40% - Accent6 2 3 3 3" xfId="815"/>
    <cellStyle name="40% - Accent6 2 3 4" xfId="581"/>
    <cellStyle name="40% - Accent6 2 3 5" xfId="813"/>
    <cellStyle name="40% - Accent6 2 4" xfId="292"/>
    <cellStyle name="40% - Accent6 2 4 2" xfId="293"/>
    <cellStyle name="40% - Accent6 2 4 2 2" xfId="585"/>
    <cellStyle name="40% - Accent6 2 4 2 3" xfId="817"/>
    <cellStyle name="40% - Accent6 2 4 3" xfId="294"/>
    <cellStyle name="40% - Accent6 2 4 3 2" xfId="586"/>
    <cellStyle name="40% - Accent6 2 4 3 3" xfId="818"/>
    <cellStyle name="40% - Accent6 2 4 4" xfId="584"/>
    <cellStyle name="40% - Accent6 2 4 5" xfId="816"/>
    <cellStyle name="40% - Accent6 2 5" xfId="295"/>
    <cellStyle name="40% - Accent6 2 5 2" xfId="587"/>
    <cellStyle name="40% - Accent6 2 5 3" xfId="819"/>
    <cellStyle name="40% - Accent6 2 6" xfId="296"/>
    <cellStyle name="40% - Accent6 2 6 2" xfId="588"/>
    <cellStyle name="40% - Accent6 2 6 3" xfId="820"/>
    <cellStyle name="40% - Accent6 2 7" xfId="1040"/>
    <cellStyle name="40% - Accent6 2 8" xfId="1041"/>
    <cellStyle name="40% - Accent6 2 9" xfId="1263"/>
    <cellStyle name="40% - Accent6 3" xfId="391"/>
    <cellStyle name="40% - Accent6 3 2" xfId="655"/>
    <cellStyle name="40% - Accent6 3 3" xfId="888"/>
    <cellStyle name="40% - Accent6 4" xfId="916"/>
    <cellStyle name="40% - Accent6 5" xfId="1276"/>
    <cellStyle name="40% - Accent6 6" xfId="1347"/>
    <cellStyle name="40% - Accent6 7" xfId="1360"/>
    <cellStyle name="40% - Акцент1 2" xfId="917"/>
    <cellStyle name="40% — акцент1 2" xfId="918"/>
    <cellStyle name="40% - Акцент1 3" xfId="1042"/>
    <cellStyle name="40% - Акцент2 2" xfId="919"/>
    <cellStyle name="40% — акцент2 2" xfId="920"/>
    <cellStyle name="40% - Акцент2 3" xfId="1043"/>
    <cellStyle name="40% - Акцент3 2" xfId="921"/>
    <cellStyle name="40% — акцент3 2" xfId="922"/>
    <cellStyle name="40% - Акцент3 3" xfId="1044"/>
    <cellStyle name="40% - Акцент4 2" xfId="923"/>
    <cellStyle name="40% — акцент4 2" xfId="924"/>
    <cellStyle name="40% - Акцент4 3" xfId="1045"/>
    <cellStyle name="40% - Акцент5 2" xfId="925"/>
    <cellStyle name="40% — акцент5 2" xfId="926"/>
    <cellStyle name="40% - Акцент5 3" xfId="1046"/>
    <cellStyle name="40% - Акцент6 2" xfId="927"/>
    <cellStyle name="40% — акцент6 2" xfId="928"/>
    <cellStyle name="40% - Акцент6 3" xfId="1047"/>
    <cellStyle name="60% - Accent1" xfId="1329" builtinId="32" customBuiltin="1"/>
    <cellStyle name="60% - Accent1 2" xfId="29"/>
    <cellStyle name="60% - Accent1 2 2" xfId="91"/>
    <cellStyle name="60% - Accent1 2 2 2" xfId="1048"/>
    <cellStyle name="60% - Accent1 2 3" xfId="1049"/>
    <cellStyle name="60% - Accent1 3" xfId="392"/>
    <cellStyle name="60% - Accent2" xfId="1330" builtinId="36" customBuiltin="1"/>
    <cellStyle name="60% - Accent2 2" xfId="30"/>
    <cellStyle name="60% - Accent2 2 2" xfId="92"/>
    <cellStyle name="60% - Accent2 2 2 2" xfId="1050"/>
    <cellStyle name="60% - Accent2 2 3" xfId="1051"/>
    <cellStyle name="60% - Accent2 3" xfId="393"/>
    <cellStyle name="60% - Accent3" xfId="1331" builtinId="40" customBuiltin="1"/>
    <cellStyle name="60% - Accent3 2" xfId="31"/>
    <cellStyle name="60% - Accent3 2 2" xfId="93"/>
    <cellStyle name="60% - Accent3 2 2 2" xfId="1052"/>
    <cellStyle name="60% - Accent3 2 3" xfId="1053"/>
    <cellStyle name="60% - Accent3 3" xfId="394"/>
    <cellStyle name="60% - Accent4" xfId="1332" builtinId="44" customBuiltin="1"/>
    <cellStyle name="60% - Accent4 2" xfId="32"/>
    <cellStyle name="60% - Accent4 2 2" xfId="94"/>
    <cellStyle name="60% - Accent4 2 2 2" xfId="1054"/>
    <cellStyle name="60% - Accent4 2 3" xfId="1055"/>
    <cellStyle name="60% - Accent4 3" xfId="395"/>
    <cellStyle name="60% - Accent5" xfId="1333" builtinId="48" customBuiltin="1"/>
    <cellStyle name="60% - Accent5 2" xfId="33"/>
    <cellStyle name="60% - Accent5 2 2" xfId="95"/>
    <cellStyle name="60% - Accent5 2 2 2" xfId="1056"/>
    <cellStyle name="60% - Accent5 2 3" xfId="1057"/>
    <cellStyle name="60% - Accent5 3" xfId="396"/>
    <cellStyle name="60% - Accent6" xfId="1334" builtinId="52" customBuiltin="1"/>
    <cellStyle name="60% - Accent6 2" xfId="34"/>
    <cellStyle name="60% - Accent6 2 2" xfId="96"/>
    <cellStyle name="60% - Accent6 2 2 2" xfId="1058"/>
    <cellStyle name="60% - Accent6 2 3" xfId="1059"/>
    <cellStyle name="60% - Accent6 3" xfId="397"/>
    <cellStyle name="60% - Акцент1 2" xfId="929"/>
    <cellStyle name="60% — акцент1 2" xfId="930"/>
    <cellStyle name="60% - Акцент2 2" xfId="931"/>
    <cellStyle name="60% — акцент2 2" xfId="932"/>
    <cellStyle name="60% - Акцент3 2" xfId="933"/>
    <cellStyle name="60% — акцент3 2" xfId="934"/>
    <cellStyle name="60% - Акцент4 2" xfId="935"/>
    <cellStyle name="60% — акцент4 2" xfId="936"/>
    <cellStyle name="60% - Акцент5 2" xfId="937"/>
    <cellStyle name="60% — акцент5 2" xfId="938"/>
    <cellStyle name="60% - Акцент6 2" xfId="939"/>
    <cellStyle name="60% — акцент6 2" xfId="940"/>
    <cellStyle name="Accent1" xfId="1232" builtinId="29" customBuiltin="1"/>
    <cellStyle name="Accent1 2" xfId="35"/>
    <cellStyle name="Accent1 2 2" xfId="97"/>
    <cellStyle name="Accent1 2 2 2" xfId="1060"/>
    <cellStyle name="Accent1 2 3" xfId="1061"/>
    <cellStyle name="Accent1 3" xfId="398"/>
    <cellStyle name="Accent2" xfId="1235" builtinId="33" customBuiltin="1"/>
    <cellStyle name="Accent2 2" xfId="36"/>
    <cellStyle name="Accent2 2 2" xfId="98"/>
    <cellStyle name="Accent2 2 2 2" xfId="1062"/>
    <cellStyle name="Accent2 2 3" xfId="1063"/>
    <cellStyle name="Accent2 3" xfId="399"/>
    <cellStyle name="Accent3" xfId="1238" builtinId="37" customBuiltin="1"/>
    <cellStyle name="Accent3 2" xfId="37"/>
    <cellStyle name="Accent3 2 2" xfId="99"/>
    <cellStyle name="Accent3 2 2 2" xfId="1064"/>
    <cellStyle name="Accent3 2 3" xfId="1065"/>
    <cellStyle name="Accent3 3" xfId="400"/>
    <cellStyle name="Accent4" xfId="1241" builtinId="41" customBuiltin="1"/>
    <cellStyle name="Accent4 2" xfId="38"/>
    <cellStyle name="Accent4 2 2" xfId="100"/>
    <cellStyle name="Accent4 2 2 2" xfId="1066"/>
    <cellStyle name="Accent4 2 3" xfId="1067"/>
    <cellStyle name="Accent4 3" xfId="401"/>
    <cellStyle name="Accent5" xfId="1244" builtinId="45" customBuiltin="1"/>
    <cellStyle name="Accent5 2" xfId="39"/>
    <cellStyle name="Accent5 2 2" xfId="101"/>
    <cellStyle name="Accent5 2 2 2" xfId="1068"/>
    <cellStyle name="Accent5 2 3" xfId="1069"/>
    <cellStyle name="Accent5 3" xfId="402"/>
    <cellStyle name="Accent6" xfId="1247" builtinId="49" customBuiltin="1"/>
    <cellStyle name="Accent6 2" xfId="40"/>
    <cellStyle name="Accent6 2 2" xfId="102"/>
    <cellStyle name="Accent6 2 2 2" xfId="1070"/>
    <cellStyle name="Accent6 2 3" xfId="1071"/>
    <cellStyle name="Accent6 3" xfId="403"/>
    <cellStyle name="Bad" xfId="1223" builtinId="27" customBuiltin="1"/>
    <cellStyle name="Bad 2" xfId="41"/>
    <cellStyle name="Bad 2 2" xfId="103"/>
    <cellStyle name="Bad 2 2 2" xfId="1072"/>
    <cellStyle name="Bad 2 3" xfId="1073"/>
    <cellStyle name="Bad 3" xfId="404"/>
    <cellStyle name="Calculation" xfId="1226" builtinId="22" customBuiltin="1"/>
    <cellStyle name="Calculation 2" xfId="42"/>
    <cellStyle name="Calculation 2 2" xfId="104"/>
    <cellStyle name="Calculation 2 2 2" xfId="425"/>
    <cellStyle name="Calculation 2 2 2 2" xfId="1074"/>
    <cellStyle name="Calculation 2 2 2 3" xfId="1075"/>
    <cellStyle name="Calculation 2 2 2 4" xfId="1076"/>
    <cellStyle name="Calculation 2 2 3" xfId="821"/>
    <cellStyle name="Calculation 2 2 4" xfId="1077"/>
    <cellStyle name="Calculation 2 2 5" xfId="1078"/>
    <cellStyle name="Calculation 2 3" xfId="1079"/>
    <cellStyle name="Calculation 2 4" xfId="1279"/>
    <cellStyle name="Calculation 3" xfId="405"/>
    <cellStyle name="Check Cell" xfId="1228" builtinId="23" customBuiltin="1"/>
    <cellStyle name="Check Cell 2" xfId="43"/>
    <cellStyle name="Check Cell 2 2" xfId="105"/>
    <cellStyle name="Check Cell 2 2 2" xfId="1080"/>
    <cellStyle name="Check Cell 2 3" xfId="1081"/>
    <cellStyle name="Check Cell 3" xfId="406"/>
    <cellStyle name="Comma" xfId="1365" builtinId="3"/>
    <cellStyle name="Comma 10" xfId="420"/>
    <cellStyle name="Comma 11" xfId="1369"/>
    <cellStyle name="Comma 13 2" xfId="1293"/>
    <cellStyle name="Comma 15" xfId="1082"/>
    <cellStyle name="Comma 19" xfId="1305"/>
    <cellStyle name="Comma 2" xfId="9"/>
    <cellStyle name="Comma 2 2" xfId="71"/>
    <cellStyle name="Comma 2 2 2" xfId="106"/>
    <cellStyle name="Comma 2 2 2 2" xfId="297"/>
    <cellStyle name="Comma 2 2 2 3" xfId="995"/>
    <cellStyle name="Comma 2 2 3" xfId="1083"/>
    <cellStyle name="Comma 2 3" xfId="74"/>
    <cellStyle name="Comma 2 3 2" xfId="298"/>
    <cellStyle name="Comma 2 4" xfId="67"/>
    <cellStyle name="Comma 2 5" xfId="16"/>
    <cellStyle name="Comma 2 6" xfId="1371"/>
    <cellStyle name="Comma 3" xfId="11"/>
    <cellStyle name="Comma 3 2" xfId="107"/>
    <cellStyle name="Comma 3 2 2" xfId="299"/>
    <cellStyle name="Comma 3 2 2 2" xfId="300"/>
    <cellStyle name="Comma 3 2 2 2 2" xfId="1084"/>
    <cellStyle name="Comma 3 2 2 2 2 2" xfId="1326"/>
    <cellStyle name="Comma 3 2 2 2 3" xfId="1302"/>
    <cellStyle name="Comma 3 2 2 3" xfId="1085"/>
    <cellStyle name="Comma 3 2 2 3 2" xfId="1316"/>
    <cellStyle name="Comma 3 2 2 4" xfId="1290"/>
    <cellStyle name="Comma 3 2 3" xfId="426"/>
    <cellStyle name="Comma 3 2 3 2" xfId="1320"/>
    <cellStyle name="Comma 3 2 3 3" xfId="1296"/>
    <cellStyle name="Comma 3 2 4" xfId="662"/>
    <cellStyle name="Comma 3 2 4 2" xfId="1310"/>
    <cellStyle name="Comma 3 2 5" xfId="1086"/>
    <cellStyle name="Comma 3 2 6" xfId="1280"/>
    <cellStyle name="Comma 3 3" xfId="70"/>
    <cellStyle name="Comma 3 4" xfId="1087"/>
    <cellStyle name="Comma 4" xfId="73"/>
    <cellStyle name="Comma 4 2" xfId="301"/>
    <cellStyle name="Comma 4 2 2" xfId="302"/>
    <cellStyle name="Comma 4 3" xfId="303"/>
    <cellStyle name="Comma 4 3 2" xfId="304"/>
    <cellStyle name="Comma 4 4" xfId="1088"/>
    <cellStyle name="Comma 4 5" xfId="1089"/>
    <cellStyle name="Comma 5" xfId="65"/>
    <cellStyle name="Comma 5 2" xfId="305"/>
    <cellStyle name="Comma 5 2 2" xfId="306"/>
    <cellStyle name="Comma 5 2 2 2" xfId="1319"/>
    <cellStyle name="Comma 5 2 3" xfId="1090"/>
    <cellStyle name="Comma 5 2 4" xfId="1295"/>
    <cellStyle name="Comma 5 3" xfId="424"/>
    <cellStyle name="Comma 5 3 2" xfId="1091"/>
    <cellStyle name="Comma 5 3 3" xfId="1309"/>
    <cellStyle name="Comma 5 4" xfId="659"/>
    <cellStyle name="Comma 5 5" xfId="1278"/>
    <cellStyle name="Comma 6" xfId="14"/>
    <cellStyle name="Comma 6 10" xfId="657"/>
    <cellStyle name="Comma 6 11" xfId="1289"/>
    <cellStyle name="Comma 6 2" xfId="307"/>
    <cellStyle name="Comma 6 2 2" xfId="1092"/>
    <cellStyle name="Comma 6 2 2 2" xfId="1325"/>
    <cellStyle name="Comma 6 2 3" xfId="1301"/>
    <cellStyle name="Comma 6 3" xfId="308"/>
    <cellStyle name="Comma 6 3 2" xfId="309"/>
    <cellStyle name="Comma 6 3 2 2" xfId="310"/>
    <cellStyle name="Comma 6 3 2 2 2" xfId="591"/>
    <cellStyle name="Comma 6 3 2 2 3" xfId="824"/>
    <cellStyle name="Comma 6 3 2 3" xfId="311"/>
    <cellStyle name="Comma 6 3 2 3 2" xfId="592"/>
    <cellStyle name="Comma 6 3 2 3 3" xfId="825"/>
    <cellStyle name="Comma 6 3 2 4" xfId="590"/>
    <cellStyle name="Comma 6 3 2 5" xfId="823"/>
    <cellStyle name="Comma 6 3 3" xfId="312"/>
    <cellStyle name="Comma 6 3 3 2" xfId="593"/>
    <cellStyle name="Comma 6 3 3 3" xfId="826"/>
    <cellStyle name="Comma 6 3 4" xfId="313"/>
    <cellStyle name="Comma 6 3 4 2" xfId="594"/>
    <cellStyle name="Comma 6 3 4 3" xfId="827"/>
    <cellStyle name="Comma 6 3 5" xfId="589"/>
    <cellStyle name="Comma 6 3 6" xfId="822"/>
    <cellStyle name="Comma 6 3 7" xfId="1315"/>
    <cellStyle name="Comma 6 4" xfId="314"/>
    <cellStyle name="Comma 6 4 2" xfId="315"/>
    <cellStyle name="Comma 6 4 2 2" xfId="316"/>
    <cellStyle name="Comma 6 4 2 2 2" xfId="597"/>
    <cellStyle name="Comma 6 4 2 2 3" xfId="830"/>
    <cellStyle name="Comma 6 4 2 3" xfId="317"/>
    <cellStyle name="Comma 6 4 2 3 2" xfId="598"/>
    <cellStyle name="Comma 6 4 2 3 3" xfId="831"/>
    <cellStyle name="Comma 6 4 2 4" xfId="596"/>
    <cellStyle name="Comma 6 4 2 5" xfId="829"/>
    <cellStyle name="Comma 6 4 3" xfId="318"/>
    <cellStyle name="Comma 6 4 3 2" xfId="599"/>
    <cellStyle name="Comma 6 4 3 3" xfId="832"/>
    <cellStyle name="Comma 6 4 4" xfId="319"/>
    <cellStyle name="Comma 6 4 4 2" xfId="600"/>
    <cellStyle name="Comma 6 4 4 3" xfId="833"/>
    <cellStyle name="Comma 6 4 5" xfId="595"/>
    <cellStyle name="Comma 6 4 6" xfId="828"/>
    <cellStyle name="Comma 6 5" xfId="320"/>
    <cellStyle name="Comma 6 5 2" xfId="321"/>
    <cellStyle name="Comma 6 5 2 2" xfId="602"/>
    <cellStyle name="Comma 6 5 2 3" xfId="835"/>
    <cellStyle name="Comma 6 5 3" xfId="322"/>
    <cellStyle name="Comma 6 5 3 2" xfId="603"/>
    <cellStyle name="Comma 6 5 3 3" xfId="836"/>
    <cellStyle name="Comma 6 5 4" xfId="601"/>
    <cellStyle name="Comma 6 5 5" xfId="834"/>
    <cellStyle name="Comma 6 6" xfId="323"/>
    <cellStyle name="Comma 6 6 2" xfId="324"/>
    <cellStyle name="Comma 6 6 2 2" xfId="605"/>
    <cellStyle name="Comma 6 6 2 3" xfId="838"/>
    <cellStyle name="Comma 6 6 3" xfId="325"/>
    <cellStyle name="Comma 6 6 3 2" xfId="606"/>
    <cellStyle name="Comma 6 6 3 3" xfId="839"/>
    <cellStyle name="Comma 6 6 4" xfId="604"/>
    <cellStyle name="Comma 6 6 5" xfId="837"/>
    <cellStyle name="Comma 6 7" xfId="326"/>
    <cellStyle name="Comma 6 7 2" xfId="607"/>
    <cellStyle name="Comma 6 7 3" xfId="840"/>
    <cellStyle name="Comma 6 8" xfId="327"/>
    <cellStyle name="Comma 6 8 2" xfId="608"/>
    <cellStyle name="Comma 6 8 3" xfId="841"/>
    <cellStyle name="Comma 6 9" xfId="422"/>
    <cellStyle name="Comma 7" xfId="328"/>
    <cellStyle name="Comma 7 2" xfId="1093"/>
    <cellStyle name="Comma 7 2 2" xfId="1094"/>
    <cellStyle name="Comma 7 3" xfId="1095"/>
    <cellStyle name="Comma 8" xfId="329"/>
    <cellStyle name="Comma 8 2" xfId="330"/>
    <cellStyle name="Comma 8 3" xfId="1096"/>
    <cellStyle name="Comma 9" xfId="331"/>
    <cellStyle name="Comma 9 2" xfId="332"/>
    <cellStyle name="Comma 9 3" xfId="1097"/>
    <cellStyle name="Explanatory Text" xfId="1230" builtinId="53" customBuiltin="1"/>
    <cellStyle name="Explanatory Text 2" xfId="44"/>
    <cellStyle name="Explanatory Text 2 2" xfId="108"/>
    <cellStyle name="Explanatory Text 2 2 2" xfId="1098"/>
    <cellStyle name="Explanatory Text 2 3" xfId="1099"/>
    <cellStyle name="Explanatory Text 3" xfId="407"/>
    <cellStyle name="Good" xfId="1222" builtinId="26" customBuiltin="1"/>
    <cellStyle name="Good 2" xfId="45"/>
    <cellStyle name="Good 2 2" xfId="109"/>
    <cellStyle name="Good 2 2 2" xfId="1100"/>
    <cellStyle name="Good 2 3" xfId="1101"/>
    <cellStyle name="Good 3" xfId="408"/>
    <cellStyle name="Heading 1" xfId="1218" builtinId="16" customBuiltin="1"/>
    <cellStyle name="Heading 1 2" xfId="46"/>
    <cellStyle name="Heading 1 2 2" xfId="110"/>
    <cellStyle name="Heading 1 2 2 2" xfId="1102"/>
    <cellStyle name="Heading 1 2 3" xfId="1103"/>
    <cellStyle name="Heading 1 3" xfId="409"/>
    <cellStyle name="Heading 2" xfId="1219" builtinId="17" customBuiltin="1"/>
    <cellStyle name="Heading 2 2" xfId="47"/>
    <cellStyle name="Heading 2 2 2" xfId="111"/>
    <cellStyle name="Heading 2 2 2 2" xfId="1104"/>
    <cellStyle name="Heading 2 2 3" xfId="1105"/>
    <cellStyle name="Heading 2 3" xfId="410"/>
    <cellStyle name="Heading 3" xfId="1220" builtinId="18" customBuiltin="1"/>
    <cellStyle name="Heading 3 2" xfId="48"/>
    <cellStyle name="Heading 3 2 2" xfId="112"/>
    <cellStyle name="Heading 3 2 2 2" xfId="1106"/>
    <cellStyle name="Heading 3 2 3" xfId="1107"/>
    <cellStyle name="Heading 3 3" xfId="411"/>
    <cellStyle name="Heading 4" xfId="1221" builtinId="19" customBuiltin="1"/>
    <cellStyle name="Heading 4 2" xfId="49"/>
    <cellStyle name="Heading 4 2 2" xfId="113"/>
    <cellStyle name="Heading 4 2 2 2" xfId="1108"/>
    <cellStyle name="Heading 4 2 3" xfId="1109"/>
    <cellStyle name="Heading 4 3" xfId="412"/>
    <cellStyle name="Input" xfId="1224" builtinId="20" customBuiltin="1"/>
    <cellStyle name="Input 2" xfId="50"/>
    <cellStyle name="Input 2 2" xfId="114"/>
    <cellStyle name="Input 2 2 2" xfId="427"/>
    <cellStyle name="Input 2 2 2 2" xfId="1110"/>
    <cellStyle name="Input 2 2 2 3" xfId="1111"/>
    <cellStyle name="Input 2 2 2 4" xfId="1112"/>
    <cellStyle name="Input 2 2 3" xfId="660"/>
    <cellStyle name="Input 2 2 4" xfId="1113"/>
    <cellStyle name="Input 2 2 5" xfId="1114"/>
    <cellStyle name="Input 2 3" xfId="1115"/>
    <cellStyle name="Input 2 4" xfId="1281"/>
    <cellStyle name="Input 3" xfId="413"/>
    <cellStyle name="KPMG Heading 1" xfId="1116"/>
    <cellStyle name="KPMG Heading 2" xfId="1117"/>
    <cellStyle name="KPMG Heading 3" xfId="1118"/>
    <cellStyle name="KPMG Heading 4" xfId="1119"/>
    <cellStyle name="KPMG Normal" xfId="1120"/>
    <cellStyle name="KPMG Normal Text" xfId="1121"/>
    <cellStyle name="KPMG Normal_123" xfId="1122"/>
    <cellStyle name="Linked Cell" xfId="1227" builtinId="24" customBuiltin="1"/>
    <cellStyle name="Linked Cell 2" xfId="51"/>
    <cellStyle name="Linked Cell 2 2" xfId="115"/>
    <cellStyle name="Linked Cell 2 2 2" xfId="1123"/>
    <cellStyle name="Linked Cell 2 3" xfId="1124"/>
    <cellStyle name="Linked Cell 3" xfId="414"/>
    <cellStyle name="Neutral" xfId="1328" builtinId="28" customBuiltin="1"/>
    <cellStyle name="Neutral 2" xfId="52"/>
    <cellStyle name="Neutral 2 2" xfId="77"/>
    <cellStyle name="Neutral 2 2 2" xfId="1125"/>
    <cellStyle name="Neutral 2 3" xfId="333"/>
    <cellStyle name="Neutral 2 4" xfId="1126"/>
    <cellStyle name="Neutral 2 5" xfId="1127"/>
    <cellStyle name="Neutral 3" xfId="116"/>
    <cellStyle name="Neutral 3 2" xfId="1128"/>
    <cellStyle name="Neutral 4" xfId="334"/>
    <cellStyle name="Neutral 4 2" xfId="415"/>
    <cellStyle name="Neutral 5" xfId="996"/>
    <cellStyle name="Normal" xfId="0" builtinId="0"/>
    <cellStyle name="Normal 10" xfId="4"/>
    <cellStyle name="Normal 10 2" xfId="335"/>
    <cellStyle name="Normal 10 2 2" xfId="336"/>
    <cellStyle name="Normal 10 2 2 2" xfId="337"/>
    <cellStyle name="Normal 10 2 2 2 2" xfId="611"/>
    <cellStyle name="Normal 10 2 2 2 3" xfId="844"/>
    <cellStyle name="Normal 10 2 2 3" xfId="338"/>
    <cellStyle name="Normal 10 2 2 3 2" xfId="612"/>
    <cellStyle name="Normal 10 2 2 3 3" xfId="845"/>
    <cellStyle name="Normal 10 2 2 4" xfId="610"/>
    <cellStyle name="Normal 10 2 2 5" xfId="843"/>
    <cellStyle name="Normal 10 2 2 6" xfId="1323"/>
    <cellStyle name="Normal 10 2 3" xfId="339"/>
    <cellStyle name="Normal 10 2 3 2" xfId="613"/>
    <cellStyle name="Normal 10 2 3 3" xfId="846"/>
    <cellStyle name="Normal 10 2 4" xfId="340"/>
    <cellStyle name="Normal 10 2 4 2" xfId="614"/>
    <cellStyle name="Normal 10 2 4 3" xfId="847"/>
    <cellStyle name="Normal 10 2 5" xfId="609"/>
    <cellStyle name="Normal 10 2 6" xfId="842"/>
    <cellStyle name="Normal 10 2 7" xfId="1299"/>
    <cellStyle name="Normal 10 3" xfId="341"/>
    <cellStyle name="Normal 10 3 2" xfId="342"/>
    <cellStyle name="Normal 10 3 2 2" xfId="616"/>
    <cellStyle name="Normal 10 3 2 3" xfId="849"/>
    <cellStyle name="Normal 10 3 3" xfId="343"/>
    <cellStyle name="Normal 10 3 3 2" xfId="617"/>
    <cellStyle name="Normal 10 3 3 3" xfId="850"/>
    <cellStyle name="Normal 10 3 4" xfId="615"/>
    <cellStyle name="Normal 10 3 5" xfId="848"/>
    <cellStyle name="Normal 10 3 6" xfId="1304"/>
    <cellStyle name="Normal 10 4" xfId="344"/>
    <cellStyle name="Normal 10 4 2" xfId="345"/>
    <cellStyle name="Normal 10 4 2 2" xfId="619"/>
    <cellStyle name="Normal 10 4 2 3" xfId="852"/>
    <cellStyle name="Normal 10 4 3" xfId="346"/>
    <cellStyle name="Normal 10 4 3 2" xfId="620"/>
    <cellStyle name="Normal 10 4 3 3" xfId="853"/>
    <cellStyle name="Normal 10 4 4" xfId="618"/>
    <cellStyle name="Normal 10 4 5" xfId="851"/>
    <cellStyle name="Normal 10 4 6" xfId="1313"/>
    <cellStyle name="Normal 10 5" xfId="347"/>
    <cellStyle name="Normal 10 5 2" xfId="621"/>
    <cellStyle name="Normal 10 5 3" xfId="854"/>
    <cellStyle name="Normal 10 6" xfId="348"/>
    <cellStyle name="Normal 10 6 2" xfId="622"/>
    <cellStyle name="Normal 10 6 3" xfId="855"/>
    <cellStyle name="Normal 10 7" xfId="1129"/>
    <cellStyle name="Normal 10 8" xfId="1287"/>
    <cellStyle name="Normal 11" xfId="349"/>
    <cellStyle name="Normal 11 2" xfId="350"/>
    <cellStyle name="Normal 11 2 2" xfId="1130"/>
    <cellStyle name="Normal 11 2 2 2" xfId="1324"/>
    <cellStyle name="Normal 11 2 3" xfId="1300"/>
    <cellStyle name="Normal 11 3" xfId="941"/>
    <cellStyle name="Normal 11 3 2" xfId="1307"/>
    <cellStyle name="Normal 11 4" xfId="1131"/>
    <cellStyle name="Normal 11 4 2" xfId="1314"/>
    <cellStyle name="Normal 11 5" xfId="1288"/>
    <cellStyle name="Normal 12" xfId="351"/>
    <cellStyle name="Normal 12 2" xfId="352"/>
    <cellStyle name="Normal 12 3" xfId="891"/>
    <cellStyle name="Normal 12 4" xfId="1292"/>
    <cellStyle name="Normal 13" xfId="1132"/>
    <cellStyle name="Normal 13 2" xfId="1306"/>
    <cellStyle name="Normal 14" xfId="1133"/>
    <cellStyle name="Normal 14 2" xfId="1134"/>
    <cellStyle name="Normal 15" xfId="1135"/>
    <cellStyle name="Normal 16" xfId="1136"/>
    <cellStyle name="Normal 17" xfId="1368"/>
    <cellStyle name="Normal 2" xfId="1"/>
    <cellStyle name="Normal 2 2" xfId="53"/>
    <cellStyle name="Normal 2 2 2" xfId="134"/>
    <cellStyle name="Normal 2 2 2 2" xfId="1137"/>
    <cellStyle name="Normal 2 2 3" xfId="117"/>
    <cellStyle name="Normal 2 2 4" xfId="1138"/>
    <cellStyle name="Normal 2 3" xfId="118"/>
    <cellStyle name="Normal 2 3 2" xfId="1139"/>
    <cellStyle name="Normal 2 4" xfId="66"/>
    <cellStyle name="Normal 2 5" xfId="15"/>
    <cellStyle name="Normal 2 6" xfId="1140"/>
    <cellStyle name="Normal 2 6 2" xfId="1361"/>
    <cellStyle name="Normal 2_3.Havelvacner_N1_12 23.01.2018" xfId="353"/>
    <cellStyle name="Normal 3" xfId="3"/>
    <cellStyle name="Normal 3 2" xfId="54"/>
    <cellStyle name="Normal 3 2 2" xfId="119"/>
    <cellStyle name="Normal 3 2 2 2" xfId="1141"/>
    <cellStyle name="Normal 3 2 3" xfId="75"/>
    <cellStyle name="Normal 3 3" xfId="69"/>
    <cellStyle name="Normal 3 4" xfId="1142"/>
    <cellStyle name="Normal 3_HavelvacN2axjusakN3" xfId="78"/>
    <cellStyle name="Normal 4" xfId="5"/>
    <cellStyle name="Normal 4 2" xfId="76"/>
    <cellStyle name="Normal 4 2 2" xfId="354"/>
    <cellStyle name="Normal 4 2 3" xfId="1143"/>
    <cellStyle name="Normal 4 2 4" xfId="1144"/>
    <cellStyle name="Normal 4 3" xfId="72"/>
    <cellStyle name="Normal 4 3 2" xfId="1145"/>
    <cellStyle name="Normal 4 4" xfId="1146"/>
    <cellStyle name="Normal 5" xfId="8"/>
    <cellStyle name="Normal 5 10" xfId="998"/>
    <cellStyle name="Normal 5 2" xfId="55"/>
    <cellStyle name="Normal 5 2 2" xfId="120"/>
    <cellStyle name="Normal 5 2 2 2" xfId="428"/>
    <cellStyle name="Normal 5 2 2 2 2" xfId="1327"/>
    <cellStyle name="Normal 5 2 2 2 3" xfId="1303"/>
    <cellStyle name="Normal 5 2 2 3" xfId="663"/>
    <cellStyle name="Normal 5 2 2 3 2" xfId="1317"/>
    <cellStyle name="Normal 5 2 2 4" xfId="1291"/>
    <cellStyle name="Normal 5 2 3" xfId="942"/>
    <cellStyle name="Normal 5 2 3 2" xfId="1321"/>
    <cellStyle name="Normal 5 2 3 3" xfId="1297"/>
    <cellStyle name="Normal 5 2 4" xfId="943"/>
    <cellStyle name="Normal 5 2 4 2" xfId="1311"/>
    <cellStyle name="Normal 5 2 5" xfId="1147"/>
    <cellStyle name="Normal 5 2 6" xfId="1282"/>
    <cellStyle name="Normal 5 3" xfId="355"/>
    <cellStyle name="Normal 5 3 2" xfId="356"/>
    <cellStyle name="Normal 5 3 2 2" xfId="357"/>
    <cellStyle name="Normal 5 3 2 2 2" xfId="625"/>
    <cellStyle name="Normal 5 3 2 2 3" xfId="858"/>
    <cellStyle name="Normal 5 3 2 3" xfId="358"/>
    <cellStyle name="Normal 5 3 2 3 2" xfId="626"/>
    <cellStyle name="Normal 5 3 2 3 3" xfId="859"/>
    <cellStyle name="Normal 5 3 2 4" xfId="624"/>
    <cellStyle name="Normal 5 3 2 5" xfId="857"/>
    <cellStyle name="Normal 5 3 3" xfId="359"/>
    <cellStyle name="Normal 5 3 3 2" xfId="627"/>
    <cellStyle name="Normal 5 3 3 3" xfId="860"/>
    <cellStyle name="Normal 5 3 4" xfId="360"/>
    <cellStyle name="Normal 5 3 4 2" xfId="628"/>
    <cellStyle name="Normal 5 3 4 3" xfId="861"/>
    <cellStyle name="Normal 5 3 5" xfId="623"/>
    <cellStyle name="Normal 5 3 6" xfId="856"/>
    <cellStyle name="Normal 5 4" xfId="361"/>
    <cellStyle name="Normal 5 4 2" xfId="362"/>
    <cellStyle name="Normal 5 4 2 2" xfId="363"/>
    <cellStyle name="Normal 5 4 2 2 2" xfId="631"/>
    <cellStyle name="Normal 5 4 2 2 3" xfId="864"/>
    <cellStyle name="Normal 5 4 2 3" xfId="364"/>
    <cellStyle name="Normal 5 4 2 3 2" xfId="632"/>
    <cellStyle name="Normal 5 4 2 3 3" xfId="865"/>
    <cellStyle name="Normal 5 4 2 4" xfId="630"/>
    <cellStyle name="Normal 5 4 2 5" xfId="863"/>
    <cellStyle name="Normal 5 4 3" xfId="365"/>
    <cellStyle name="Normal 5 4 3 2" xfId="633"/>
    <cellStyle name="Normal 5 4 3 3" xfId="866"/>
    <cellStyle name="Normal 5 4 4" xfId="366"/>
    <cellStyle name="Normal 5 4 4 2" xfId="634"/>
    <cellStyle name="Normal 5 4 4 3" xfId="867"/>
    <cellStyle name="Normal 5 4 5" xfId="629"/>
    <cellStyle name="Normal 5 4 6" xfId="862"/>
    <cellStyle name="Normal 5 5" xfId="367"/>
    <cellStyle name="Normal 5 5 2" xfId="368"/>
    <cellStyle name="Normal 5 5 2 2" xfId="636"/>
    <cellStyle name="Normal 5 5 2 3" xfId="869"/>
    <cellStyle name="Normal 5 5 3" xfId="369"/>
    <cellStyle name="Normal 5 5 3 2" xfId="637"/>
    <cellStyle name="Normal 5 5 3 3" xfId="870"/>
    <cellStyle name="Normal 5 5 4" xfId="635"/>
    <cellStyle name="Normal 5 5 5" xfId="868"/>
    <cellStyle name="Normal 5 6" xfId="370"/>
    <cellStyle name="Normal 5 6 2" xfId="371"/>
    <cellStyle name="Normal 5 6 2 2" xfId="639"/>
    <cellStyle name="Normal 5 6 2 3" xfId="872"/>
    <cellStyle name="Normal 5 6 3" xfId="372"/>
    <cellStyle name="Normal 5 6 3 2" xfId="640"/>
    <cellStyle name="Normal 5 6 3 3" xfId="873"/>
    <cellStyle name="Normal 5 6 4" xfId="638"/>
    <cellStyle name="Normal 5 6 5" xfId="871"/>
    <cellStyle name="Normal 5 7" xfId="373"/>
    <cellStyle name="Normal 5 7 2" xfId="641"/>
    <cellStyle name="Normal 5 7 3" xfId="874"/>
    <cellStyle name="Normal 5 8" xfId="374"/>
    <cellStyle name="Normal 5 8 2" xfId="642"/>
    <cellStyle name="Normal 5 8 3" xfId="875"/>
    <cellStyle name="Normal 5 9" xfId="375"/>
    <cellStyle name="Normal 5 9 2" xfId="643"/>
    <cellStyle name="Normal 5 9 3" xfId="876"/>
    <cellStyle name="Normal 6" xfId="121"/>
    <cellStyle name="Normal 6 2" xfId="944"/>
    <cellStyle name="Normal 6 2 2" xfId="1148"/>
    <cellStyle name="Normal 6 3" xfId="1149"/>
    <cellStyle name="Normal 7" xfId="122"/>
    <cellStyle name="Normal 7 2" xfId="999"/>
    <cellStyle name="Normal 7 3" xfId="1150"/>
    <cellStyle name="Normal 8" xfId="7"/>
    <cellStyle name="Normal 8 2" xfId="133"/>
    <cellStyle name="Normal 8 2 2" xfId="1151"/>
    <cellStyle name="Normal 8 2 2 2" xfId="1318"/>
    <cellStyle name="Normal 8 2 3" xfId="1294"/>
    <cellStyle name="Normal 8 3" xfId="945"/>
    <cellStyle name="Normal 8 3 2" xfId="1308"/>
    <cellStyle name="Normal 8 4" xfId="946"/>
    <cellStyle name="Normal 8 5" xfId="1277"/>
    <cellStyle name="Normal 9" xfId="12"/>
    <cellStyle name="Normal 9 2" xfId="421"/>
    <cellStyle name="Normal 9 2 2" xfId="1322"/>
    <cellStyle name="Normal 9 2 3" xfId="1298"/>
    <cellStyle name="Normal 9 3" xfId="656"/>
    <cellStyle name="Normal 9 3 2" xfId="1312"/>
    <cellStyle name="Normal 9 4" xfId="1152"/>
    <cellStyle name="Normal 9 5" xfId="1286"/>
    <cellStyle name="Normal_Book2" xfId="1362"/>
    <cellStyle name="Normal_tax" xfId="1364"/>
    <cellStyle name="Normal_Total quartal 06.12.08" xfId="1363"/>
    <cellStyle name="Note 2" xfId="56"/>
    <cellStyle name="Note 2 2" xfId="123"/>
    <cellStyle name="Note 2 2 2" xfId="429"/>
    <cellStyle name="Note 2 2 2 2" xfId="1153"/>
    <cellStyle name="Note 2 2 2 3" xfId="1154"/>
    <cellStyle name="Note 2 2 2 4" xfId="1155"/>
    <cellStyle name="Note 2 2 3" xfId="890"/>
    <cellStyle name="Note 2 2 4" xfId="1156"/>
    <cellStyle name="Note 2 2 5" xfId="1157"/>
    <cellStyle name="Note 2 3" xfId="997"/>
    <cellStyle name="Note 2 4" xfId="1251"/>
    <cellStyle name="Note 2 5" xfId="1283"/>
    <cellStyle name="Note 3" xfId="57"/>
    <cellStyle name="Note 3 2" xfId="423"/>
    <cellStyle name="Note 3 3" xfId="658"/>
    <cellStyle name="Note 4" xfId="947"/>
    <cellStyle name="Note 5" xfId="1250"/>
    <cellStyle name="Note 6" xfId="1264"/>
    <cellStyle name="Note 7" xfId="1335"/>
    <cellStyle name="Note 8" xfId="1348"/>
    <cellStyle name="Output" xfId="1225" builtinId="21" customBuiltin="1"/>
    <cellStyle name="Output 2" xfId="58"/>
    <cellStyle name="Output 2 2" xfId="124"/>
    <cellStyle name="Output 2 2 2" xfId="430"/>
    <cellStyle name="Output 2 2 2 2" xfId="1158"/>
    <cellStyle name="Output 2 2 2 3" xfId="1159"/>
    <cellStyle name="Output 2 2 2 4" xfId="1160"/>
    <cellStyle name="Output 2 2 3" xfId="661"/>
    <cellStyle name="Output 2 2 3 2" xfId="1161"/>
    <cellStyle name="Output 2 2 3 3" xfId="1162"/>
    <cellStyle name="Output 2 2 3 4" xfId="1163"/>
    <cellStyle name="Output 2 2 4" xfId="1164"/>
    <cellStyle name="Output 2 2 5" xfId="1165"/>
    <cellStyle name="Output 2 2 6" xfId="1166"/>
    <cellStyle name="Output 2 3" xfId="1167"/>
    <cellStyle name="Output 2 4" xfId="1284"/>
    <cellStyle name="Output 3" xfId="416"/>
    <cellStyle name="Percent 2" xfId="2"/>
    <cellStyle name="Percent 2 2" xfId="68"/>
    <cellStyle name="Percent 2 2 2" xfId="376"/>
    <cellStyle name="Percent 2 3" xfId="59"/>
    <cellStyle name="Percent 3" xfId="10"/>
    <cellStyle name="Percent 3 2" xfId="377"/>
    <cellStyle name="Percent 4" xfId="1168"/>
    <cellStyle name="Percent 4 2" xfId="1169"/>
    <cellStyle name="Percent 5" xfId="1170"/>
    <cellStyle name="Percent 5 2" xfId="1171"/>
    <cellStyle name="Percent 5 2 2" xfId="1172"/>
    <cellStyle name="Percent 5 3" xfId="1173"/>
    <cellStyle name="RowLevel_1_N6+artabyuje" xfId="378"/>
    <cellStyle name="SN_241" xfId="6"/>
    <cellStyle name="SN_b" xfId="1366"/>
    <cellStyle name="SN_it" xfId="1367"/>
    <cellStyle name="SN10_bold" xfId="1370"/>
    <cellStyle name="Style 1" xfId="125"/>
    <cellStyle name="Style 1 2" xfId="126"/>
    <cellStyle name="Style 1 2 2" xfId="948"/>
    <cellStyle name="Style 1_verchnakan_ax21-25_2018" xfId="127"/>
    <cellStyle name="Title" xfId="1217" builtinId="15" customBuiltin="1"/>
    <cellStyle name="Title 2" xfId="60"/>
    <cellStyle name="Title 2 2" xfId="128"/>
    <cellStyle name="Title 2 3" xfId="1174"/>
    <cellStyle name="Title 3" xfId="417"/>
    <cellStyle name="Total" xfId="1231" builtinId="25" customBuiltin="1"/>
    <cellStyle name="Total 2" xfId="61"/>
    <cellStyle name="Total 2 2" xfId="129"/>
    <cellStyle name="Total 2 2 2" xfId="431"/>
    <cellStyle name="Total 2 2 2 2" xfId="1175"/>
    <cellStyle name="Total 2 2 2 3" xfId="1176"/>
    <cellStyle name="Total 2 2 2 4" xfId="1177"/>
    <cellStyle name="Total 2 2 3" xfId="889"/>
    <cellStyle name="Total 2 2 3 2" xfId="1178"/>
    <cellStyle name="Total 2 2 3 3" xfId="1179"/>
    <cellStyle name="Total 2 2 3 4" xfId="1180"/>
    <cellStyle name="Total 2 2 4" xfId="1181"/>
    <cellStyle name="Total 2 2 5" xfId="1182"/>
    <cellStyle name="Total 2 2 6" xfId="1183"/>
    <cellStyle name="Total 2 3" xfId="1184"/>
    <cellStyle name="Total 2 4" xfId="1285"/>
    <cellStyle name="Total 3" xfId="418"/>
    <cellStyle name="Warning Text" xfId="1229" builtinId="11" customBuiltin="1"/>
    <cellStyle name="Warning Text 2" xfId="62"/>
    <cellStyle name="Warning Text 2 2" xfId="130"/>
    <cellStyle name="Warning Text 2 2 2" xfId="1185"/>
    <cellStyle name="Warning Text 2 3" xfId="1186"/>
    <cellStyle name="Warning Text 3" xfId="419"/>
    <cellStyle name="Акцент1 2" xfId="949"/>
    <cellStyle name="Акцент1 3" xfId="950"/>
    <cellStyle name="Акцент2 2" xfId="951"/>
    <cellStyle name="Акцент2 3" xfId="952"/>
    <cellStyle name="Акцент3 2" xfId="953"/>
    <cellStyle name="Акцент3 3" xfId="954"/>
    <cellStyle name="Акцент4 2" xfId="955"/>
    <cellStyle name="Акцент4 3" xfId="956"/>
    <cellStyle name="Акцент5 2" xfId="957"/>
    <cellStyle name="Акцент5 3" xfId="958"/>
    <cellStyle name="Акцент6 2" xfId="959"/>
    <cellStyle name="Акцент6 3" xfId="960"/>
    <cellStyle name="Беззащитный" xfId="1187"/>
    <cellStyle name="Ввод  2" xfId="961"/>
    <cellStyle name="Ввод  3" xfId="962"/>
    <cellStyle name="Вывод 2" xfId="963"/>
    <cellStyle name="Вывод 3" xfId="964"/>
    <cellStyle name="Вычисление 2" xfId="965"/>
    <cellStyle name="Вычисление 3" xfId="966"/>
    <cellStyle name="Заголовок 1 2" xfId="967"/>
    <cellStyle name="Заголовок 1 3" xfId="968"/>
    <cellStyle name="Заголовок 2 2" xfId="969"/>
    <cellStyle name="Заголовок 2 3" xfId="970"/>
    <cellStyle name="Заголовок 3 2" xfId="971"/>
    <cellStyle name="Заголовок 3 3" xfId="972"/>
    <cellStyle name="Заголовок 4 2" xfId="973"/>
    <cellStyle name="Заголовок 4 3" xfId="974"/>
    <cellStyle name="Защитный" xfId="1188"/>
    <cellStyle name="Итог 2" xfId="975"/>
    <cellStyle name="Итог 3" xfId="976"/>
    <cellStyle name="Контрольная ячейка 2" xfId="977"/>
    <cellStyle name="Контрольная ячейка 3" xfId="978"/>
    <cellStyle name="Название 2" xfId="379"/>
    <cellStyle name="Название 3" xfId="1189"/>
    <cellStyle name="Нейтральный 2" xfId="979"/>
    <cellStyle name="Нейтральный 3" xfId="980"/>
    <cellStyle name="Обычный 2" xfId="13"/>
    <cellStyle name="Обычный 2 10" xfId="1190"/>
    <cellStyle name="Обычный 2 11" xfId="1191"/>
    <cellStyle name="Обычный 2 12" xfId="1192"/>
    <cellStyle name="Обычный 2 13" xfId="1193"/>
    <cellStyle name="Обычный 2 2" xfId="132"/>
    <cellStyle name="Обычный 2 2 2" xfId="1194"/>
    <cellStyle name="Обычный 2 3" xfId="131"/>
    <cellStyle name="Обычный 2 4" xfId="1195"/>
    <cellStyle name="Обычный 2 4 2" xfId="1196"/>
    <cellStyle name="Обычный 2 5" xfId="1197"/>
    <cellStyle name="Обычный 2 5 2" xfId="1198"/>
    <cellStyle name="Обычный 2 6" xfId="1199"/>
    <cellStyle name="Обычный 2 6 2" xfId="1200"/>
    <cellStyle name="Обычный 2 7" xfId="1201"/>
    <cellStyle name="Обычный 2 7 2" xfId="1202"/>
    <cellStyle name="Обычный 2 8" xfId="1203"/>
    <cellStyle name="Обычный 2 8 2" xfId="1204"/>
    <cellStyle name="Обычный 2 9" xfId="1205"/>
    <cellStyle name="Обычный 2_900005052015" xfId="1206"/>
    <cellStyle name="Обычный 3" xfId="135"/>
    <cellStyle name="Обычный 3 2" xfId="432"/>
    <cellStyle name="Обычный 3 3" xfId="664"/>
    <cellStyle name="Обычный 4" xfId="136"/>
    <cellStyle name="Обычный 5" xfId="137"/>
    <cellStyle name="Обычный 6" xfId="138"/>
    <cellStyle name="Обычный 7" xfId="981"/>
    <cellStyle name="Обычный 7 2" xfId="1216"/>
    <cellStyle name="Обычный 8" xfId="1207"/>
    <cellStyle name="Обычный 9" xfId="1208"/>
    <cellStyle name="Обычный 9 2" xfId="1209"/>
    <cellStyle name="Плохой 2" xfId="982"/>
    <cellStyle name="Плохой 3" xfId="983"/>
    <cellStyle name="Пояснение 2" xfId="984"/>
    <cellStyle name="Пояснение 3" xfId="985"/>
    <cellStyle name="Примечание 2" xfId="986"/>
    <cellStyle name="Примечание 3" xfId="1210"/>
    <cellStyle name="Связанная ячейка 2" xfId="987"/>
    <cellStyle name="Связанная ячейка 3" xfId="988"/>
    <cellStyle name="Стиль 1" xfId="63"/>
    <cellStyle name="Текст предупреждения 2" xfId="989"/>
    <cellStyle name="Текст предупреждения 3" xfId="990"/>
    <cellStyle name="Финансовый 2" xfId="64"/>
    <cellStyle name="Финансовый 2 2" xfId="991"/>
    <cellStyle name="Финансовый 2 3" xfId="1211"/>
    <cellStyle name="Финансовый 3" xfId="892"/>
    <cellStyle name="Финансовый 3 2" xfId="1212"/>
    <cellStyle name="Финансовый 4" xfId="992"/>
    <cellStyle name="Финансовый 4 2" xfId="1213"/>
    <cellStyle name="Финансовый 5" xfId="1214"/>
    <cellStyle name="Финансовый 6" xfId="1215"/>
    <cellStyle name="Хороший 2" xfId="993"/>
    <cellStyle name="Хороший 3" xfId="9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%202023/Partners/Grant%20and%20International%20projects/1.7mln/111111%20byujei%20popoxutyun%202024%20june/&#1402;&#1381;&#1407;%20&#1378;&#1397;&#1400;&#1410;&#1403;&#1381;&#1387;%20&#1411;&#1400;&#1411;&#1400;&#1389;&#1400;&#1410;&#1385;&#1397;&#1400;&#1410;&#1398;/working%201232%20072024%20%20&#1344;&#1377;&#1406;&#1381;&#1388;&#1406;&#1377;&#139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SD 1232 բյուջե 2024 (2)"/>
      <sheetName val="Հ3 Մաս 3"/>
      <sheetName val="Հ3 Մաս 4"/>
      <sheetName val="Հ4 "/>
      <sheetName val="Հ4 11001"/>
      <sheetName val="Հ4 32001"/>
      <sheetName val="Հ5"/>
      <sheetName val="Հ6"/>
      <sheetName val="Հ7 Ձև1"/>
      <sheetName val="AMD Հ7 Ձև1 round"/>
      <sheetName val="AMD 1232 բյուջե 2024"/>
      <sheetName val="Total Budget"/>
      <sheetName val="Sheet1"/>
      <sheetName val="AMD Հ7 Ձև2"/>
      <sheetName val="Հ7 Ձև2 (2)"/>
      <sheetName val="Հ8"/>
      <sheetName val="Total Budget1 (2)"/>
      <sheetName val="Total Budget1"/>
      <sheetName val="Լրացման պահանջներ"/>
    </sheetNames>
    <sheetDataSet>
      <sheetData sheetId="0">
        <row r="5">
          <cell r="K5">
            <v>15810</v>
          </cell>
          <cell r="N5">
            <v>711.48</v>
          </cell>
          <cell r="T5">
            <v>0</v>
          </cell>
          <cell r="U5">
            <v>0</v>
          </cell>
          <cell r="V5">
            <v>19819.042378786748</v>
          </cell>
        </row>
        <row r="6">
          <cell r="K6">
            <v>466</v>
          </cell>
          <cell r="N6">
            <v>126.87</v>
          </cell>
          <cell r="T6">
            <v>0</v>
          </cell>
          <cell r="U6">
            <v>0</v>
          </cell>
          <cell r="V6">
            <v>405.6587407738761</v>
          </cell>
        </row>
        <row r="7">
          <cell r="K7">
            <v>2554.5</v>
          </cell>
          <cell r="N7">
            <v>68.02</v>
          </cell>
          <cell r="T7">
            <v>0</v>
          </cell>
          <cell r="U7">
            <v>0</v>
          </cell>
          <cell r="V7">
            <v>2762.5803007032978</v>
          </cell>
        </row>
        <row r="8">
          <cell r="K8">
            <v>237.3</v>
          </cell>
          <cell r="N8">
            <v>117.47</v>
          </cell>
          <cell r="T8">
            <v>0</v>
          </cell>
          <cell r="U8">
            <v>0</v>
          </cell>
          <cell r="V8">
            <v>143.52094659410028</v>
          </cell>
        </row>
        <row r="9">
          <cell r="K9">
            <v>40405.599999999999</v>
          </cell>
          <cell r="N9">
            <v>27372.49</v>
          </cell>
          <cell r="Q9">
            <v>12646.884166666659</v>
          </cell>
          <cell r="R9">
            <v>3449.40916449216</v>
          </cell>
          <cell r="T9">
            <v>37931.172499999979</v>
          </cell>
          <cell r="U9">
            <v>10348.227493476479</v>
          </cell>
          <cell r="V9">
            <v>112862.50806655234</v>
          </cell>
        </row>
        <row r="10">
          <cell r="K10">
            <v>347.9</v>
          </cell>
          <cell r="N10">
            <v>145.19</v>
          </cell>
          <cell r="Q10">
            <v>0</v>
          </cell>
          <cell r="R10">
            <v>0</v>
          </cell>
          <cell r="T10">
            <v>206.03</v>
          </cell>
          <cell r="U10">
            <v>0</v>
          </cell>
          <cell r="V10">
            <v>553.92999999999995</v>
          </cell>
        </row>
        <row r="11">
          <cell r="K11">
            <v>9834.7000000000007</v>
          </cell>
          <cell r="N11">
            <v>9834.7000000000007</v>
          </cell>
          <cell r="Q11">
            <v>0</v>
          </cell>
          <cell r="R11">
            <v>0</v>
          </cell>
          <cell r="T11">
            <v>1165.2999999999993</v>
          </cell>
          <cell r="U11">
            <v>233.74835358731571</v>
          </cell>
          <cell r="V11">
            <v>13200</v>
          </cell>
        </row>
        <row r="18">
          <cell r="K18">
            <v>773562.4</v>
          </cell>
          <cell r="N18">
            <v>312610.38</v>
          </cell>
          <cell r="Q18">
            <v>377835.97777777776</v>
          </cell>
          <cell r="R18">
            <v>82449.734072350999</v>
          </cell>
          <cell r="T18">
            <v>188917.98888888888</v>
          </cell>
          <cell r="U18">
            <v>41224.867036175499</v>
          </cell>
          <cell r="V18">
            <v>1618703.3115213101</v>
          </cell>
        </row>
        <row r="19">
          <cell r="F19" t="str">
            <v>արչական սարքավորումներ 5122 Վ</v>
          </cell>
        </row>
        <row r="25">
          <cell r="D25">
            <v>402.39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F9" t="str">
            <v>Աշխատողների աշխատավարձեր և հավելավճարներ 4111</v>
          </cell>
        </row>
        <row r="12">
          <cell r="F12" t="str">
            <v>Կապի ծառայություններ 4214</v>
          </cell>
        </row>
        <row r="13">
          <cell r="F13" t="str">
            <v>Գույքի և սարքավորումների վարձակալություն 4216</v>
          </cell>
        </row>
        <row r="16">
          <cell r="F16" t="str">
            <v>Ներկայացուցչական ծախսեր 4237</v>
          </cell>
        </row>
        <row r="20">
          <cell r="F20" t="str">
            <v>Այլ ծախսեր 4861</v>
          </cell>
        </row>
        <row r="21">
          <cell r="F21" t="str">
            <v>Ներքին գործուղումներ 4221</v>
          </cell>
          <cell r="O21">
            <v>0</v>
          </cell>
          <cell r="U21">
            <v>0</v>
          </cell>
        </row>
        <row r="22">
          <cell r="F22" t="str">
            <v>Կառավարչական ծառայություններ 4235</v>
          </cell>
        </row>
        <row r="23">
          <cell r="F23" t="str">
            <v>Ընդամենը</v>
          </cell>
        </row>
        <row r="24">
          <cell r="F24" t="str">
            <v xml:space="preserve"> Շենքերի և շինությունների կապիտալ վերանորոգում 5113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7"/>
  <sheetViews>
    <sheetView topLeftCell="A4" workbookViewId="0">
      <selection activeCell="C12" sqref="C12"/>
    </sheetView>
  </sheetViews>
  <sheetFormatPr defaultColWidth="9.140625" defaultRowHeight="16.5"/>
  <cols>
    <col min="1" max="1" width="3.28515625" style="278" customWidth="1"/>
    <col min="2" max="2" width="53.85546875" style="278" customWidth="1"/>
    <col min="3" max="3" width="38.28515625" style="278" customWidth="1"/>
    <col min="4" max="4" width="11.5703125" style="278" bestFit="1" customWidth="1"/>
    <col min="5" max="5" width="9.140625" style="278"/>
    <col min="6" max="6" width="11.5703125" style="278" bestFit="1" customWidth="1"/>
    <col min="7" max="7" width="9.140625" style="278"/>
    <col min="8" max="8" width="11.5703125" style="278" bestFit="1" customWidth="1"/>
    <col min="9" max="16384" width="9.140625" style="278"/>
  </cols>
  <sheetData>
    <row r="1" spans="2:8">
      <c r="B1" s="322" t="s">
        <v>95</v>
      </c>
      <c r="C1" s="322"/>
    </row>
    <row r="2" spans="2:8">
      <c r="B2" s="322" t="s">
        <v>39</v>
      </c>
      <c r="C2" s="322"/>
    </row>
    <row r="3" spans="2:8">
      <c r="B3" s="322" t="s">
        <v>0</v>
      </c>
      <c r="C3" s="322"/>
    </row>
    <row r="6" spans="2:8" ht="57" customHeight="1">
      <c r="B6" s="321" t="s">
        <v>260</v>
      </c>
      <c r="C6" s="321"/>
    </row>
    <row r="8" spans="2:8">
      <c r="C8" s="280" t="s">
        <v>28</v>
      </c>
    </row>
    <row r="9" spans="2:8" ht="55.5" customHeight="1">
      <c r="B9" s="302"/>
      <c r="C9" s="219" t="s">
        <v>38</v>
      </c>
      <c r="F9" s="299"/>
    </row>
    <row r="10" spans="2:8">
      <c r="B10" s="302" t="s">
        <v>107</v>
      </c>
      <c r="C10" s="303">
        <v>248548.1</v>
      </c>
    </row>
    <row r="11" spans="2:8">
      <c r="B11" s="302" t="s">
        <v>108</v>
      </c>
      <c r="C11" s="303">
        <f>C10</f>
        <v>248548.1</v>
      </c>
      <c r="D11" s="300"/>
      <c r="F11" s="300"/>
      <c r="H11" s="301"/>
    </row>
    <row r="12" spans="2:8">
      <c r="B12" s="302" t="s">
        <v>109</v>
      </c>
      <c r="C12" s="304">
        <f>C11-C10</f>
        <v>0</v>
      </c>
      <c r="D12" s="301"/>
    </row>
    <row r="16" spans="2:8">
      <c r="B16" s="319" t="s">
        <v>110</v>
      </c>
      <c r="C16" s="320" t="s">
        <v>11</v>
      </c>
      <c r="D16" s="320"/>
    </row>
    <row r="17" spans="2:4" ht="45.75" customHeight="1">
      <c r="B17" s="319"/>
      <c r="C17" s="320"/>
      <c r="D17" s="320"/>
    </row>
  </sheetData>
  <mergeCells count="6">
    <mergeCell ref="B16:B17"/>
    <mergeCell ref="C16:D17"/>
    <mergeCell ref="B6:C6"/>
    <mergeCell ref="B1:C1"/>
    <mergeCell ref="B2:C2"/>
    <mergeCell ref="B3:C3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24"/>
  <sheetViews>
    <sheetView topLeftCell="A7" workbookViewId="0">
      <selection activeCell="A5" sqref="A5:C5"/>
    </sheetView>
  </sheetViews>
  <sheetFormatPr defaultColWidth="9.140625" defaultRowHeight="15.75"/>
  <cols>
    <col min="1" max="1" width="58.85546875" style="68" customWidth="1"/>
    <col min="2" max="2" width="34.140625" style="68" customWidth="1"/>
    <col min="3" max="3" width="30.42578125" style="68" customWidth="1"/>
    <col min="4" max="44" width="9.140625" style="69"/>
    <col min="45" max="16384" width="9.140625" style="68"/>
  </cols>
  <sheetData>
    <row r="1" spans="1:3" ht="17.25">
      <c r="B1" s="329" t="s">
        <v>106</v>
      </c>
      <c r="C1" s="329"/>
    </row>
    <row r="2" spans="1:3" ht="17.25">
      <c r="B2" s="329" t="s">
        <v>39</v>
      </c>
      <c r="C2" s="329"/>
    </row>
    <row r="3" spans="1:3" ht="17.25">
      <c r="B3" s="329" t="s">
        <v>0</v>
      </c>
      <c r="C3" s="329"/>
    </row>
    <row r="5" spans="1:3" ht="99" customHeight="1">
      <c r="A5" s="328" t="s">
        <v>138</v>
      </c>
      <c r="B5" s="328"/>
      <c r="C5" s="328"/>
    </row>
    <row r="7" spans="1:3" ht="17.25">
      <c r="C7" s="61" t="s">
        <v>28</v>
      </c>
    </row>
    <row r="8" spans="1:3" ht="51.75" customHeight="1">
      <c r="A8" s="330" t="s">
        <v>61</v>
      </c>
      <c r="B8" s="330" t="s">
        <v>135</v>
      </c>
      <c r="C8" s="330"/>
    </row>
    <row r="9" spans="1:3" ht="49.5" customHeight="1">
      <c r="A9" s="330"/>
      <c r="B9" s="59" t="s">
        <v>62</v>
      </c>
      <c r="C9" s="23" t="s">
        <v>6</v>
      </c>
    </row>
    <row r="10" spans="1:3" ht="15" customHeight="1">
      <c r="A10" s="323" t="s">
        <v>63</v>
      </c>
      <c r="B10" s="324" t="e">
        <f>B13+B18</f>
        <v>#REF!</v>
      </c>
      <c r="C10" s="324">
        <f>C13+C18</f>
        <v>0</v>
      </c>
    </row>
    <row r="11" spans="1:3" ht="15" customHeight="1">
      <c r="A11" s="323" t="s">
        <v>13</v>
      </c>
      <c r="B11" s="325"/>
      <c r="C11" s="325"/>
    </row>
    <row r="12" spans="1:3" ht="17.25">
      <c r="A12" s="59" t="s">
        <v>13</v>
      </c>
      <c r="B12" s="62"/>
      <c r="C12" s="54"/>
    </row>
    <row r="13" spans="1:3" s="70" customFormat="1" ht="17.25">
      <c r="A13" s="67" t="s">
        <v>116</v>
      </c>
      <c r="B13" s="63" t="e">
        <f>B14</f>
        <v>#REF!</v>
      </c>
      <c r="C13" s="63">
        <f>C14</f>
        <v>-381948.6</v>
      </c>
    </row>
    <row r="14" spans="1:3" s="70" customFormat="1" ht="17.25">
      <c r="A14" s="67" t="s">
        <v>115</v>
      </c>
      <c r="B14" s="63" t="e">
        <f>B15</f>
        <v>#REF!</v>
      </c>
      <c r="C14" s="63">
        <f>C15</f>
        <v>-381948.6</v>
      </c>
    </row>
    <row r="15" spans="1:3" ht="15" customHeight="1">
      <c r="A15" s="67" t="s">
        <v>112</v>
      </c>
      <c r="B15" s="63" t="e">
        <f>B17</f>
        <v>#REF!</v>
      </c>
      <c r="C15" s="63">
        <f>C17</f>
        <v>-381948.6</v>
      </c>
    </row>
    <row r="16" spans="1:3" ht="17.25">
      <c r="A16" s="73" t="s">
        <v>113</v>
      </c>
      <c r="B16" s="63"/>
      <c r="C16" s="63"/>
    </row>
    <row r="17" spans="1:3" ht="86.25">
      <c r="A17" s="67" t="s">
        <v>114</v>
      </c>
      <c r="B17" s="63" t="e">
        <f>-'-4'!#REF!</f>
        <v>#REF!</v>
      </c>
      <c r="C17" s="63">
        <v>-381948.6</v>
      </c>
    </row>
    <row r="18" spans="1:3" ht="36.75" customHeight="1">
      <c r="A18" s="67" t="s">
        <v>65</v>
      </c>
      <c r="B18" s="63">
        <v>220700.4</v>
      </c>
      <c r="C18" s="52">
        <v>381948.6</v>
      </c>
    </row>
    <row r="19" spans="1:3" ht="30" customHeight="1">
      <c r="A19" s="67" t="s">
        <v>64</v>
      </c>
      <c r="B19" s="63">
        <v>220700.4</v>
      </c>
      <c r="C19" s="52">
        <v>381948.6</v>
      </c>
    </row>
    <row r="20" spans="1:3" ht="24.75" customHeight="1">
      <c r="A20" s="67" t="s">
        <v>66</v>
      </c>
      <c r="B20" s="63">
        <v>220700.4</v>
      </c>
      <c r="C20" s="52">
        <v>381948.6</v>
      </c>
    </row>
    <row r="21" spans="1:3" ht="30" customHeight="1">
      <c r="A21" s="67" t="s">
        <v>67</v>
      </c>
      <c r="B21" s="63" t="e">
        <f>'-4'!#REF!</f>
        <v>#REF!</v>
      </c>
      <c r="C21" s="52">
        <v>381948.6</v>
      </c>
    </row>
    <row r="23" spans="1:3">
      <c r="A23" s="326" t="s">
        <v>99</v>
      </c>
      <c r="B23" s="327" t="s">
        <v>11</v>
      </c>
      <c r="C23" s="327"/>
    </row>
    <row r="24" spans="1:3" ht="27.75" customHeight="1">
      <c r="A24" s="326"/>
      <c r="B24" s="327"/>
      <c r="C24" s="327"/>
    </row>
  </sheetData>
  <mergeCells count="11">
    <mergeCell ref="A5:C5"/>
    <mergeCell ref="B1:C1"/>
    <mergeCell ref="B2:C2"/>
    <mergeCell ref="B3:C3"/>
    <mergeCell ref="B8:C8"/>
    <mergeCell ref="A8:A9"/>
    <mergeCell ref="A10:A11"/>
    <mergeCell ref="B10:B11"/>
    <mergeCell ref="C10:C11"/>
    <mergeCell ref="A23:A24"/>
    <mergeCell ref="B23:C2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6"/>
  <sheetViews>
    <sheetView zoomScale="115" zoomScaleNormal="115" workbookViewId="0">
      <selection activeCell="C8" sqref="C8:C9"/>
    </sheetView>
  </sheetViews>
  <sheetFormatPr defaultColWidth="9.140625" defaultRowHeight="15"/>
  <cols>
    <col min="1" max="1" width="21.85546875" style="60" bestFit="1" customWidth="1"/>
    <col min="2" max="2" width="14.7109375" style="60" bestFit="1" customWidth="1"/>
    <col min="3" max="3" width="55.28515625" style="60" customWidth="1"/>
    <col min="4" max="4" width="40.85546875" style="60" customWidth="1"/>
    <col min="5" max="16384" width="9.140625" style="60"/>
  </cols>
  <sheetData>
    <row r="1" spans="1:4" ht="17.25">
      <c r="D1" s="61"/>
    </row>
    <row r="2" spans="1:4" ht="17.25">
      <c r="D2" s="61"/>
    </row>
    <row r="3" spans="1:4" ht="17.25">
      <c r="D3" s="61"/>
    </row>
    <row r="4" spans="1:4" ht="17.25">
      <c r="D4" s="61"/>
    </row>
    <row r="5" spans="1:4" ht="81.75" customHeight="1">
      <c r="A5" s="328" t="s">
        <v>140</v>
      </c>
      <c r="B5" s="328"/>
      <c r="C5" s="328"/>
      <c r="D5" s="328"/>
    </row>
    <row r="7" spans="1:4" ht="17.25">
      <c r="D7" s="61" t="s">
        <v>28</v>
      </c>
    </row>
    <row r="8" spans="1:4" ht="71.25" customHeight="1">
      <c r="A8" s="342" t="s">
        <v>70</v>
      </c>
      <c r="B8" s="342"/>
      <c r="C8" s="342" t="s">
        <v>71</v>
      </c>
      <c r="D8" s="99" t="s">
        <v>135</v>
      </c>
    </row>
    <row r="9" spans="1:4" ht="34.5">
      <c r="A9" s="65" t="s">
        <v>3</v>
      </c>
      <c r="B9" s="66" t="s">
        <v>4</v>
      </c>
      <c r="C9" s="342"/>
      <c r="D9" s="23" t="s">
        <v>6</v>
      </c>
    </row>
    <row r="10" spans="1:4" ht="33">
      <c r="A10" s="65"/>
      <c r="B10" s="66"/>
      <c r="C10" s="53" t="s">
        <v>100</v>
      </c>
      <c r="D10" s="52">
        <f>+D12</f>
        <v>916676.6</v>
      </c>
    </row>
    <row r="11" spans="1:4" ht="17.25">
      <c r="A11" s="331" t="s">
        <v>101</v>
      </c>
      <c r="B11" s="332"/>
      <c r="C11" s="332"/>
      <c r="D11" s="333"/>
    </row>
    <row r="12" spans="1:4" ht="34.5">
      <c r="A12" s="337" t="s">
        <v>148</v>
      </c>
      <c r="B12" s="340"/>
      <c r="C12" s="24" t="s">
        <v>151</v>
      </c>
      <c r="D12" s="341">
        <f>D16+D20</f>
        <v>916676.6</v>
      </c>
    </row>
    <row r="13" spans="1:4" ht="56.45" customHeight="1">
      <c r="A13" s="338"/>
      <c r="B13" s="340"/>
      <c r="C13" s="24" t="s">
        <v>152</v>
      </c>
      <c r="D13" s="341"/>
    </row>
    <row r="14" spans="1:4" ht="69">
      <c r="A14" s="339"/>
      <c r="B14" s="340"/>
      <c r="C14" s="24" t="s">
        <v>154</v>
      </c>
      <c r="D14" s="341"/>
    </row>
    <row r="15" spans="1:4" ht="17.25">
      <c r="A15" s="334"/>
      <c r="B15" s="335"/>
      <c r="C15" s="335"/>
      <c r="D15" s="336"/>
    </row>
    <row r="16" spans="1:4" ht="103.5">
      <c r="A16" s="337"/>
      <c r="B16" s="340" t="s">
        <v>149</v>
      </c>
      <c r="C16" s="24" t="s">
        <v>153</v>
      </c>
      <c r="D16" s="341">
        <v>458338.3</v>
      </c>
    </row>
    <row r="17" spans="1:4" ht="76.5" customHeight="1">
      <c r="A17" s="338"/>
      <c r="B17" s="340"/>
      <c r="C17" s="24" t="s">
        <v>155</v>
      </c>
      <c r="D17" s="341"/>
    </row>
    <row r="18" spans="1:4" ht="17.25">
      <c r="A18" s="338"/>
      <c r="B18" s="340"/>
      <c r="C18" s="25" t="s">
        <v>68</v>
      </c>
      <c r="D18" s="341"/>
    </row>
    <row r="19" spans="1:4" ht="17.25">
      <c r="A19" s="339"/>
      <c r="B19" s="340"/>
      <c r="C19" s="24" t="s">
        <v>156</v>
      </c>
      <c r="D19" s="341"/>
    </row>
    <row r="20" spans="1:4" ht="120.75">
      <c r="A20" s="337"/>
      <c r="B20" s="340" t="s">
        <v>150</v>
      </c>
      <c r="C20" s="24" t="s">
        <v>157</v>
      </c>
      <c r="D20" s="341">
        <v>458338.3</v>
      </c>
    </row>
    <row r="21" spans="1:4" ht="76.5" customHeight="1">
      <c r="A21" s="338"/>
      <c r="B21" s="340"/>
      <c r="C21" s="24" t="s">
        <v>158</v>
      </c>
      <c r="D21" s="341"/>
    </row>
    <row r="22" spans="1:4" ht="17.25">
      <c r="A22" s="338"/>
      <c r="B22" s="340"/>
      <c r="C22" s="25" t="s">
        <v>68</v>
      </c>
      <c r="D22" s="341"/>
    </row>
    <row r="23" spans="1:4" ht="51.75">
      <c r="A23" s="339"/>
      <c r="B23" s="340"/>
      <c r="C23" s="24" t="s">
        <v>159</v>
      </c>
      <c r="D23" s="341"/>
    </row>
    <row r="24" spans="1:4" ht="17.25">
      <c r="A24" s="343"/>
      <c r="B24" s="343"/>
      <c r="C24" s="343"/>
      <c r="D24" s="343"/>
    </row>
    <row r="25" spans="1:4" ht="17.25">
      <c r="A25" s="344"/>
      <c r="B25" s="344"/>
      <c r="C25" s="81"/>
      <c r="D25" s="341"/>
    </row>
    <row r="26" spans="1:4" ht="179.25" customHeight="1">
      <c r="A26" s="344"/>
      <c r="B26" s="344"/>
      <c r="C26" s="24"/>
      <c r="D26" s="341"/>
    </row>
    <row r="27" spans="1:4" ht="17.25">
      <c r="A27" s="344"/>
      <c r="B27" s="344"/>
      <c r="C27" s="25"/>
      <c r="D27" s="341"/>
    </row>
    <row r="28" spans="1:4" ht="17.25">
      <c r="A28" s="344"/>
      <c r="B28" s="344"/>
      <c r="C28" s="24"/>
      <c r="D28" s="341"/>
    </row>
    <row r="29" spans="1:4" ht="17.25">
      <c r="A29" s="74"/>
      <c r="B29" s="75"/>
      <c r="C29" s="76"/>
      <c r="D29" s="77"/>
    </row>
    <row r="30" spans="1:4" ht="17.25">
      <c r="A30" s="74"/>
      <c r="B30" s="75"/>
      <c r="C30" s="76"/>
      <c r="D30" s="77"/>
    </row>
    <row r="31" spans="1:4" ht="17.25">
      <c r="A31" s="74"/>
      <c r="B31" s="75"/>
      <c r="C31" s="76"/>
      <c r="D31" s="77"/>
    </row>
    <row r="32" spans="1:4" ht="17.25">
      <c r="A32" s="74"/>
      <c r="B32" s="75"/>
      <c r="C32" s="76"/>
      <c r="D32" s="77"/>
    </row>
    <row r="33" spans="1:4" ht="17.25">
      <c r="A33" s="74"/>
      <c r="B33" s="75"/>
      <c r="C33" s="76"/>
      <c r="D33" s="77"/>
    </row>
    <row r="34" spans="1:4" ht="17.25">
      <c r="A34" s="74"/>
      <c r="B34" s="75"/>
      <c r="C34" s="76"/>
      <c r="D34" s="77"/>
    </row>
    <row r="35" spans="1:4" ht="17.25">
      <c r="A35" s="74"/>
      <c r="B35" s="75"/>
      <c r="C35" s="76"/>
      <c r="D35" s="77"/>
    </row>
    <row r="36" spans="1:4" ht="17.25">
      <c r="A36" s="74"/>
      <c r="B36" s="75"/>
      <c r="C36" s="76"/>
      <c r="D36" s="77"/>
    </row>
    <row r="37" spans="1:4" ht="17.25">
      <c r="A37" s="74"/>
      <c r="B37" s="75"/>
      <c r="C37" s="76"/>
      <c r="D37" s="77"/>
    </row>
    <row r="38" spans="1:4" ht="17.25">
      <c r="A38" s="74"/>
      <c r="B38" s="75"/>
      <c r="C38" s="76"/>
      <c r="D38" s="77"/>
    </row>
    <row r="39" spans="1:4" ht="17.25">
      <c r="A39" s="74"/>
      <c r="B39" s="75"/>
      <c r="C39" s="76"/>
      <c r="D39" s="77"/>
    </row>
    <row r="40" spans="1:4" ht="34.5" customHeight="1">
      <c r="A40" s="74"/>
      <c r="B40" s="75"/>
      <c r="C40" s="76"/>
      <c r="D40" s="77"/>
    </row>
    <row r="41" spans="1:4" ht="17.25">
      <c r="A41" s="74"/>
      <c r="B41" s="75"/>
      <c r="C41" s="76"/>
      <c r="D41" s="77"/>
    </row>
    <row r="42" spans="1:4" ht="17.25">
      <c r="A42" s="74"/>
      <c r="B42" s="75"/>
      <c r="C42" s="76"/>
      <c r="D42" s="77"/>
    </row>
    <row r="43" spans="1:4" ht="17.25">
      <c r="A43" s="74"/>
      <c r="B43" s="75"/>
      <c r="C43" s="76"/>
      <c r="D43" s="77"/>
    </row>
    <row r="44" spans="1:4" ht="17.25">
      <c r="A44" s="74"/>
      <c r="B44" s="75"/>
      <c r="C44" s="76"/>
      <c r="D44" s="77"/>
    </row>
    <row r="45" spans="1:4" ht="17.25">
      <c r="A45" s="74"/>
      <c r="B45" s="75"/>
      <c r="C45" s="76"/>
      <c r="D45" s="77"/>
    </row>
    <row r="46" spans="1:4" ht="17.25">
      <c r="A46" s="74"/>
      <c r="B46" s="75"/>
      <c r="C46" s="76"/>
      <c r="D46" s="77"/>
    </row>
    <row r="47" spans="1:4" ht="17.25">
      <c r="A47" s="74"/>
      <c r="B47" s="75"/>
      <c r="C47" s="76"/>
      <c r="D47" s="77"/>
    </row>
    <row r="48" spans="1:4" ht="17.25">
      <c r="A48" s="74"/>
      <c r="B48" s="75"/>
      <c r="C48" s="76"/>
      <c r="D48" s="77"/>
    </row>
    <row r="49" spans="1:5" ht="17.25">
      <c r="A49" s="74"/>
      <c r="B49" s="75"/>
      <c r="C49" s="76"/>
      <c r="D49" s="77"/>
    </row>
    <row r="50" spans="1:5" ht="17.25">
      <c r="A50" s="74"/>
      <c r="B50" s="75"/>
      <c r="C50" s="76"/>
      <c r="D50" s="77"/>
    </row>
    <row r="51" spans="1:5" ht="14.25" customHeight="1"/>
    <row r="52" spans="1:5" ht="14.25" customHeight="1"/>
    <row r="53" spans="1:5" ht="14.25" customHeight="1"/>
    <row r="54" spans="1:5" ht="14.25" customHeight="1"/>
    <row r="55" spans="1:5" ht="14.25" customHeight="1">
      <c r="C55" s="326" t="s">
        <v>99</v>
      </c>
      <c r="D55" s="327" t="s">
        <v>11</v>
      </c>
      <c r="E55" s="327"/>
    </row>
    <row r="56" spans="1:5" ht="24" customHeight="1">
      <c r="C56" s="326"/>
      <c r="D56" s="327"/>
      <c r="E56" s="327"/>
    </row>
  </sheetData>
  <mergeCells count="20">
    <mergeCell ref="A20:A23"/>
    <mergeCell ref="B20:B23"/>
    <mergeCell ref="D20:D23"/>
    <mergeCell ref="D55:E56"/>
    <mergeCell ref="A8:B8"/>
    <mergeCell ref="C8:C9"/>
    <mergeCell ref="C55:C56"/>
    <mergeCell ref="A24:D24"/>
    <mergeCell ref="A25:A28"/>
    <mergeCell ref="B25:B28"/>
    <mergeCell ref="D25:D28"/>
    <mergeCell ref="A5:D5"/>
    <mergeCell ref="A11:D11"/>
    <mergeCell ref="A15:D15"/>
    <mergeCell ref="A16:A19"/>
    <mergeCell ref="B16:B19"/>
    <mergeCell ref="D16:D19"/>
    <mergeCell ref="A12:A14"/>
    <mergeCell ref="B12:B14"/>
    <mergeCell ref="D12:D14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4"/>
  <sheetViews>
    <sheetView topLeftCell="A4" workbookViewId="0">
      <selection activeCell="A5" sqref="A5:F5"/>
    </sheetView>
  </sheetViews>
  <sheetFormatPr defaultRowHeight="15"/>
  <cols>
    <col min="1" max="1" width="11" bestFit="1" customWidth="1"/>
    <col min="2" max="2" width="15" customWidth="1"/>
    <col min="3" max="3" width="56.5703125" customWidth="1"/>
    <col min="4" max="4" width="18.42578125" customWidth="1"/>
    <col min="5" max="5" width="17.28515625" customWidth="1"/>
    <col min="6" max="6" width="18.28515625" customWidth="1"/>
    <col min="7" max="7" width="16.28515625" customWidth="1"/>
  </cols>
  <sheetData>
    <row r="1" spans="1:8" ht="17.25">
      <c r="E1" s="363" t="s">
        <v>92</v>
      </c>
      <c r="F1" s="363"/>
    </row>
    <row r="2" spans="1:8" ht="17.25">
      <c r="E2" s="363" t="s">
        <v>39</v>
      </c>
      <c r="F2" s="363"/>
    </row>
    <row r="3" spans="1:8" ht="17.25">
      <c r="E3" s="363" t="s">
        <v>0</v>
      </c>
      <c r="F3" s="363"/>
    </row>
    <row r="5" spans="1:8" ht="47.25" customHeight="1">
      <c r="A5" s="362" t="s">
        <v>143</v>
      </c>
      <c r="B5" s="362"/>
      <c r="C5" s="362"/>
      <c r="D5" s="362"/>
      <c r="E5" s="362"/>
      <c r="F5" s="362"/>
    </row>
    <row r="6" spans="1:8" ht="47.25" customHeight="1">
      <c r="A6" s="20"/>
      <c r="B6" s="20"/>
      <c r="C6" s="20"/>
      <c r="D6" s="20"/>
      <c r="E6" s="20"/>
      <c r="F6" s="20"/>
    </row>
    <row r="7" spans="1:8" ht="17.25">
      <c r="F7" s="5" t="s">
        <v>28</v>
      </c>
    </row>
    <row r="8" spans="1:8" ht="49.5" customHeight="1">
      <c r="A8" s="351" t="s">
        <v>70</v>
      </c>
      <c r="B8" s="352"/>
      <c r="C8" s="348" t="s">
        <v>71</v>
      </c>
      <c r="D8" s="365" t="s">
        <v>144</v>
      </c>
      <c r="E8" s="366"/>
      <c r="F8" s="367"/>
      <c r="H8" s="17"/>
    </row>
    <row r="9" spans="1:8" ht="17.25" customHeight="1">
      <c r="A9" s="353"/>
      <c r="B9" s="354"/>
      <c r="C9" s="349"/>
      <c r="D9" s="364" t="s">
        <v>78</v>
      </c>
      <c r="E9" s="364"/>
      <c r="F9" s="364"/>
    </row>
    <row r="10" spans="1:8" ht="17.25">
      <c r="A10" s="355"/>
      <c r="B10" s="356"/>
      <c r="C10" s="349"/>
      <c r="D10" s="359" t="s">
        <v>79</v>
      </c>
      <c r="E10" s="359" t="s">
        <v>13</v>
      </c>
      <c r="F10" s="359"/>
    </row>
    <row r="11" spans="1:8" ht="79.5" customHeight="1">
      <c r="A11" s="27" t="s">
        <v>3</v>
      </c>
      <c r="B11" s="27" t="s">
        <v>4</v>
      </c>
      <c r="C11" s="350"/>
      <c r="D11" s="359"/>
      <c r="E11" s="17" t="s">
        <v>189</v>
      </c>
      <c r="F11" s="17" t="s">
        <v>80</v>
      </c>
    </row>
    <row r="12" spans="1:8" ht="34.5">
      <c r="B12" s="27"/>
      <c r="C12" s="47" t="s">
        <v>97</v>
      </c>
      <c r="D12" s="50">
        <f t="shared" ref="D12:F12" si="0">D14</f>
        <v>458338.3</v>
      </c>
      <c r="E12" s="50">
        <f t="shared" si="0"/>
        <v>381948.6</v>
      </c>
      <c r="F12" s="50">
        <f t="shared" si="0"/>
        <v>76389.7</v>
      </c>
    </row>
    <row r="13" spans="1:8" ht="17.25">
      <c r="A13" s="357"/>
      <c r="B13" s="358"/>
      <c r="C13" s="49" t="s">
        <v>13</v>
      </c>
      <c r="D13" s="51"/>
      <c r="E13" s="6"/>
      <c r="F13" s="6"/>
    </row>
    <row r="14" spans="1:8" ht="49.5">
      <c r="A14" s="27"/>
      <c r="B14" s="27"/>
      <c r="C14" s="48" t="s">
        <v>98</v>
      </c>
      <c r="D14" s="50">
        <f t="shared" ref="D14:F14" si="1">D15+D32</f>
        <v>458338.3</v>
      </c>
      <c r="E14" s="50">
        <f t="shared" si="1"/>
        <v>381948.6</v>
      </c>
      <c r="F14" s="50">
        <f t="shared" si="1"/>
        <v>76389.7</v>
      </c>
    </row>
    <row r="15" spans="1:8" ht="34.15" customHeight="1">
      <c r="A15" s="139">
        <v>1232</v>
      </c>
      <c r="B15" s="28"/>
      <c r="C15" s="27" t="s">
        <v>188</v>
      </c>
      <c r="D15" s="50">
        <f>+E15+F15</f>
        <v>458338.3</v>
      </c>
      <c r="E15" s="50">
        <v>381948.6</v>
      </c>
      <c r="F15" s="50">
        <v>76389.7</v>
      </c>
    </row>
    <row r="16" spans="1:8" ht="105" customHeight="1">
      <c r="A16" s="26"/>
      <c r="B16" s="19">
        <v>11001</v>
      </c>
      <c r="C16" s="24" t="s">
        <v>174</v>
      </c>
      <c r="D16" s="43">
        <f>+E16+F16</f>
        <v>458338.3</v>
      </c>
      <c r="E16" s="43">
        <v>381948.6</v>
      </c>
      <c r="F16" s="43">
        <v>76389.7</v>
      </c>
    </row>
    <row r="17" spans="1:6" ht="17.25">
      <c r="A17" s="360"/>
      <c r="B17" s="361"/>
      <c r="C17" s="29" t="s">
        <v>72</v>
      </c>
      <c r="D17" s="12"/>
      <c r="E17" s="12"/>
      <c r="F17" s="12"/>
    </row>
    <row r="18" spans="1:6" ht="34.5">
      <c r="A18" s="360"/>
      <c r="B18" s="361"/>
      <c r="C18" s="30" t="s">
        <v>15</v>
      </c>
      <c r="D18" s="43">
        <f>+E18+F18</f>
        <v>458338.3</v>
      </c>
      <c r="E18" s="43">
        <v>381948.6</v>
      </c>
      <c r="F18" s="43">
        <v>76389.7</v>
      </c>
    </row>
    <row r="19" spans="1:6" ht="34.5">
      <c r="A19" s="360"/>
      <c r="B19" s="361"/>
      <c r="C19" s="31" t="s">
        <v>73</v>
      </c>
      <c r="D19" s="12"/>
      <c r="E19" s="12"/>
      <c r="F19" s="12"/>
    </row>
    <row r="20" spans="1:6" ht="51.75">
      <c r="A20" s="360"/>
      <c r="B20" s="361"/>
      <c r="C20" s="140" t="s">
        <v>74</v>
      </c>
      <c r="D20" s="43">
        <f>+E20+F20</f>
        <v>458338.3</v>
      </c>
      <c r="E20" s="43">
        <v>381948.6</v>
      </c>
      <c r="F20" s="43">
        <v>76389.7</v>
      </c>
    </row>
    <row r="21" spans="1:6" ht="34.5">
      <c r="A21" s="360"/>
      <c r="B21" s="361"/>
      <c r="C21" s="140" t="s">
        <v>75</v>
      </c>
      <c r="D21" s="43">
        <f>+E21+F21</f>
        <v>458338.3</v>
      </c>
      <c r="E21" s="43">
        <v>381948.6</v>
      </c>
      <c r="F21" s="43">
        <v>76389.7</v>
      </c>
    </row>
    <row r="22" spans="1:6" ht="34.5">
      <c r="A22" s="360"/>
      <c r="B22" s="361"/>
      <c r="C22" s="140" t="s">
        <v>76</v>
      </c>
      <c r="D22" s="43">
        <f>+E22+F22</f>
        <v>458338.3</v>
      </c>
      <c r="E22" s="43">
        <v>381948.6</v>
      </c>
      <c r="F22" s="43">
        <v>76389.7</v>
      </c>
    </row>
    <row r="23" spans="1:6" ht="17.25">
      <c r="A23" s="360"/>
      <c r="B23" s="361"/>
      <c r="C23" s="140" t="s">
        <v>77</v>
      </c>
      <c r="D23" s="43">
        <f>+E23+F23</f>
        <v>458338.3</v>
      </c>
      <c r="E23" s="43">
        <v>381948.6</v>
      </c>
      <c r="F23" s="43">
        <v>76389.7</v>
      </c>
    </row>
    <row r="24" spans="1:6" s="86" customFormat="1" ht="103.5">
      <c r="A24" s="82"/>
      <c r="B24" s="13">
        <v>32001</v>
      </c>
      <c r="C24" s="81" t="s">
        <v>190</v>
      </c>
      <c r="D24" s="85">
        <f t="shared" ref="D24:F24" si="2">D26</f>
        <v>0</v>
      </c>
      <c r="E24" s="84">
        <f t="shared" si="2"/>
        <v>0</v>
      </c>
      <c r="F24" s="83">
        <f t="shared" si="2"/>
        <v>0</v>
      </c>
    </row>
    <row r="25" spans="1:6" s="86" customFormat="1" ht="17.25">
      <c r="A25" s="345"/>
      <c r="B25" s="346"/>
      <c r="C25" s="88" t="s">
        <v>72</v>
      </c>
      <c r="D25" s="85"/>
      <c r="E25" s="84"/>
      <c r="F25" s="83"/>
    </row>
    <row r="26" spans="1:6" s="86" customFormat="1" ht="34.5">
      <c r="A26" s="345"/>
      <c r="B26" s="346"/>
      <c r="C26" s="89" t="s">
        <v>15</v>
      </c>
      <c r="D26" s="85">
        <f t="shared" ref="D26:F26" si="3">D28</f>
        <v>0</v>
      </c>
      <c r="E26" s="84">
        <f t="shared" si="3"/>
        <v>0</v>
      </c>
      <c r="F26" s="83">
        <f t="shared" si="3"/>
        <v>0</v>
      </c>
    </row>
    <row r="27" spans="1:6" s="86" customFormat="1" ht="34.5">
      <c r="A27" s="345"/>
      <c r="B27" s="346"/>
      <c r="C27" s="90" t="s">
        <v>73</v>
      </c>
      <c r="D27" s="85"/>
      <c r="E27" s="84"/>
      <c r="F27" s="83"/>
    </row>
    <row r="28" spans="1:6" s="86" customFormat="1" ht="51.75">
      <c r="A28" s="345"/>
      <c r="B28" s="346"/>
      <c r="C28" s="140" t="s">
        <v>74</v>
      </c>
      <c r="D28" s="85">
        <f t="shared" ref="D28:F30" si="4">D29</f>
        <v>0</v>
      </c>
      <c r="E28" s="84">
        <f t="shared" si="4"/>
        <v>0</v>
      </c>
      <c r="F28" s="83">
        <f t="shared" si="4"/>
        <v>0</v>
      </c>
    </row>
    <row r="29" spans="1:6" s="86" customFormat="1" ht="34.5">
      <c r="A29" s="345"/>
      <c r="B29" s="346"/>
      <c r="C29" s="140" t="s">
        <v>75</v>
      </c>
      <c r="D29" s="85">
        <f t="shared" si="4"/>
        <v>0</v>
      </c>
      <c r="E29" s="84">
        <f t="shared" si="4"/>
        <v>0</v>
      </c>
      <c r="F29" s="83">
        <f t="shared" si="4"/>
        <v>0</v>
      </c>
    </row>
    <row r="30" spans="1:6" s="86" customFormat="1" ht="34.5">
      <c r="A30" s="345"/>
      <c r="B30" s="346"/>
      <c r="C30" s="140" t="s">
        <v>76</v>
      </c>
      <c r="D30" s="85">
        <f t="shared" si="4"/>
        <v>0</v>
      </c>
      <c r="E30" s="84">
        <f t="shared" si="4"/>
        <v>0</v>
      </c>
      <c r="F30" s="83">
        <f t="shared" si="4"/>
        <v>0</v>
      </c>
    </row>
    <row r="31" spans="1:6" s="86" customFormat="1" ht="17.25">
      <c r="A31" s="345"/>
      <c r="B31" s="346"/>
      <c r="C31" s="140" t="s">
        <v>77</v>
      </c>
      <c r="D31" s="92">
        <f>E31+F31</f>
        <v>0</v>
      </c>
      <c r="E31" s="84">
        <f>E41</f>
        <v>0</v>
      </c>
      <c r="F31" s="83">
        <v>0</v>
      </c>
    </row>
    <row r="32" spans="1:6" s="86" customFormat="1" ht="17.25">
      <c r="A32" s="93"/>
      <c r="B32" s="87"/>
      <c r="C32" s="94"/>
      <c r="D32" s="98"/>
      <c r="E32" s="97"/>
      <c r="F32" s="91"/>
    </row>
    <row r="33" spans="1:6" s="86" customFormat="1" ht="17.25">
      <c r="A33" s="82"/>
      <c r="B33" s="13"/>
      <c r="C33" s="81"/>
      <c r="D33" s="85"/>
      <c r="E33" s="84"/>
      <c r="F33" s="83"/>
    </row>
    <row r="34" spans="1:6" s="86" customFormat="1" ht="17.25">
      <c r="A34" s="345"/>
      <c r="B34" s="346"/>
      <c r="C34" s="88"/>
      <c r="D34" s="85"/>
      <c r="E34" s="84"/>
      <c r="F34" s="83"/>
    </row>
    <row r="35" spans="1:6" s="86" customFormat="1" ht="17.25">
      <c r="A35" s="345"/>
      <c r="B35" s="346"/>
      <c r="C35" s="89"/>
      <c r="D35" s="85"/>
      <c r="E35" s="84"/>
      <c r="F35" s="83"/>
    </row>
    <row r="36" spans="1:6" s="86" customFormat="1" ht="17.25">
      <c r="A36" s="345"/>
      <c r="B36" s="346"/>
      <c r="C36" s="90"/>
      <c r="D36" s="85"/>
      <c r="E36" s="84"/>
      <c r="F36" s="83"/>
    </row>
    <row r="37" spans="1:6" s="86" customFormat="1" ht="17.25">
      <c r="A37" s="345"/>
      <c r="B37" s="346"/>
      <c r="C37" s="90"/>
      <c r="D37" s="85"/>
      <c r="E37" s="84"/>
      <c r="F37" s="83"/>
    </row>
    <row r="38" spans="1:6" s="86" customFormat="1" ht="17.25">
      <c r="A38" s="345"/>
      <c r="B38" s="346"/>
      <c r="C38" s="90"/>
      <c r="D38" s="85"/>
      <c r="E38" s="84"/>
      <c r="F38" s="83"/>
    </row>
    <row r="39" spans="1:6" s="86" customFormat="1" ht="17.25">
      <c r="A39" s="345"/>
      <c r="B39" s="346"/>
      <c r="C39" s="90"/>
      <c r="D39" s="85"/>
      <c r="E39" s="84"/>
      <c r="F39" s="83"/>
    </row>
    <row r="40" spans="1:6" s="86" customFormat="1" ht="17.25">
      <c r="A40" s="345"/>
      <c r="B40" s="346"/>
      <c r="C40" s="90"/>
      <c r="D40" s="92"/>
      <c r="E40" s="84"/>
      <c r="F40" s="83"/>
    </row>
    <row r="41" spans="1:6" ht="15" customHeight="1"/>
    <row r="43" spans="1:6">
      <c r="C43" s="347" t="s">
        <v>99</v>
      </c>
      <c r="D43" s="327" t="s">
        <v>11</v>
      </c>
      <c r="E43" s="327"/>
    </row>
    <row r="44" spans="1:6" ht="19.5" customHeight="1">
      <c r="C44" s="347"/>
      <c r="D44" s="327"/>
      <c r="E44" s="327"/>
    </row>
  </sheetData>
  <mergeCells count="19">
    <mergeCell ref="A5:F5"/>
    <mergeCell ref="E1:F1"/>
    <mergeCell ref="E2:F2"/>
    <mergeCell ref="E3:F3"/>
    <mergeCell ref="D9:F9"/>
    <mergeCell ref="D8:F8"/>
    <mergeCell ref="A34:A40"/>
    <mergeCell ref="B34:B40"/>
    <mergeCell ref="C43:C44"/>
    <mergeCell ref="D43:E44"/>
    <mergeCell ref="C8:C11"/>
    <mergeCell ref="A8:B10"/>
    <mergeCell ref="A13:B13"/>
    <mergeCell ref="D10:D11"/>
    <mergeCell ref="E10:F10"/>
    <mergeCell ref="A17:A23"/>
    <mergeCell ref="B17:B23"/>
    <mergeCell ref="A25:A31"/>
    <mergeCell ref="B25:B3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5"/>
  <sheetViews>
    <sheetView topLeftCell="A4" workbookViewId="0">
      <selection activeCell="H5" sqref="H5"/>
    </sheetView>
  </sheetViews>
  <sheetFormatPr defaultColWidth="9.140625" defaultRowHeight="15"/>
  <cols>
    <col min="1" max="1" width="34.5703125" style="60" customWidth="1"/>
    <col min="2" max="2" width="50.28515625" style="60" customWidth="1"/>
    <col min="3" max="3" width="37.28515625" style="60" customWidth="1"/>
    <col min="4" max="4" width="9.140625" style="60" customWidth="1"/>
    <col min="5" max="16384" width="9.140625" style="60"/>
  </cols>
  <sheetData>
    <row r="1" spans="1:5" ht="17.25">
      <c r="C1" s="61" t="s">
        <v>117</v>
      </c>
      <c r="D1" s="33"/>
    </row>
    <row r="2" spans="1:5" ht="17.25">
      <c r="C2" s="61" t="s">
        <v>39</v>
      </c>
      <c r="D2" s="33"/>
    </row>
    <row r="3" spans="1:5" ht="17.25">
      <c r="C3" s="61" t="s">
        <v>0</v>
      </c>
      <c r="D3" s="33"/>
    </row>
    <row r="5" spans="1:5" ht="75.75" customHeight="1">
      <c r="A5" s="328" t="s">
        <v>142</v>
      </c>
      <c r="B5" s="328"/>
      <c r="C5" s="328"/>
      <c r="D5" s="2"/>
    </row>
    <row r="6" spans="1:5" ht="17.25">
      <c r="A6" s="4"/>
      <c r="B6" s="4"/>
      <c r="C6" s="4"/>
      <c r="D6" s="2"/>
    </row>
    <row r="7" spans="1:5" ht="20.25">
      <c r="A7" s="368" t="s">
        <v>51</v>
      </c>
      <c r="B7" s="368"/>
      <c r="C7" s="368"/>
      <c r="D7" s="368"/>
      <c r="E7" s="368"/>
    </row>
    <row r="8" spans="1:5" ht="16.5">
      <c r="A8" s="78"/>
      <c r="B8" s="78"/>
      <c r="C8" s="78"/>
      <c r="D8" s="78"/>
      <c r="E8" s="78"/>
    </row>
    <row r="9" spans="1:5" ht="17.25">
      <c r="A9" s="80" t="s">
        <v>141</v>
      </c>
      <c r="B9" s="78"/>
      <c r="C9" s="78"/>
      <c r="D9" s="78"/>
      <c r="E9" s="78"/>
    </row>
    <row r="10" spans="1:5" ht="16.5">
      <c r="A10" s="79"/>
      <c r="B10" s="78"/>
      <c r="C10" s="78"/>
      <c r="D10" s="78"/>
      <c r="E10" s="78"/>
    </row>
    <row r="11" spans="1:5" ht="17.25">
      <c r="A11" s="32" t="s">
        <v>81</v>
      </c>
      <c r="B11" s="32" t="s">
        <v>82</v>
      </c>
      <c r="C11" s="33"/>
    </row>
    <row r="12" spans="1:5" ht="17.25">
      <c r="A12" s="141" t="str">
        <f>'-3'!A12:A14</f>
        <v>1232</v>
      </c>
      <c r="B12" s="34" t="s">
        <v>191</v>
      </c>
      <c r="C12" s="33"/>
    </row>
    <row r="13" spans="1:5" ht="29.25" customHeight="1">
      <c r="A13" s="35"/>
      <c r="B13" s="33"/>
      <c r="C13" s="33"/>
    </row>
    <row r="14" spans="1:5" ht="17.25">
      <c r="A14" s="35" t="s">
        <v>83</v>
      </c>
      <c r="B14" s="33"/>
      <c r="C14" s="33"/>
    </row>
    <row r="15" spans="1:5" ht="78.75" customHeight="1">
      <c r="A15" s="36" t="s">
        <v>42</v>
      </c>
      <c r="B15" s="21">
        <v>1232</v>
      </c>
      <c r="C15" s="145" t="s">
        <v>38</v>
      </c>
    </row>
    <row r="16" spans="1:5" ht="17.25">
      <c r="A16" s="36" t="s">
        <v>43</v>
      </c>
      <c r="B16" s="142" t="str">
        <f>'-3'!B16:B19</f>
        <v>11001</v>
      </c>
      <c r="C16" s="8" t="s">
        <v>6</v>
      </c>
    </row>
    <row r="17" spans="1:3" ht="103.5">
      <c r="A17" s="42" t="s">
        <v>84</v>
      </c>
      <c r="B17" s="142" t="str">
        <f>'-4'!C16</f>
        <v xml:space="preserve"> Եվրասիական զարգացման բանկի աջակցությամբ իրականացվող հանրային  շենքերում էներգախնայողության բարելավման  և կանաչ էներգիայի զարգացմանը նպաստող  դրամաշնորհային ծրագրի կառավարում</v>
      </c>
      <c r="C17" s="42"/>
    </row>
    <row r="18" spans="1:3" ht="51.75">
      <c r="A18" s="37" t="s">
        <v>85</v>
      </c>
      <c r="B18" s="21" t="s">
        <v>192</v>
      </c>
      <c r="C18" s="42"/>
    </row>
    <row r="19" spans="1:3" ht="17.25">
      <c r="A19" s="37" t="s">
        <v>86</v>
      </c>
      <c r="B19" s="21" t="s">
        <v>156</v>
      </c>
      <c r="C19" s="42"/>
    </row>
    <row r="20" spans="1:3" ht="34.5">
      <c r="A20" s="38" t="s">
        <v>87</v>
      </c>
      <c r="B20" s="21" t="s">
        <v>88</v>
      </c>
      <c r="C20" s="42"/>
    </row>
    <row r="21" spans="1:3" ht="17.25">
      <c r="A21" s="39"/>
      <c r="B21" s="40" t="s">
        <v>89</v>
      </c>
      <c r="C21" s="42"/>
    </row>
    <row r="22" spans="1:3" ht="17.25">
      <c r="A22" s="21" t="s">
        <v>90</v>
      </c>
      <c r="B22" s="40" t="s">
        <v>193</v>
      </c>
      <c r="C22" s="56">
        <v>5</v>
      </c>
    </row>
    <row r="23" spans="1:3" ht="17.25">
      <c r="A23" s="41" t="s">
        <v>91</v>
      </c>
      <c r="B23" s="41"/>
      <c r="C23" s="143">
        <v>458338.3</v>
      </c>
    </row>
    <row r="24" spans="1:3" ht="17.25">
      <c r="A24" s="57"/>
      <c r="B24" s="57"/>
      <c r="C24" s="58"/>
    </row>
    <row r="25" spans="1:3" ht="17.25">
      <c r="A25" s="57"/>
      <c r="B25" s="57"/>
      <c r="C25" s="58"/>
    </row>
    <row r="26" spans="1:3" ht="17.25">
      <c r="A26" s="35"/>
      <c r="B26" s="33"/>
      <c r="C26" s="33"/>
    </row>
    <row r="27" spans="1:3" ht="17.25">
      <c r="A27" s="36" t="s">
        <v>43</v>
      </c>
      <c r="B27" s="21">
        <v>32001</v>
      </c>
      <c r="C27" s="8" t="s">
        <v>6</v>
      </c>
    </row>
    <row r="28" spans="1:3" ht="120.75">
      <c r="A28" s="42" t="s">
        <v>84</v>
      </c>
      <c r="B28" s="96" t="s">
        <v>190</v>
      </c>
      <c r="C28" s="42"/>
    </row>
    <row r="29" spans="1:3" ht="51.75">
      <c r="A29" s="37" t="s">
        <v>85</v>
      </c>
      <c r="B29" s="21" t="s">
        <v>194</v>
      </c>
      <c r="C29" s="42"/>
    </row>
    <row r="30" spans="1:3" ht="51.75">
      <c r="A30" s="37" t="s">
        <v>86</v>
      </c>
      <c r="B30" s="21" t="s">
        <v>159</v>
      </c>
      <c r="C30" s="42"/>
    </row>
    <row r="31" spans="1:3" ht="34.5">
      <c r="A31" s="38" t="s">
        <v>87</v>
      </c>
      <c r="B31" s="21" t="s">
        <v>88</v>
      </c>
      <c r="C31" s="42"/>
    </row>
    <row r="32" spans="1:3" ht="17.25">
      <c r="A32" s="39"/>
      <c r="B32" s="40" t="s">
        <v>89</v>
      </c>
      <c r="C32" s="42"/>
    </row>
    <row r="33" spans="1:3" ht="17.25">
      <c r="A33" s="21" t="s">
        <v>90</v>
      </c>
      <c r="B33" s="144" t="s">
        <v>195</v>
      </c>
      <c r="C33" s="42">
        <v>1</v>
      </c>
    </row>
    <row r="34" spans="1:3" ht="17.25">
      <c r="A34" s="41" t="s">
        <v>91</v>
      </c>
      <c r="B34" s="41"/>
      <c r="C34" s="146">
        <v>0</v>
      </c>
    </row>
    <row r="35" spans="1:3" ht="17.25">
      <c r="A35" s="57"/>
      <c r="B35" s="57"/>
      <c r="C35" s="58"/>
    </row>
    <row r="36" spans="1:3" ht="17.25">
      <c r="A36" s="57"/>
      <c r="B36" s="57"/>
      <c r="C36" s="58"/>
    </row>
    <row r="37" spans="1:3" ht="17.25">
      <c r="A37" s="32" t="s">
        <v>81</v>
      </c>
      <c r="B37" s="32" t="s">
        <v>82</v>
      </c>
      <c r="C37" s="33"/>
    </row>
    <row r="38" spans="1:3" ht="34.5">
      <c r="A38" s="34">
        <v>1167</v>
      </c>
      <c r="B38" s="95" t="s">
        <v>145</v>
      </c>
      <c r="C38" s="33"/>
    </row>
    <row r="39" spans="1:3" ht="17.25">
      <c r="A39" s="35"/>
      <c r="B39" s="33"/>
      <c r="C39" s="33"/>
    </row>
    <row r="40" spans="1:3" ht="17.25">
      <c r="A40" s="35" t="s">
        <v>83</v>
      </c>
      <c r="B40" s="33"/>
      <c r="C40" s="33"/>
    </row>
    <row r="41" spans="1:3" ht="68.25" customHeight="1">
      <c r="A41" s="36" t="s">
        <v>42</v>
      </c>
      <c r="B41" s="21">
        <v>1167</v>
      </c>
      <c r="C41" s="55"/>
    </row>
    <row r="42" spans="1:3" ht="17.25">
      <c r="A42" s="36" t="s">
        <v>43</v>
      </c>
      <c r="B42" s="21">
        <v>42003</v>
      </c>
      <c r="C42" s="8" t="s">
        <v>6</v>
      </c>
    </row>
    <row r="43" spans="1:3" ht="120.75">
      <c r="A43" s="42" t="s">
        <v>84</v>
      </c>
      <c r="B43" s="96" t="s">
        <v>146</v>
      </c>
      <c r="C43" s="42"/>
    </row>
    <row r="44" spans="1:3" ht="189.75">
      <c r="A44" s="37" t="s">
        <v>85</v>
      </c>
      <c r="B44" s="21" t="s">
        <v>147</v>
      </c>
      <c r="C44" s="42"/>
    </row>
    <row r="45" spans="1:3" ht="17.25">
      <c r="A45" s="37" t="s">
        <v>86</v>
      </c>
      <c r="B45" s="21" t="s">
        <v>69</v>
      </c>
      <c r="C45" s="42"/>
    </row>
    <row r="46" spans="1:3" ht="34.5">
      <c r="A46" s="38" t="s">
        <v>87</v>
      </c>
      <c r="B46" s="21" t="s">
        <v>88</v>
      </c>
      <c r="C46" s="42"/>
    </row>
    <row r="47" spans="1:3" ht="17.25">
      <c r="A47" s="39"/>
      <c r="B47" s="40" t="s">
        <v>89</v>
      </c>
      <c r="C47" s="42"/>
    </row>
    <row r="48" spans="1:3" ht="17.25">
      <c r="A48" s="41" t="s">
        <v>91</v>
      </c>
      <c r="B48" s="41"/>
      <c r="C48" s="63">
        <v>-76389.100000000006</v>
      </c>
    </row>
    <row r="49" spans="1:4" ht="17.25">
      <c r="A49" s="57"/>
      <c r="B49" s="57"/>
      <c r="C49" s="58"/>
    </row>
    <row r="50" spans="1:4" ht="17.25">
      <c r="A50" s="57"/>
      <c r="B50" s="57"/>
      <c r="C50" s="58"/>
    </row>
    <row r="51" spans="1:4" ht="17.25">
      <c r="A51" s="57"/>
      <c r="B51" s="57"/>
      <c r="C51" s="58"/>
    </row>
    <row r="54" spans="1:4" ht="14.45" customHeight="1">
      <c r="B54" s="326" t="s">
        <v>102</v>
      </c>
      <c r="C54" s="327" t="s">
        <v>11</v>
      </c>
      <c r="D54" s="327"/>
    </row>
    <row r="55" spans="1:4" ht="24" customHeight="1">
      <c r="B55" s="326"/>
      <c r="C55" s="327"/>
      <c r="D55" s="327"/>
    </row>
  </sheetData>
  <mergeCells count="4">
    <mergeCell ref="A5:C5"/>
    <mergeCell ref="B54:B55"/>
    <mergeCell ref="A7:E7"/>
    <mergeCell ref="C54:D55"/>
  </mergeCells>
  <dataValidations count="1">
    <dataValidation type="custom" allowBlank="1" showInputMessage="1" showErrorMessage="1" errorTitle="Հոոոոոոոոոպ!!!" error="Մի փոխեք այս դաշտը" sqref="A22 A33">
      <formula1>"ø³Ý³Ï³Ï³Ý"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D17"/>
  <sheetViews>
    <sheetView topLeftCell="A7" workbookViewId="0">
      <selection activeCell="C12" sqref="C12"/>
    </sheetView>
  </sheetViews>
  <sheetFormatPr defaultColWidth="9.140625" defaultRowHeight="16.5"/>
  <cols>
    <col min="1" max="1" width="2.5703125" style="278" customWidth="1"/>
    <col min="2" max="2" width="62.85546875" style="278" customWidth="1"/>
    <col min="3" max="3" width="26.42578125" style="278" customWidth="1"/>
    <col min="4" max="16384" width="9.140625" style="278"/>
  </cols>
  <sheetData>
    <row r="1" spans="2:4">
      <c r="C1" s="280" t="s">
        <v>106</v>
      </c>
    </row>
    <row r="2" spans="2:4">
      <c r="C2" s="280" t="s">
        <v>39</v>
      </c>
    </row>
    <row r="3" spans="2:4">
      <c r="C3" s="280" t="s">
        <v>0</v>
      </c>
    </row>
    <row r="4" spans="2:4">
      <c r="C4" s="280"/>
    </row>
    <row r="5" spans="2:4" ht="88.5" customHeight="1">
      <c r="B5" s="321" t="s">
        <v>254</v>
      </c>
      <c r="C5" s="321"/>
      <c r="D5" s="234"/>
    </row>
    <row r="6" spans="2:4">
      <c r="C6" s="280"/>
    </row>
    <row r="7" spans="2:4">
      <c r="C7" s="280" t="s">
        <v>28</v>
      </c>
    </row>
    <row r="8" spans="2:4" ht="75.75" customHeight="1">
      <c r="B8" s="369" t="s">
        <v>93</v>
      </c>
      <c r="C8" s="313" t="s">
        <v>275</v>
      </c>
    </row>
    <row r="9" spans="2:4">
      <c r="B9" s="369"/>
      <c r="C9" s="295" t="s">
        <v>6</v>
      </c>
    </row>
    <row r="10" spans="2:4">
      <c r="B10" s="296" t="s">
        <v>94</v>
      </c>
      <c r="C10" s="297">
        <f>+C12</f>
        <v>248548.1</v>
      </c>
    </row>
    <row r="11" spans="2:4">
      <c r="B11" s="296" t="s">
        <v>13</v>
      </c>
      <c r="C11" s="297"/>
    </row>
    <row r="12" spans="2:4">
      <c r="B12" s="316" t="s">
        <v>274</v>
      </c>
      <c r="C12" s="303">
        <v>248548.1</v>
      </c>
    </row>
    <row r="13" spans="2:4">
      <c r="B13" s="166"/>
      <c r="C13" s="298"/>
    </row>
    <row r="14" spans="2:4" ht="19.5" customHeight="1"/>
    <row r="16" spans="2:4" ht="41.25" customHeight="1">
      <c r="B16" s="234" t="s">
        <v>102</v>
      </c>
      <c r="C16" s="229" t="s">
        <v>11</v>
      </c>
    </row>
    <row r="17" spans="2:3" ht="39" customHeight="1">
      <c r="B17" s="234"/>
      <c r="C17" s="229"/>
    </row>
  </sheetData>
  <mergeCells count="2">
    <mergeCell ref="B8:B9"/>
    <mergeCell ref="B5:C5"/>
  </mergeCells>
  <pageMargins left="0" right="0" top="0" bottom="0.25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I16"/>
  <sheetViews>
    <sheetView topLeftCell="A4" zoomScaleNormal="100" zoomScaleSheetLayoutView="100" workbookViewId="0">
      <selection activeCell="C13" sqref="C13"/>
    </sheetView>
  </sheetViews>
  <sheetFormatPr defaultColWidth="8.140625" defaultRowHeight="16.5"/>
  <cols>
    <col min="1" max="1" width="2.5703125" style="210" customWidth="1"/>
    <col min="2" max="2" width="12.140625" style="210" bestFit="1" customWidth="1"/>
    <col min="3" max="3" width="74.7109375" style="210" customWidth="1"/>
    <col min="4" max="4" width="36.7109375" style="210" customWidth="1"/>
    <col min="5" max="5" width="8.140625" style="210"/>
    <col min="6" max="6" width="13.85546875" style="210" customWidth="1"/>
    <col min="7" max="7" width="10.42578125" style="210" bestFit="1" customWidth="1"/>
    <col min="8" max="256" width="8.140625" style="210"/>
    <col min="257" max="257" width="12.140625" style="210" bestFit="1" customWidth="1"/>
    <col min="258" max="258" width="74.7109375" style="210" customWidth="1"/>
    <col min="259" max="259" width="16.85546875" style="210" customWidth="1"/>
    <col min="260" max="512" width="8.140625" style="210"/>
    <col min="513" max="513" width="12.140625" style="210" bestFit="1" customWidth="1"/>
    <col min="514" max="514" width="74.7109375" style="210" customWidth="1"/>
    <col min="515" max="515" width="16.85546875" style="210" customWidth="1"/>
    <col min="516" max="768" width="8.140625" style="210"/>
    <col min="769" max="769" width="12.140625" style="210" bestFit="1" customWidth="1"/>
    <col min="770" max="770" width="74.7109375" style="210" customWidth="1"/>
    <col min="771" max="771" width="16.85546875" style="210" customWidth="1"/>
    <col min="772" max="1024" width="8.140625" style="210"/>
    <col min="1025" max="1025" width="12.140625" style="210" bestFit="1" customWidth="1"/>
    <col min="1026" max="1026" width="74.7109375" style="210" customWidth="1"/>
    <col min="1027" max="1027" width="16.85546875" style="210" customWidth="1"/>
    <col min="1028" max="1280" width="8.140625" style="210"/>
    <col min="1281" max="1281" width="12.140625" style="210" bestFit="1" customWidth="1"/>
    <col min="1282" max="1282" width="74.7109375" style="210" customWidth="1"/>
    <col min="1283" max="1283" width="16.85546875" style="210" customWidth="1"/>
    <col min="1284" max="1536" width="8.140625" style="210"/>
    <col min="1537" max="1537" width="12.140625" style="210" bestFit="1" customWidth="1"/>
    <col min="1538" max="1538" width="74.7109375" style="210" customWidth="1"/>
    <col min="1539" max="1539" width="16.85546875" style="210" customWidth="1"/>
    <col min="1540" max="1792" width="8.140625" style="210"/>
    <col min="1793" max="1793" width="12.140625" style="210" bestFit="1" customWidth="1"/>
    <col min="1794" max="1794" width="74.7109375" style="210" customWidth="1"/>
    <col min="1795" max="1795" width="16.85546875" style="210" customWidth="1"/>
    <col min="1796" max="2048" width="8.140625" style="210"/>
    <col min="2049" max="2049" width="12.140625" style="210" bestFit="1" customWidth="1"/>
    <col min="2050" max="2050" width="74.7109375" style="210" customWidth="1"/>
    <col min="2051" max="2051" width="16.85546875" style="210" customWidth="1"/>
    <col min="2052" max="2304" width="8.140625" style="210"/>
    <col min="2305" max="2305" width="12.140625" style="210" bestFit="1" customWidth="1"/>
    <col min="2306" max="2306" width="74.7109375" style="210" customWidth="1"/>
    <col min="2307" max="2307" width="16.85546875" style="210" customWidth="1"/>
    <col min="2308" max="2560" width="8.140625" style="210"/>
    <col min="2561" max="2561" width="12.140625" style="210" bestFit="1" customWidth="1"/>
    <col min="2562" max="2562" width="74.7109375" style="210" customWidth="1"/>
    <col min="2563" max="2563" width="16.85546875" style="210" customWidth="1"/>
    <col min="2564" max="2816" width="8.140625" style="210"/>
    <col min="2817" max="2817" width="12.140625" style="210" bestFit="1" customWidth="1"/>
    <col min="2818" max="2818" width="74.7109375" style="210" customWidth="1"/>
    <col min="2819" max="2819" width="16.85546875" style="210" customWidth="1"/>
    <col min="2820" max="3072" width="8.140625" style="210"/>
    <col min="3073" max="3073" width="12.140625" style="210" bestFit="1" customWidth="1"/>
    <col min="3074" max="3074" width="74.7109375" style="210" customWidth="1"/>
    <col min="3075" max="3075" width="16.85546875" style="210" customWidth="1"/>
    <col min="3076" max="3328" width="8.140625" style="210"/>
    <col min="3329" max="3329" width="12.140625" style="210" bestFit="1" customWidth="1"/>
    <col min="3330" max="3330" width="74.7109375" style="210" customWidth="1"/>
    <col min="3331" max="3331" width="16.85546875" style="210" customWidth="1"/>
    <col min="3332" max="3584" width="8.140625" style="210"/>
    <col min="3585" max="3585" width="12.140625" style="210" bestFit="1" customWidth="1"/>
    <col min="3586" max="3586" width="74.7109375" style="210" customWidth="1"/>
    <col min="3587" max="3587" width="16.85546875" style="210" customWidth="1"/>
    <col min="3588" max="3840" width="8.140625" style="210"/>
    <col min="3841" max="3841" width="12.140625" style="210" bestFit="1" customWidth="1"/>
    <col min="3842" max="3842" width="74.7109375" style="210" customWidth="1"/>
    <col min="3843" max="3843" width="16.85546875" style="210" customWidth="1"/>
    <col min="3844" max="4096" width="8.140625" style="210"/>
    <col min="4097" max="4097" width="12.140625" style="210" bestFit="1" customWidth="1"/>
    <col min="4098" max="4098" width="74.7109375" style="210" customWidth="1"/>
    <col min="4099" max="4099" width="16.85546875" style="210" customWidth="1"/>
    <col min="4100" max="4352" width="8.140625" style="210"/>
    <col min="4353" max="4353" width="12.140625" style="210" bestFit="1" customWidth="1"/>
    <col min="4354" max="4354" width="74.7109375" style="210" customWidth="1"/>
    <col min="4355" max="4355" width="16.85546875" style="210" customWidth="1"/>
    <col min="4356" max="4608" width="8.140625" style="210"/>
    <col min="4609" max="4609" width="12.140625" style="210" bestFit="1" customWidth="1"/>
    <col min="4610" max="4610" width="74.7109375" style="210" customWidth="1"/>
    <col min="4611" max="4611" width="16.85546875" style="210" customWidth="1"/>
    <col min="4612" max="4864" width="8.140625" style="210"/>
    <col min="4865" max="4865" width="12.140625" style="210" bestFit="1" customWidth="1"/>
    <col min="4866" max="4866" width="74.7109375" style="210" customWidth="1"/>
    <col min="4867" max="4867" width="16.85546875" style="210" customWidth="1"/>
    <col min="4868" max="5120" width="8.140625" style="210"/>
    <col min="5121" max="5121" width="12.140625" style="210" bestFit="1" customWidth="1"/>
    <col min="5122" max="5122" width="74.7109375" style="210" customWidth="1"/>
    <col min="5123" max="5123" width="16.85546875" style="210" customWidth="1"/>
    <col min="5124" max="5376" width="8.140625" style="210"/>
    <col min="5377" max="5377" width="12.140625" style="210" bestFit="1" customWidth="1"/>
    <col min="5378" max="5378" width="74.7109375" style="210" customWidth="1"/>
    <col min="5379" max="5379" width="16.85546875" style="210" customWidth="1"/>
    <col min="5380" max="5632" width="8.140625" style="210"/>
    <col min="5633" max="5633" width="12.140625" style="210" bestFit="1" customWidth="1"/>
    <col min="5634" max="5634" width="74.7109375" style="210" customWidth="1"/>
    <col min="5635" max="5635" width="16.85546875" style="210" customWidth="1"/>
    <col min="5636" max="5888" width="8.140625" style="210"/>
    <col min="5889" max="5889" width="12.140625" style="210" bestFit="1" customWidth="1"/>
    <col min="5890" max="5890" width="74.7109375" style="210" customWidth="1"/>
    <col min="5891" max="5891" width="16.85546875" style="210" customWidth="1"/>
    <col min="5892" max="6144" width="8.140625" style="210"/>
    <col min="6145" max="6145" width="12.140625" style="210" bestFit="1" customWidth="1"/>
    <col min="6146" max="6146" width="74.7109375" style="210" customWidth="1"/>
    <col min="6147" max="6147" width="16.85546875" style="210" customWidth="1"/>
    <col min="6148" max="6400" width="8.140625" style="210"/>
    <col min="6401" max="6401" width="12.140625" style="210" bestFit="1" customWidth="1"/>
    <col min="6402" max="6402" width="74.7109375" style="210" customWidth="1"/>
    <col min="6403" max="6403" width="16.85546875" style="210" customWidth="1"/>
    <col min="6404" max="6656" width="8.140625" style="210"/>
    <col min="6657" max="6657" width="12.140625" style="210" bestFit="1" customWidth="1"/>
    <col min="6658" max="6658" width="74.7109375" style="210" customWidth="1"/>
    <col min="6659" max="6659" width="16.85546875" style="210" customWidth="1"/>
    <col min="6660" max="6912" width="8.140625" style="210"/>
    <col min="6913" max="6913" width="12.140625" style="210" bestFit="1" customWidth="1"/>
    <col min="6914" max="6914" width="74.7109375" style="210" customWidth="1"/>
    <col min="6915" max="6915" width="16.85546875" style="210" customWidth="1"/>
    <col min="6916" max="7168" width="8.140625" style="210"/>
    <col min="7169" max="7169" width="12.140625" style="210" bestFit="1" customWidth="1"/>
    <col min="7170" max="7170" width="74.7109375" style="210" customWidth="1"/>
    <col min="7171" max="7171" width="16.85546875" style="210" customWidth="1"/>
    <col min="7172" max="7424" width="8.140625" style="210"/>
    <col min="7425" max="7425" width="12.140625" style="210" bestFit="1" customWidth="1"/>
    <col min="7426" max="7426" width="74.7109375" style="210" customWidth="1"/>
    <col min="7427" max="7427" width="16.85546875" style="210" customWidth="1"/>
    <col min="7428" max="7680" width="8.140625" style="210"/>
    <col min="7681" max="7681" width="12.140625" style="210" bestFit="1" customWidth="1"/>
    <col min="7682" max="7682" width="74.7109375" style="210" customWidth="1"/>
    <col min="7683" max="7683" width="16.85546875" style="210" customWidth="1"/>
    <col min="7684" max="7936" width="8.140625" style="210"/>
    <col min="7937" max="7937" width="12.140625" style="210" bestFit="1" customWidth="1"/>
    <col min="7938" max="7938" width="74.7109375" style="210" customWidth="1"/>
    <col min="7939" max="7939" width="16.85546875" style="210" customWidth="1"/>
    <col min="7940" max="8192" width="8.140625" style="210"/>
    <col min="8193" max="8193" width="12.140625" style="210" bestFit="1" customWidth="1"/>
    <col min="8194" max="8194" width="74.7109375" style="210" customWidth="1"/>
    <col min="8195" max="8195" width="16.85546875" style="210" customWidth="1"/>
    <col min="8196" max="8448" width="8.140625" style="210"/>
    <col min="8449" max="8449" width="12.140625" style="210" bestFit="1" customWidth="1"/>
    <col min="8450" max="8450" width="74.7109375" style="210" customWidth="1"/>
    <col min="8451" max="8451" width="16.85546875" style="210" customWidth="1"/>
    <col min="8452" max="8704" width="8.140625" style="210"/>
    <col min="8705" max="8705" width="12.140625" style="210" bestFit="1" customWidth="1"/>
    <col min="8706" max="8706" width="74.7109375" style="210" customWidth="1"/>
    <col min="8707" max="8707" width="16.85546875" style="210" customWidth="1"/>
    <col min="8708" max="8960" width="8.140625" style="210"/>
    <col min="8961" max="8961" width="12.140625" style="210" bestFit="1" customWidth="1"/>
    <col min="8962" max="8962" width="74.7109375" style="210" customWidth="1"/>
    <col min="8963" max="8963" width="16.85546875" style="210" customWidth="1"/>
    <col min="8964" max="9216" width="8.140625" style="210"/>
    <col min="9217" max="9217" width="12.140625" style="210" bestFit="1" customWidth="1"/>
    <col min="9218" max="9218" width="74.7109375" style="210" customWidth="1"/>
    <col min="9219" max="9219" width="16.85546875" style="210" customWidth="1"/>
    <col min="9220" max="9472" width="8.140625" style="210"/>
    <col min="9473" max="9473" width="12.140625" style="210" bestFit="1" customWidth="1"/>
    <col min="9474" max="9474" width="74.7109375" style="210" customWidth="1"/>
    <col min="9475" max="9475" width="16.85546875" style="210" customWidth="1"/>
    <col min="9476" max="9728" width="8.140625" style="210"/>
    <col min="9729" max="9729" width="12.140625" style="210" bestFit="1" customWidth="1"/>
    <col min="9730" max="9730" width="74.7109375" style="210" customWidth="1"/>
    <col min="9731" max="9731" width="16.85546875" style="210" customWidth="1"/>
    <col min="9732" max="9984" width="8.140625" style="210"/>
    <col min="9985" max="9985" width="12.140625" style="210" bestFit="1" customWidth="1"/>
    <col min="9986" max="9986" width="74.7109375" style="210" customWidth="1"/>
    <col min="9987" max="9987" width="16.85546875" style="210" customWidth="1"/>
    <col min="9988" max="10240" width="8.140625" style="210"/>
    <col min="10241" max="10241" width="12.140625" style="210" bestFit="1" customWidth="1"/>
    <col min="10242" max="10242" width="74.7109375" style="210" customWidth="1"/>
    <col min="10243" max="10243" width="16.85546875" style="210" customWidth="1"/>
    <col min="10244" max="10496" width="8.140625" style="210"/>
    <col min="10497" max="10497" width="12.140625" style="210" bestFit="1" customWidth="1"/>
    <col min="10498" max="10498" width="74.7109375" style="210" customWidth="1"/>
    <col min="10499" max="10499" width="16.85546875" style="210" customWidth="1"/>
    <col min="10500" max="10752" width="8.140625" style="210"/>
    <col min="10753" max="10753" width="12.140625" style="210" bestFit="1" customWidth="1"/>
    <col min="10754" max="10754" width="74.7109375" style="210" customWidth="1"/>
    <col min="10755" max="10755" width="16.85546875" style="210" customWidth="1"/>
    <col min="10756" max="11008" width="8.140625" style="210"/>
    <col min="11009" max="11009" width="12.140625" style="210" bestFit="1" customWidth="1"/>
    <col min="11010" max="11010" width="74.7109375" style="210" customWidth="1"/>
    <col min="11011" max="11011" width="16.85546875" style="210" customWidth="1"/>
    <col min="11012" max="11264" width="8.140625" style="210"/>
    <col min="11265" max="11265" width="12.140625" style="210" bestFit="1" customWidth="1"/>
    <col min="11266" max="11266" width="74.7109375" style="210" customWidth="1"/>
    <col min="11267" max="11267" width="16.85546875" style="210" customWidth="1"/>
    <col min="11268" max="11520" width="8.140625" style="210"/>
    <col min="11521" max="11521" width="12.140625" style="210" bestFit="1" customWidth="1"/>
    <col min="11522" max="11522" width="74.7109375" style="210" customWidth="1"/>
    <col min="11523" max="11523" width="16.85546875" style="210" customWidth="1"/>
    <col min="11524" max="11776" width="8.140625" style="210"/>
    <col min="11777" max="11777" width="12.140625" style="210" bestFit="1" customWidth="1"/>
    <col min="11778" max="11778" width="74.7109375" style="210" customWidth="1"/>
    <col min="11779" max="11779" width="16.85546875" style="210" customWidth="1"/>
    <col min="11780" max="12032" width="8.140625" style="210"/>
    <col min="12033" max="12033" width="12.140625" style="210" bestFit="1" customWidth="1"/>
    <col min="12034" max="12034" width="74.7109375" style="210" customWidth="1"/>
    <col min="12035" max="12035" width="16.85546875" style="210" customWidth="1"/>
    <col min="12036" max="12288" width="8.140625" style="210"/>
    <col min="12289" max="12289" width="12.140625" style="210" bestFit="1" customWidth="1"/>
    <col min="12290" max="12290" width="74.7109375" style="210" customWidth="1"/>
    <col min="12291" max="12291" width="16.85546875" style="210" customWidth="1"/>
    <col min="12292" max="12544" width="8.140625" style="210"/>
    <col min="12545" max="12545" width="12.140625" style="210" bestFit="1" customWidth="1"/>
    <col min="12546" max="12546" width="74.7109375" style="210" customWidth="1"/>
    <col min="12547" max="12547" width="16.85546875" style="210" customWidth="1"/>
    <col min="12548" max="12800" width="8.140625" style="210"/>
    <col min="12801" max="12801" width="12.140625" style="210" bestFit="1" customWidth="1"/>
    <col min="12802" max="12802" width="74.7109375" style="210" customWidth="1"/>
    <col min="12803" max="12803" width="16.85546875" style="210" customWidth="1"/>
    <col min="12804" max="13056" width="8.140625" style="210"/>
    <col min="13057" max="13057" width="12.140625" style="210" bestFit="1" customWidth="1"/>
    <col min="13058" max="13058" width="74.7109375" style="210" customWidth="1"/>
    <col min="13059" max="13059" width="16.85546875" style="210" customWidth="1"/>
    <col min="13060" max="13312" width="8.140625" style="210"/>
    <col min="13313" max="13313" width="12.140625" style="210" bestFit="1" customWidth="1"/>
    <col min="13314" max="13314" width="74.7109375" style="210" customWidth="1"/>
    <col min="13315" max="13315" width="16.85546875" style="210" customWidth="1"/>
    <col min="13316" max="13568" width="8.140625" style="210"/>
    <col min="13569" max="13569" width="12.140625" style="210" bestFit="1" customWidth="1"/>
    <col min="13570" max="13570" width="74.7109375" style="210" customWidth="1"/>
    <col min="13571" max="13571" width="16.85546875" style="210" customWidth="1"/>
    <col min="13572" max="13824" width="8.140625" style="210"/>
    <col min="13825" max="13825" width="12.140625" style="210" bestFit="1" customWidth="1"/>
    <col min="13826" max="13826" width="74.7109375" style="210" customWidth="1"/>
    <col min="13827" max="13827" width="16.85546875" style="210" customWidth="1"/>
    <col min="13828" max="14080" width="8.140625" style="210"/>
    <col min="14081" max="14081" width="12.140625" style="210" bestFit="1" customWidth="1"/>
    <col min="14082" max="14082" width="74.7109375" style="210" customWidth="1"/>
    <col min="14083" max="14083" width="16.85546875" style="210" customWidth="1"/>
    <col min="14084" max="14336" width="8.140625" style="210"/>
    <col min="14337" max="14337" width="12.140625" style="210" bestFit="1" customWidth="1"/>
    <col min="14338" max="14338" width="74.7109375" style="210" customWidth="1"/>
    <col min="14339" max="14339" width="16.85546875" style="210" customWidth="1"/>
    <col min="14340" max="14592" width="8.140625" style="210"/>
    <col min="14593" max="14593" width="12.140625" style="210" bestFit="1" customWidth="1"/>
    <col min="14594" max="14594" width="74.7109375" style="210" customWidth="1"/>
    <col min="14595" max="14595" width="16.85546875" style="210" customWidth="1"/>
    <col min="14596" max="14848" width="8.140625" style="210"/>
    <col min="14849" max="14849" width="12.140625" style="210" bestFit="1" customWidth="1"/>
    <col min="14850" max="14850" width="74.7109375" style="210" customWidth="1"/>
    <col min="14851" max="14851" width="16.85546875" style="210" customWidth="1"/>
    <col min="14852" max="15104" width="8.140625" style="210"/>
    <col min="15105" max="15105" width="12.140625" style="210" bestFit="1" customWidth="1"/>
    <col min="15106" max="15106" width="74.7109375" style="210" customWidth="1"/>
    <col min="15107" max="15107" width="16.85546875" style="210" customWidth="1"/>
    <col min="15108" max="15360" width="8.140625" style="210"/>
    <col min="15361" max="15361" width="12.140625" style="210" bestFit="1" customWidth="1"/>
    <col min="15362" max="15362" width="74.7109375" style="210" customWidth="1"/>
    <col min="15363" max="15363" width="16.85546875" style="210" customWidth="1"/>
    <col min="15364" max="15616" width="8.140625" style="210"/>
    <col min="15617" max="15617" width="12.140625" style="210" bestFit="1" customWidth="1"/>
    <col min="15618" max="15618" width="74.7109375" style="210" customWidth="1"/>
    <col min="15619" max="15619" width="16.85546875" style="210" customWidth="1"/>
    <col min="15620" max="15872" width="8.140625" style="210"/>
    <col min="15873" max="15873" width="12.140625" style="210" bestFit="1" customWidth="1"/>
    <col min="15874" max="15874" width="74.7109375" style="210" customWidth="1"/>
    <col min="15875" max="15875" width="16.85546875" style="210" customWidth="1"/>
    <col min="15876" max="16128" width="8.140625" style="210"/>
    <col min="16129" max="16129" width="12.140625" style="210" bestFit="1" customWidth="1"/>
    <col min="16130" max="16130" width="74.7109375" style="210" customWidth="1"/>
    <col min="16131" max="16131" width="16.85546875" style="210" customWidth="1"/>
    <col min="16132" max="16384" width="8.140625" style="210"/>
  </cols>
  <sheetData>
    <row r="1" spans="2:9" s="204" customFormat="1" ht="16.149999999999999" customHeight="1">
      <c r="B1" s="210"/>
      <c r="D1" s="211" t="s">
        <v>257</v>
      </c>
    </row>
    <row r="2" spans="2:9" s="204" customFormat="1">
      <c r="B2" s="210"/>
      <c r="D2" s="211" t="s">
        <v>39</v>
      </c>
    </row>
    <row r="3" spans="2:9" s="204" customFormat="1">
      <c r="B3" s="210"/>
      <c r="D3" s="211" t="s">
        <v>0</v>
      </c>
    </row>
    <row r="4" spans="2:9" s="204" customFormat="1"/>
    <row r="5" spans="2:9" s="204" customFormat="1" ht="42" customHeight="1">
      <c r="B5" s="373" t="s">
        <v>270</v>
      </c>
      <c r="C5" s="373"/>
      <c r="D5" s="373"/>
      <c r="E5" s="289"/>
    </row>
    <row r="6" spans="2:9">
      <c r="D6" s="286"/>
    </row>
    <row r="7" spans="2:9" ht="47.25" customHeight="1">
      <c r="B7" s="370" t="s">
        <v>220</v>
      </c>
      <c r="C7" s="370"/>
      <c r="D7" s="370"/>
    </row>
    <row r="8" spans="2:9" ht="18" customHeight="1">
      <c r="B8" s="287"/>
      <c r="C8" s="287"/>
      <c r="D8" s="280" t="s">
        <v>28</v>
      </c>
    </row>
    <row r="9" spans="2:9" ht="75.75" customHeight="1">
      <c r="B9" s="288" t="s">
        <v>221</v>
      </c>
      <c r="C9" s="288" t="s">
        <v>45</v>
      </c>
      <c r="D9" s="290" t="s">
        <v>135</v>
      </c>
    </row>
    <row r="10" spans="2:9" ht="21" customHeight="1">
      <c r="B10" s="371" t="s">
        <v>222</v>
      </c>
      <c r="C10" s="372"/>
      <c r="D10" s="291">
        <f>SUM(D11:D12)</f>
        <v>248548.1</v>
      </c>
    </row>
    <row r="11" spans="2:9" ht="30.6" customHeight="1">
      <c r="B11" s="292" t="s">
        <v>223</v>
      </c>
      <c r="C11" s="293" t="s">
        <v>224</v>
      </c>
      <c r="D11" s="294">
        <v>297884</v>
      </c>
      <c r="F11" s="317"/>
      <c r="G11" s="318"/>
    </row>
    <row r="12" spans="2:9" ht="31.5" customHeight="1">
      <c r="B12" s="219" t="s">
        <v>247</v>
      </c>
      <c r="C12" s="7" t="s">
        <v>248</v>
      </c>
      <c r="D12" s="232">
        <v>-49335.9</v>
      </c>
    </row>
    <row r="13" spans="2:9" ht="31.5" customHeight="1"/>
    <row r="15" spans="2:9" s="167" customFormat="1" ht="17.25">
      <c r="B15" s="178" t="s">
        <v>9</v>
      </c>
      <c r="C15" s="176"/>
      <c r="E15" s="164"/>
      <c r="F15" s="164"/>
      <c r="G15" s="164"/>
      <c r="H15" s="177"/>
      <c r="I15" s="169"/>
    </row>
    <row r="16" spans="2:9" s="167" customFormat="1" ht="17.25">
      <c r="B16" s="178" t="s">
        <v>104</v>
      </c>
      <c r="C16" s="176"/>
      <c r="D16" s="167" t="s">
        <v>267</v>
      </c>
      <c r="E16" s="164"/>
      <c r="F16" s="164"/>
      <c r="G16" s="164"/>
      <c r="H16" s="177"/>
      <c r="I16" s="169"/>
    </row>
  </sheetData>
  <mergeCells count="3">
    <mergeCell ref="B7:D7"/>
    <mergeCell ref="B10:C10"/>
    <mergeCell ref="B5:D5"/>
  </mergeCells>
  <pageMargins left="0.52" right="0.35" top="0.25" bottom="0.42" header="0.2" footer="0.2"/>
  <pageSetup paperSize="9" scale="92" firstPageNumber="26" orientation="portrait" useFirstPageNumber="1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B1:E53"/>
  <sheetViews>
    <sheetView workbookViewId="0">
      <selection activeCell="D41" sqref="D41"/>
    </sheetView>
  </sheetViews>
  <sheetFormatPr defaultColWidth="9.140625" defaultRowHeight="16.5"/>
  <cols>
    <col min="1" max="1" width="1.85546875" style="204" customWidth="1"/>
    <col min="2" max="2" width="10.5703125" style="204" customWidth="1"/>
    <col min="3" max="3" width="14.5703125" style="204" customWidth="1"/>
    <col min="4" max="4" width="75.7109375" style="204" customWidth="1"/>
    <col min="5" max="5" width="25.42578125" style="204" customWidth="1"/>
    <col min="6" max="16384" width="9.140625" style="204"/>
  </cols>
  <sheetData>
    <row r="1" spans="2:5" ht="17.25" customHeight="1">
      <c r="E1" s="211" t="s">
        <v>92</v>
      </c>
    </row>
    <row r="2" spans="2:5" ht="17.25" customHeight="1">
      <c r="E2" s="211" t="s">
        <v>39</v>
      </c>
    </row>
    <row r="3" spans="2:5" ht="17.25" customHeight="1">
      <c r="E3" s="211" t="s">
        <v>0</v>
      </c>
    </row>
    <row r="5" spans="2:5" ht="71.25" customHeight="1">
      <c r="B5" s="321" t="s">
        <v>264</v>
      </c>
      <c r="C5" s="321"/>
      <c r="D5" s="321"/>
      <c r="E5" s="321"/>
    </row>
    <row r="6" spans="2:5">
      <c r="B6" s="279"/>
      <c r="C6" s="279"/>
      <c r="D6" s="279"/>
    </row>
    <row r="7" spans="2:5">
      <c r="B7" s="278"/>
      <c r="C7" s="278"/>
      <c r="D7" s="278"/>
      <c r="E7" s="280" t="s">
        <v>28</v>
      </c>
    </row>
    <row r="8" spans="2:5" ht="110.25" customHeight="1">
      <c r="B8" s="386" t="s">
        <v>25</v>
      </c>
      <c r="C8" s="386"/>
      <c r="D8" s="386" t="s">
        <v>29</v>
      </c>
      <c r="E8" s="309" t="s">
        <v>276</v>
      </c>
    </row>
    <row r="9" spans="2:5" ht="35.25" customHeight="1">
      <c r="B9" s="219" t="s">
        <v>3</v>
      </c>
      <c r="C9" s="219" t="s">
        <v>4</v>
      </c>
      <c r="D9" s="386"/>
      <c r="E9" s="224" t="s">
        <v>6</v>
      </c>
    </row>
    <row r="10" spans="2:5">
      <c r="B10" s="219"/>
      <c r="C10" s="219"/>
      <c r="D10" s="46" t="s">
        <v>8</v>
      </c>
      <c r="E10" s="281">
        <f>E12</f>
        <v>248548.1</v>
      </c>
    </row>
    <row r="11" spans="2:5">
      <c r="B11" s="219"/>
      <c r="C11" s="219"/>
      <c r="D11" s="7" t="s">
        <v>13</v>
      </c>
      <c r="E11" s="281"/>
    </row>
    <row r="12" spans="2:5" ht="34.5" customHeight="1">
      <c r="B12" s="282"/>
      <c r="C12" s="283"/>
      <c r="D12" s="46" t="s">
        <v>15</v>
      </c>
      <c r="E12" s="284">
        <f>+E13+E33</f>
        <v>248548.1</v>
      </c>
    </row>
    <row r="13" spans="2:5">
      <c r="B13" s="374">
        <v>1232</v>
      </c>
      <c r="C13" s="374"/>
      <c r="D13" s="230" t="s">
        <v>32</v>
      </c>
      <c r="E13" s="378">
        <f>+E20+E26</f>
        <v>297884</v>
      </c>
    </row>
    <row r="14" spans="2:5">
      <c r="B14" s="374"/>
      <c r="C14" s="374"/>
      <c r="D14" s="7" t="s">
        <v>191</v>
      </c>
      <c r="E14" s="379"/>
    </row>
    <row r="15" spans="2:5">
      <c r="B15" s="374"/>
      <c r="C15" s="374"/>
      <c r="D15" s="230" t="s">
        <v>33</v>
      </c>
      <c r="E15" s="379"/>
    </row>
    <row r="16" spans="2:5" ht="33">
      <c r="B16" s="374"/>
      <c r="C16" s="374"/>
      <c r="D16" s="7" t="s">
        <v>196</v>
      </c>
      <c r="E16" s="379"/>
    </row>
    <row r="17" spans="2:5">
      <c r="B17" s="374"/>
      <c r="C17" s="374"/>
      <c r="D17" s="230" t="s">
        <v>34</v>
      </c>
      <c r="E17" s="379"/>
    </row>
    <row r="18" spans="2:5" ht="42" customHeight="1">
      <c r="B18" s="374"/>
      <c r="C18" s="374"/>
      <c r="D18" s="7" t="s">
        <v>197</v>
      </c>
      <c r="E18" s="380"/>
    </row>
    <row r="19" spans="2:5" ht="19.5" customHeight="1">
      <c r="B19" s="382" t="s">
        <v>31</v>
      </c>
      <c r="C19" s="383"/>
      <c r="D19" s="383"/>
      <c r="E19" s="384"/>
    </row>
    <row r="20" spans="2:5">
      <c r="B20" s="374"/>
      <c r="C20" s="374">
        <v>11001</v>
      </c>
      <c r="D20" s="230" t="s">
        <v>35</v>
      </c>
      <c r="E20" s="385">
        <v>25762.400000000001</v>
      </c>
    </row>
    <row r="21" spans="2:5" ht="73.5" customHeight="1">
      <c r="B21" s="374"/>
      <c r="C21" s="374"/>
      <c r="D21" s="257" t="str">
        <f>'-5'!B17</f>
        <v xml:space="preserve"> Եվրասիական զարգացման բանկի աջակցությամբ իրականացվող հանրային  շենքերում էներգախնայողության բարելավման  և կանաչ էներգիայի զարգացմանը նպաստող  դրամաշնորհային ծրագրի կառավարում</v>
      </c>
      <c r="E21" s="385"/>
    </row>
    <row r="22" spans="2:5">
      <c r="B22" s="374"/>
      <c r="C22" s="374"/>
      <c r="D22" s="230" t="s">
        <v>36</v>
      </c>
      <c r="E22" s="385"/>
    </row>
    <row r="23" spans="2:5" ht="38.25" customHeight="1">
      <c r="B23" s="374"/>
      <c r="C23" s="374"/>
      <c r="D23" s="7" t="str">
        <f>'-5'!B18</f>
        <v>Էներգախնայողությանն ուղղված  միջոցառումների իրականացման համակարգում</v>
      </c>
      <c r="E23" s="385"/>
    </row>
    <row r="24" spans="2:5">
      <c r="B24" s="374"/>
      <c r="C24" s="374"/>
      <c r="D24" s="230" t="s">
        <v>37</v>
      </c>
      <c r="E24" s="385"/>
    </row>
    <row r="25" spans="2:5" ht="21" customHeight="1">
      <c r="B25" s="374"/>
      <c r="C25" s="374"/>
      <c r="D25" s="7" t="str">
        <f>'-5'!B19</f>
        <v xml:space="preserve"> Ծառայությունների մատուցում</v>
      </c>
      <c r="E25" s="385"/>
    </row>
    <row r="26" spans="2:5" ht="21" customHeight="1">
      <c r="B26" s="374"/>
      <c r="C26" s="374">
        <v>32001</v>
      </c>
      <c r="D26" s="230" t="s">
        <v>35</v>
      </c>
      <c r="E26" s="375">
        <v>272121.59999999998</v>
      </c>
    </row>
    <row r="27" spans="2:5" ht="71.25" customHeight="1">
      <c r="B27" s="374"/>
      <c r="C27" s="374"/>
      <c r="D27" s="7" t="s">
        <v>271</v>
      </c>
      <c r="E27" s="376"/>
    </row>
    <row r="28" spans="2:5" ht="21" customHeight="1">
      <c r="B28" s="374"/>
      <c r="C28" s="374"/>
      <c r="D28" s="230" t="s">
        <v>36</v>
      </c>
      <c r="E28" s="376"/>
    </row>
    <row r="29" spans="2:5" ht="40.5" customHeight="1">
      <c r="B29" s="374"/>
      <c r="C29" s="374"/>
      <c r="D29" s="7" t="str">
        <f>'-5'!B29</f>
        <v xml:space="preserve"> Էներգախնայողությանն ուղղված կապիտալ միջոցառումների իրականացում հանրային շենքերում</v>
      </c>
      <c r="E29" s="376"/>
    </row>
    <row r="30" spans="2:5" ht="21" customHeight="1">
      <c r="B30" s="374"/>
      <c r="C30" s="374"/>
      <c r="D30" s="230" t="s">
        <v>37</v>
      </c>
      <c r="E30" s="376"/>
    </row>
    <row r="31" spans="2:5" ht="45.75" customHeight="1">
      <c r="B31" s="374"/>
      <c r="C31" s="374"/>
      <c r="D31" s="7" t="str">
        <f>'-5'!B30</f>
        <v xml:space="preserve"> Այլ պետական կազմակերպությունների կողմից օգտագործվող ոչ ֆինանսական ակտիվների հետ գործառնություններ</v>
      </c>
      <c r="E31" s="377"/>
    </row>
    <row r="32" spans="2:5">
      <c r="B32" s="381"/>
      <c r="C32" s="381"/>
      <c r="D32" s="381"/>
      <c r="E32" s="381"/>
    </row>
    <row r="33" spans="2:5">
      <c r="B33" s="374">
        <v>1049</v>
      </c>
      <c r="C33" s="374"/>
      <c r="D33" s="230" t="s">
        <v>32</v>
      </c>
      <c r="E33" s="378">
        <f>E40</f>
        <v>-49335.9</v>
      </c>
    </row>
    <row r="34" spans="2:5" ht="24" customHeight="1">
      <c r="B34" s="374"/>
      <c r="C34" s="374"/>
      <c r="D34" s="7" t="str">
        <f>'5. օրենք  Հ1-4,   2323 Հ5-3'!D16</f>
        <v xml:space="preserve"> Ճանապարհային ցանցի բարելավում</v>
      </c>
      <c r="E34" s="379"/>
    </row>
    <row r="35" spans="2:5">
      <c r="B35" s="374"/>
      <c r="C35" s="374"/>
      <c r="D35" s="230" t="s">
        <v>33</v>
      </c>
      <c r="E35" s="379"/>
    </row>
    <row r="36" spans="2:5" ht="42" customHeight="1">
      <c r="B36" s="374"/>
      <c r="C36" s="374"/>
      <c r="D36" s="312" t="s">
        <v>272</v>
      </c>
      <c r="E36" s="379"/>
    </row>
    <row r="37" spans="2:5">
      <c r="B37" s="374"/>
      <c r="C37" s="374"/>
      <c r="D37" s="230" t="s">
        <v>34</v>
      </c>
      <c r="E37" s="379"/>
    </row>
    <row r="38" spans="2:5" ht="55.5" customHeight="1">
      <c r="B38" s="374"/>
      <c r="C38" s="374"/>
      <c r="D38" s="312" t="s">
        <v>273</v>
      </c>
      <c r="E38" s="380"/>
    </row>
    <row r="39" spans="2:5" ht="21" customHeight="1">
      <c r="B39" s="382" t="s">
        <v>31</v>
      </c>
      <c r="C39" s="383"/>
      <c r="D39" s="383"/>
      <c r="E39" s="384"/>
    </row>
    <row r="40" spans="2:5" ht="21" customHeight="1">
      <c r="B40" s="374"/>
      <c r="C40" s="374">
        <v>21012</v>
      </c>
      <c r="D40" s="230" t="s">
        <v>35</v>
      </c>
      <c r="E40" s="375">
        <v>-49335.9</v>
      </c>
    </row>
    <row r="41" spans="2:5" ht="41.25" customHeight="1">
      <c r="B41" s="374"/>
      <c r="C41" s="374"/>
      <c r="D41" s="7" t="s">
        <v>236</v>
      </c>
      <c r="E41" s="376"/>
    </row>
    <row r="42" spans="2:5" ht="21" customHeight="1">
      <c r="B42" s="374"/>
      <c r="C42" s="374"/>
      <c r="D42" s="230" t="s">
        <v>36</v>
      </c>
      <c r="E42" s="376"/>
    </row>
    <row r="43" spans="2:5" ht="27.75" customHeight="1">
      <c r="B43" s="374"/>
      <c r="C43" s="374"/>
      <c r="D43" s="7" t="s">
        <v>239</v>
      </c>
      <c r="E43" s="376"/>
    </row>
    <row r="44" spans="2:5" ht="21" customHeight="1">
      <c r="B44" s="374"/>
      <c r="C44" s="374"/>
      <c r="D44" s="230" t="s">
        <v>37</v>
      </c>
      <c r="E44" s="376"/>
    </row>
    <row r="45" spans="2:5" ht="41.25" customHeight="1">
      <c r="B45" s="374"/>
      <c r="C45" s="374"/>
      <c r="D45" s="7" t="s">
        <v>240</v>
      </c>
      <c r="E45" s="377"/>
    </row>
    <row r="46" spans="2:5" ht="21" customHeight="1">
      <c r="B46" s="285"/>
      <c r="C46" s="285"/>
      <c r="D46" s="217"/>
      <c r="E46" s="226"/>
    </row>
    <row r="50" spans="3:5" ht="10.5" customHeight="1"/>
    <row r="51" spans="3:5" hidden="1"/>
    <row r="52" spans="3:5" ht="47.45" customHeight="1">
      <c r="C52" s="234"/>
      <c r="D52" s="217" t="s">
        <v>265</v>
      </c>
      <c r="E52" s="229" t="s">
        <v>11</v>
      </c>
    </row>
    <row r="53" spans="3:5" ht="27.75" customHeight="1">
      <c r="C53" s="234"/>
      <c r="D53" s="229"/>
      <c r="E53" s="229"/>
    </row>
  </sheetData>
  <mergeCells count="21">
    <mergeCell ref="B5:E5"/>
    <mergeCell ref="B8:C8"/>
    <mergeCell ref="D8:D9"/>
    <mergeCell ref="B13:B18"/>
    <mergeCell ref="C13:C18"/>
    <mergeCell ref="E13:E18"/>
    <mergeCell ref="B32:E32"/>
    <mergeCell ref="B39:E39"/>
    <mergeCell ref="E20:E25"/>
    <mergeCell ref="E26:E31"/>
    <mergeCell ref="B19:E19"/>
    <mergeCell ref="B20:B25"/>
    <mergeCell ref="C20:C25"/>
    <mergeCell ref="B26:B31"/>
    <mergeCell ref="C26:C31"/>
    <mergeCell ref="B40:B45"/>
    <mergeCell ref="C40:C45"/>
    <mergeCell ref="E40:E45"/>
    <mergeCell ref="B33:B38"/>
    <mergeCell ref="C33:C38"/>
    <mergeCell ref="E33:E38"/>
  </mergeCells>
  <pageMargins left="0" right="0" top="0" bottom="0" header="0" footer="0"/>
  <pageSetup paperSize="9"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G30"/>
  <sheetViews>
    <sheetView topLeftCell="A7" workbookViewId="0">
      <selection activeCell="F25" sqref="F25"/>
    </sheetView>
  </sheetViews>
  <sheetFormatPr defaultColWidth="9.140625" defaultRowHeight="16.5"/>
  <cols>
    <col min="1" max="1" width="2.140625" style="209" customWidth="1"/>
    <col min="2" max="2" width="6.5703125" style="209" customWidth="1"/>
    <col min="3" max="3" width="7.28515625" style="209" customWidth="1"/>
    <col min="4" max="4" width="58.85546875" style="209" customWidth="1"/>
    <col min="5" max="5" width="15.140625" style="209" customWidth="1"/>
    <col min="6" max="6" width="13.5703125" style="209" customWidth="1"/>
    <col min="7" max="7" width="14.7109375" style="209" customWidth="1"/>
    <col min="8" max="16384" width="9.140625" style="209"/>
  </cols>
  <sheetData>
    <row r="1" spans="2:7">
      <c r="B1" s="391" t="s">
        <v>258</v>
      </c>
      <c r="C1" s="391"/>
      <c r="D1" s="391"/>
      <c r="E1" s="391"/>
      <c r="F1" s="391"/>
      <c r="G1" s="391"/>
    </row>
    <row r="2" spans="2:7">
      <c r="B2" s="391" t="s">
        <v>16</v>
      </c>
      <c r="C2" s="391"/>
      <c r="D2" s="391"/>
      <c r="E2" s="391"/>
      <c r="F2" s="391"/>
      <c r="G2" s="391"/>
    </row>
    <row r="3" spans="2:7">
      <c r="B3" s="391" t="s">
        <v>17</v>
      </c>
      <c r="C3" s="391"/>
      <c r="D3" s="391"/>
      <c r="E3" s="391"/>
      <c r="F3" s="391"/>
      <c r="G3" s="391"/>
    </row>
    <row r="5" spans="2:7" ht="113.25" customHeight="1">
      <c r="B5" s="392" t="s">
        <v>251</v>
      </c>
      <c r="C5" s="392"/>
      <c r="D5" s="392"/>
      <c r="E5" s="392"/>
      <c r="F5" s="392"/>
      <c r="G5" s="392"/>
    </row>
    <row r="6" spans="2:7">
      <c r="B6" s="268"/>
      <c r="C6" s="268"/>
      <c r="D6" s="268"/>
      <c r="E6" s="268"/>
      <c r="G6" s="268"/>
    </row>
    <row r="7" spans="2:7">
      <c r="B7" s="268"/>
      <c r="C7" s="268"/>
      <c r="D7" s="268"/>
      <c r="E7" s="268"/>
      <c r="F7" s="268"/>
      <c r="G7" s="10" t="s">
        <v>28</v>
      </c>
    </row>
    <row r="8" spans="2:7" ht="48.75" customHeight="1">
      <c r="B8" s="393" t="s">
        <v>25</v>
      </c>
      <c r="C8" s="393"/>
      <c r="D8" s="393" t="s">
        <v>96</v>
      </c>
      <c r="E8" s="387" t="s">
        <v>132</v>
      </c>
      <c r="F8" s="388"/>
      <c r="G8" s="389"/>
    </row>
    <row r="9" spans="2:7" ht="21.75" customHeight="1">
      <c r="B9" s="393"/>
      <c r="C9" s="393"/>
      <c r="D9" s="393"/>
      <c r="E9" s="394" t="s">
        <v>78</v>
      </c>
      <c r="F9" s="394"/>
      <c r="G9" s="394"/>
    </row>
    <row r="10" spans="2:7">
      <c r="B10" s="395" t="s">
        <v>3</v>
      </c>
      <c r="C10" s="395" t="s">
        <v>30</v>
      </c>
      <c r="D10" s="393"/>
      <c r="E10" s="390" t="s">
        <v>79</v>
      </c>
      <c r="F10" s="390" t="s">
        <v>13</v>
      </c>
      <c r="G10" s="390"/>
    </row>
    <row r="11" spans="2:7" ht="58.5" customHeight="1">
      <c r="B11" s="395"/>
      <c r="C11" s="395"/>
      <c r="D11" s="393"/>
      <c r="E11" s="390"/>
      <c r="F11" s="269" t="s">
        <v>249</v>
      </c>
      <c r="G11" s="269" t="s">
        <v>250</v>
      </c>
    </row>
    <row r="12" spans="2:7">
      <c r="B12" s="270"/>
      <c r="C12" s="270"/>
      <c r="D12" s="46" t="s">
        <v>54</v>
      </c>
      <c r="E12" s="271">
        <f>+F12+G12</f>
        <v>-49335.906254859998</v>
      </c>
      <c r="F12" s="247">
        <f>F14</f>
        <v>0</v>
      </c>
      <c r="G12" s="271">
        <f>G14</f>
        <v>-49335.906254859998</v>
      </c>
    </row>
    <row r="13" spans="2:7">
      <c r="B13" s="270"/>
      <c r="C13" s="270"/>
      <c r="D13" s="7" t="s">
        <v>1</v>
      </c>
      <c r="E13" s="272"/>
      <c r="F13" s="247"/>
      <c r="G13" s="271"/>
    </row>
    <row r="14" spans="2:7">
      <c r="B14" s="270"/>
      <c r="C14" s="270"/>
      <c r="D14" s="152" t="s">
        <v>55</v>
      </c>
      <c r="E14" s="271">
        <f>+F14+G14</f>
        <v>-49335.906254859998</v>
      </c>
      <c r="F14" s="247">
        <v>0</v>
      </c>
      <c r="G14" s="271">
        <f>G15</f>
        <v>-49335.906254859998</v>
      </c>
    </row>
    <row r="15" spans="2:7" ht="33">
      <c r="B15" s="270"/>
      <c r="C15" s="270"/>
      <c r="D15" s="46" t="s">
        <v>15</v>
      </c>
      <c r="E15" s="271">
        <f>E16</f>
        <v>-49335.906254859998</v>
      </c>
      <c r="F15" s="271">
        <f t="shared" ref="F15:G15" si="0">F16</f>
        <v>0</v>
      </c>
      <c r="G15" s="271">
        <f t="shared" si="0"/>
        <v>-49335.906254859998</v>
      </c>
    </row>
    <row r="16" spans="2:7">
      <c r="B16" s="269">
        <v>1049</v>
      </c>
      <c r="C16" s="269"/>
      <c r="D16" s="44" t="s">
        <v>235</v>
      </c>
      <c r="E16" s="273">
        <f>+F16+G16</f>
        <v>-49335.906254859998</v>
      </c>
      <c r="F16" s="249">
        <f>F18</f>
        <v>0</v>
      </c>
      <c r="G16" s="273">
        <f>G18</f>
        <v>-49335.906254859998</v>
      </c>
    </row>
    <row r="17" spans="2:7">
      <c r="B17" s="274"/>
      <c r="C17" s="275"/>
      <c r="D17" s="44" t="s">
        <v>1</v>
      </c>
      <c r="E17" s="271"/>
      <c r="F17" s="249"/>
      <c r="G17" s="273"/>
    </row>
    <row r="18" spans="2:7" s="267" customFormat="1" ht="49.5">
      <c r="B18" s="276"/>
      <c r="C18" s="277">
        <v>21012</v>
      </c>
      <c r="D18" s="260" t="s">
        <v>236</v>
      </c>
      <c r="E18" s="149">
        <f t="shared" ref="E18:E22" si="1">+F18+G18</f>
        <v>-49335.906254859998</v>
      </c>
      <c r="F18" s="203">
        <f>F20</f>
        <v>0</v>
      </c>
      <c r="G18" s="149">
        <f>G20</f>
        <v>-49335.906254859998</v>
      </c>
    </row>
    <row r="19" spans="2:7" s="267" customFormat="1">
      <c r="B19" s="276"/>
      <c r="C19" s="44"/>
      <c r="D19" s="44" t="s">
        <v>14</v>
      </c>
      <c r="E19" s="149"/>
      <c r="F19" s="203"/>
      <c r="G19" s="149"/>
    </row>
    <row r="20" spans="2:7" s="267" customFormat="1" ht="33">
      <c r="B20" s="276"/>
      <c r="C20" s="44"/>
      <c r="D20" s="264" t="s">
        <v>15</v>
      </c>
      <c r="E20" s="149">
        <f t="shared" si="1"/>
        <v>-49335.906254859998</v>
      </c>
      <c r="F20" s="203">
        <f>F22</f>
        <v>0</v>
      </c>
      <c r="G20" s="149">
        <f>G22</f>
        <v>-49335.906254859998</v>
      </c>
    </row>
    <row r="21" spans="2:7" s="267" customFormat="1" ht="33">
      <c r="B21" s="276"/>
      <c r="C21" s="44"/>
      <c r="D21" s="44" t="s">
        <v>7</v>
      </c>
      <c r="E21" s="149"/>
      <c r="F21" s="203"/>
      <c r="G21" s="149"/>
    </row>
    <row r="22" spans="2:7" s="267" customFormat="1">
      <c r="B22" s="276"/>
      <c r="C22" s="44"/>
      <c r="D22" s="44" t="s">
        <v>2</v>
      </c>
      <c r="E22" s="149">
        <f t="shared" si="1"/>
        <v>-49335.906254859998</v>
      </c>
      <c r="F22" s="203">
        <v>0</v>
      </c>
      <c r="G22" s="149">
        <f>G23</f>
        <v>-49335.906254859998</v>
      </c>
    </row>
    <row r="23" spans="2:7" s="148" customFormat="1">
      <c r="B23" s="44"/>
      <c r="C23" s="44"/>
      <c r="D23" s="44" t="s">
        <v>55</v>
      </c>
      <c r="E23" s="149">
        <f>E24</f>
        <v>-49335.906254859998</v>
      </c>
      <c r="F23" s="203">
        <v>0</v>
      </c>
      <c r="G23" s="149">
        <f>G24</f>
        <v>-49335.906254859998</v>
      </c>
    </row>
    <row r="24" spans="2:7" s="151" customFormat="1">
      <c r="B24" s="150"/>
      <c r="C24" s="150"/>
      <c r="D24" s="44" t="s">
        <v>56</v>
      </c>
      <c r="E24" s="149">
        <f>SUM(F24:G24)</f>
        <v>-49335.906254859998</v>
      </c>
      <c r="F24" s="203">
        <v>0</v>
      </c>
      <c r="G24" s="149">
        <f>G25</f>
        <v>-49335.906254859998</v>
      </c>
    </row>
    <row r="25" spans="2:7" s="151" customFormat="1">
      <c r="B25" s="150"/>
      <c r="C25" s="150"/>
      <c r="D25" s="44" t="s">
        <v>237</v>
      </c>
      <c r="E25" s="149">
        <f>SUM(F25:G25)</f>
        <v>-49335.906254859998</v>
      </c>
      <c r="F25" s="203">
        <v>0</v>
      </c>
      <c r="G25" s="149">
        <f>G26</f>
        <v>-49335.906254859998</v>
      </c>
    </row>
    <row r="26" spans="2:7" s="151" customFormat="1">
      <c r="B26" s="150"/>
      <c r="C26" s="150"/>
      <c r="D26" s="44" t="s">
        <v>238</v>
      </c>
      <c r="E26" s="149">
        <f>SUM(F26:G26)</f>
        <v>-49335.906254859998</v>
      </c>
      <c r="F26" s="203">
        <v>0</v>
      </c>
      <c r="G26" s="149">
        <v>-49335.906254859998</v>
      </c>
    </row>
    <row r="29" spans="2:7" s="167" customFormat="1" ht="17.25">
      <c r="B29" s="176"/>
      <c r="C29" s="176"/>
      <c r="D29" s="178" t="s">
        <v>9</v>
      </c>
      <c r="E29" s="164"/>
      <c r="F29" s="177"/>
      <c r="G29" s="169"/>
    </row>
    <row r="30" spans="2:7" s="167" customFormat="1" ht="17.25">
      <c r="B30" s="176"/>
      <c r="C30" s="176"/>
      <c r="D30" s="178" t="s">
        <v>104</v>
      </c>
      <c r="E30" s="164" t="s">
        <v>267</v>
      </c>
      <c r="F30" s="177"/>
      <c r="G30" s="169"/>
    </row>
  </sheetData>
  <mergeCells count="12">
    <mergeCell ref="E8:G8"/>
    <mergeCell ref="E10:E11"/>
    <mergeCell ref="F10:G10"/>
    <mergeCell ref="B1:G1"/>
    <mergeCell ref="B2:G2"/>
    <mergeCell ref="B3:G3"/>
    <mergeCell ref="B5:G5"/>
    <mergeCell ref="B8:C9"/>
    <mergeCell ref="D8:D11"/>
    <mergeCell ref="E9:G9"/>
    <mergeCell ref="B10:B11"/>
    <mergeCell ref="C10:C11"/>
  </mergeCells>
  <pageMargins left="0" right="0" top="0" bottom="0" header="0" footer="0"/>
  <pageSetup paperSize="9" scale="8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B1:G63"/>
  <sheetViews>
    <sheetView tabSelected="1" topLeftCell="A20" workbookViewId="0">
      <selection activeCell="J26" sqref="J26"/>
    </sheetView>
  </sheetViews>
  <sheetFormatPr defaultColWidth="9.140625" defaultRowHeight="16.5"/>
  <cols>
    <col min="1" max="1" width="1.42578125" style="204" customWidth="1"/>
    <col min="2" max="2" width="6.5703125" style="204" customWidth="1"/>
    <col min="3" max="3" width="8" style="204" customWidth="1"/>
    <col min="4" max="4" width="58.85546875" style="204" customWidth="1"/>
    <col min="5" max="5" width="14.7109375" style="204" customWidth="1"/>
    <col min="6" max="6" width="15.5703125" style="204" customWidth="1"/>
    <col min="7" max="7" width="13.5703125" style="204" customWidth="1"/>
    <col min="8" max="16384" width="9.140625" style="204"/>
  </cols>
  <sheetData>
    <row r="1" spans="2:7" ht="17.25">
      <c r="B1" s="396" t="s">
        <v>255</v>
      </c>
      <c r="C1" s="396"/>
      <c r="D1" s="396"/>
      <c r="E1" s="396"/>
      <c r="F1" s="396"/>
      <c r="G1" s="396"/>
    </row>
    <row r="2" spans="2:7" ht="17.25">
      <c r="B2" s="396" t="s">
        <v>16</v>
      </c>
      <c r="C2" s="396"/>
      <c r="D2" s="396"/>
      <c r="E2" s="396"/>
      <c r="F2" s="396"/>
      <c r="G2" s="396"/>
    </row>
    <row r="3" spans="2:7" ht="17.25">
      <c r="B3" s="396" t="s">
        <v>17</v>
      </c>
      <c r="C3" s="396"/>
      <c r="D3" s="396"/>
      <c r="E3" s="396"/>
      <c r="F3" s="396"/>
      <c r="G3" s="396"/>
    </row>
    <row r="5" spans="2:7" ht="95.25" customHeight="1">
      <c r="B5" s="397" t="s">
        <v>252</v>
      </c>
      <c r="C5" s="397"/>
      <c r="D5" s="397"/>
      <c r="E5" s="397"/>
      <c r="F5" s="397"/>
      <c r="G5" s="397"/>
    </row>
    <row r="6" spans="2:7" ht="17.25">
      <c r="B6" s="200"/>
      <c r="C6" s="200"/>
      <c r="D6" s="200"/>
      <c r="E6" s="200"/>
      <c r="G6" s="200"/>
    </row>
    <row r="7" spans="2:7" ht="17.25">
      <c r="B7" s="200"/>
      <c r="C7" s="200"/>
      <c r="D7" s="200"/>
      <c r="E7" s="200"/>
      <c r="F7" s="200"/>
      <c r="G7" s="199" t="s">
        <v>28</v>
      </c>
    </row>
    <row r="8" spans="2:7" ht="57.75" customHeight="1">
      <c r="B8" s="398" t="s">
        <v>25</v>
      </c>
      <c r="C8" s="398"/>
      <c r="D8" s="398" t="s">
        <v>96</v>
      </c>
      <c r="E8" s="399" t="s">
        <v>277</v>
      </c>
      <c r="F8" s="400"/>
      <c r="G8" s="401"/>
    </row>
    <row r="9" spans="2:7" ht="17.25">
      <c r="B9" s="398"/>
      <c r="C9" s="398"/>
      <c r="D9" s="398"/>
      <c r="E9" s="398" t="s">
        <v>78</v>
      </c>
      <c r="F9" s="398"/>
      <c r="G9" s="398"/>
    </row>
    <row r="10" spans="2:7" ht="17.25">
      <c r="B10" s="403" t="s">
        <v>3</v>
      </c>
      <c r="C10" s="403" t="s">
        <v>30</v>
      </c>
      <c r="D10" s="398"/>
      <c r="E10" s="402" t="s">
        <v>79</v>
      </c>
      <c r="F10" s="402" t="s">
        <v>13</v>
      </c>
      <c r="G10" s="402"/>
    </row>
    <row r="11" spans="2:7" ht="63.75" customHeight="1">
      <c r="B11" s="403"/>
      <c r="C11" s="403"/>
      <c r="D11" s="398"/>
      <c r="E11" s="402"/>
      <c r="F11" s="196" t="s">
        <v>253</v>
      </c>
      <c r="G11" s="196" t="s">
        <v>250</v>
      </c>
    </row>
    <row r="12" spans="2:7" ht="17.25">
      <c r="B12" s="198"/>
      <c r="C12" s="198"/>
      <c r="D12" s="46" t="s">
        <v>54</v>
      </c>
      <c r="E12" s="187">
        <f>+F12+G12</f>
        <v>297884</v>
      </c>
      <c r="F12" s="179">
        <f>F14+F15</f>
        <v>248548.1</v>
      </c>
      <c r="G12" s="179">
        <f>G14+G15</f>
        <v>49335.9</v>
      </c>
    </row>
    <row r="13" spans="2:7" ht="17.25">
      <c r="B13" s="198"/>
      <c r="C13" s="198"/>
      <c r="D13" s="7" t="s">
        <v>1</v>
      </c>
      <c r="E13" s="197"/>
      <c r="F13" s="179"/>
      <c r="G13" s="179"/>
    </row>
    <row r="14" spans="2:7" ht="17.25">
      <c r="B14" s="198"/>
      <c r="C14" s="198"/>
      <c r="D14" s="152" t="s">
        <v>212</v>
      </c>
      <c r="E14" s="179">
        <f>E19</f>
        <v>25762.399999999998</v>
      </c>
      <c r="F14" s="179">
        <f t="shared" ref="F14:G14" si="0">F19</f>
        <v>20491.899999999998</v>
      </c>
      <c r="G14" s="179">
        <f t="shared" si="0"/>
        <v>5270.5</v>
      </c>
    </row>
    <row r="15" spans="2:7" ht="17.25">
      <c r="B15" s="198"/>
      <c r="C15" s="198"/>
      <c r="D15" s="152" t="s">
        <v>55</v>
      </c>
      <c r="E15" s="179">
        <f>E44</f>
        <v>272121.60000000003</v>
      </c>
      <c r="F15" s="179">
        <f t="shared" ref="F15:G15" si="1">F44</f>
        <v>228056.2</v>
      </c>
      <c r="G15" s="179">
        <f t="shared" si="1"/>
        <v>44065.4</v>
      </c>
    </row>
    <row r="16" spans="2:7" ht="33">
      <c r="B16" s="198"/>
      <c r="C16" s="198"/>
      <c r="D16" s="46" t="s">
        <v>15</v>
      </c>
      <c r="E16" s="187">
        <f>E12</f>
        <v>297884</v>
      </c>
      <c r="F16" s="179">
        <f t="shared" ref="F16" si="2">F12</f>
        <v>248548.1</v>
      </c>
      <c r="G16" s="179">
        <f>G12</f>
        <v>49335.9</v>
      </c>
    </row>
    <row r="17" spans="2:7" ht="17.25">
      <c r="B17" s="196">
        <v>1232</v>
      </c>
      <c r="C17" s="196"/>
      <c r="D17" s="180" t="str">
        <f>'-4'!C15</f>
        <v xml:space="preserve">
Էներգաարդյունավետության ծրագիր</v>
      </c>
      <c r="E17" s="179">
        <f t="shared" ref="E17:E23" si="3">+F17+G17</f>
        <v>25762.399999999998</v>
      </c>
      <c r="F17" s="181">
        <f>F19</f>
        <v>20491.899999999998</v>
      </c>
      <c r="G17" s="181">
        <f>G19</f>
        <v>5270.5</v>
      </c>
    </row>
    <row r="18" spans="2:7" ht="17.25">
      <c r="B18" s="180"/>
      <c r="C18" s="182"/>
      <c r="D18" s="11" t="s">
        <v>1</v>
      </c>
      <c r="E18" s="179"/>
      <c r="F18" s="181"/>
      <c r="G18" s="181"/>
    </row>
    <row r="19" spans="2:7" s="266" customFormat="1" ht="92.25" customHeight="1">
      <c r="B19" s="183"/>
      <c r="C19" s="184">
        <v>11001</v>
      </c>
      <c r="D19" s="147" t="str">
        <f>'-4'!C16</f>
        <v xml:space="preserve"> Եվրասիական զարգացման բանկի աջակցությամբ իրականացվող հանրային  շենքերում էներգախնայողության բարելավման  և կանաչ էներգիայի զարգացմանը նպաստող  դրամաշնորհային ծրագրի կառավարում</v>
      </c>
      <c r="E19" s="185">
        <f t="shared" si="3"/>
        <v>25762.399999999998</v>
      </c>
      <c r="F19" s="186">
        <f>F21</f>
        <v>20491.899999999998</v>
      </c>
      <c r="G19" s="186">
        <f>G21</f>
        <v>5270.5</v>
      </c>
    </row>
    <row r="20" spans="2:7" s="266" customFormat="1" ht="17.25">
      <c r="B20" s="183"/>
      <c r="C20" s="44"/>
      <c r="D20" s="11" t="s">
        <v>14</v>
      </c>
      <c r="E20" s="185"/>
      <c r="F20" s="186"/>
      <c r="G20" s="186"/>
    </row>
    <row r="21" spans="2:7" s="266" customFormat="1" ht="34.5">
      <c r="B21" s="183"/>
      <c r="C21" s="44"/>
      <c r="D21" s="96" t="s">
        <v>15</v>
      </c>
      <c r="E21" s="185">
        <f t="shared" si="3"/>
        <v>25762.399999999998</v>
      </c>
      <c r="F21" s="186">
        <f>F23</f>
        <v>20491.899999999998</v>
      </c>
      <c r="G21" s="186">
        <f>G23</f>
        <v>5270.5</v>
      </c>
    </row>
    <row r="22" spans="2:7" s="266" customFormat="1" ht="34.5">
      <c r="B22" s="183"/>
      <c r="C22" s="44"/>
      <c r="D22" s="11" t="s">
        <v>7</v>
      </c>
      <c r="E22" s="185"/>
      <c r="F22" s="186"/>
      <c r="G22" s="186"/>
    </row>
    <row r="23" spans="2:7" s="266" customFormat="1" ht="17.25">
      <c r="B23" s="183"/>
      <c r="C23" s="44"/>
      <c r="D23" s="11" t="s">
        <v>2</v>
      </c>
      <c r="E23" s="185">
        <f t="shared" si="3"/>
        <v>25762.399999999998</v>
      </c>
      <c r="F23" s="186">
        <f>F24</f>
        <v>20491.899999999998</v>
      </c>
      <c r="G23" s="186">
        <f>G24</f>
        <v>5270.5</v>
      </c>
    </row>
    <row r="24" spans="2:7" s="148" customFormat="1">
      <c r="B24" s="44"/>
      <c r="C24" s="44"/>
      <c r="D24" s="44" t="s">
        <v>119</v>
      </c>
      <c r="E24" s="149">
        <f t="shared" ref="E24:G24" si="4">E25+E28+E37</f>
        <v>25762.399999999998</v>
      </c>
      <c r="F24" s="149">
        <f t="shared" si="4"/>
        <v>20491.899999999998</v>
      </c>
      <c r="G24" s="149">
        <f t="shared" si="4"/>
        <v>5270.5</v>
      </c>
    </row>
    <row r="25" spans="2:7" s="151" customFormat="1">
      <c r="B25" s="150"/>
      <c r="C25" s="150"/>
      <c r="D25" s="44" t="s">
        <v>198</v>
      </c>
      <c r="E25" s="149">
        <f>SUM(F25:G25)</f>
        <v>-638.5</v>
      </c>
      <c r="F25" s="149">
        <f>F26</f>
        <v>-286.3</v>
      </c>
      <c r="G25" s="149">
        <f>G26</f>
        <v>-352.2</v>
      </c>
    </row>
    <row r="26" spans="2:7" s="151" customFormat="1">
      <c r="B26" s="150"/>
      <c r="C26" s="150"/>
      <c r="D26" s="44" t="s">
        <v>199</v>
      </c>
      <c r="E26" s="149">
        <f>SUM(F26:G26)</f>
        <v>-638.5</v>
      </c>
      <c r="F26" s="149">
        <f>F27</f>
        <v>-286.3</v>
      </c>
      <c r="G26" s="149">
        <f>G27</f>
        <v>-352.2</v>
      </c>
    </row>
    <row r="27" spans="2:7" s="151" customFormat="1">
      <c r="B27" s="150"/>
      <c r="C27" s="150"/>
      <c r="D27" s="44" t="s">
        <v>200</v>
      </c>
      <c r="E27" s="149">
        <f>SUM(F27:G27)</f>
        <v>-638.5</v>
      </c>
      <c r="F27" s="149">
        <v>-286.3</v>
      </c>
      <c r="G27" s="149">
        <v>-352.2</v>
      </c>
    </row>
    <row r="28" spans="2:7" s="148" customFormat="1" ht="33">
      <c r="B28" s="44"/>
      <c r="C28" s="44"/>
      <c r="D28" s="44" t="s">
        <v>201</v>
      </c>
      <c r="E28" s="149">
        <f>SUM(F28:G28)</f>
        <v>496.8</v>
      </c>
      <c r="F28" s="149">
        <f>F29+F32+F34</f>
        <v>426.1</v>
      </c>
      <c r="G28" s="149">
        <f>G29+G32+G34</f>
        <v>70.7</v>
      </c>
    </row>
    <row r="29" spans="2:7" s="148" customFormat="1">
      <c r="B29" s="44"/>
      <c r="C29" s="44"/>
      <c r="D29" s="44" t="s">
        <v>202</v>
      </c>
      <c r="E29" s="149">
        <f>E30+E31</f>
        <v>-92.100000000000009</v>
      </c>
      <c r="F29" s="149">
        <f t="shared" ref="F29:G29" si="5">F30+F31</f>
        <v>-78.3</v>
      </c>
      <c r="G29" s="149">
        <f t="shared" si="5"/>
        <v>-13.799999999999999</v>
      </c>
    </row>
    <row r="30" spans="2:7" s="148" customFormat="1">
      <c r="B30" s="44"/>
      <c r="C30" s="44"/>
      <c r="D30" s="44" t="s">
        <v>203</v>
      </c>
      <c r="E30" s="238">
        <f>SUM(F30:G30)</f>
        <v>-61.7</v>
      </c>
      <c r="F30" s="238">
        <v>-51</v>
      </c>
      <c r="G30" s="238">
        <v>-10.7</v>
      </c>
    </row>
    <row r="31" spans="2:7" s="148" customFormat="1">
      <c r="B31" s="44"/>
      <c r="C31" s="44"/>
      <c r="D31" s="44" t="s">
        <v>204</v>
      </c>
      <c r="E31" s="238">
        <f>SUM(F31:G31)</f>
        <v>-30.400000000000002</v>
      </c>
      <c r="F31" s="238">
        <v>-27.3</v>
      </c>
      <c r="G31" s="238">
        <v>-3.1</v>
      </c>
    </row>
    <row r="32" spans="2:7" s="148" customFormat="1">
      <c r="B32" s="44"/>
      <c r="C32" s="44"/>
      <c r="D32" s="44" t="s">
        <v>205</v>
      </c>
      <c r="E32" s="238">
        <f>E33</f>
        <v>82.7</v>
      </c>
      <c r="F32" s="238">
        <f t="shared" ref="F32:G32" si="6">F33</f>
        <v>82.7</v>
      </c>
      <c r="G32" s="238">
        <f t="shared" si="6"/>
        <v>0</v>
      </c>
    </row>
    <row r="33" spans="2:7" s="148" customFormat="1">
      <c r="B33" s="44"/>
      <c r="C33" s="44"/>
      <c r="D33" s="44" t="s">
        <v>206</v>
      </c>
      <c r="E33" s="238">
        <f>SUM(F33:G33)</f>
        <v>82.7</v>
      </c>
      <c r="F33" s="238">
        <v>82.7</v>
      </c>
      <c r="G33" s="238">
        <v>0</v>
      </c>
    </row>
    <row r="34" spans="2:7" s="148" customFormat="1">
      <c r="B34" s="44"/>
      <c r="C34" s="44"/>
      <c r="D34" s="44" t="s">
        <v>207</v>
      </c>
      <c r="E34" s="149">
        <f>SUM(E35:E36)</f>
        <v>506.2</v>
      </c>
      <c r="F34" s="149">
        <f t="shared" ref="F34:G34" si="7">SUM(F35:F36)</f>
        <v>421.7</v>
      </c>
      <c r="G34" s="149">
        <f t="shared" si="7"/>
        <v>84.5</v>
      </c>
    </row>
    <row r="35" spans="2:7" s="148" customFormat="1">
      <c r="B35" s="44"/>
      <c r="C35" s="44"/>
      <c r="D35" s="44" t="s">
        <v>208</v>
      </c>
      <c r="E35" s="149">
        <f>SUM(F35:G35)</f>
        <v>563</v>
      </c>
      <c r="F35" s="149">
        <v>468.9</v>
      </c>
      <c r="G35" s="149">
        <v>94.1</v>
      </c>
    </row>
    <row r="36" spans="2:7" s="148" customFormat="1">
      <c r="B36" s="44"/>
      <c r="C36" s="44"/>
      <c r="D36" s="44" t="s">
        <v>209</v>
      </c>
      <c r="E36" s="149">
        <f>SUM(F36:G36)</f>
        <v>-56.800000000000004</v>
      </c>
      <c r="F36" s="149">
        <v>-47.2</v>
      </c>
      <c r="G36" s="149">
        <v>-9.6</v>
      </c>
    </row>
    <row r="37" spans="2:7" s="148" customFormat="1">
      <c r="B37" s="44"/>
      <c r="C37" s="44"/>
      <c r="D37" s="44" t="s">
        <v>210</v>
      </c>
      <c r="E37" s="149">
        <f>SUM(F37:G37)</f>
        <v>25904.1</v>
      </c>
      <c r="F37" s="149">
        <f>F38</f>
        <v>20352.099999999999</v>
      </c>
      <c r="G37" s="149">
        <f>G38</f>
        <v>5552</v>
      </c>
    </row>
    <row r="38" spans="2:7" s="148" customFormat="1">
      <c r="B38" s="44"/>
      <c r="C38" s="44"/>
      <c r="D38" s="44" t="s">
        <v>211</v>
      </c>
      <c r="E38" s="149">
        <f>SUM(F38:G38)</f>
        <v>25904.1</v>
      </c>
      <c r="F38" s="149">
        <v>20352.099999999999</v>
      </c>
      <c r="G38" s="149">
        <v>5552</v>
      </c>
    </row>
    <row r="39" spans="2:7" s="266" customFormat="1" ht="115.5" customHeight="1">
      <c r="B39" s="183"/>
      <c r="C39" s="184">
        <v>32001</v>
      </c>
      <c r="D39" s="147" t="s">
        <v>271</v>
      </c>
      <c r="E39" s="185">
        <f t="shared" ref="E39" si="8">+F39+G39</f>
        <v>272121.60000000003</v>
      </c>
      <c r="F39" s="186">
        <f>F41</f>
        <v>228056.2</v>
      </c>
      <c r="G39" s="186">
        <f>G41</f>
        <v>44065.4</v>
      </c>
    </row>
    <row r="40" spans="2:7" ht="17.25">
      <c r="B40" s="165"/>
      <c r="C40" s="7"/>
      <c r="D40" s="45" t="s">
        <v>14</v>
      </c>
      <c r="E40" s="187"/>
      <c r="F40" s="188"/>
      <c r="G40" s="188"/>
    </row>
    <row r="41" spans="2:7" ht="34.5">
      <c r="B41" s="165"/>
      <c r="C41" s="7"/>
      <c r="D41" s="21" t="s">
        <v>15</v>
      </c>
      <c r="E41" s="187">
        <f t="shared" ref="E41" si="9">+F41+G41</f>
        <v>272121.60000000003</v>
      </c>
      <c r="F41" s="188">
        <f>F43</f>
        <v>228056.2</v>
      </c>
      <c r="G41" s="188">
        <f>G43</f>
        <v>44065.4</v>
      </c>
    </row>
    <row r="42" spans="2:7" ht="34.5">
      <c r="B42" s="165"/>
      <c r="C42" s="7"/>
      <c r="D42" s="45" t="s">
        <v>7</v>
      </c>
      <c r="E42" s="187"/>
      <c r="F42" s="188"/>
      <c r="G42" s="188"/>
    </row>
    <row r="43" spans="2:7" ht="17.25">
      <c r="B43" s="165"/>
      <c r="C43" s="7"/>
      <c r="D43" s="45" t="s">
        <v>2</v>
      </c>
      <c r="E43" s="187">
        <f t="shared" ref="E43:E47" si="10">+F43+G43</f>
        <v>272121.60000000003</v>
      </c>
      <c r="F43" s="188">
        <f t="shared" ref="F43:F45" si="11">F44</f>
        <v>228056.2</v>
      </c>
      <c r="G43" s="188">
        <f t="shared" ref="G43:G45" si="12">G44</f>
        <v>44065.4</v>
      </c>
    </row>
    <row r="44" spans="2:7" ht="17.25">
      <c r="B44" s="165"/>
      <c r="C44" s="7"/>
      <c r="D44" s="45" t="s">
        <v>55</v>
      </c>
      <c r="E44" s="187">
        <f t="shared" si="10"/>
        <v>272121.60000000003</v>
      </c>
      <c r="F44" s="188">
        <f t="shared" si="11"/>
        <v>228056.2</v>
      </c>
      <c r="G44" s="188">
        <f t="shared" si="12"/>
        <v>44065.4</v>
      </c>
    </row>
    <row r="45" spans="2:7" ht="17.25">
      <c r="B45" s="207"/>
      <c r="C45" s="7"/>
      <c r="D45" s="45" t="s">
        <v>56</v>
      </c>
      <c r="E45" s="187">
        <f t="shared" si="10"/>
        <v>272121.60000000003</v>
      </c>
      <c r="F45" s="188">
        <f t="shared" si="11"/>
        <v>228056.2</v>
      </c>
      <c r="G45" s="188">
        <f t="shared" si="12"/>
        <v>44065.4</v>
      </c>
    </row>
    <row r="46" spans="2:7" ht="17.25">
      <c r="B46" s="207"/>
      <c r="C46" s="7"/>
      <c r="D46" s="45" t="s">
        <v>57</v>
      </c>
      <c r="E46" s="187">
        <f t="shared" si="10"/>
        <v>272121.60000000003</v>
      </c>
      <c r="F46" s="188">
        <f>F47</f>
        <v>228056.2</v>
      </c>
      <c r="G46" s="188">
        <f>G47</f>
        <v>44065.4</v>
      </c>
    </row>
    <row r="47" spans="2:7" ht="17.25">
      <c r="B47" s="207"/>
      <c r="C47" s="7"/>
      <c r="D47" s="45" t="s">
        <v>58</v>
      </c>
      <c r="E47" s="187">
        <f t="shared" si="10"/>
        <v>272121.60000000003</v>
      </c>
      <c r="F47" s="188">
        <v>228056.2</v>
      </c>
      <c r="G47" s="188">
        <v>44065.4</v>
      </c>
    </row>
    <row r="49" spans="2:7" ht="17.25">
      <c r="C49" s="178"/>
      <c r="D49" s="164"/>
      <c r="E49" s="164"/>
      <c r="F49" s="164"/>
    </row>
    <row r="50" spans="2:7" s="167" customFormat="1" ht="17.25">
      <c r="B50" s="176"/>
      <c r="C50" s="176"/>
      <c r="D50" s="178" t="s">
        <v>9</v>
      </c>
      <c r="E50" s="164"/>
      <c r="F50" s="177"/>
      <c r="G50" s="169"/>
    </row>
    <row r="51" spans="2:7" s="167" customFormat="1" ht="17.25">
      <c r="B51" s="176"/>
      <c r="C51" s="176"/>
      <c r="D51" s="178" t="s">
        <v>104</v>
      </c>
      <c r="E51" s="164" t="s">
        <v>267</v>
      </c>
      <c r="F51" s="177"/>
      <c r="G51" s="169"/>
    </row>
    <row r="62" spans="2:7">
      <c r="D62" s="347"/>
    </row>
    <row r="63" spans="2:7">
      <c r="D63" s="347"/>
    </row>
  </sheetData>
  <mergeCells count="13">
    <mergeCell ref="D62:D63"/>
    <mergeCell ref="D8:D11"/>
    <mergeCell ref="E9:G9"/>
    <mergeCell ref="F10:G10"/>
    <mergeCell ref="B10:B11"/>
    <mergeCell ref="C10:C11"/>
    <mergeCell ref="E10:E11"/>
    <mergeCell ref="B1:G1"/>
    <mergeCell ref="B2:G2"/>
    <mergeCell ref="B3:G3"/>
    <mergeCell ref="B5:G5"/>
    <mergeCell ref="B8:C9"/>
    <mergeCell ref="E8:G8"/>
  </mergeCells>
  <pageMargins left="0" right="0" top="0" bottom="0" header="0" footer="0"/>
  <pageSetup paperSize="9" scale="8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1:K73"/>
  <sheetViews>
    <sheetView topLeftCell="A25" zoomScaleNormal="100" zoomScaleSheetLayoutView="85" workbookViewId="0">
      <selection activeCell="H34" sqref="H34:H37"/>
    </sheetView>
  </sheetViews>
  <sheetFormatPr defaultColWidth="9.140625" defaultRowHeight="17.25"/>
  <cols>
    <col min="1" max="1" width="0.85546875" style="167" customWidth="1"/>
    <col min="2" max="2" width="5.5703125" style="167" customWidth="1"/>
    <col min="3" max="3" width="5.42578125" style="167" customWidth="1"/>
    <col min="4" max="4" width="5.28515625" style="167" customWidth="1"/>
    <col min="5" max="5" width="8.85546875" style="167" customWidth="1"/>
    <col min="6" max="6" width="9.7109375" style="167" customWidth="1"/>
    <col min="7" max="7" width="75" style="167" customWidth="1"/>
    <col min="8" max="8" width="25.42578125" style="168" customWidth="1"/>
    <col min="9" max="9" width="18.42578125" style="169" customWidth="1"/>
    <col min="10" max="10" width="18.85546875" style="167" bestFit="1" customWidth="1"/>
    <col min="11" max="11" width="16.140625" style="167" bestFit="1" customWidth="1"/>
    <col min="12" max="12" width="12.85546875" style="167" bestFit="1" customWidth="1"/>
    <col min="13" max="13" width="14.28515625" style="167" bestFit="1" customWidth="1"/>
    <col min="14" max="14" width="10.85546875" style="167" bestFit="1" customWidth="1"/>
    <col min="15" max="16384" width="9.140625" style="167"/>
  </cols>
  <sheetData>
    <row r="1" spans="2:10">
      <c r="H1" s="168" t="s">
        <v>259</v>
      </c>
    </row>
    <row r="2" spans="2:10">
      <c r="B2" s="170" t="s">
        <v>12</v>
      </c>
      <c r="E2" s="170" t="s">
        <v>12</v>
      </c>
      <c r="G2" s="405" t="s">
        <v>16</v>
      </c>
      <c r="H2" s="405"/>
    </row>
    <row r="3" spans="2:10">
      <c r="G3" s="405" t="s">
        <v>17</v>
      </c>
      <c r="H3" s="405"/>
    </row>
    <row r="4" spans="2:10">
      <c r="G4" s="171"/>
    </row>
    <row r="5" spans="2:10" ht="39" customHeight="1">
      <c r="B5" s="406" t="s">
        <v>111</v>
      </c>
      <c r="C5" s="406"/>
      <c r="D5" s="406"/>
      <c r="E5" s="406"/>
      <c r="F5" s="406"/>
      <c r="G5" s="406"/>
      <c r="H5" s="406"/>
    </row>
    <row r="6" spans="2:10" ht="25.5" customHeight="1">
      <c r="B6" s="172"/>
      <c r="C6" s="172"/>
      <c r="D6" s="172"/>
      <c r="E6" s="172"/>
      <c r="F6" s="172"/>
      <c r="G6" s="172"/>
      <c r="H6" s="172"/>
    </row>
    <row r="7" spans="2:10">
      <c r="B7" s="243"/>
      <c r="C7" s="243"/>
      <c r="D7" s="243"/>
      <c r="E7" s="243"/>
      <c r="F7" s="243"/>
      <c r="G7" s="243"/>
      <c r="H7" s="211" t="s">
        <v>28</v>
      </c>
      <c r="I7" s="167"/>
    </row>
    <row r="8" spans="2:10" ht="106.5" customHeight="1">
      <c r="B8" s="407" t="s">
        <v>18</v>
      </c>
      <c r="C8" s="407"/>
      <c r="D8" s="407"/>
      <c r="E8" s="407" t="s">
        <v>19</v>
      </c>
      <c r="F8" s="407"/>
      <c r="G8" s="407" t="s">
        <v>20</v>
      </c>
      <c r="H8" s="309" t="s">
        <v>277</v>
      </c>
      <c r="I8" s="167"/>
      <c r="J8" s="173"/>
    </row>
    <row r="9" spans="2:10" ht="70.5" customHeight="1">
      <c r="B9" s="244" t="s">
        <v>21</v>
      </c>
      <c r="C9" s="244" t="s">
        <v>22</v>
      </c>
      <c r="D9" s="244" t="s">
        <v>23</v>
      </c>
      <c r="E9" s="244" t="s">
        <v>3</v>
      </c>
      <c r="F9" s="244" t="s">
        <v>4</v>
      </c>
      <c r="G9" s="407"/>
      <c r="H9" s="224" t="s">
        <v>6</v>
      </c>
      <c r="I9" s="167"/>
    </row>
    <row r="10" spans="2:10" ht="25.5" customHeight="1">
      <c r="B10" s="245"/>
      <c r="C10" s="245"/>
      <c r="D10" s="245"/>
      <c r="E10" s="245"/>
      <c r="F10" s="245"/>
      <c r="G10" s="246" t="s">
        <v>54</v>
      </c>
      <c r="H10" s="248">
        <f>+H12</f>
        <v>248548.1</v>
      </c>
    </row>
    <row r="11" spans="2:10" ht="18" customHeight="1">
      <c r="B11" s="245"/>
      <c r="C11" s="245"/>
      <c r="D11" s="245"/>
      <c r="E11" s="245"/>
      <c r="F11" s="245"/>
      <c r="G11" s="245" t="s">
        <v>13</v>
      </c>
      <c r="H11" s="250"/>
    </row>
    <row r="12" spans="2:10" ht="37.5" customHeight="1">
      <c r="B12" s="251"/>
      <c r="C12" s="251"/>
      <c r="D12" s="251"/>
      <c r="E12" s="252"/>
      <c r="F12" s="252"/>
      <c r="G12" s="46" t="s">
        <v>15</v>
      </c>
      <c r="H12" s="248">
        <f>H13</f>
        <v>248548.1</v>
      </c>
      <c r="I12" s="174"/>
    </row>
    <row r="13" spans="2:10">
      <c r="B13" s="7" t="s">
        <v>121</v>
      </c>
      <c r="C13" s="7"/>
      <c r="D13" s="7"/>
      <c r="E13" s="7"/>
      <c r="F13" s="7"/>
      <c r="G13" s="46" t="s">
        <v>122</v>
      </c>
      <c r="H13" s="253">
        <f>H15+H52</f>
        <v>248548.1</v>
      </c>
      <c r="I13" s="174"/>
    </row>
    <row r="14" spans="2:10">
      <c r="B14" s="7"/>
      <c r="C14" s="7"/>
      <c r="D14" s="7"/>
      <c r="E14" s="7"/>
      <c r="F14" s="7"/>
      <c r="G14" s="245" t="s">
        <v>1</v>
      </c>
      <c r="H14" s="254"/>
      <c r="I14" s="174"/>
    </row>
    <row r="15" spans="2:10" ht="37.5" customHeight="1">
      <c r="B15" s="7"/>
      <c r="C15" s="7" t="s">
        <v>24</v>
      </c>
      <c r="D15" s="7"/>
      <c r="E15" s="7"/>
      <c r="F15" s="7"/>
      <c r="G15" s="46" t="s">
        <v>123</v>
      </c>
      <c r="H15" s="253">
        <f>H17</f>
        <v>297884</v>
      </c>
      <c r="I15" s="174"/>
    </row>
    <row r="16" spans="2:10">
      <c r="B16" s="7"/>
      <c r="C16" s="7"/>
      <c r="D16" s="7"/>
      <c r="E16" s="7"/>
      <c r="F16" s="7"/>
      <c r="G16" s="245" t="s">
        <v>1</v>
      </c>
      <c r="H16" s="254"/>
      <c r="I16" s="174"/>
    </row>
    <row r="17" spans="2:11" ht="28.5" customHeight="1">
      <c r="B17" s="7"/>
      <c r="C17" s="7"/>
      <c r="D17" s="7" t="s">
        <v>24</v>
      </c>
      <c r="E17" s="7"/>
      <c r="F17" s="7"/>
      <c r="G17" s="46" t="s">
        <v>124</v>
      </c>
      <c r="H17" s="253">
        <f>H19</f>
        <v>297884</v>
      </c>
      <c r="I17" s="174"/>
    </row>
    <row r="18" spans="2:11">
      <c r="B18" s="251"/>
      <c r="C18" s="251"/>
      <c r="D18" s="251"/>
      <c r="E18" s="252"/>
      <c r="F18" s="252"/>
      <c r="G18" s="205" t="s">
        <v>1</v>
      </c>
      <c r="H18" s="254"/>
      <c r="I18" s="174"/>
    </row>
    <row r="19" spans="2:11" ht="37.5" customHeight="1">
      <c r="B19" s="251"/>
      <c r="C19" s="251"/>
      <c r="D19" s="251"/>
      <c r="E19" s="252"/>
      <c r="F19" s="252"/>
      <c r="G19" s="230" t="s">
        <v>15</v>
      </c>
      <c r="H19" s="253">
        <f>H21</f>
        <v>297884</v>
      </c>
      <c r="I19" s="174"/>
    </row>
    <row r="20" spans="2:11">
      <c r="B20" s="251"/>
      <c r="C20" s="251"/>
      <c r="D20" s="251"/>
      <c r="E20" s="252"/>
      <c r="F20" s="252"/>
      <c r="G20" s="205" t="s">
        <v>1</v>
      </c>
      <c r="H20" s="254"/>
      <c r="I20" s="174"/>
    </row>
    <row r="21" spans="2:11" ht="21.75" customHeight="1">
      <c r="B21" s="251"/>
      <c r="C21" s="251"/>
      <c r="D21" s="251"/>
      <c r="E21" s="255">
        <v>1232</v>
      </c>
      <c r="F21" s="252"/>
      <c r="G21" s="7" t="s">
        <v>191</v>
      </c>
      <c r="H21" s="253">
        <f>H23+H43</f>
        <v>297884</v>
      </c>
      <c r="I21" s="174"/>
    </row>
    <row r="22" spans="2:11">
      <c r="B22" s="251"/>
      <c r="C22" s="251"/>
      <c r="D22" s="251"/>
      <c r="E22" s="252"/>
      <c r="F22" s="252"/>
      <c r="G22" s="205" t="s">
        <v>1</v>
      </c>
      <c r="H22" s="254"/>
      <c r="I22" s="174"/>
    </row>
    <row r="23" spans="2:11" ht="75.75" customHeight="1">
      <c r="B23" s="251"/>
      <c r="C23" s="251"/>
      <c r="D23" s="251"/>
      <c r="E23" s="252"/>
      <c r="F23" s="256">
        <v>11001</v>
      </c>
      <c r="G23" s="257" t="str">
        <f>'-4'!C16</f>
        <v xml:space="preserve"> Եվրասիական զարգացման բանկի աջակցությամբ իրականացվող հանրային  շենքերում էներգախնայողության բարելավման  և կանաչ էներգիայի զարգացմանը նպաստող  դրամաշնորհային ծրագրի կառավարում</v>
      </c>
      <c r="H23" s="253">
        <f>H25</f>
        <v>25762.399999999998</v>
      </c>
      <c r="I23" s="174"/>
    </row>
    <row r="24" spans="2:11">
      <c r="B24" s="251"/>
      <c r="C24" s="251"/>
      <c r="D24" s="251"/>
      <c r="E24" s="252"/>
      <c r="F24" s="258"/>
      <c r="G24" s="7" t="s">
        <v>14</v>
      </c>
      <c r="H24" s="254"/>
      <c r="I24" s="174"/>
    </row>
    <row r="25" spans="2:11" ht="33">
      <c r="B25" s="251"/>
      <c r="C25" s="251"/>
      <c r="D25" s="251"/>
      <c r="E25" s="252"/>
      <c r="F25" s="259"/>
      <c r="G25" s="230" t="s">
        <v>15</v>
      </c>
      <c r="H25" s="253">
        <f>H27</f>
        <v>25762.399999999998</v>
      </c>
      <c r="I25" s="174"/>
    </row>
    <row r="26" spans="2:11" ht="33">
      <c r="B26" s="251"/>
      <c r="C26" s="251"/>
      <c r="D26" s="251"/>
      <c r="E26" s="252"/>
      <c r="F26" s="260"/>
      <c r="G26" s="7" t="s">
        <v>7</v>
      </c>
      <c r="H26" s="254"/>
      <c r="I26" s="174"/>
    </row>
    <row r="27" spans="2:11">
      <c r="B27" s="251"/>
      <c r="C27" s="251"/>
      <c r="D27" s="251"/>
      <c r="E27" s="252"/>
      <c r="F27" s="260"/>
      <c r="G27" s="7" t="s">
        <v>2</v>
      </c>
      <c r="H27" s="253">
        <f>H28</f>
        <v>25762.399999999998</v>
      </c>
      <c r="I27" s="174"/>
    </row>
    <row r="28" spans="2:11">
      <c r="B28" s="251"/>
      <c r="C28" s="251"/>
      <c r="D28" s="251"/>
      <c r="E28" s="252"/>
      <c r="F28" s="260"/>
      <c r="G28" s="7" t="s">
        <v>119</v>
      </c>
      <c r="H28" s="253">
        <f>H29+H32+H41</f>
        <v>25762.399999999998</v>
      </c>
      <c r="I28" s="174"/>
    </row>
    <row r="29" spans="2:11" ht="20.45" customHeight="1">
      <c r="B29" s="251"/>
      <c r="C29" s="251"/>
      <c r="D29" s="251"/>
      <c r="E29" s="252"/>
      <c r="F29" s="260"/>
      <c r="G29" s="7" t="s">
        <v>198</v>
      </c>
      <c r="H29" s="253">
        <f>H30</f>
        <v>-638.5</v>
      </c>
      <c r="I29" s="174"/>
    </row>
    <row r="30" spans="2:11" ht="20.45" customHeight="1">
      <c r="B30" s="251"/>
      <c r="C30" s="251"/>
      <c r="D30" s="251"/>
      <c r="E30" s="252"/>
      <c r="F30" s="260"/>
      <c r="G30" s="7" t="s">
        <v>199</v>
      </c>
      <c r="H30" s="253">
        <f>H31</f>
        <v>-638.5</v>
      </c>
      <c r="I30" s="174"/>
    </row>
    <row r="31" spans="2:11" ht="20.45" customHeight="1">
      <c r="B31" s="251"/>
      <c r="C31" s="251"/>
      <c r="D31" s="251"/>
      <c r="E31" s="252"/>
      <c r="F31" s="256"/>
      <c r="G31" s="7" t="s">
        <v>200</v>
      </c>
      <c r="H31" s="253">
        <v>-638.5</v>
      </c>
      <c r="I31" s="174"/>
    </row>
    <row r="32" spans="2:11" ht="20.45" customHeight="1">
      <c r="B32" s="261"/>
      <c r="C32" s="46"/>
      <c r="D32" s="7"/>
      <c r="E32" s="7"/>
      <c r="F32" s="7"/>
      <c r="G32" s="7" t="s">
        <v>201</v>
      </c>
      <c r="H32" s="253">
        <f>H33+H36+H38</f>
        <v>496.8</v>
      </c>
      <c r="I32" s="174"/>
      <c r="J32" s="175"/>
      <c r="K32" s="175"/>
    </row>
    <row r="33" spans="2:8" ht="20.45" customHeight="1">
      <c r="B33" s="46"/>
      <c r="C33" s="46"/>
      <c r="D33" s="256"/>
      <c r="E33" s="256"/>
      <c r="F33" s="256"/>
      <c r="G33" s="7" t="s">
        <v>202</v>
      </c>
      <c r="H33" s="253">
        <f>H34+H35</f>
        <v>-92.1</v>
      </c>
    </row>
    <row r="34" spans="2:8" ht="20.45" customHeight="1">
      <c r="B34" s="46"/>
      <c r="C34" s="261"/>
      <c r="D34" s="7"/>
      <c r="E34" s="7"/>
      <c r="F34" s="7"/>
      <c r="G34" s="7" t="s">
        <v>203</v>
      </c>
      <c r="H34" s="253">
        <v>-61.7</v>
      </c>
    </row>
    <row r="35" spans="2:8" ht="20.45" customHeight="1">
      <c r="B35" s="46"/>
      <c r="C35" s="46"/>
      <c r="D35" s="256"/>
      <c r="E35" s="256"/>
      <c r="F35" s="256"/>
      <c r="G35" s="7" t="s">
        <v>204</v>
      </c>
      <c r="H35" s="253">
        <v>-30.4</v>
      </c>
    </row>
    <row r="36" spans="2:8" ht="20.45" customHeight="1">
      <c r="B36" s="262"/>
      <c r="C36" s="263"/>
      <c r="D36" s="46"/>
      <c r="E36" s="7"/>
      <c r="F36" s="7"/>
      <c r="G36" s="7" t="s">
        <v>205</v>
      </c>
      <c r="H36" s="253">
        <f>H37</f>
        <v>82.7</v>
      </c>
    </row>
    <row r="37" spans="2:8" ht="20.45" customHeight="1">
      <c r="B37" s="262"/>
      <c r="C37" s="263"/>
      <c r="D37" s="263"/>
      <c r="E37" s="256"/>
      <c r="F37" s="256"/>
      <c r="G37" s="7" t="s">
        <v>206</v>
      </c>
      <c r="H37" s="253">
        <v>82.7</v>
      </c>
    </row>
    <row r="38" spans="2:8" ht="20.45" customHeight="1">
      <c r="B38" s="262"/>
      <c r="C38" s="263"/>
      <c r="D38" s="263"/>
      <c r="E38" s="256"/>
      <c r="F38" s="256"/>
      <c r="G38" s="7" t="s">
        <v>207</v>
      </c>
      <c r="H38" s="253">
        <f>H39+H40</f>
        <v>506.2</v>
      </c>
    </row>
    <row r="39" spans="2:8" ht="20.45" customHeight="1">
      <c r="B39" s="262"/>
      <c r="C39" s="263"/>
      <c r="D39" s="263"/>
      <c r="E39" s="256"/>
      <c r="F39" s="256"/>
      <c r="G39" s="7" t="s">
        <v>208</v>
      </c>
      <c r="H39" s="253">
        <v>563</v>
      </c>
    </row>
    <row r="40" spans="2:8" ht="20.45" customHeight="1">
      <c r="B40" s="262"/>
      <c r="C40" s="263"/>
      <c r="D40" s="263"/>
      <c r="E40" s="256"/>
      <c r="F40" s="256"/>
      <c r="G40" s="7" t="s">
        <v>209</v>
      </c>
      <c r="H40" s="253">
        <v>-56.8</v>
      </c>
    </row>
    <row r="41" spans="2:8" ht="20.45" customHeight="1">
      <c r="B41" s="262"/>
      <c r="C41" s="263"/>
      <c r="D41" s="263"/>
      <c r="E41" s="256"/>
      <c r="F41" s="256"/>
      <c r="G41" s="7" t="s">
        <v>210</v>
      </c>
      <c r="H41" s="253">
        <f>H42</f>
        <v>25904.1</v>
      </c>
    </row>
    <row r="42" spans="2:8" ht="20.45" customHeight="1">
      <c r="B42" s="262"/>
      <c r="C42" s="263"/>
      <c r="D42" s="263"/>
      <c r="E42" s="256"/>
      <c r="F42" s="256"/>
      <c r="G42" s="7" t="s">
        <v>211</v>
      </c>
      <c r="H42" s="253">
        <v>25904.1</v>
      </c>
    </row>
    <row r="43" spans="2:8" ht="96.75" customHeight="1">
      <c r="B43" s="262"/>
      <c r="C43" s="263"/>
      <c r="D43" s="263"/>
      <c r="E43" s="256"/>
      <c r="F43" s="256">
        <v>32001</v>
      </c>
      <c r="G43" s="257" t="s">
        <v>271</v>
      </c>
      <c r="H43" s="250">
        <f>H45</f>
        <v>272121.59999999998</v>
      </c>
    </row>
    <row r="44" spans="2:8">
      <c r="B44" s="262"/>
      <c r="C44" s="263"/>
      <c r="D44" s="263"/>
      <c r="E44" s="256"/>
      <c r="F44" s="256"/>
      <c r="G44" s="44" t="s">
        <v>14</v>
      </c>
      <c r="H44" s="250"/>
    </row>
    <row r="45" spans="2:8" ht="33">
      <c r="B45" s="262"/>
      <c r="C45" s="263"/>
      <c r="D45" s="263"/>
      <c r="E45" s="256"/>
      <c r="F45" s="256"/>
      <c r="G45" s="264" t="s">
        <v>15</v>
      </c>
      <c r="H45" s="250">
        <f>H47</f>
        <v>272121.59999999998</v>
      </c>
    </row>
    <row r="46" spans="2:8" ht="33">
      <c r="B46" s="262"/>
      <c r="C46" s="263"/>
      <c r="D46" s="263"/>
      <c r="E46" s="256"/>
      <c r="F46" s="256"/>
      <c r="G46" s="44" t="s">
        <v>7</v>
      </c>
      <c r="H46" s="250"/>
    </row>
    <row r="47" spans="2:8" ht="18" customHeight="1">
      <c r="B47" s="262"/>
      <c r="C47" s="263"/>
      <c r="D47" s="263"/>
      <c r="E47" s="256"/>
      <c r="F47" s="256"/>
      <c r="G47" s="44" t="s">
        <v>2</v>
      </c>
      <c r="H47" s="250">
        <f>H48</f>
        <v>272121.59999999998</v>
      </c>
    </row>
    <row r="48" spans="2:8">
      <c r="B48" s="262"/>
      <c r="C48" s="263"/>
      <c r="D48" s="263"/>
      <c r="E48" s="256"/>
      <c r="F48" s="256"/>
      <c r="G48" s="44" t="s">
        <v>55</v>
      </c>
      <c r="H48" s="250">
        <f t="shared" ref="H48:H49" si="0">H49</f>
        <v>272121.59999999998</v>
      </c>
    </row>
    <row r="49" spans="2:9">
      <c r="B49" s="262"/>
      <c r="C49" s="263"/>
      <c r="D49" s="263"/>
      <c r="E49" s="256"/>
      <c r="F49" s="256"/>
      <c r="G49" s="44" t="s">
        <v>56</v>
      </c>
      <c r="H49" s="250">
        <f t="shared" si="0"/>
        <v>272121.59999999998</v>
      </c>
    </row>
    <row r="50" spans="2:9">
      <c r="B50" s="262"/>
      <c r="C50" s="263"/>
      <c r="D50" s="263"/>
      <c r="E50" s="256"/>
      <c r="F50" s="256"/>
      <c r="G50" s="44" t="s">
        <v>57</v>
      </c>
      <c r="H50" s="250">
        <f>H51</f>
        <v>272121.59999999998</v>
      </c>
    </row>
    <row r="51" spans="2:9" ht="19.5" customHeight="1">
      <c r="B51" s="262"/>
      <c r="C51" s="263"/>
      <c r="D51" s="263"/>
      <c r="E51" s="256"/>
      <c r="F51" s="256"/>
      <c r="G51" s="44" t="s">
        <v>58</v>
      </c>
      <c r="H51" s="250">
        <v>272121.59999999998</v>
      </c>
    </row>
    <row r="52" spans="2:9" ht="27.75" customHeight="1">
      <c r="B52" s="7"/>
      <c r="C52" s="257" t="s">
        <v>242</v>
      </c>
      <c r="D52" s="7"/>
      <c r="E52" s="7"/>
      <c r="F52" s="7"/>
      <c r="G52" s="46" t="s">
        <v>243</v>
      </c>
      <c r="H52" s="253">
        <f>H54</f>
        <v>-49335.9</v>
      </c>
      <c r="I52" s="174"/>
    </row>
    <row r="53" spans="2:9">
      <c r="B53" s="7"/>
      <c r="C53" s="7"/>
      <c r="D53" s="7"/>
      <c r="E53" s="7"/>
      <c r="F53" s="7"/>
      <c r="G53" s="7" t="s">
        <v>1</v>
      </c>
      <c r="H53" s="254"/>
      <c r="I53" s="174"/>
    </row>
    <row r="54" spans="2:9" ht="25.5" customHeight="1">
      <c r="B54" s="7"/>
      <c r="C54" s="7"/>
      <c r="D54" s="7" t="s">
        <v>24</v>
      </c>
      <c r="E54" s="7"/>
      <c r="F54" s="7"/>
      <c r="G54" s="46" t="s">
        <v>244</v>
      </c>
      <c r="H54" s="253">
        <f>H56</f>
        <v>-49335.9</v>
      </c>
      <c r="I54" s="174"/>
    </row>
    <row r="55" spans="2:9">
      <c r="B55" s="251"/>
      <c r="C55" s="205"/>
      <c r="D55" s="205"/>
      <c r="E55" s="255"/>
      <c r="F55" s="255"/>
      <c r="G55" s="205" t="s">
        <v>1</v>
      </c>
      <c r="H55" s="254"/>
      <c r="I55" s="174"/>
    </row>
    <row r="56" spans="2:9" ht="37.5" customHeight="1">
      <c r="B56" s="251"/>
      <c r="C56" s="205"/>
      <c r="D56" s="205"/>
      <c r="E56" s="255"/>
      <c r="F56" s="255"/>
      <c r="G56" s="230" t="s">
        <v>15</v>
      </c>
      <c r="H56" s="253">
        <f>H58</f>
        <v>-49335.9</v>
      </c>
      <c r="I56" s="174"/>
    </row>
    <row r="57" spans="2:9">
      <c r="B57" s="251"/>
      <c r="C57" s="205"/>
      <c r="D57" s="205"/>
      <c r="E57" s="255"/>
      <c r="F57" s="255"/>
      <c r="G57" s="205" t="s">
        <v>1</v>
      </c>
      <c r="H57" s="254"/>
      <c r="I57" s="174"/>
    </row>
    <row r="58" spans="2:9">
      <c r="B58" s="251"/>
      <c r="C58" s="205"/>
      <c r="D58" s="205"/>
      <c r="E58" s="255">
        <v>1049</v>
      </c>
      <c r="F58" s="255"/>
      <c r="G58" s="7" t="s">
        <v>235</v>
      </c>
      <c r="H58" s="253">
        <f>H66+H86</f>
        <v>-49335.9</v>
      </c>
      <c r="I58" s="174"/>
    </row>
    <row r="59" spans="2:9">
      <c r="B59" s="251"/>
      <c r="C59" s="205"/>
      <c r="D59" s="205"/>
      <c r="E59" s="255"/>
      <c r="F59" s="255"/>
      <c r="G59" s="7" t="s">
        <v>1</v>
      </c>
      <c r="H59" s="254"/>
      <c r="I59" s="174"/>
    </row>
    <row r="60" spans="2:9" ht="33">
      <c r="B60" s="251"/>
      <c r="C60" s="205"/>
      <c r="D60" s="205"/>
      <c r="E60" s="255"/>
      <c r="F60" s="255">
        <v>21012</v>
      </c>
      <c r="G60" s="7" t="s">
        <v>241</v>
      </c>
      <c r="H60" s="250">
        <f>H62</f>
        <v>-49335.9</v>
      </c>
      <c r="I60" s="174"/>
    </row>
    <row r="61" spans="2:9">
      <c r="B61" s="251"/>
      <c r="C61" s="205"/>
      <c r="D61" s="205"/>
      <c r="E61" s="255"/>
      <c r="F61" s="255"/>
      <c r="G61" s="7" t="s">
        <v>14</v>
      </c>
      <c r="H61" s="250"/>
      <c r="I61" s="174"/>
    </row>
    <row r="62" spans="2:9" ht="33">
      <c r="B62" s="251"/>
      <c r="C62" s="205"/>
      <c r="D62" s="205"/>
      <c r="E62" s="255"/>
      <c r="F62" s="255"/>
      <c r="G62" s="230" t="s">
        <v>15</v>
      </c>
      <c r="H62" s="250">
        <f>H64</f>
        <v>-49335.9</v>
      </c>
      <c r="I62" s="174"/>
    </row>
    <row r="63" spans="2:9" ht="33">
      <c r="B63" s="251"/>
      <c r="C63" s="251"/>
      <c r="D63" s="251"/>
      <c r="E63" s="252"/>
      <c r="F63" s="252"/>
      <c r="G63" s="7" t="s">
        <v>7</v>
      </c>
      <c r="H63" s="250"/>
      <c r="I63" s="174"/>
    </row>
    <row r="64" spans="2:9">
      <c r="B64" s="251"/>
      <c r="C64" s="251"/>
      <c r="D64" s="251"/>
      <c r="E64" s="252"/>
      <c r="F64" s="252"/>
      <c r="G64" s="7" t="s">
        <v>2</v>
      </c>
      <c r="H64" s="250">
        <f>H65</f>
        <v>-49335.9</v>
      </c>
      <c r="I64" s="174"/>
    </row>
    <row r="65" spans="2:9">
      <c r="B65" s="251"/>
      <c r="C65" s="251"/>
      <c r="D65" s="251"/>
      <c r="E65" s="252"/>
      <c r="F65" s="252"/>
      <c r="G65" s="7" t="s">
        <v>55</v>
      </c>
      <c r="H65" s="250">
        <f t="shared" ref="H65:H66" si="1">H66</f>
        <v>-49335.9</v>
      </c>
      <c r="I65" s="174"/>
    </row>
    <row r="66" spans="2:9" ht="19.5" customHeight="1">
      <c r="B66" s="262"/>
      <c r="C66" s="263"/>
      <c r="D66" s="263"/>
      <c r="E66" s="256"/>
      <c r="F66" s="256"/>
      <c r="G66" s="7" t="s">
        <v>56</v>
      </c>
      <c r="H66" s="250">
        <f t="shared" si="1"/>
        <v>-49335.9</v>
      </c>
    </row>
    <row r="67" spans="2:9" ht="18" customHeight="1">
      <c r="B67" s="265"/>
      <c r="C67" s="265"/>
      <c r="D67" s="265"/>
      <c r="E67" s="265"/>
      <c r="F67" s="265"/>
      <c r="G67" s="7" t="s">
        <v>237</v>
      </c>
      <c r="H67" s="250">
        <f>H68</f>
        <v>-49335.9</v>
      </c>
    </row>
    <row r="68" spans="2:9">
      <c r="B68" s="265"/>
      <c r="C68" s="265"/>
      <c r="D68" s="265"/>
      <c r="E68" s="265"/>
      <c r="F68" s="265"/>
      <c r="G68" s="7" t="s">
        <v>238</v>
      </c>
      <c r="H68" s="250">
        <v>-49335.9</v>
      </c>
    </row>
    <row r="69" spans="2:9">
      <c r="B69" s="176"/>
      <c r="C69" s="176"/>
      <c r="D69" s="176"/>
      <c r="E69" s="176"/>
      <c r="F69" s="176"/>
      <c r="G69" s="176"/>
      <c r="H69" s="177"/>
    </row>
    <row r="70" spans="2:9">
      <c r="B70" s="176"/>
      <c r="C70" s="176"/>
      <c r="D70" s="176"/>
      <c r="E70" s="176"/>
      <c r="F70" s="176"/>
      <c r="G70" s="176"/>
      <c r="H70" s="177"/>
    </row>
    <row r="71" spans="2:9">
      <c r="B71" s="176"/>
      <c r="C71" s="176"/>
      <c r="D71" s="178" t="s">
        <v>9</v>
      </c>
      <c r="E71" s="164"/>
      <c r="F71" s="164"/>
      <c r="G71" s="164"/>
      <c r="H71" s="177"/>
    </row>
    <row r="72" spans="2:9">
      <c r="B72" s="176"/>
      <c r="C72" s="176"/>
      <c r="D72" s="178" t="s">
        <v>104</v>
      </c>
      <c r="E72" s="164"/>
      <c r="F72" s="164"/>
      <c r="G72" s="164"/>
      <c r="H72" s="177" t="s">
        <v>267</v>
      </c>
    </row>
    <row r="73" spans="2:9">
      <c r="D73" s="404" t="s">
        <v>268</v>
      </c>
      <c r="E73" s="404"/>
      <c r="F73" s="404"/>
      <c r="G73" s="195" t="s">
        <v>12</v>
      </c>
    </row>
  </sheetData>
  <mergeCells count="7">
    <mergeCell ref="D73:F73"/>
    <mergeCell ref="G2:H2"/>
    <mergeCell ref="G3:H3"/>
    <mergeCell ref="B5:H5"/>
    <mergeCell ref="B8:D8"/>
    <mergeCell ref="E8:F8"/>
    <mergeCell ref="G8:G9"/>
  </mergeCells>
  <pageMargins left="0" right="0" top="0" bottom="0" header="0" footer="0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22"/>
  <sheetViews>
    <sheetView topLeftCell="A7" workbookViewId="0">
      <selection activeCell="C25" sqref="C25"/>
    </sheetView>
  </sheetViews>
  <sheetFormatPr defaultRowHeight="15"/>
  <cols>
    <col min="1" max="1" width="10.42578125" customWidth="1"/>
    <col min="2" max="2" width="14.5703125" customWidth="1"/>
    <col min="3" max="3" width="72" customWidth="1"/>
    <col min="4" max="4" width="22.28515625" customWidth="1"/>
  </cols>
  <sheetData>
    <row r="1" spans="1:4" ht="17.25">
      <c r="D1" s="5" t="s">
        <v>133</v>
      </c>
    </row>
    <row r="2" spans="1:4" ht="18.75" customHeight="1">
      <c r="D2" s="5"/>
    </row>
    <row r="3" spans="1:4" ht="17.25">
      <c r="D3" s="5"/>
    </row>
    <row r="5" spans="1:4" ht="56.25" customHeight="1">
      <c r="A5" s="408" t="s">
        <v>127</v>
      </c>
      <c r="B5" s="408"/>
      <c r="C5" s="408"/>
      <c r="D5" s="408"/>
    </row>
    <row r="7" spans="1:4" ht="51.75" customHeight="1">
      <c r="A7" s="409" t="s">
        <v>128</v>
      </c>
      <c r="B7" s="409"/>
      <c r="C7" s="410" t="s">
        <v>129</v>
      </c>
      <c r="D7" s="22" t="s">
        <v>132</v>
      </c>
    </row>
    <row r="8" spans="1:4" ht="34.5">
      <c r="A8" s="6" t="s">
        <v>3</v>
      </c>
      <c r="B8" s="6" t="s">
        <v>4</v>
      </c>
      <c r="C8" s="410"/>
      <c r="D8" s="22" t="s">
        <v>6</v>
      </c>
    </row>
    <row r="9" spans="1:4" ht="17.25">
      <c r="A9" s="6"/>
      <c r="B9" s="6"/>
      <c r="C9" s="64" t="s">
        <v>79</v>
      </c>
      <c r="D9" s="71">
        <v>-36624.1</v>
      </c>
    </row>
    <row r="10" spans="1:4" ht="17.25">
      <c r="A10" s="411" t="s">
        <v>1</v>
      </c>
      <c r="B10" s="412"/>
      <c r="C10" s="412"/>
      <c r="D10" s="413"/>
    </row>
    <row r="11" spans="1:4" ht="17.25">
      <c r="A11" s="414" t="s">
        <v>120</v>
      </c>
      <c r="B11" s="414"/>
      <c r="C11" s="414"/>
      <c r="D11" s="71">
        <v>-36624.1</v>
      </c>
    </row>
    <row r="12" spans="1:4" ht="17.25">
      <c r="A12" s="415" t="s">
        <v>1</v>
      </c>
      <c r="B12" s="415"/>
      <c r="C12" s="415"/>
      <c r="D12" s="45"/>
    </row>
    <row r="13" spans="1:4" ht="17.25">
      <c r="A13" s="415" t="s">
        <v>15</v>
      </c>
      <c r="B13" s="415"/>
      <c r="C13" s="415"/>
      <c r="D13" s="72">
        <v>-36624.1</v>
      </c>
    </row>
    <row r="14" spans="1:4" ht="17.25">
      <c r="A14" s="45" t="s">
        <v>130</v>
      </c>
      <c r="B14" s="45"/>
      <c r="C14" s="45" t="s">
        <v>131</v>
      </c>
      <c r="D14" s="72">
        <v>-36624.1</v>
      </c>
    </row>
    <row r="15" spans="1:4" ht="17.25">
      <c r="A15" s="45"/>
      <c r="B15" s="45"/>
      <c r="C15" s="45" t="s">
        <v>1</v>
      </c>
      <c r="D15" s="45"/>
    </row>
    <row r="16" spans="1:4" ht="38.25" customHeight="1">
      <c r="A16" s="45"/>
      <c r="B16" s="45" t="s">
        <v>125</v>
      </c>
      <c r="C16" s="45" t="s">
        <v>118</v>
      </c>
      <c r="D16" s="72">
        <v>-36624.1</v>
      </c>
    </row>
    <row r="17" spans="1:4" ht="17.25">
      <c r="A17" s="45"/>
      <c r="B17" s="45"/>
      <c r="C17" s="45" t="s">
        <v>14</v>
      </c>
      <c r="D17" s="45"/>
    </row>
    <row r="18" spans="1:4" ht="34.5">
      <c r="A18" s="45"/>
      <c r="B18" s="45"/>
      <c r="C18" s="21" t="s">
        <v>15</v>
      </c>
      <c r="D18" s="72">
        <v>-36624.1</v>
      </c>
    </row>
    <row r="21" spans="1:4">
      <c r="C21" s="326" t="s">
        <v>136</v>
      </c>
      <c r="D21" s="327"/>
    </row>
    <row r="22" spans="1:4" ht="19.5" customHeight="1">
      <c r="C22" s="326"/>
      <c r="D22" s="327"/>
    </row>
  </sheetData>
  <mergeCells count="9">
    <mergeCell ref="A5:D5"/>
    <mergeCell ref="A7:B7"/>
    <mergeCell ref="C7:C8"/>
    <mergeCell ref="C21:C22"/>
    <mergeCell ref="D21:D22"/>
    <mergeCell ref="A10:D10"/>
    <mergeCell ref="A11:C11"/>
    <mergeCell ref="A12:C12"/>
    <mergeCell ref="A13:C1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21"/>
  <sheetViews>
    <sheetView topLeftCell="A7" workbookViewId="0">
      <selection activeCell="B13" sqref="B13"/>
    </sheetView>
  </sheetViews>
  <sheetFormatPr defaultRowHeight="15"/>
  <cols>
    <col min="1" max="1" width="24.5703125" customWidth="1"/>
    <col min="2" max="2" width="24" customWidth="1"/>
    <col min="3" max="3" width="63" customWidth="1"/>
    <col min="4" max="4" width="26.42578125" customWidth="1"/>
  </cols>
  <sheetData>
    <row r="1" spans="1:5" ht="16.5">
      <c r="D1" s="10" t="s">
        <v>134</v>
      </c>
    </row>
    <row r="2" spans="1:5" ht="17.25">
      <c r="C2" s="363" t="s">
        <v>27</v>
      </c>
      <c r="D2" s="363"/>
    </row>
    <row r="3" spans="1:5" ht="17.25">
      <c r="C3" s="363" t="s">
        <v>0</v>
      </c>
      <c r="D3" s="363"/>
      <c r="E3" s="1"/>
    </row>
    <row r="5" spans="1:5" ht="53.25" customHeight="1">
      <c r="A5" s="328" t="s">
        <v>139</v>
      </c>
      <c r="B5" s="328"/>
      <c r="C5" s="328"/>
      <c r="D5" s="328"/>
    </row>
    <row r="8" spans="1:5" ht="17.25">
      <c r="A8" s="1"/>
      <c r="B8" s="1"/>
      <c r="C8" s="1"/>
      <c r="D8" s="5" t="s">
        <v>28</v>
      </c>
    </row>
    <row r="9" spans="1:5" ht="25.5" customHeight="1">
      <c r="A9" s="416" t="s">
        <v>25</v>
      </c>
      <c r="B9" s="416"/>
      <c r="C9" s="417" t="s">
        <v>26</v>
      </c>
      <c r="D9" s="418" t="s">
        <v>126</v>
      </c>
    </row>
    <row r="10" spans="1:5" ht="82.5" customHeight="1">
      <c r="A10" s="13" t="s">
        <v>5</v>
      </c>
      <c r="B10" s="13" t="s">
        <v>4</v>
      </c>
      <c r="C10" s="417"/>
      <c r="D10" s="419"/>
    </row>
    <row r="11" spans="1:5" ht="24.75" customHeight="1">
      <c r="A11" s="420"/>
      <c r="B11" s="421"/>
      <c r="C11" s="18" t="s">
        <v>8</v>
      </c>
      <c r="D11" s="16">
        <f>+D12</f>
        <v>297884.00000000006</v>
      </c>
    </row>
    <row r="12" spans="1:5" ht="22.5" customHeight="1">
      <c r="A12" s="14">
        <v>1232</v>
      </c>
      <c r="B12" s="15"/>
      <c r="C12" s="154" t="str">
        <f>'4. 2323 Հ5-1'!D14</f>
        <v>Էներգաարդյունավետության ծրագիր</v>
      </c>
      <c r="D12" s="155">
        <f>SUM(D13:D15)</f>
        <v>297884.00000000006</v>
      </c>
    </row>
    <row r="13" spans="1:5" ht="86.25">
      <c r="A13" s="156"/>
      <c r="B13" s="9">
        <v>11001</v>
      </c>
      <c r="C13" s="147" t="str">
        <f>'6. օրենք Հ1-5, 2323 Հ5-4'!D19</f>
        <v xml:space="preserve"> Եվրասիական զարգացման բանկի աջակցությամբ իրականացվող հանրային  շենքերում էներգախնայողության բարելավման  և կանաչ էներգիայի զարգացմանը նպաստող  դրամաշնորհային ծրագրի կառավարում</v>
      </c>
      <c r="D13" s="157">
        <f>'6. օրենք Հ1-5, 2323 Հ5-4'!E19</f>
        <v>25762.399999999998</v>
      </c>
    </row>
    <row r="14" spans="1:5" ht="17.25">
      <c r="A14" s="156"/>
      <c r="B14" s="9"/>
      <c r="C14" s="11"/>
      <c r="D14" s="157"/>
    </row>
    <row r="15" spans="1:5" ht="79.900000000000006" customHeight="1">
      <c r="A15" s="156"/>
      <c r="B15" s="9">
        <v>32001</v>
      </c>
      <c r="C15" s="153" t="str">
        <f>'6. օրենք Հ1-5, 2323 Հ5-4'!D39</f>
        <v>Եվրասիական զարգացման բանկի աջակցությամբ իրականացվող հանրային  շենքերում էներգախնայողության բարելավման  և կանաչ էներգիայի զարգացմանը նպաստող  դրամաշնորհային ծրագրի շրջանակներում հիմնանորոգման աշխատանքներ</v>
      </c>
      <c r="D15" s="157">
        <f>'6. օրենք Հ1-5, 2323 Հ5-4'!E39</f>
        <v>272121.60000000003</v>
      </c>
    </row>
    <row r="19" spans="1:6" ht="17.25">
      <c r="A19" s="422" t="s">
        <v>9</v>
      </c>
      <c r="B19" s="422"/>
      <c r="C19" s="1"/>
      <c r="D19" s="1"/>
      <c r="E19" s="1"/>
      <c r="F19" s="1"/>
    </row>
    <row r="20" spans="1:6" ht="17.25">
      <c r="A20" s="422" t="s">
        <v>104</v>
      </c>
      <c r="B20" s="422"/>
      <c r="C20" s="327" t="s">
        <v>11</v>
      </c>
      <c r="D20" s="327"/>
      <c r="E20" s="327"/>
      <c r="F20" s="1"/>
    </row>
    <row r="21" spans="1:6" ht="17.25">
      <c r="A21" s="4"/>
      <c r="B21" s="2" t="s">
        <v>105</v>
      </c>
      <c r="C21" s="3"/>
      <c r="D21" s="327"/>
      <c r="E21" s="327"/>
      <c r="F21" s="327"/>
    </row>
  </sheetData>
  <mergeCells count="11">
    <mergeCell ref="A5:D5"/>
    <mergeCell ref="C2:D2"/>
    <mergeCell ref="C3:D3"/>
    <mergeCell ref="D21:F21"/>
    <mergeCell ref="A9:B9"/>
    <mergeCell ref="C9:C10"/>
    <mergeCell ref="D9:D10"/>
    <mergeCell ref="A11:B11"/>
    <mergeCell ref="A20:B20"/>
    <mergeCell ref="A19:B19"/>
    <mergeCell ref="C20:E20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B1:E60"/>
  <sheetViews>
    <sheetView workbookViewId="0">
      <selection activeCell="D52" sqref="D52"/>
    </sheetView>
  </sheetViews>
  <sheetFormatPr defaultColWidth="9.140625" defaultRowHeight="16.5"/>
  <cols>
    <col min="1" max="1" width="2" style="204" customWidth="1"/>
    <col min="2" max="2" width="37.5703125" style="204" customWidth="1"/>
    <col min="3" max="3" width="53.140625" style="204" customWidth="1"/>
    <col min="4" max="4" width="22.85546875" style="204" customWidth="1"/>
    <col min="5" max="5" width="22.28515625" style="204" customWidth="1"/>
    <col min="6" max="16384" width="9.140625" style="204"/>
  </cols>
  <sheetData>
    <row r="1" spans="2:5">
      <c r="C1" s="211"/>
      <c r="D1" s="211" t="s">
        <v>233</v>
      </c>
      <c r="E1" s="211"/>
    </row>
    <row r="2" spans="2:5">
      <c r="C2" s="211"/>
      <c r="D2" s="211" t="s">
        <v>39</v>
      </c>
      <c r="E2" s="211"/>
    </row>
    <row r="3" spans="2:5">
      <c r="C3" s="211"/>
      <c r="D3" s="211" t="s">
        <v>0</v>
      </c>
      <c r="E3" s="211"/>
    </row>
    <row r="5" spans="2:5" ht="55.5" customHeight="1">
      <c r="B5" s="432" t="s">
        <v>261</v>
      </c>
      <c r="C5" s="432"/>
      <c r="D5" s="432"/>
      <c r="E5" s="212"/>
    </row>
    <row r="7" spans="2:5">
      <c r="D7" s="213" t="s">
        <v>60</v>
      </c>
    </row>
    <row r="8" spans="2:5">
      <c r="B8" s="433" t="s">
        <v>59</v>
      </c>
      <c r="C8" s="433"/>
      <c r="D8" s="433"/>
      <c r="E8" s="236"/>
    </row>
    <row r="9" spans="2:5">
      <c r="B9" s="434" t="s">
        <v>40</v>
      </c>
      <c r="C9" s="434"/>
      <c r="D9" s="434"/>
      <c r="E9" s="215"/>
    </row>
    <row r="10" spans="2:5" ht="17.25" customHeight="1">
      <c r="B10" s="216"/>
      <c r="C10" s="216"/>
      <c r="D10" s="216"/>
      <c r="E10" s="216"/>
    </row>
    <row r="11" spans="2:5" ht="17.25" customHeight="1">
      <c r="B11" s="216"/>
      <c r="C11" s="216"/>
      <c r="D11" s="216"/>
      <c r="E11" s="216"/>
    </row>
    <row r="12" spans="2:5" ht="26.25" customHeight="1">
      <c r="B12" s="218" t="s">
        <v>44</v>
      </c>
      <c r="C12" s="218" t="s">
        <v>45</v>
      </c>
      <c r="D12" s="216"/>
      <c r="E12" s="216"/>
    </row>
    <row r="13" spans="2:5" ht="19.149999999999999" customHeight="1">
      <c r="B13" s="219">
        <v>1232</v>
      </c>
      <c r="C13" s="219" t="s">
        <v>191</v>
      </c>
      <c r="D13" s="216"/>
      <c r="E13" s="216"/>
    </row>
    <row r="14" spans="2:5" ht="15" customHeight="1">
      <c r="B14" s="220"/>
      <c r="C14" s="220"/>
      <c r="D14" s="216"/>
      <c r="E14" s="216"/>
    </row>
    <row r="15" spans="2:5">
      <c r="B15" s="221" t="s">
        <v>41</v>
      </c>
    </row>
    <row r="17" spans="2:4" ht="97.5" customHeight="1">
      <c r="B17" s="222" t="s">
        <v>42</v>
      </c>
      <c r="C17" s="223">
        <v>1232</v>
      </c>
      <c r="D17" s="310" t="s">
        <v>275</v>
      </c>
    </row>
    <row r="18" spans="2:4">
      <c r="B18" s="222" t="s">
        <v>43</v>
      </c>
      <c r="C18" s="223">
        <v>11001</v>
      </c>
      <c r="D18" s="224" t="s">
        <v>6</v>
      </c>
    </row>
    <row r="19" spans="2:4" ht="93.75" customHeight="1">
      <c r="B19" s="222" t="s">
        <v>46</v>
      </c>
      <c r="C19" s="231" t="str">
        <f>'6. օրենք Հ1-5, 2323 Հ5-4'!D19</f>
        <v xml:space="preserve"> Եվրասիական զարգացման բանկի աջակցությամբ իրականացվող հանրային  շենքերում էներգախնայողության բարելավման  և կանաչ էներգիայի զարգացմանը նպաստող  դրամաշնորհային ծրագրի կառավարում</v>
      </c>
      <c r="D19" s="205"/>
    </row>
    <row r="20" spans="2:4" ht="37.5" customHeight="1">
      <c r="B20" s="222" t="s">
        <v>47</v>
      </c>
      <c r="C20" s="223" t="s">
        <v>213</v>
      </c>
      <c r="D20" s="205"/>
    </row>
    <row r="21" spans="2:4" ht="27.75" customHeight="1">
      <c r="B21" s="222" t="s">
        <v>48</v>
      </c>
      <c r="C21" s="223" t="s">
        <v>214</v>
      </c>
      <c r="D21" s="205"/>
    </row>
    <row r="22" spans="2:4" ht="39.75" customHeight="1">
      <c r="B22" s="223" t="s">
        <v>215</v>
      </c>
      <c r="C22" s="223" t="s">
        <v>216</v>
      </c>
      <c r="D22" s="205"/>
    </row>
    <row r="23" spans="2:4">
      <c r="B23" s="425" t="s">
        <v>49</v>
      </c>
      <c r="C23" s="425"/>
      <c r="D23" s="205"/>
    </row>
    <row r="24" spans="2:4" ht="27.75" customHeight="1">
      <c r="B24" s="428" t="s">
        <v>193</v>
      </c>
      <c r="C24" s="428"/>
      <c r="D24" s="315">
        <v>5</v>
      </c>
    </row>
    <row r="25" spans="2:4" ht="27" customHeight="1">
      <c r="B25" s="429" t="s">
        <v>50</v>
      </c>
      <c r="C25" s="429"/>
      <c r="D25" s="237">
        <v>25762.400000000001</v>
      </c>
    </row>
    <row r="26" spans="2:4">
      <c r="B26" s="206"/>
      <c r="C26" s="206"/>
    </row>
    <row r="27" spans="2:4">
      <c r="B27" s="206"/>
      <c r="C27" s="206"/>
    </row>
    <row r="28" spans="2:4" ht="87" customHeight="1">
      <c r="B28" s="227" t="s">
        <v>42</v>
      </c>
      <c r="C28" s="223">
        <v>1232</v>
      </c>
      <c r="D28" s="310" t="s">
        <v>278</v>
      </c>
    </row>
    <row r="29" spans="2:4">
      <c r="B29" s="227" t="s">
        <v>43</v>
      </c>
      <c r="C29" s="230">
        <v>32001</v>
      </c>
      <c r="D29" s="224" t="s">
        <v>6</v>
      </c>
    </row>
    <row r="30" spans="2:4" ht="99">
      <c r="B30" s="227" t="s">
        <v>46</v>
      </c>
      <c r="C30" s="223" t="s">
        <v>271</v>
      </c>
      <c r="D30" s="207"/>
    </row>
    <row r="31" spans="2:4" ht="49.5">
      <c r="B31" s="227" t="s">
        <v>47</v>
      </c>
      <c r="C31" s="223" t="s">
        <v>217</v>
      </c>
      <c r="D31" s="207"/>
    </row>
    <row r="32" spans="2:4" ht="49.5">
      <c r="B32" s="227" t="s">
        <v>48</v>
      </c>
      <c r="C32" s="223" t="s">
        <v>218</v>
      </c>
      <c r="D32" s="207"/>
    </row>
    <row r="33" spans="2:4" ht="33">
      <c r="B33" s="227" t="s">
        <v>137</v>
      </c>
      <c r="C33" s="223" t="s">
        <v>216</v>
      </c>
      <c r="D33" s="207"/>
    </row>
    <row r="34" spans="2:4">
      <c r="B34" s="426" t="s">
        <v>89</v>
      </c>
      <c r="C34" s="427"/>
      <c r="D34" s="207"/>
    </row>
    <row r="35" spans="2:4" ht="17.45" customHeight="1">
      <c r="B35" s="430" t="s">
        <v>219</v>
      </c>
      <c r="C35" s="431"/>
      <c r="D35" s="208">
        <v>1</v>
      </c>
    </row>
    <row r="36" spans="2:4" ht="17.45" customHeight="1">
      <c r="B36" s="423" t="s">
        <v>91</v>
      </c>
      <c r="C36" s="424"/>
      <c r="D36" s="232">
        <v>272121.59999999998</v>
      </c>
    </row>
    <row r="37" spans="2:4">
      <c r="B37" s="206"/>
      <c r="C37" s="206"/>
    </row>
    <row r="38" spans="2:4">
      <c r="B38" s="206"/>
      <c r="C38" s="206"/>
    </row>
    <row r="39" spans="2:4">
      <c r="B39" s="218" t="s">
        <v>44</v>
      </c>
      <c r="C39" s="218" t="s">
        <v>45</v>
      </c>
    </row>
    <row r="40" spans="2:4">
      <c r="B40" s="219">
        <v>1049</v>
      </c>
      <c r="C40" s="44" t="s">
        <v>235</v>
      </c>
    </row>
    <row r="41" spans="2:4">
      <c r="B41" s="206"/>
      <c r="C41" s="206"/>
    </row>
    <row r="42" spans="2:4">
      <c r="B42" s="221" t="s">
        <v>41</v>
      </c>
      <c r="C42" s="206"/>
    </row>
    <row r="43" spans="2:4">
      <c r="B43" s="221"/>
      <c r="C43" s="206"/>
    </row>
    <row r="44" spans="2:4" ht="96.75" customHeight="1">
      <c r="B44" s="227" t="s">
        <v>42</v>
      </c>
      <c r="C44" s="223">
        <v>1049</v>
      </c>
      <c r="D44" s="310" t="s">
        <v>132</v>
      </c>
    </row>
    <row r="45" spans="2:4">
      <c r="B45" s="227" t="s">
        <v>43</v>
      </c>
      <c r="C45" s="230">
        <v>21012</v>
      </c>
      <c r="D45" s="224" t="s">
        <v>6</v>
      </c>
    </row>
    <row r="46" spans="2:4" ht="49.5">
      <c r="B46" s="227" t="s">
        <v>46</v>
      </c>
      <c r="C46" s="231" t="str">
        <f>'5. օրենք  Հ1-4,   2323 Հ5-3'!D18</f>
        <v>Եվրասիական զարգացման բանկի աջակցությամբ իրականացվող Հյուսիս-հարավ միջանցքի զարգացման ծրագիր</v>
      </c>
      <c r="D46" s="207"/>
    </row>
    <row r="47" spans="2:4">
      <c r="B47" s="227" t="s">
        <v>47</v>
      </c>
      <c r="C47" s="223" t="s">
        <v>245</v>
      </c>
      <c r="D47" s="207"/>
    </row>
    <row r="48" spans="2:4" ht="49.5">
      <c r="B48" s="227" t="s">
        <v>48</v>
      </c>
      <c r="C48" s="223" t="s">
        <v>246</v>
      </c>
      <c r="D48" s="207"/>
    </row>
    <row r="49" spans="2:4" ht="37.5" customHeight="1">
      <c r="B49" s="227" t="s">
        <v>137</v>
      </c>
      <c r="C49" s="223" t="s">
        <v>216</v>
      </c>
      <c r="D49" s="207"/>
    </row>
    <row r="50" spans="2:4">
      <c r="B50" s="426" t="s">
        <v>89</v>
      </c>
      <c r="C50" s="427"/>
      <c r="D50" s="207"/>
    </row>
    <row r="51" spans="2:4">
      <c r="B51" s="430"/>
      <c r="C51" s="431"/>
      <c r="D51" s="207"/>
    </row>
    <row r="52" spans="2:4">
      <c r="B52" s="423" t="s">
        <v>91</v>
      </c>
      <c r="C52" s="424"/>
      <c r="D52" s="238">
        <v>-49335.9</v>
      </c>
    </row>
    <row r="53" spans="2:4">
      <c r="B53" s="206"/>
      <c r="C53" s="206"/>
    </row>
    <row r="54" spans="2:4" s="209" customFormat="1">
      <c r="B54" s="239" t="s">
        <v>9</v>
      </c>
    </row>
    <row r="55" spans="2:4" s="209" customFormat="1">
      <c r="B55" s="239" t="s">
        <v>10</v>
      </c>
    </row>
    <row r="56" spans="2:4" s="209" customFormat="1">
      <c r="B56" s="240" t="s">
        <v>103</v>
      </c>
      <c r="C56" s="241" t="s">
        <v>11</v>
      </c>
      <c r="D56" s="242"/>
    </row>
    <row r="57" spans="2:4">
      <c r="B57" s="206"/>
      <c r="C57" s="206"/>
    </row>
    <row r="58" spans="2:4">
      <c r="B58" s="206"/>
      <c r="C58" s="206"/>
    </row>
    <row r="59" spans="2:4">
      <c r="B59" s="206"/>
      <c r="C59" s="206"/>
    </row>
    <row r="60" spans="2:4">
      <c r="B60" s="206"/>
      <c r="C60" s="206"/>
    </row>
  </sheetData>
  <mergeCells count="12">
    <mergeCell ref="B5:D5"/>
    <mergeCell ref="B8:D8"/>
    <mergeCell ref="B9:D9"/>
    <mergeCell ref="B50:C50"/>
    <mergeCell ref="B51:C51"/>
    <mergeCell ref="B52:C52"/>
    <mergeCell ref="B23:C23"/>
    <mergeCell ref="B34:C34"/>
    <mergeCell ref="B36:C36"/>
    <mergeCell ref="B24:C24"/>
    <mergeCell ref="B25:C25"/>
    <mergeCell ref="B35:C35"/>
  </mergeCells>
  <pageMargins left="0" right="0" top="0" bottom="0" header="0" footer="0"/>
  <pageSetup paperSize="9" scale="8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B1:F57"/>
  <sheetViews>
    <sheetView topLeftCell="A19" workbookViewId="0">
      <selection activeCell="F35" sqref="F35"/>
    </sheetView>
  </sheetViews>
  <sheetFormatPr defaultColWidth="9.140625" defaultRowHeight="16.5"/>
  <cols>
    <col min="1" max="1" width="1.5703125" style="204" customWidth="1"/>
    <col min="2" max="2" width="38.42578125" style="204" customWidth="1"/>
    <col min="3" max="3" width="57" style="204" customWidth="1"/>
    <col min="4" max="4" width="21.5703125" style="204" customWidth="1"/>
    <col min="5" max="5" width="19.85546875" style="204" customWidth="1"/>
    <col min="6" max="16384" width="9.140625" style="204"/>
  </cols>
  <sheetData>
    <row r="1" spans="2:6" ht="16.149999999999999" customHeight="1">
      <c r="C1" s="211"/>
      <c r="D1" s="211" t="s">
        <v>234</v>
      </c>
      <c r="E1" s="211"/>
    </row>
    <row r="2" spans="2:6">
      <c r="C2" s="211"/>
      <c r="D2" s="211" t="s">
        <v>39</v>
      </c>
      <c r="E2" s="211"/>
    </row>
    <row r="3" spans="2:6">
      <c r="C3" s="211"/>
      <c r="D3" s="211" t="s">
        <v>0</v>
      </c>
      <c r="E3" s="211"/>
    </row>
    <row r="5" spans="2:6" ht="54.75" customHeight="1">
      <c r="B5" s="432" t="s">
        <v>262</v>
      </c>
      <c r="C5" s="432"/>
      <c r="D5" s="432"/>
      <c r="E5" s="212"/>
    </row>
    <row r="7" spans="2:6">
      <c r="D7" s="213" t="s">
        <v>53</v>
      </c>
    </row>
    <row r="8" spans="2:6" ht="27" customHeight="1">
      <c r="B8" s="435" t="s">
        <v>51</v>
      </c>
      <c r="C8" s="435"/>
      <c r="D8" s="435"/>
      <c r="E8" s="435"/>
      <c r="F8" s="214"/>
    </row>
    <row r="9" spans="2:6" ht="17.25" customHeight="1">
      <c r="B9" s="434" t="s">
        <v>52</v>
      </c>
      <c r="C9" s="434"/>
      <c r="D9" s="434"/>
      <c r="E9" s="215"/>
      <c r="F9" s="214"/>
    </row>
    <row r="10" spans="2:6">
      <c r="B10" s="216"/>
      <c r="C10" s="216"/>
      <c r="D10" s="216"/>
      <c r="E10" s="216"/>
    </row>
    <row r="11" spans="2:6">
      <c r="B11" s="217"/>
      <c r="C11" s="217"/>
    </row>
    <row r="12" spans="2:6">
      <c r="B12" s="218" t="s">
        <v>44</v>
      </c>
      <c r="C12" s="218" t="s">
        <v>45</v>
      </c>
    </row>
    <row r="13" spans="2:6">
      <c r="B13" s="219">
        <f>'8. 2323 Հ9-9․7'!B13</f>
        <v>1232</v>
      </c>
      <c r="C13" s="219" t="str">
        <f>'8. 2323 Հ9-9․7'!C13</f>
        <v>Էներգաարդյունավետության ծրագիր</v>
      </c>
    </row>
    <row r="14" spans="2:6">
      <c r="B14" s="220"/>
      <c r="C14" s="220"/>
    </row>
    <row r="15" spans="2:6">
      <c r="B15" s="221" t="s">
        <v>41</v>
      </c>
    </row>
    <row r="16" spans="2:6">
      <c r="B16" s="221"/>
    </row>
    <row r="17" spans="2:4" ht="92.25" customHeight="1">
      <c r="B17" s="222" t="s">
        <v>42</v>
      </c>
      <c r="C17" s="223">
        <f>'8. 2323 Հ9-9․7'!C17</f>
        <v>1232</v>
      </c>
      <c r="D17" s="311" t="s">
        <v>278</v>
      </c>
    </row>
    <row r="18" spans="2:4">
      <c r="B18" s="222" t="s">
        <v>43</v>
      </c>
      <c r="C18" s="223">
        <f>'8. 2323 Հ9-9․7'!C18</f>
        <v>11001</v>
      </c>
      <c r="D18" s="224" t="s">
        <v>6</v>
      </c>
    </row>
    <row r="19" spans="2:4" ht="96" customHeight="1">
      <c r="B19" s="222" t="s">
        <v>46</v>
      </c>
      <c r="C19" s="223" t="str">
        <f>'8. 2323 Հ9-9․7'!C19</f>
        <v xml:space="preserve"> Եվրասիական զարգացման բանկի աջակցությամբ իրականացվող հանրային  շենքերում էներգախնայողության բարելավման  և կանաչ էներգիայի զարգացմանը նպաստող  դրամաշնորհային ծրագրի կառավարում</v>
      </c>
      <c r="D19" s="205"/>
    </row>
    <row r="20" spans="2:4" ht="46.5" customHeight="1">
      <c r="B20" s="222" t="s">
        <v>47</v>
      </c>
      <c r="C20" s="223" t="str">
        <f>'8. 2323 Հ9-9․7'!C20</f>
        <v xml:space="preserve"> Էներգախնայողությանն ուղղված  միջոցառումների իրականացման համակարգում </v>
      </c>
      <c r="D20" s="205"/>
    </row>
    <row r="21" spans="2:4">
      <c r="B21" s="222" t="s">
        <v>48</v>
      </c>
      <c r="C21" s="223" t="str">
        <f>'8. 2323 Հ9-9․7'!C21</f>
        <v xml:space="preserve"> Ծառայությունների մատուցում </v>
      </c>
      <c r="D21" s="205"/>
    </row>
    <row r="22" spans="2:4">
      <c r="B22" s="426" t="s">
        <v>49</v>
      </c>
      <c r="C22" s="427"/>
      <c r="D22" s="205"/>
    </row>
    <row r="23" spans="2:4" ht="17.25" customHeight="1">
      <c r="B23" s="436" t="str">
        <f>'8. 2323 Հ9-9․7'!B24:C24</f>
        <v xml:space="preserve"> Տեխնիկական հսկողություն,ամիս </v>
      </c>
      <c r="C23" s="437"/>
      <c r="D23" s="314">
        <v>5</v>
      </c>
    </row>
    <row r="24" spans="2:4" ht="17.25" customHeight="1">
      <c r="B24" s="423" t="s">
        <v>50</v>
      </c>
      <c r="C24" s="424"/>
      <c r="D24" s="225">
        <v>25762.400000000001</v>
      </c>
    </row>
    <row r="25" spans="2:4" ht="17.25" customHeight="1">
      <c r="B25" s="148"/>
      <c r="C25" s="148"/>
      <c r="D25" s="226"/>
    </row>
    <row r="26" spans="2:4" ht="17.25" customHeight="1">
      <c r="B26" s="148"/>
      <c r="C26" s="148"/>
      <c r="D26" s="226"/>
    </row>
    <row r="27" spans="2:4" ht="88.5" customHeight="1">
      <c r="B27" s="227" t="s">
        <v>42</v>
      </c>
      <c r="C27" s="223">
        <f>'8. 2323 Հ9-9․7'!C28</f>
        <v>1232</v>
      </c>
      <c r="D27" s="311" t="s">
        <v>278</v>
      </c>
    </row>
    <row r="28" spans="2:4" ht="17.25" customHeight="1">
      <c r="B28" s="227" t="s">
        <v>43</v>
      </c>
      <c r="C28" s="223">
        <f>'8. 2323 Հ9-9․7'!C29</f>
        <v>32001</v>
      </c>
      <c r="D28" s="224" t="s">
        <v>6</v>
      </c>
    </row>
    <row r="29" spans="2:4" ht="99">
      <c r="B29" s="227" t="s">
        <v>46</v>
      </c>
      <c r="C29" s="223" t="str">
        <f>'8. 2323 Հ9-9․7'!C30</f>
        <v>Եվրասիական զարգացման բանկի աջակցությամբ իրականացվող հանրային  շենքերում էներգախնայողության բարելավման  և կանաչ էներգիայի զարգացմանը նպաստող  դրամաշնորհային ծրագրի շրջանակներում հիմնանորոգման աշխատանքներ</v>
      </c>
      <c r="D29" s="207"/>
    </row>
    <row r="30" spans="2:4" ht="55.15" customHeight="1">
      <c r="B30" s="227" t="s">
        <v>47</v>
      </c>
      <c r="C30" s="223" t="str">
        <f>'8. 2323 Հ9-9․7'!C31</f>
        <v xml:space="preserve"> Էներգախնայողությանն ուղղված կապիտալ միջոցառումների իրականացում հանրային շենքերում </v>
      </c>
      <c r="D30" s="207"/>
    </row>
    <row r="31" spans="2:4" ht="39" customHeight="1">
      <c r="B31" s="227" t="s">
        <v>48</v>
      </c>
      <c r="C31" s="223" t="str">
        <f>'8. 2323 Հ9-9․7'!C32</f>
        <v xml:space="preserve"> Այլ պետական կազմակերպությունների կողմից օգտագործվող ոչ ֆինանսական ակտիվների հետ գործառնություններ </v>
      </c>
      <c r="D31" s="207"/>
    </row>
    <row r="32" spans="2:4" ht="47.25" customHeight="1">
      <c r="B32" s="227" t="s">
        <v>137</v>
      </c>
      <c r="C32" s="223" t="str">
        <f>'8. 2323 Հ9-9․7'!C33</f>
        <v xml:space="preserve">  Մասնագիտացված միավոր </v>
      </c>
      <c r="D32" s="207"/>
    </row>
    <row r="33" spans="2:6" ht="28.5" customHeight="1">
      <c r="B33" s="426" t="s">
        <v>89</v>
      </c>
      <c r="C33" s="427"/>
      <c r="D33" s="207"/>
    </row>
    <row r="34" spans="2:6" ht="28.5" customHeight="1">
      <c r="B34" s="436" t="str">
        <f>'8. 2323 Հ9-9․7'!B35:C35</f>
        <v xml:space="preserve"> Ծրագրում ներգրավված շենքերի քանակ, հատ </v>
      </c>
      <c r="C34" s="437"/>
      <c r="D34" s="308">
        <v>1</v>
      </c>
    </row>
    <row r="35" spans="2:6" ht="24" customHeight="1">
      <c r="B35" s="423" t="s">
        <v>91</v>
      </c>
      <c r="C35" s="424"/>
      <c r="D35" s="228">
        <v>272121.59999999998</v>
      </c>
    </row>
    <row r="36" spans="2:6" ht="18.75" customHeight="1">
      <c r="B36" s="148"/>
      <c r="C36" s="148"/>
      <c r="D36" s="226"/>
      <c r="E36" s="226"/>
    </row>
    <row r="37" spans="2:6" ht="17.25" customHeight="1">
      <c r="B37" s="148"/>
      <c r="C37" s="148"/>
      <c r="D37" s="226"/>
      <c r="E37" s="226"/>
    </row>
    <row r="38" spans="2:6">
      <c r="B38" s="206"/>
      <c r="C38" s="206"/>
    </row>
    <row r="39" spans="2:6">
      <c r="B39" s="218" t="s">
        <v>44</v>
      </c>
      <c r="C39" s="218" t="s">
        <v>45</v>
      </c>
    </row>
    <row r="40" spans="2:6">
      <c r="B40" s="219">
        <v>1049</v>
      </c>
      <c r="C40" s="44" t="s">
        <v>235</v>
      </c>
    </row>
    <row r="41" spans="2:6">
      <c r="B41" s="206"/>
      <c r="C41" s="206"/>
    </row>
    <row r="42" spans="2:6">
      <c r="B42" s="221" t="s">
        <v>41</v>
      </c>
      <c r="C42" s="206"/>
    </row>
    <row r="43" spans="2:6" ht="17.25" customHeight="1">
      <c r="B43" s="221"/>
      <c r="C43" s="206"/>
      <c r="E43" s="229"/>
      <c r="F43" s="229"/>
    </row>
    <row r="44" spans="2:6" ht="92.25" customHeight="1">
      <c r="B44" s="227" t="s">
        <v>42</v>
      </c>
      <c r="C44" s="223">
        <v>1049</v>
      </c>
      <c r="D44" s="309" t="s">
        <v>132</v>
      </c>
    </row>
    <row r="45" spans="2:6">
      <c r="B45" s="227" t="s">
        <v>43</v>
      </c>
      <c r="C45" s="230">
        <v>21012</v>
      </c>
      <c r="D45" s="224" t="s">
        <v>6</v>
      </c>
    </row>
    <row r="46" spans="2:6" ht="49.5">
      <c r="B46" s="227" t="s">
        <v>46</v>
      </c>
      <c r="C46" s="231" t="str">
        <f>'5. օրենք  Հ1-4,   2323 Հ5-3'!D18</f>
        <v>Եվրասիական զարգացման բանկի աջակցությամբ իրականացվող Հյուսիս-հարավ միջանցքի զարգացման ծրագիր</v>
      </c>
      <c r="D46" s="207"/>
    </row>
    <row r="47" spans="2:6">
      <c r="B47" s="227" t="s">
        <v>47</v>
      </c>
      <c r="C47" s="223" t="s">
        <v>245</v>
      </c>
      <c r="D47" s="207"/>
    </row>
    <row r="48" spans="2:6" ht="33">
      <c r="B48" s="227" t="s">
        <v>48</v>
      </c>
      <c r="C48" s="223" t="s">
        <v>246</v>
      </c>
      <c r="D48" s="207"/>
    </row>
    <row r="49" spans="2:4" ht="33">
      <c r="B49" s="227" t="s">
        <v>137</v>
      </c>
      <c r="C49" s="223" t="s">
        <v>216</v>
      </c>
      <c r="D49" s="207"/>
    </row>
    <row r="50" spans="2:4">
      <c r="B50" s="426" t="s">
        <v>89</v>
      </c>
      <c r="C50" s="427"/>
      <c r="D50" s="207"/>
    </row>
    <row r="51" spans="2:4">
      <c r="B51" s="430"/>
      <c r="C51" s="431"/>
      <c r="D51" s="207"/>
    </row>
    <row r="52" spans="2:4">
      <c r="B52" s="423" t="s">
        <v>91</v>
      </c>
      <c r="C52" s="424"/>
      <c r="D52" s="232">
        <v>-49335.9</v>
      </c>
    </row>
    <row r="53" spans="2:4">
      <c r="B53" s="206"/>
      <c r="C53" s="206"/>
    </row>
    <row r="55" spans="2:4">
      <c r="B55" s="233" t="s">
        <v>9</v>
      </c>
    </row>
    <row r="56" spans="2:4">
      <c r="B56" s="233" t="s">
        <v>10</v>
      </c>
    </row>
    <row r="57" spans="2:4">
      <c r="B57" s="234" t="s">
        <v>103</v>
      </c>
      <c r="C57" s="235" t="s">
        <v>11</v>
      </c>
      <c r="D57" s="229"/>
    </row>
  </sheetData>
  <mergeCells count="12">
    <mergeCell ref="B8:E8"/>
    <mergeCell ref="B5:D5"/>
    <mergeCell ref="B50:C50"/>
    <mergeCell ref="B51:C51"/>
    <mergeCell ref="B52:C52"/>
    <mergeCell ref="B33:C33"/>
    <mergeCell ref="B35:C35"/>
    <mergeCell ref="B22:C22"/>
    <mergeCell ref="B23:C23"/>
    <mergeCell ref="B24:C24"/>
    <mergeCell ref="B34:C34"/>
    <mergeCell ref="B9:D9"/>
  </mergeCells>
  <pageMargins left="0" right="0" top="0" bottom="0" header="0" footer="0"/>
  <pageSetup paperSize="9" scale="8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B1:F21"/>
  <sheetViews>
    <sheetView zoomScaleNormal="100" workbookViewId="0">
      <selection activeCell="E15" sqref="E15"/>
    </sheetView>
  </sheetViews>
  <sheetFormatPr defaultRowHeight="16.5"/>
  <cols>
    <col min="1" max="1" width="2.28515625" style="158" customWidth="1"/>
    <col min="2" max="2" width="9.140625" style="158" customWidth="1"/>
    <col min="3" max="3" width="10.85546875" style="158" customWidth="1"/>
    <col min="4" max="4" width="85.28515625" style="158" customWidth="1"/>
    <col min="5" max="5" width="25" style="158" customWidth="1"/>
    <col min="6" max="6" width="9.5703125" style="158" bestFit="1" customWidth="1"/>
    <col min="7" max="252" width="8.85546875" style="158"/>
    <col min="253" max="253" width="89.28515625" style="158" customWidth="1"/>
    <col min="254" max="254" width="13.5703125" style="158" customWidth="1"/>
    <col min="255" max="508" width="8.85546875" style="158"/>
    <col min="509" max="509" width="89.28515625" style="158" customWidth="1"/>
    <col min="510" max="510" width="13.5703125" style="158" customWidth="1"/>
    <col min="511" max="764" width="8.85546875" style="158"/>
    <col min="765" max="765" width="89.28515625" style="158" customWidth="1"/>
    <col min="766" max="766" width="13.5703125" style="158" customWidth="1"/>
    <col min="767" max="1020" width="8.85546875" style="158"/>
    <col min="1021" max="1021" width="89.28515625" style="158" customWidth="1"/>
    <col min="1022" max="1022" width="13.5703125" style="158" customWidth="1"/>
    <col min="1023" max="1276" width="8.85546875" style="158"/>
    <col min="1277" max="1277" width="89.28515625" style="158" customWidth="1"/>
    <col min="1278" max="1278" width="13.5703125" style="158" customWidth="1"/>
    <col min="1279" max="1532" width="8.85546875" style="158"/>
    <col min="1533" max="1533" width="89.28515625" style="158" customWidth="1"/>
    <col min="1534" max="1534" width="13.5703125" style="158" customWidth="1"/>
    <col min="1535" max="1788" width="8.85546875" style="158"/>
    <col min="1789" max="1789" width="89.28515625" style="158" customWidth="1"/>
    <col min="1790" max="1790" width="13.5703125" style="158" customWidth="1"/>
    <col min="1791" max="2044" width="8.85546875" style="158"/>
    <col min="2045" max="2045" width="89.28515625" style="158" customWidth="1"/>
    <col min="2046" max="2046" width="13.5703125" style="158" customWidth="1"/>
    <col min="2047" max="2300" width="8.85546875" style="158"/>
    <col min="2301" max="2301" width="89.28515625" style="158" customWidth="1"/>
    <col min="2302" max="2302" width="13.5703125" style="158" customWidth="1"/>
    <col min="2303" max="2556" width="8.85546875" style="158"/>
    <col min="2557" max="2557" width="89.28515625" style="158" customWidth="1"/>
    <col min="2558" max="2558" width="13.5703125" style="158" customWidth="1"/>
    <col min="2559" max="2812" width="8.85546875" style="158"/>
    <col min="2813" max="2813" width="89.28515625" style="158" customWidth="1"/>
    <col min="2814" max="2814" width="13.5703125" style="158" customWidth="1"/>
    <col min="2815" max="3068" width="8.85546875" style="158"/>
    <col min="3069" max="3069" width="89.28515625" style="158" customWidth="1"/>
    <col min="3070" max="3070" width="13.5703125" style="158" customWidth="1"/>
    <col min="3071" max="3324" width="8.85546875" style="158"/>
    <col min="3325" max="3325" width="89.28515625" style="158" customWidth="1"/>
    <col min="3326" max="3326" width="13.5703125" style="158" customWidth="1"/>
    <col min="3327" max="3580" width="8.85546875" style="158"/>
    <col min="3581" max="3581" width="89.28515625" style="158" customWidth="1"/>
    <col min="3582" max="3582" width="13.5703125" style="158" customWidth="1"/>
    <col min="3583" max="3836" width="8.85546875" style="158"/>
    <col min="3837" max="3837" width="89.28515625" style="158" customWidth="1"/>
    <col min="3838" max="3838" width="13.5703125" style="158" customWidth="1"/>
    <col min="3839" max="4092" width="8.85546875" style="158"/>
    <col min="4093" max="4093" width="89.28515625" style="158" customWidth="1"/>
    <col min="4094" max="4094" width="13.5703125" style="158" customWidth="1"/>
    <col min="4095" max="4348" width="8.85546875" style="158"/>
    <col min="4349" max="4349" width="89.28515625" style="158" customWidth="1"/>
    <col min="4350" max="4350" width="13.5703125" style="158" customWidth="1"/>
    <col min="4351" max="4604" width="8.85546875" style="158"/>
    <col min="4605" max="4605" width="89.28515625" style="158" customWidth="1"/>
    <col min="4606" max="4606" width="13.5703125" style="158" customWidth="1"/>
    <col min="4607" max="4860" width="8.85546875" style="158"/>
    <col min="4861" max="4861" width="89.28515625" style="158" customWidth="1"/>
    <col min="4862" max="4862" width="13.5703125" style="158" customWidth="1"/>
    <col min="4863" max="5116" width="8.85546875" style="158"/>
    <col min="5117" max="5117" width="89.28515625" style="158" customWidth="1"/>
    <col min="5118" max="5118" width="13.5703125" style="158" customWidth="1"/>
    <col min="5119" max="5372" width="8.85546875" style="158"/>
    <col min="5373" max="5373" width="89.28515625" style="158" customWidth="1"/>
    <col min="5374" max="5374" width="13.5703125" style="158" customWidth="1"/>
    <col min="5375" max="5628" width="8.85546875" style="158"/>
    <col min="5629" max="5629" width="89.28515625" style="158" customWidth="1"/>
    <col min="5630" max="5630" width="13.5703125" style="158" customWidth="1"/>
    <col min="5631" max="5884" width="8.85546875" style="158"/>
    <col min="5885" max="5885" width="89.28515625" style="158" customWidth="1"/>
    <col min="5886" max="5886" width="13.5703125" style="158" customWidth="1"/>
    <col min="5887" max="6140" width="8.85546875" style="158"/>
    <col min="6141" max="6141" width="89.28515625" style="158" customWidth="1"/>
    <col min="6142" max="6142" width="13.5703125" style="158" customWidth="1"/>
    <col min="6143" max="6396" width="8.85546875" style="158"/>
    <col min="6397" max="6397" width="89.28515625" style="158" customWidth="1"/>
    <col min="6398" max="6398" width="13.5703125" style="158" customWidth="1"/>
    <col min="6399" max="6652" width="8.85546875" style="158"/>
    <col min="6653" max="6653" width="89.28515625" style="158" customWidth="1"/>
    <col min="6654" max="6654" width="13.5703125" style="158" customWidth="1"/>
    <col min="6655" max="6908" width="8.85546875" style="158"/>
    <col min="6909" max="6909" width="89.28515625" style="158" customWidth="1"/>
    <col min="6910" max="6910" width="13.5703125" style="158" customWidth="1"/>
    <col min="6911" max="7164" width="8.85546875" style="158"/>
    <col min="7165" max="7165" width="89.28515625" style="158" customWidth="1"/>
    <col min="7166" max="7166" width="13.5703125" style="158" customWidth="1"/>
    <col min="7167" max="7420" width="8.85546875" style="158"/>
    <col min="7421" max="7421" width="89.28515625" style="158" customWidth="1"/>
    <col min="7422" max="7422" width="13.5703125" style="158" customWidth="1"/>
    <col min="7423" max="7676" width="8.85546875" style="158"/>
    <col min="7677" max="7677" width="89.28515625" style="158" customWidth="1"/>
    <col min="7678" max="7678" width="13.5703125" style="158" customWidth="1"/>
    <col min="7679" max="7932" width="8.85546875" style="158"/>
    <col min="7933" max="7933" width="89.28515625" style="158" customWidth="1"/>
    <col min="7934" max="7934" width="13.5703125" style="158" customWidth="1"/>
    <col min="7935" max="8188" width="8.85546875" style="158"/>
    <col min="8189" max="8189" width="89.28515625" style="158" customWidth="1"/>
    <col min="8190" max="8190" width="13.5703125" style="158" customWidth="1"/>
    <col min="8191" max="8444" width="8.85546875" style="158"/>
    <col min="8445" max="8445" width="89.28515625" style="158" customWidth="1"/>
    <col min="8446" max="8446" width="13.5703125" style="158" customWidth="1"/>
    <col min="8447" max="8700" width="8.85546875" style="158"/>
    <col min="8701" max="8701" width="89.28515625" style="158" customWidth="1"/>
    <col min="8702" max="8702" width="13.5703125" style="158" customWidth="1"/>
    <col min="8703" max="8956" width="8.85546875" style="158"/>
    <col min="8957" max="8957" width="89.28515625" style="158" customWidth="1"/>
    <col min="8958" max="8958" width="13.5703125" style="158" customWidth="1"/>
    <col min="8959" max="9212" width="8.85546875" style="158"/>
    <col min="9213" max="9213" width="89.28515625" style="158" customWidth="1"/>
    <col min="9214" max="9214" width="13.5703125" style="158" customWidth="1"/>
    <col min="9215" max="9468" width="8.85546875" style="158"/>
    <col min="9469" max="9469" width="89.28515625" style="158" customWidth="1"/>
    <col min="9470" max="9470" width="13.5703125" style="158" customWidth="1"/>
    <col min="9471" max="9724" width="8.85546875" style="158"/>
    <col min="9725" max="9725" width="89.28515625" style="158" customWidth="1"/>
    <col min="9726" max="9726" width="13.5703125" style="158" customWidth="1"/>
    <col min="9727" max="9980" width="8.85546875" style="158"/>
    <col min="9981" max="9981" width="89.28515625" style="158" customWidth="1"/>
    <col min="9982" max="9982" width="13.5703125" style="158" customWidth="1"/>
    <col min="9983" max="10236" width="8.85546875" style="158"/>
    <col min="10237" max="10237" width="89.28515625" style="158" customWidth="1"/>
    <col min="10238" max="10238" width="13.5703125" style="158" customWidth="1"/>
    <col min="10239" max="10492" width="8.85546875" style="158"/>
    <col min="10493" max="10493" width="89.28515625" style="158" customWidth="1"/>
    <col min="10494" max="10494" width="13.5703125" style="158" customWidth="1"/>
    <col min="10495" max="10748" width="8.85546875" style="158"/>
    <col min="10749" max="10749" width="89.28515625" style="158" customWidth="1"/>
    <col min="10750" max="10750" width="13.5703125" style="158" customWidth="1"/>
    <col min="10751" max="11004" width="8.85546875" style="158"/>
    <col min="11005" max="11005" width="89.28515625" style="158" customWidth="1"/>
    <col min="11006" max="11006" width="13.5703125" style="158" customWidth="1"/>
    <col min="11007" max="11260" width="8.85546875" style="158"/>
    <col min="11261" max="11261" width="89.28515625" style="158" customWidth="1"/>
    <col min="11262" max="11262" width="13.5703125" style="158" customWidth="1"/>
    <col min="11263" max="11516" width="8.85546875" style="158"/>
    <col min="11517" max="11517" width="89.28515625" style="158" customWidth="1"/>
    <col min="11518" max="11518" width="13.5703125" style="158" customWidth="1"/>
    <col min="11519" max="11772" width="8.85546875" style="158"/>
    <col min="11773" max="11773" width="89.28515625" style="158" customWidth="1"/>
    <col min="11774" max="11774" width="13.5703125" style="158" customWidth="1"/>
    <col min="11775" max="12028" width="8.85546875" style="158"/>
    <col min="12029" max="12029" width="89.28515625" style="158" customWidth="1"/>
    <col min="12030" max="12030" width="13.5703125" style="158" customWidth="1"/>
    <col min="12031" max="12284" width="8.85546875" style="158"/>
    <col min="12285" max="12285" width="89.28515625" style="158" customWidth="1"/>
    <col min="12286" max="12286" width="13.5703125" style="158" customWidth="1"/>
    <col min="12287" max="12540" width="8.85546875" style="158"/>
    <col min="12541" max="12541" width="89.28515625" style="158" customWidth="1"/>
    <col min="12542" max="12542" width="13.5703125" style="158" customWidth="1"/>
    <col min="12543" max="12796" width="8.85546875" style="158"/>
    <col min="12797" max="12797" width="89.28515625" style="158" customWidth="1"/>
    <col min="12798" max="12798" width="13.5703125" style="158" customWidth="1"/>
    <col min="12799" max="13052" width="8.85546875" style="158"/>
    <col min="13053" max="13053" width="89.28515625" style="158" customWidth="1"/>
    <col min="13054" max="13054" width="13.5703125" style="158" customWidth="1"/>
    <col min="13055" max="13308" width="8.85546875" style="158"/>
    <col min="13309" max="13309" width="89.28515625" style="158" customWidth="1"/>
    <col min="13310" max="13310" width="13.5703125" style="158" customWidth="1"/>
    <col min="13311" max="13564" width="8.85546875" style="158"/>
    <col min="13565" max="13565" width="89.28515625" style="158" customWidth="1"/>
    <col min="13566" max="13566" width="13.5703125" style="158" customWidth="1"/>
    <col min="13567" max="13820" width="8.85546875" style="158"/>
    <col min="13821" max="13821" width="89.28515625" style="158" customWidth="1"/>
    <col min="13822" max="13822" width="13.5703125" style="158" customWidth="1"/>
    <col min="13823" max="14076" width="8.85546875" style="158"/>
    <col min="14077" max="14077" width="89.28515625" style="158" customWidth="1"/>
    <col min="14078" max="14078" width="13.5703125" style="158" customWidth="1"/>
    <col min="14079" max="14332" width="8.85546875" style="158"/>
    <col min="14333" max="14333" width="89.28515625" style="158" customWidth="1"/>
    <col min="14334" max="14334" width="13.5703125" style="158" customWidth="1"/>
    <col min="14335" max="14588" width="8.85546875" style="158"/>
    <col min="14589" max="14589" width="89.28515625" style="158" customWidth="1"/>
    <col min="14590" max="14590" width="13.5703125" style="158" customWidth="1"/>
    <col min="14591" max="14844" width="8.85546875" style="158"/>
    <col min="14845" max="14845" width="89.28515625" style="158" customWidth="1"/>
    <col min="14846" max="14846" width="13.5703125" style="158" customWidth="1"/>
    <col min="14847" max="15100" width="8.85546875" style="158"/>
    <col min="15101" max="15101" width="89.28515625" style="158" customWidth="1"/>
    <col min="15102" max="15102" width="13.5703125" style="158" customWidth="1"/>
    <col min="15103" max="15356" width="8.85546875" style="158"/>
    <col min="15357" max="15357" width="89.28515625" style="158" customWidth="1"/>
    <col min="15358" max="15358" width="13.5703125" style="158" customWidth="1"/>
    <col min="15359" max="15612" width="8.85546875" style="158"/>
    <col min="15613" max="15613" width="89.28515625" style="158" customWidth="1"/>
    <col min="15614" max="15614" width="13.5703125" style="158" customWidth="1"/>
    <col min="15615" max="15868" width="8.85546875" style="158"/>
    <col min="15869" max="15869" width="89.28515625" style="158" customWidth="1"/>
    <col min="15870" max="15870" width="13.5703125" style="158" customWidth="1"/>
    <col min="15871" max="16124" width="8.85546875" style="158"/>
    <col min="16125" max="16125" width="89.28515625" style="158" customWidth="1"/>
    <col min="16126" max="16126" width="13.5703125" style="158" customWidth="1"/>
    <col min="16127" max="16384" width="8.85546875" style="158"/>
  </cols>
  <sheetData>
    <row r="1" spans="2:6" s="204" customFormat="1" ht="16.149999999999999" customHeight="1">
      <c r="B1" s="210"/>
      <c r="D1" s="158"/>
      <c r="E1" s="211" t="s">
        <v>256</v>
      </c>
    </row>
    <row r="2" spans="2:6" s="204" customFormat="1">
      <c r="B2" s="210"/>
      <c r="D2" s="158"/>
      <c r="E2" s="211" t="s">
        <v>39</v>
      </c>
    </row>
    <row r="3" spans="2:6" s="204" customFormat="1">
      <c r="B3" s="210"/>
      <c r="D3" s="158"/>
      <c r="E3" s="211" t="s">
        <v>0</v>
      </c>
    </row>
    <row r="4" spans="2:6" s="204" customFormat="1"/>
    <row r="5" spans="2:6" s="204" customFormat="1" ht="40.5" customHeight="1">
      <c r="B5" s="373" t="s">
        <v>263</v>
      </c>
      <c r="C5" s="373"/>
      <c r="D5" s="373"/>
      <c r="E5" s="373"/>
    </row>
    <row r="7" spans="2:6" ht="58.5" customHeight="1">
      <c r="B7" s="438" t="s">
        <v>225</v>
      </c>
      <c r="C7" s="438"/>
      <c r="D7" s="438"/>
      <c r="E7" s="438"/>
    </row>
    <row r="8" spans="2:6" ht="13.15" customHeight="1">
      <c r="B8" s="201"/>
      <c r="C8" s="201"/>
      <c r="D8" s="201"/>
      <c r="E8" s="201"/>
    </row>
    <row r="9" spans="2:6">
      <c r="E9" s="211" t="s">
        <v>28</v>
      </c>
    </row>
    <row r="10" spans="2:6" ht="33">
      <c r="B10" s="439" t="s">
        <v>226</v>
      </c>
      <c r="C10" s="439"/>
      <c r="D10" s="439" t="s">
        <v>227</v>
      </c>
      <c r="E10" s="189" t="s">
        <v>231</v>
      </c>
    </row>
    <row r="11" spans="2:6" ht="72.75" customHeight="1">
      <c r="B11" s="202" t="s">
        <v>5</v>
      </c>
      <c r="C11" s="202" t="s">
        <v>228</v>
      </c>
      <c r="D11" s="439"/>
      <c r="E11" s="190" t="s">
        <v>232</v>
      </c>
    </row>
    <row r="12" spans="2:6">
      <c r="B12" s="159"/>
      <c r="C12" s="159"/>
      <c r="D12" s="191" t="s">
        <v>54</v>
      </c>
      <c r="E12" s="192">
        <f>E13</f>
        <v>272121.59999999998</v>
      </c>
    </row>
    <row r="13" spans="2:6" ht="21.75" customHeight="1">
      <c r="B13" s="159"/>
      <c r="C13" s="159"/>
      <c r="D13" s="193" t="s">
        <v>229</v>
      </c>
      <c r="E13" s="192">
        <f>E14</f>
        <v>272121.59999999998</v>
      </c>
    </row>
    <row r="14" spans="2:6" s="162" customFormat="1" ht="23.25" customHeight="1">
      <c r="B14" s="160">
        <v>1232</v>
      </c>
      <c r="C14" s="161"/>
      <c r="D14" s="194" t="s">
        <v>191</v>
      </c>
      <c r="E14" s="149">
        <f>+E15</f>
        <v>272121.59999999998</v>
      </c>
    </row>
    <row r="15" spans="2:6" ht="75" customHeight="1">
      <c r="B15" s="202"/>
      <c r="C15" s="202" t="s">
        <v>230</v>
      </c>
      <c r="D15" s="159" t="s">
        <v>269</v>
      </c>
      <c r="E15" s="149">
        <v>272121.59999999998</v>
      </c>
      <c r="F15" s="163"/>
    </row>
    <row r="16" spans="2:6" ht="22.5" customHeight="1">
      <c r="B16" s="305"/>
      <c r="C16" s="305"/>
      <c r="D16" s="306"/>
      <c r="E16" s="307"/>
      <c r="F16" s="163"/>
    </row>
    <row r="17" spans="2:6" ht="15" customHeight="1">
      <c r="B17" s="305"/>
      <c r="C17" s="305"/>
      <c r="D17" s="306"/>
      <c r="E17" s="307"/>
      <c r="F17" s="163"/>
    </row>
    <row r="19" spans="2:6" s="204" customFormat="1">
      <c r="B19" s="233" t="s">
        <v>9</v>
      </c>
    </row>
    <row r="20" spans="2:6" s="204" customFormat="1" ht="26.25" customHeight="1">
      <c r="B20" s="233" t="s">
        <v>266</v>
      </c>
      <c r="E20" s="235" t="s">
        <v>11</v>
      </c>
    </row>
    <row r="21" spans="2:6" s="204" customFormat="1">
      <c r="B21" s="234"/>
      <c r="D21" s="235"/>
      <c r="E21" s="229"/>
    </row>
  </sheetData>
  <mergeCells count="4">
    <mergeCell ref="B7:E7"/>
    <mergeCell ref="B10:C10"/>
    <mergeCell ref="D10:D11"/>
    <mergeCell ref="B5:E5"/>
  </mergeCells>
  <pageMargins left="0" right="0" top="0" bottom="0" header="0" footer="0"/>
  <pageSetup scale="8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AA35"/>
  <sheetViews>
    <sheetView workbookViewId="0">
      <pane xSplit="6" ySplit="8" topLeftCell="O9" activePane="bottomRight" state="frozen"/>
      <selection pane="topRight" activeCell="G1" sqref="G1"/>
      <selection pane="bottomLeft" activeCell="A9" sqref="A9"/>
      <selection pane="bottomRight" activeCell="A3" sqref="A3"/>
    </sheetView>
  </sheetViews>
  <sheetFormatPr defaultColWidth="8.85546875" defaultRowHeight="15"/>
  <cols>
    <col min="1" max="1" width="8.85546875" style="103"/>
    <col min="2" max="2" width="16.42578125" style="103" customWidth="1"/>
    <col min="3" max="3" width="15.28515625" style="103" customWidth="1"/>
    <col min="4" max="4" width="26.28515625" style="103" customWidth="1"/>
    <col min="5" max="5" width="21.5703125" style="103" customWidth="1"/>
    <col min="6" max="6" width="26.28515625" style="103" bestFit="1" customWidth="1"/>
    <col min="7" max="7" width="11" style="103" bestFit="1" customWidth="1"/>
    <col min="8" max="8" width="16.28515625" style="103" customWidth="1"/>
    <col min="9" max="9" width="17" style="103" customWidth="1"/>
    <col min="10" max="10" width="13.42578125" style="103" customWidth="1"/>
    <col min="11" max="11" width="11.42578125" style="103" bestFit="1" customWidth="1"/>
    <col min="12" max="12" width="10.85546875" style="103" bestFit="1" customWidth="1"/>
    <col min="13" max="13" width="12" style="103" bestFit="1" customWidth="1"/>
    <col min="14" max="14" width="11.28515625" style="103" bestFit="1" customWidth="1"/>
    <col min="15" max="15" width="10.85546875" style="103" bestFit="1" customWidth="1"/>
    <col min="16" max="16" width="11.85546875" style="105" bestFit="1" customWidth="1"/>
    <col min="17" max="17" width="11.140625" style="103" bestFit="1" customWidth="1"/>
    <col min="18" max="18" width="12.42578125" style="103" customWidth="1"/>
    <col min="19" max="20" width="12.28515625" style="103" bestFit="1" customWidth="1"/>
    <col min="21" max="21" width="11.42578125" style="103" customWidth="1"/>
    <col min="22" max="22" width="12.28515625" style="103" bestFit="1" customWidth="1"/>
    <col min="23" max="23" width="12.7109375" style="103" bestFit="1" customWidth="1"/>
    <col min="24" max="24" width="12.28515625" style="103" bestFit="1" customWidth="1"/>
    <col min="25" max="16384" width="8.85546875" style="103"/>
  </cols>
  <sheetData>
    <row r="1" spans="1:27" ht="17.25">
      <c r="A1" s="100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2"/>
      <c r="Q1" s="101"/>
      <c r="R1" s="101"/>
      <c r="S1" s="101"/>
      <c r="T1" s="101"/>
      <c r="U1" s="101"/>
    </row>
    <row r="2" spans="1:27" ht="17.2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2"/>
      <c r="Q2" s="101"/>
      <c r="R2" s="101"/>
      <c r="S2" s="101"/>
      <c r="T2" s="101"/>
      <c r="U2" s="101"/>
    </row>
    <row r="3" spans="1:27" ht="17.25">
      <c r="A3" s="104" t="s">
        <v>160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2"/>
      <c r="Q3" s="101"/>
      <c r="R3" s="101"/>
      <c r="S3" s="101"/>
      <c r="T3" s="101"/>
      <c r="U3" s="101"/>
    </row>
    <row r="4" spans="1:27" ht="15.75" thickBot="1"/>
    <row r="5" spans="1:27" ht="15" customHeight="1">
      <c r="B5" s="448" t="s">
        <v>128</v>
      </c>
      <c r="C5" s="440"/>
      <c r="D5" s="440" t="s">
        <v>161</v>
      </c>
      <c r="E5" s="440" t="s">
        <v>162</v>
      </c>
      <c r="F5" s="440" t="s">
        <v>163</v>
      </c>
      <c r="G5" s="440" t="s">
        <v>164</v>
      </c>
      <c r="H5" s="440"/>
      <c r="I5" s="440"/>
      <c r="J5" s="440" t="s">
        <v>165</v>
      </c>
      <c r="K5" s="440"/>
      <c r="L5" s="440"/>
      <c r="M5" s="440" t="s">
        <v>166</v>
      </c>
      <c r="N5" s="440"/>
      <c r="O5" s="440"/>
      <c r="P5" s="440" t="s">
        <v>167</v>
      </c>
      <c r="Q5" s="440"/>
      <c r="R5" s="440"/>
      <c r="S5" s="440"/>
      <c r="T5" s="440"/>
      <c r="U5" s="440"/>
      <c r="V5" s="440" t="s">
        <v>168</v>
      </c>
      <c r="W5" s="440"/>
      <c r="X5" s="440"/>
      <c r="Y5" s="106"/>
      <c r="Z5" s="106"/>
      <c r="AA5" s="106"/>
    </row>
    <row r="6" spans="1:27" ht="36" customHeight="1">
      <c r="B6" s="449"/>
      <c r="C6" s="441"/>
      <c r="D6" s="441"/>
      <c r="E6" s="441"/>
      <c r="F6" s="441"/>
      <c r="G6" s="441"/>
      <c r="H6" s="441"/>
      <c r="I6" s="441"/>
      <c r="J6" s="441"/>
      <c r="K6" s="441"/>
      <c r="L6" s="441"/>
      <c r="M6" s="441"/>
      <c r="N6" s="441"/>
      <c r="O6" s="441"/>
      <c r="P6" s="441" t="s">
        <v>169</v>
      </c>
      <c r="Q6" s="441"/>
      <c r="R6" s="441"/>
      <c r="S6" s="441" t="s">
        <v>170</v>
      </c>
      <c r="T6" s="441"/>
      <c r="U6" s="441"/>
      <c r="V6" s="441"/>
      <c r="W6" s="441"/>
      <c r="X6" s="441"/>
      <c r="Y6" s="106"/>
      <c r="Z6" s="106"/>
      <c r="AA6" s="106"/>
    </row>
    <row r="7" spans="1:27" ht="126" customHeight="1">
      <c r="B7" s="108" t="s">
        <v>3</v>
      </c>
      <c r="C7" s="109" t="s">
        <v>4</v>
      </c>
      <c r="D7" s="441"/>
      <c r="E7" s="441"/>
      <c r="F7" s="441"/>
      <c r="G7" s="110" t="s">
        <v>79</v>
      </c>
      <c r="H7" s="110" t="s">
        <v>171</v>
      </c>
      <c r="I7" s="110" t="s">
        <v>172</v>
      </c>
      <c r="J7" s="110" t="s">
        <v>79</v>
      </c>
      <c r="K7" s="110" t="s">
        <v>171</v>
      </c>
      <c r="L7" s="110" t="s">
        <v>172</v>
      </c>
      <c r="M7" s="110" t="s">
        <v>79</v>
      </c>
      <c r="N7" s="110" t="s">
        <v>171</v>
      </c>
      <c r="O7" s="110" t="s">
        <v>172</v>
      </c>
      <c r="P7" s="111" t="s">
        <v>79</v>
      </c>
      <c r="Q7" s="110" t="s">
        <v>171</v>
      </c>
      <c r="R7" s="110" t="s">
        <v>172</v>
      </c>
      <c r="S7" s="110" t="s">
        <v>79</v>
      </c>
      <c r="T7" s="110" t="s">
        <v>171</v>
      </c>
      <c r="U7" s="110" t="s">
        <v>172</v>
      </c>
      <c r="V7" s="110" t="s">
        <v>79</v>
      </c>
      <c r="W7" s="110" t="s">
        <v>171</v>
      </c>
      <c r="X7" s="110" t="s">
        <v>172</v>
      </c>
      <c r="Y7" s="106"/>
      <c r="Z7" s="106"/>
      <c r="AA7" s="106"/>
    </row>
    <row r="8" spans="1:27" ht="17.25" customHeight="1">
      <c r="B8" s="112"/>
      <c r="C8" s="113"/>
      <c r="D8" s="114"/>
      <c r="E8" s="114"/>
      <c r="F8" s="107" t="s">
        <v>79</v>
      </c>
      <c r="G8" s="115">
        <f>SUM(H8:I8)</f>
        <v>40293257.990000002</v>
      </c>
      <c r="H8" s="116">
        <v>32772940.890000001</v>
      </c>
      <c r="I8" s="116">
        <v>7520317.0999999996</v>
      </c>
      <c r="J8" s="117">
        <f>SUM(K8:L8)</f>
        <v>34494377.839999996</v>
      </c>
      <c r="K8" s="117">
        <f>SUM(K9:K15)</f>
        <v>28028877.839999996</v>
      </c>
      <c r="L8" s="117">
        <f>SUM(L9:L15)</f>
        <v>6465500</v>
      </c>
      <c r="M8" s="117">
        <f>SUM(N8:O8)</f>
        <v>18746112.665800001</v>
      </c>
      <c r="N8" s="117">
        <f>SUM(N9:N15)</f>
        <v>15442207.165800001</v>
      </c>
      <c r="O8" s="117">
        <f>SUM(O9:O15)</f>
        <v>3303905.5</v>
      </c>
      <c r="P8" s="117">
        <f>SUM(Q8:R8)</f>
        <v>5689398.9959249971</v>
      </c>
      <c r="Q8" s="117">
        <f>SUM(Q9:Q15)</f>
        <v>4676996.7422249969</v>
      </c>
      <c r="R8" s="117">
        <f>SUM(R9:R15)</f>
        <v>1012402.2537000002</v>
      </c>
      <c r="S8" s="117">
        <f>SUM(T8:U8)</f>
        <v>20073015.242074989</v>
      </c>
      <c r="T8" s="117">
        <f>SUM(T9:T15)</f>
        <v>15814933.980974989</v>
      </c>
      <c r="U8" s="117">
        <f>SUM(U9:U15)</f>
        <v>4258081.2610999998</v>
      </c>
      <c r="V8" s="117">
        <f>SUM(W8:X8)</f>
        <v>60256792.077999994</v>
      </c>
      <c r="W8" s="117">
        <f>SUM(W9:W20)</f>
        <v>48520808.563199989</v>
      </c>
      <c r="X8" s="117">
        <f>SUM(X9:X20)</f>
        <v>11735983.514800001</v>
      </c>
      <c r="Y8" s="106"/>
      <c r="Z8" s="106" t="s">
        <v>173</v>
      </c>
      <c r="AA8" s="106"/>
    </row>
    <row r="9" spans="1:27" ht="39.75" customHeight="1">
      <c r="B9" s="444">
        <v>1232</v>
      </c>
      <c r="C9" s="444">
        <v>11001</v>
      </c>
      <c r="D9" s="445" t="s">
        <v>174</v>
      </c>
      <c r="E9" s="445" t="s">
        <v>175</v>
      </c>
      <c r="F9" s="120" t="str">
        <f>'[1]AMD Հ7 Ձև1 round'!F9</f>
        <v>Աշխատողների աշխատավարձեր և հավելավճարներ 4111</v>
      </c>
      <c r="G9" s="116">
        <f t="shared" ref="G9:G15" si="0">H9+I9</f>
        <v>0</v>
      </c>
      <c r="H9" s="121"/>
      <c r="I9" s="121"/>
      <c r="J9" s="116">
        <f t="shared" ref="J9:J15" si="1">K9+L9</f>
        <v>8613485.8999999985</v>
      </c>
      <c r="K9" s="121">
        <f>'[1]USD 1232 բյուջե 2024 (2)'!K5*'[1]USD 1232 բյուջե 2024 (2)'!$D$25</f>
        <v>6361785.8999999994</v>
      </c>
      <c r="L9" s="121">
        <v>2251700</v>
      </c>
      <c r="M9" s="116">
        <f>N9+O9</f>
        <v>638501.43720000004</v>
      </c>
      <c r="N9" s="121">
        <f>'[1]USD 1232 բյուջե 2024 (2)'!N5*'[1]USD 1232 բյուջե 2024 (2)'!$D$25</f>
        <v>286292.43719999999</v>
      </c>
      <c r="O9" s="121">
        <v>352209</v>
      </c>
      <c r="P9" s="116">
        <f>Q9+R9</f>
        <v>-638501.43720000004</v>
      </c>
      <c r="Q9" s="121">
        <f>-N9</f>
        <v>-286292.43719999999</v>
      </c>
      <c r="R9" s="121">
        <f>-O9</f>
        <v>-352209</v>
      </c>
      <c r="S9" s="116">
        <f t="shared" ref="S9:S15" si="2">T9+U9</f>
        <v>0</v>
      </c>
      <c r="T9" s="121">
        <f>'[1]USD 1232 բյուջե 2024 (2)'!T5*'[1]USD 1232 բյուջե 2024 (2)'!$D$25</f>
        <v>0</v>
      </c>
      <c r="U9" s="121">
        <f>'[1]USD 1232 բյուջե 2024 (2)'!U5*'[1]USD 1232 բյուջե 2024 (2)'!$D$25</f>
        <v>0</v>
      </c>
      <c r="V9" s="116">
        <f>SUM(W9:X9)</f>
        <v>7974984.4627999999</v>
      </c>
      <c r="W9" s="121">
        <f>K9+Q9+T9</f>
        <v>6075493.4627999999</v>
      </c>
      <c r="X9" s="121">
        <f>L9+R9+U9</f>
        <v>1899491</v>
      </c>
      <c r="Y9" s="106">
        <f>V9/402.39</f>
        <v>19819.042378786751</v>
      </c>
      <c r="Z9" s="106">
        <f>'[1]USD 1232 բյուջե 2024 (2)'!V5</f>
        <v>19819.042378786748</v>
      </c>
      <c r="AA9" s="106">
        <f>Y9-Z9</f>
        <v>0</v>
      </c>
    </row>
    <row r="10" spans="1:27" ht="39.75" customHeight="1">
      <c r="B10" s="444"/>
      <c r="C10" s="444"/>
      <c r="D10" s="445"/>
      <c r="E10" s="445"/>
      <c r="F10" s="120" t="str">
        <f>'[1]AMD Հ7 Ձև1 round'!F12</f>
        <v>Կապի ծառայություններ 4214</v>
      </c>
      <c r="G10" s="116">
        <f t="shared" si="0"/>
        <v>0</v>
      </c>
      <c r="H10" s="121"/>
      <c r="I10" s="121"/>
      <c r="J10" s="116">
        <f t="shared" si="1"/>
        <v>225013.74</v>
      </c>
      <c r="K10" s="121">
        <f>'[1]USD 1232 բյուջե 2024 (2)'!K6*'[1]USD 1232 բյուջե 2024 (2)'!$D$25</f>
        <v>187513.74</v>
      </c>
      <c r="L10" s="121">
        <v>37500</v>
      </c>
      <c r="M10" s="116">
        <f t="shared" ref="M10:M15" si="3">N10+O10</f>
        <v>61780.719299999997</v>
      </c>
      <c r="N10" s="121">
        <f>'[1]USD 1232 բյուջե 2024 (2)'!N6*'[1]USD 1232 բյուջե 2024 (2)'!$D$25</f>
        <v>51051.219299999997</v>
      </c>
      <c r="O10" s="121">
        <v>10729.5</v>
      </c>
      <c r="P10" s="116">
        <f t="shared" ref="P10:P15" si="4">Q10+R10</f>
        <v>-61780.719299999997</v>
      </c>
      <c r="Q10" s="121">
        <f t="shared" ref="Q10:R12" si="5">-N10</f>
        <v>-51051.219299999997</v>
      </c>
      <c r="R10" s="121">
        <f t="shared" si="5"/>
        <v>-10729.5</v>
      </c>
      <c r="S10" s="116">
        <f t="shared" si="2"/>
        <v>0</v>
      </c>
      <c r="T10" s="121">
        <f>'[1]USD 1232 բյուջե 2024 (2)'!T6*'[1]USD 1232 բյուջե 2024 (2)'!$D$25</f>
        <v>0</v>
      </c>
      <c r="U10" s="121">
        <f>'[1]USD 1232 բյուջե 2024 (2)'!U6*'[1]USD 1232 բյուջե 2024 (2)'!$D$25</f>
        <v>0</v>
      </c>
      <c r="V10" s="116">
        <f t="shared" ref="V10:V15" si="6">SUM(W10:X10)</f>
        <v>163233.02069999999</v>
      </c>
      <c r="W10" s="121">
        <f t="shared" ref="W10:X15" si="7">K10+Q10+T10</f>
        <v>136462.52069999999</v>
      </c>
      <c r="X10" s="121">
        <f t="shared" si="7"/>
        <v>26770.5</v>
      </c>
      <c r="Y10" s="106">
        <f t="shared" ref="Y10:Y15" si="8">V10/402.39</f>
        <v>405.6587407738761</v>
      </c>
      <c r="Z10" s="106">
        <f>'[1]USD 1232 բյուջե 2024 (2)'!V6</f>
        <v>405.6587407738761</v>
      </c>
      <c r="AA10" s="106">
        <f t="shared" ref="AA10:AA15" si="9">Y10-Z10</f>
        <v>0</v>
      </c>
    </row>
    <row r="11" spans="1:27" ht="39.75" customHeight="1">
      <c r="B11" s="444"/>
      <c r="C11" s="444"/>
      <c r="D11" s="445"/>
      <c r="E11" s="445"/>
      <c r="F11" s="120" t="str">
        <f>'[1]AMD Հ7 Ձև1 round'!F13</f>
        <v>Գույքի և սարքավորումների վարձակալություն 4216</v>
      </c>
      <c r="G11" s="116">
        <f t="shared" si="0"/>
        <v>0</v>
      </c>
      <c r="H11" s="121"/>
      <c r="I11" s="121"/>
      <c r="J11" s="116">
        <f t="shared" si="1"/>
        <v>1142105.2549999999</v>
      </c>
      <c r="K11" s="121">
        <f>'[1]USD 1232 բյուջե 2024 (2)'!K7*'[1]USD 1232 բյուջե 2024 (2)'!$D$25</f>
        <v>1027905.255</v>
      </c>
      <c r="L11" s="121">
        <v>114200</v>
      </c>
      <c r="M11" s="116">
        <f t="shared" si="3"/>
        <v>30470.567799999997</v>
      </c>
      <c r="N11" s="121">
        <f>'[1]USD 1232 բյուջե 2024 (2)'!N7*'[1]USD 1232 բյուջե 2024 (2)'!$D$25</f>
        <v>27370.567799999997</v>
      </c>
      <c r="O11" s="121">
        <v>3100</v>
      </c>
      <c r="P11" s="116">
        <f t="shared" si="4"/>
        <v>-30470.567799999997</v>
      </c>
      <c r="Q11" s="121">
        <f t="shared" si="5"/>
        <v>-27370.567799999997</v>
      </c>
      <c r="R11" s="121">
        <f t="shared" si="5"/>
        <v>-3100</v>
      </c>
      <c r="S11" s="116">
        <f t="shared" si="2"/>
        <v>0</v>
      </c>
      <c r="T11" s="121">
        <f>'[1]USD 1232 բյուջե 2024 (2)'!T7*'[1]USD 1232 բյուջե 2024 (2)'!$D$25</f>
        <v>0</v>
      </c>
      <c r="U11" s="121">
        <f>'[1]USD 1232 բյուջե 2024 (2)'!U7*'[1]USD 1232 բյուջե 2024 (2)'!$D$25</f>
        <v>0</v>
      </c>
      <c r="V11" s="116">
        <f t="shared" si="6"/>
        <v>1111634.6872</v>
      </c>
      <c r="W11" s="121">
        <f t="shared" si="7"/>
        <v>1000534.6872</v>
      </c>
      <c r="X11" s="121">
        <f t="shared" si="7"/>
        <v>111100</v>
      </c>
      <c r="Y11" s="106">
        <f t="shared" si="8"/>
        <v>2762.5803007032978</v>
      </c>
      <c r="Z11" s="106">
        <f>'[1]USD 1232 բյուջե 2024 (2)'!V7</f>
        <v>2762.5803007032978</v>
      </c>
      <c r="AA11" s="106">
        <f t="shared" si="9"/>
        <v>0</v>
      </c>
    </row>
    <row r="12" spans="1:27" ht="39.75" customHeight="1">
      <c r="B12" s="444"/>
      <c r="C12" s="444"/>
      <c r="D12" s="445"/>
      <c r="E12" s="445"/>
      <c r="F12" s="120" t="str">
        <f>'[1]AMD Հ7 Ձև1 round'!F16</f>
        <v>Ներկայացուցչական ծախսեր 4237</v>
      </c>
      <c r="G12" s="116">
        <f t="shared" si="0"/>
        <v>0</v>
      </c>
      <c r="H12" s="121"/>
      <c r="I12" s="121"/>
      <c r="J12" s="116">
        <f t="shared" si="1"/>
        <v>114587.147</v>
      </c>
      <c r="K12" s="121">
        <f>'[1]USD 1232 բյուջե 2024 (2)'!K8*'[1]USD 1232 բյուջե 2024 (2)'!$D$25</f>
        <v>95487.146999999997</v>
      </c>
      <c r="L12" s="121">
        <v>19100</v>
      </c>
      <c r="M12" s="116">
        <f t="shared" si="3"/>
        <v>56835.753299999997</v>
      </c>
      <c r="N12" s="121">
        <f>'[1]USD 1232 բյուջե 2024 (2)'!N8*'[1]USD 1232 բյուջե 2024 (2)'!$D$25</f>
        <v>47268.753299999997</v>
      </c>
      <c r="O12" s="121">
        <v>9567</v>
      </c>
      <c r="P12" s="116">
        <f t="shared" si="4"/>
        <v>-56835.753299999997</v>
      </c>
      <c r="Q12" s="121">
        <f t="shared" si="5"/>
        <v>-47268.753299999997</v>
      </c>
      <c r="R12" s="121">
        <f t="shared" si="5"/>
        <v>-9567</v>
      </c>
      <c r="S12" s="116">
        <f t="shared" si="2"/>
        <v>0</v>
      </c>
      <c r="T12" s="121">
        <f>'[1]USD 1232 բյուջե 2024 (2)'!T8*'[1]USD 1232 բյուջե 2024 (2)'!$D$25</f>
        <v>0</v>
      </c>
      <c r="U12" s="121">
        <f>'[1]USD 1232 բյուջե 2024 (2)'!U8*'[1]USD 1232 բյուջե 2024 (2)'!$D$25</f>
        <v>0</v>
      </c>
      <c r="V12" s="116">
        <f t="shared" si="6"/>
        <v>57751.393700000001</v>
      </c>
      <c r="W12" s="121">
        <f t="shared" si="7"/>
        <v>48218.393700000001</v>
      </c>
      <c r="X12" s="121">
        <f t="shared" si="7"/>
        <v>9533</v>
      </c>
      <c r="Y12" s="106">
        <f t="shared" si="8"/>
        <v>143.52094659410025</v>
      </c>
      <c r="Z12" s="106">
        <f>'[1]USD 1232 բյուջե 2024 (2)'!V8</f>
        <v>143.52094659410028</v>
      </c>
      <c r="AA12" s="106">
        <f t="shared" si="9"/>
        <v>0</v>
      </c>
    </row>
    <row r="13" spans="1:27" ht="39.75" customHeight="1">
      <c r="B13" s="444"/>
      <c r="C13" s="444"/>
      <c r="D13" s="445"/>
      <c r="E13" s="445"/>
      <c r="F13" s="120" t="str">
        <f>'[1]AMD Հ7 Ձև1 round'!F20</f>
        <v>Այլ ծախսեր 4861</v>
      </c>
      <c r="G13" s="116">
        <f t="shared" si="0"/>
        <v>0</v>
      </c>
      <c r="H13" s="121"/>
      <c r="I13" s="121"/>
      <c r="J13" s="116">
        <f t="shared" si="1"/>
        <v>19510609.384</v>
      </c>
      <c r="K13" s="121">
        <f>'[1]USD 1232 բյուջե 2024 (2)'!K9*'[1]USD 1232 բյուջե 2024 (2)'!$D$25</f>
        <v>16258809.384</v>
      </c>
      <c r="L13" s="121">
        <v>3251800</v>
      </c>
      <c r="M13" s="116">
        <f t="shared" si="3"/>
        <v>13151516.2511</v>
      </c>
      <c r="N13" s="121">
        <f>'[1]USD 1232 բյուջե 2024 (2)'!N9*'[1]USD 1232 բյուջե 2024 (2)'!$D$25</f>
        <v>11014416.2511</v>
      </c>
      <c r="O13" s="121">
        <v>2137100</v>
      </c>
      <c r="P13" s="116">
        <f t="shared" si="4"/>
        <v>6476987.473524997</v>
      </c>
      <c r="Q13" s="121">
        <f>'[1]USD 1232 բյուջե 2024 (2)'!Q9*'[1]USD 1232 բյուջե 2024 (2)'!$D$25</f>
        <v>5088979.7198249968</v>
      </c>
      <c r="R13" s="121">
        <f>'[1]USD 1232 բյուջե 2024 (2)'!R9*'[1]USD 1232 բյուջե 2024 (2)'!$D$25</f>
        <v>1388007.7537000002</v>
      </c>
      <c r="S13" s="116">
        <f t="shared" si="2"/>
        <v>19427147.763374992</v>
      </c>
      <c r="T13" s="121">
        <f>'[1]USD 1232 բյուջե 2024 (2)'!T9*'[1]USD 1232 բյուջե 2024 (2)'!$D$25</f>
        <v>15263124.50227499</v>
      </c>
      <c r="U13" s="121">
        <f>'[1]USD 1232 բյուջե 2024 (2)'!U9*'[1]USD 1232 բյուջե 2024 (2)'!$D$25</f>
        <v>4164023.2611000002</v>
      </c>
      <c r="V13" s="116">
        <f t="shared" si="6"/>
        <v>45414744.62089999</v>
      </c>
      <c r="W13" s="121">
        <f t="shared" si="7"/>
        <v>36610913.606099986</v>
      </c>
      <c r="X13" s="121">
        <f t="shared" si="7"/>
        <v>8803831.0148000009</v>
      </c>
      <c r="Y13" s="106">
        <f t="shared" si="8"/>
        <v>112862.50806655233</v>
      </c>
      <c r="Z13" s="106">
        <f>'[1]USD 1232 բյուջե 2024 (2)'!V9</f>
        <v>112862.50806655234</v>
      </c>
      <c r="AA13" s="106">
        <f t="shared" si="9"/>
        <v>0</v>
      </c>
    </row>
    <row r="14" spans="1:27" ht="39.75" customHeight="1">
      <c r="B14" s="444"/>
      <c r="C14" s="444"/>
      <c r="D14" s="445"/>
      <c r="E14" s="445"/>
      <c r="F14" s="120" t="str">
        <f>'[1]AMD Հ7 Ձև1 round'!F21</f>
        <v>Ներքին գործուղումներ 4221</v>
      </c>
      <c r="G14" s="116">
        <f t="shared" si="0"/>
        <v>0</v>
      </c>
      <c r="H14" s="121"/>
      <c r="I14" s="121"/>
      <c r="J14" s="116">
        <f t="shared" si="1"/>
        <v>139991.481</v>
      </c>
      <c r="K14" s="121">
        <f>'[1]USD 1232 բյուջե 2024 (2)'!K10*'[1]USD 1232 բյուջե 2024 (2)'!$D$25</f>
        <v>139991.481</v>
      </c>
      <c r="L14" s="121">
        <f>'[1]AMD Հ7 Ձև1 round'!O21/395.74*1000</f>
        <v>0</v>
      </c>
      <c r="M14" s="116">
        <f t="shared" si="3"/>
        <v>58423.004099999998</v>
      </c>
      <c r="N14" s="121">
        <f>'[1]USD 1232 բյուջե 2024 (2)'!N10*'[1]USD 1232 բյուջե 2024 (2)'!$D$25</f>
        <v>58423.004099999998</v>
      </c>
      <c r="O14" s="121">
        <f>'[1]AMD Հ7 Ձև1 round'!U21/395.74*1000</f>
        <v>0</v>
      </c>
      <c r="P14" s="116">
        <f t="shared" si="4"/>
        <v>0</v>
      </c>
      <c r="Q14" s="121">
        <f>'[1]USD 1232 բյուջե 2024 (2)'!Q10*'[1]USD 1232 բյուջե 2024 (2)'!$D$25</f>
        <v>0</v>
      </c>
      <c r="R14" s="121">
        <f>'[1]USD 1232 բյուջե 2024 (2)'!R10*'[1]USD 1232 բյուջե 2024 (2)'!$D$25</f>
        <v>0</v>
      </c>
      <c r="S14" s="116">
        <f t="shared" si="2"/>
        <v>82904.411699999997</v>
      </c>
      <c r="T14" s="121">
        <f>'[1]USD 1232 բյուջե 2024 (2)'!T10*'[1]USD 1232 բյուջե 2024 (2)'!$D$25</f>
        <v>82904.411699999997</v>
      </c>
      <c r="U14" s="121">
        <f>'[1]USD 1232 բյուջե 2024 (2)'!U10*'[1]USD 1232 բյուջե 2024 (2)'!$D$25</f>
        <v>0</v>
      </c>
      <c r="V14" s="116">
        <f t="shared" si="6"/>
        <v>222895.8927</v>
      </c>
      <c r="W14" s="121">
        <f>K14+Q14+T14</f>
        <v>222895.8927</v>
      </c>
      <c r="X14" s="121">
        <f t="shared" si="7"/>
        <v>0</v>
      </c>
      <c r="Y14" s="106">
        <f t="shared" si="8"/>
        <v>553.93000000000006</v>
      </c>
      <c r="Z14" s="106">
        <f>'[1]USD 1232 բյուջե 2024 (2)'!V10</f>
        <v>553.92999999999995</v>
      </c>
      <c r="AA14" s="106">
        <f t="shared" si="9"/>
        <v>0</v>
      </c>
    </row>
    <row r="15" spans="1:27" ht="33" customHeight="1">
      <c r="B15" s="444"/>
      <c r="C15" s="444"/>
      <c r="D15" s="445"/>
      <c r="E15" s="445"/>
      <c r="F15" s="120" t="str">
        <f>'[1]AMD Հ7 Ձև1 round'!F22</f>
        <v>Կառավարչական ծառայություններ 4235</v>
      </c>
      <c r="G15" s="116">
        <f t="shared" si="0"/>
        <v>0</v>
      </c>
      <c r="H15" s="121"/>
      <c r="I15" s="121"/>
      <c r="J15" s="116">
        <f t="shared" si="1"/>
        <v>4748584.9330000002</v>
      </c>
      <c r="K15" s="121">
        <f>'[1]USD 1232 բյուջե 2024 (2)'!K11*'[1]USD 1232 բյուջե 2024 (2)'!$D$25</f>
        <v>3957384.9330000002</v>
      </c>
      <c r="L15" s="121">
        <v>791200</v>
      </c>
      <c r="M15" s="116">
        <f t="shared" si="3"/>
        <v>4748584.9330000002</v>
      </c>
      <c r="N15" s="121">
        <f>'[1]USD 1232 բյուջե 2024 (2)'!N11*'[1]USD 1232 բյուջե 2024 (2)'!$D$25</f>
        <v>3957384.9330000002</v>
      </c>
      <c r="O15" s="121">
        <v>791200</v>
      </c>
      <c r="P15" s="116">
        <f t="shared" si="4"/>
        <v>0</v>
      </c>
      <c r="Q15" s="121">
        <f>'[1]USD 1232 բյուջե 2024 (2)'!Q11*'[1]USD 1232 բյուջե 2024 (2)'!$D$25</f>
        <v>0</v>
      </c>
      <c r="R15" s="121">
        <f>'[1]USD 1232 բյուջե 2024 (2)'!R11*'[1]USD 1232 բյուջե 2024 (2)'!$D$25</f>
        <v>0</v>
      </c>
      <c r="S15" s="116">
        <f t="shared" si="2"/>
        <v>562963.06699999969</v>
      </c>
      <c r="T15" s="121">
        <f>'[1]USD 1232 բյուջե 2024 (2)'!T11*'[1]USD 1232 բյուջե 2024 (2)'!$D$25</f>
        <v>468905.06699999969</v>
      </c>
      <c r="U15" s="121">
        <f>'[1]USD 1232 բյուջե 2024 (2)'!U11*'[1]USD 1232 բյուջե 2024 (2)'!$D$25</f>
        <v>94057.999999999956</v>
      </c>
      <c r="V15" s="116">
        <f t="shared" si="6"/>
        <v>5311548</v>
      </c>
      <c r="W15" s="121">
        <f t="shared" si="7"/>
        <v>4426290</v>
      </c>
      <c r="X15" s="121">
        <f t="shared" si="7"/>
        <v>885258</v>
      </c>
      <c r="Y15" s="106">
        <f t="shared" si="8"/>
        <v>13200</v>
      </c>
      <c r="Z15" s="106">
        <f>'[1]USD 1232 բյուջե 2024 (2)'!V11</f>
        <v>13200</v>
      </c>
      <c r="AA15" s="106">
        <f t="shared" si="9"/>
        <v>0</v>
      </c>
    </row>
    <row r="16" spans="1:27" ht="33" customHeight="1">
      <c r="B16" s="444"/>
      <c r="C16" s="118"/>
      <c r="D16" s="119"/>
      <c r="E16" s="119"/>
      <c r="F16" s="120" t="s">
        <v>176</v>
      </c>
      <c r="G16" s="116"/>
      <c r="H16" s="121"/>
      <c r="I16" s="121"/>
      <c r="J16" s="116"/>
      <c r="K16" s="121"/>
      <c r="L16" s="121"/>
      <c r="M16" s="116"/>
      <c r="N16" s="121"/>
      <c r="O16" s="121"/>
      <c r="P16" s="116"/>
      <c r="Q16" s="121"/>
      <c r="R16" s="121"/>
      <c r="S16" s="116"/>
      <c r="T16" s="121"/>
      <c r="U16" s="121"/>
      <c r="V16" s="116"/>
      <c r="W16" s="121"/>
      <c r="X16" s="121"/>
      <c r="Y16" s="106"/>
      <c r="Z16" s="106"/>
      <c r="AA16" s="106"/>
    </row>
    <row r="17" spans="1:27" ht="33" customHeight="1">
      <c r="B17" s="444"/>
      <c r="C17" s="118"/>
      <c r="D17" s="119"/>
      <c r="E17" s="119"/>
      <c r="F17" s="120" t="s">
        <v>177</v>
      </c>
      <c r="G17" s="116"/>
      <c r="H17" s="121"/>
      <c r="I17" s="121"/>
      <c r="J17" s="116"/>
      <c r="K17" s="121"/>
      <c r="L17" s="121"/>
      <c r="M17" s="116"/>
      <c r="N17" s="121"/>
      <c r="O17" s="121"/>
      <c r="P17" s="116"/>
      <c r="Q17" s="121"/>
      <c r="R17" s="121"/>
      <c r="S17" s="116"/>
      <c r="T17" s="121"/>
      <c r="U17" s="121"/>
      <c r="V17" s="116"/>
      <c r="W17" s="121"/>
      <c r="X17" s="121"/>
      <c r="Y17" s="106"/>
      <c r="Z17" s="106"/>
      <c r="AA17" s="106"/>
    </row>
    <row r="18" spans="1:27" ht="33" customHeight="1">
      <c r="B18" s="444"/>
      <c r="C18" s="118"/>
      <c r="D18" s="119"/>
      <c r="E18" s="119"/>
      <c r="F18" s="120" t="s">
        <v>178</v>
      </c>
      <c r="G18" s="116"/>
      <c r="H18" s="121"/>
      <c r="I18" s="121"/>
      <c r="J18" s="116"/>
      <c r="K18" s="121"/>
      <c r="L18" s="121"/>
      <c r="M18" s="116"/>
      <c r="N18" s="121"/>
      <c r="O18" s="121"/>
      <c r="P18" s="116"/>
      <c r="Q18" s="121"/>
      <c r="R18" s="121"/>
      <c r="S18" s="116"/>
      <c r="T18" s="121"/>
      <c r="U18" s="121"/>
      <c r="V18" s="116"/>
      <c r="W18" s="121"/>
      <c r="X18" s="121"/>
      <c r="Y18" s="106"/>
      <c r="Z18" s="106"/>
      <c r="AA18" s="106"/>
    </row>
    <row r="19" spans="1:27" ht="33" customHeight="1">
      <c r="B19" s="444"/>
      <c r="C19" s="118"/>
      <c r="D19" s="119"/>
      <c r="E19" s="119"/>
      <c r="F19" s="120" t="s">
        <v>179</v>
      </c>
      <c r="G19" s="116"/>
      <c r="H19" s="121"/>
      <c r="I19" s="121"/>
      <c r="J19" s="116"/>
      <c r="K19" s="121"/>
      <c r="L19" s="121"/>
      <c r="M19" s="116"/>
      <c r="N19" s="121"/>
      <c r="O19" s="121"/>
      <c r="P19" s="116"/>
      <c r="Q19" s="121"/>
      <c r="R19" s="121"/>
      <c r="S19" s="116"/>
      <c r="T19" s="121"/>
      <c r="U19" s="121"/>
      <c r="V19" s="116"/>
      <c r="W19" s="121"/>
      <c r="X19" s="121"/>
      <c r="Y19" s="106"/>
      <c r="Z19" s="106"/>
      <c r="AA19" s="106"/>
    </row>
    <row r="20" spans="1:27" ht="33" customHeight="1">
      <c r="B20" s="444"/>
      <c r="C20" s="118"/>
      <c r="D20" s="119"/>
      <c r="E20" s="119"/>
      <c r="F20" s="120" t="s">
        <v>180</v>
      </c>
      <c r="G20" s="116"/>
      <c r="H20" s="121"/>
      <c r="I20" s="121"/>
      <c r="J20" s="116"/>
      <c r="K20" s="121"/>
      <c r="L20" s="121"/>
      <c r="M20" s="116"/>
      <c r="N20" s="121"/>
      <c r="O20" s="121"/>
      <c r="P20" s="116"/>
      <c r="Q20" s="121"/>
      <c r="R20" s="121"/>
      <c r="S20" s="116"/>
      <c r="T20" s="121"/>
      <c r="U20" s="121"/>
      <c r="V20" s="116"/>
      <c r="W20" s="121"/>
      <c r="X20" s="121"/>
      <c r="Y20" s="106"/>
      <c r="Z20" s="106"/>
      <c r="AA20" s="106"/>
    </row>
    <row r="21" spans="1:27" ht="21" customHeight="1">
      <c r="B21" s="444"/>
      <c r="C21" s="122"/>
      <c r="D21" s="123"/>
      <c r="E21" s="124"/>
      <c r="F21" s="125" t="str">
        <f>'[1]AMD Հ7 Ձև1 round'!F23</f>
        <v>Ընդամենը</v>
      </c>
      <c r="G21" s="116">
        <f>SUM(H21:I21)</f>
        <v>79267535</v>
      </c>
      <c r="H21" s="116">
        <v>69396869</v>
      </c>
      <c r="I21" s="116">
        <v>9870666</v>
      </c>
      <c r="J21" s="115">
        <f>SUM(K21:L21)</f>
        <v>373528474.13599998</v>
      </c>
      <c r="K21" s="115">
        <f>SUM(K22:K22)</f>
        <v>311273774.13599998</v>
      </c>
      <c r="L21" s="115">
        <f>SUM(L22:L22)</f>
        <v>62254700</v>
      </c>
      <c r="M21" s="115">
        <f>SUM(N21:O21)</f>
        <v>155984095.8082</v>
      </c>
      <c r="N21" s="115">
        <f>SUM(N22:N22)</f>
        <v>125791290.8082</v>
      </c>
      <c r="O21" s="115">
        <f>SUM(O22:O22)</f>
        <v>30192805</v>
      </c>
      <c r="P21" s="115">
        <f>SUM(Q21:R21)</f>
        <v>185214367.59137329</v>
      </c>
      <c r="Q21" s="115">
        <f>SUM(Q22:Q22)</f>
        <v>152037419.09799999</v>
      </c>
      <c r="R21" s="115">
        <f>SUM(R22:R22)</f>
        <v>33176948.493373316</v>
      </c>
      <c r="S21" s="115">
        <f>SUM(T21:U21)</f>
        <v>92607183.795686647</v>
      </c>
      <c r="T21" s="115">
        <f>SUM(T22:T22)</f>
        <v>76018709.548999995</v>
      </c>
      <c r="U21" s="115">
        <f>SUM(U22:U22)</f>
        <v>16588474.246686658</v>
      </c>
      <c r="V21" s="115">
        <f>SUM(W21:X21)</f>
        <v>651350025.52305996</v>
      </c>
      <c r="W21" s="115">
        <f>SUM(W22:W22)</f>
        <v>539329902.78299999</v>
      </c>
      <c r="X21" s="115">
        <f>SUM(X22:X22)</f>
        <v>112020122.74005997</v>
      </c>
      <c r="Y21" s="106"/>
      <c r="Z21" s="106"/>
      <c r="AA21" s="106"/>
    </row>
    <row r="22" spans="1:27" ht="99" customHeight="1">
      <c r="B22" s="444"/>
      <c r="C22" s="446">
        <v>32001</v>
      </c>
      <c r="D22" s="452" t="s">
        <v>181</v>
      </c>
      <c r="E22" s="454" t="s">
        <v>175</v>
      </c>
      <c r="F22" s="120" t="str">
        <f>'[1]AMD Հ7 Ձև1 round'!F24</f>
        <v xml:space="preserve"> Շենքերի և շինությունների կապիտալ վերանորոգում 5113</v>
      </c>
      <c r="G22" s="126"/>
      <c r="H22" s="127"/>
      <c r="I22" s="127"/>
      <c r="J22" s="128">
        <f>SUM(K22:L22)</f>
        <v>373528474.13599998</v>
      </c>
      <c r="K22" s="121">
        <f>'[1]USD 1232 բյուջե 2024 (2)'!K18*'[1]USD 1232 բյուջե 2024 (2)'!$D$25</f>
        <v>311273774.13599998</v>
      </c>
      <c r="L22" s="121">
        <v>62254700</v>
      </c>
      <c r="M22" s="128">
        <f>SUM(N22:O22)</f>
        <v>155984095.8082</v>
      </c>
      <c r="N22" s="121">
        <f>'[1]USD 1232 բյուջե 2024 (2)'!N18*'[1]USD 1232 բյուջե 2024 (2)'!$D$25</f>
        <v>125791290.8082</v>
      </c>
      <c r="O22" s="121">
        <v>30192805</v>
      </c>
      <c r="P22" s="126">
        <f>Q22+R22</f>
        <v>185214367.59137329</v>
      </c>
      <c r="Q22" s="121">
        <f>'[1]USD 1232 բյուջե 2024 (2)'!Q18*'[1]USD 1232 բյուջե 2024 (2)'!$D$25</f>
        <v>152037419.09799999</v>
      </c>
      <c r="R22" s="121">
        <f>'[1]USD 1232 բյուջե 2024 (2)'!R18*'[1]USD 1232 բյուջե 2024 (2)'!$D$25</f>
        <v>33176948.493373316</v>
      </c>
      <c r="S22" s="126">
        <f>T22+U22</f>
        <v>92607183.795686647</v>
      </c>
      <c r="T22" s="121">
        <f>'[1]USD 1232 բյուջե 2024 (2)'!T18*'[1]USD 1232 բյուջե 2024 (2)'!$D$25</f>
        <v>76018709.548999995</v>
      </c>
      <c r="U22" s="121">
        <f>'[1]USD 1232 բյուջե 2024 (2)'!U18*'[1]USD 1232 բյուջե 2024 (2)'!$D$25</f>
        <v>16588474.246686658</v>
      </c>
      <c r="V22" s="126">
        <f>W22+X22</f>
        <v>651350025.52305996</v>
      </c>
      <c r="W22" s="121">
        <f t="shared" ref="W22:X22" si="10">K22+Q22+T22</f>
        <v>539329902.78299999</v>
      </c>
      <c r="X22" s="121">
        <f t="shared" si="10"/>
        <v>112020122.74005997</v>
      </c>
      <c r="Y22" s="106">
        <f t="shared" ref="Y22" si="11">V22/402.39</f>
        <v>1618703.3115213101</v>
      </c>
      <c r="Z22" s="106">
        <f>'[1]USD 1232 բյուջե 2024 (2)'!V18</f>
        <v>1618703.3115213101</v>
      </c>
      <c r="AA22" s="106"/>
    </row>
    <row r="23" spans="1:27" ht="99" customHeight="1">
      <c r="B23" s="129"/>
      <c r="C23" s="447"/>
      <c r="D23" s="453"/>
      <c r="E23" s="455"/>
      <c r="F23" s="120" t="str">
        <f>'[1]USD 1232 բյուջե 2024 (2)'!F19</f>
        <v>արչական սարքավորումներ 5122 Վ</v>
      </c>
      <c r="G23" s="126"/>
      <c r="H23" s="127"/>
      <c r="I23" s="127"/>
      <c r="J23" s="126"/>
      <c r="K23" s="130"/>
      <c r="L23" s="130"/>
      <c r="M23" s="126"/>
      <c r="N23" s="130"/>
      <c r="O23" s="130"/>
      <c r="P23" s="126"/>
      <c r="Q23" s="130"/>
      <c r="R23" s="130"/>
      <c r="S23" s="126"/>
      <c r="T23" s="130"/>
      <c r="U23" s="130"/>
      <c r="V23" s="126"/>
      <c r="W23" s="130"/>
      <c r="X23" s="130"/>
      <c r="Y23" s="106"/>
      <c r="Z23" s="106"/>
      <c r="AA23" s="106"/>
    </row>
    <row r="24" spans="1:27" ht="17.25">
      <c r="A24" s="131"/>
      <c r="B24" s="450" t="s">
        <v>182</v>
      </c>
      <c r="C24" s="451"/>
      <c r="D24" s="451"/>
      <c r="E24" s="451"/>
      <c r="F24" s="451"/>
      <c r="G24" s="132">
        <f>G21+G8</f>
        <v>119560792.99000001</v>
      </c>
      <c r="H24" s="132">
        <f>H21+H8</f>
        <v>102169809.89</v>
      </c>
      <c r="I24" s="132">
        <f>I21+I8</f>
        <v>17390983.100000001</v>
      </c>
      <c r="J24" s="132">
        <f t="shared" ref="J24" si="12">SUM(J9:J15)+SUM(J22:J22)</f>
        <v>408022851.97599995</v>
      </c>
      <c r="K24" s="132">
        <f t="shared" ref="K24:X24" si="13">SUM(K9:K15)+SUM(K22:K22)</f>
        <v>339302651.97599995</v>
      </c>
      <c r="L24" s="132">
        <f t="shared" si="13"/>
        <v>68720200</v>
      </c>
      <c r="M24" s="132">
        <f t="shared" si="13"/>
        <v>174730208.47400001</v>
      </c>
      <c r="N24" s="132">
        <f t="shared" si="13"/>
        <v>141233497.97400001</v>
      </c>
      <c r="O24" s="132">
        <f t="shared" si="13"/>
        <v>33496710.5</v>
      </c>
      <c r="P24" s="132">
        <f t="shared" si="13"/>
        <v>190903766.5872983</v>
      </c>
      <c r="Q24" s="132">
        <f t="shared" si="13"/>
        <v>156714415.84022498</v>
      </c>
      <c r="R24" s="132">
        <f t="shared" si="13"/>
        <v>34189350.747073315</v>
      </c>
      <c r="S24" s="132">
        <f t="shared" si="13"/>
        <v>112680199.03776163</v>
      </c>
      <c r="T24" s="132">
        <f t="shared" si="13"/>
        <v>91833643.529974982</v>
      </c>
      <c r="U24" s="132">
        <f t="shared" si="13"/>
        <v>20846555.507786658</v>
      </c>
      <c r="V24" s="132">
        <f t="shared" si="13"/>
        <v>711606817.60105991</v>
      </c>
      <c r="W24" s="132">
        <f t="shared" si="13"/>
        <v>587850711.34619999</v>
      </c>
      <c r="X24" s="132">
        <f t="shared" si="13"/>
        <v>123756106.25485997</v>
      </c>
      <c r="Y24" s="106"/>
      <c r="Z24" s="106"/>
      <c r="AA24" s="106"/>
    </row>
    <row r="25" spans="1:27">
      <c r="B25" s="450" t="s">
        <v>183</v>
      </c>
      <c r="C25" s="451"/>
      <c r="D25" s="451"/>
      <c r="E25" s="451"/>
      <c r="F25" s="451"/>
      <c r="G25" s="132">
        <f t="shared" ref="G25:I25" si="14">SUMIF($E9:$E12,"Վարկային ծրագիր",G9:G12)</f>
        <v>0</v>
      </c>
      <c r="H25" s="132">
        <f t="shared" si="14"/>
        <v>0</v>
      </c>
      <c r="I25" s="132">
        <f t="shared" si="14"/>
        <v>0</v>
      </c>
      <c r="J25" s="132">
        <v>0</v>
      </c>
      <c r="K25" s="132">
        <v>0</v>
      </c>
      <c r="L25" s="132">
        <v>0</v>
      </c>
      <c r="M25" s="132">
        <f t="shared" ref="M25:X25" si="15">SUMIF($E9:$E12,"Վարկային ծրագիր",M9:M12)</f>
        <v>0</v>
      </c>
      <c r="N25" s="132">
        <f t="shared" si="15"/>
        <v>0</v>
      </c>
      <c r="O25" s="132">
        <f t="shared" si="15"/>
        <v>0</v>
      </c>
      <c r="P25" s="132">
        <f t="shared" si="15"/>
        <v>0</v>
      </c>
      <c r="Q25" s="132">
        <f t="shared" si="15"/>
        <v>0</v>
      </c>
      <c r="R25" s="132">
        <f t="shared" si="15"/>
        <v>0</v>
      </c>
      <c r="S25" s="132">
        <f t="shared" si="15"/>
        <v>0</v>
      </c>
      <c r="T25" s="132">
        <f t="shared" si="15"/>
        <v>0</v>
      </c>
      <c r="U25" s="132">
        <f t="shared" si="15"/>
        <v>0</v>
      </c>
      <c r="V25" s="132">
        <f t="shared" si="15"/>
        <v>0</v>
      </c>
      <c r="W25" s="132">
        <f t="shared" si="15"/>
        <v>0</v>
      </c>
      <c r="X25" s="132">
        <f t="shared" si="15"/>
        <v>0</v>
      </c>
      <c r="Y25" s="106"/>
      <c r="Z25" s="106"/>
      <c r="AA25" s="106"/>
    </row>
    <row r="26" spans="1:27">
      <c r="B26" s="450" t="s">
        <v>184</v>
      </c>
      <c r="C26" s="451"/>
      <c r="D26" s="451"/>
      <c r="E26" s="451"/>
      <c r="F26" s="451"/>
      <c r="G26" s="132">
        <f t="shared" ref="G26:X26" si="16">G24</f>
        <v>119560792.99000001</v>
      </c>
      <c r="H26" s="132">
        <f t="shared" si="16"/>
        <v>102169809.89</v>
      </c>
      <c r="I26" s="132">
        <f t="shared" si="16"/>
        <v>17390983.100000001</v>
      </c>
      <c r="J26" s="132">
        <f t="shared" si="16"/>
        <v>408022851.97599995</v>
      </c>
      <c r="K26" s="132">
        <f t="shared" si="16"/>
        <v>339302651.97599995</v>
      </c>
      <c r="L26" s="132">
        <f t="shared" si="16"/>
        <v>68720200</v>
      </c>
      <c r="M26" s="132">
        <f t="shared" si="16"/>
        <v>174730208.47400001</v>
      </c>
      <c r="N26" s="132">
        <f t="shared" si="16"/>
        <v>141233497.97400001</v>
      </c>
      <c r="O26" s="132">
        <f t="shared" si="16"/>
        <v>33496710.5</v>
      </c>
      <c r="P26" s="132">
        <f t="shared" si="16"/>
        <v>190903766.5872983</v>
      </c>
      <c r="Q26" s="132">
        <f t="shared" si="16"/>
        <v>156714415.84022498</v>
      </c>
      <c r="R26" s="132">
        <f t="shared" si="16"/>
        <v>34189350.747073315</v>
      </c>
      <c r="S26" s="132">
        <f t="shared" si="16"/>
        <v>112680199.03776163</v>
      </c>
      <c r="T26" s="132">
        <f t="shared" si="16"/>
        <v>91833643.529974982</v>
      </c>
      <c r="U26" s="132">
        <f t="shared" si="16"/>
        <v>20846555.507786658</v>
      </c>
      <c r="V26" s="132">
        <f t="shared" si="16"/>
        <v>711606817.60105991</v>
      </c>
      <c r="W26" s="132">
        <f t="shared" si="16"/>
        <v>587850711.34619999</v>
      </c>
      <c r="X26" s="132">
        <f t="shared" si="16"/>
        <v>123756106.25485997</v>
      </c>
      <c r="Y26" s="106"/>
      <c r="Z26" s="106"/>
      <c r="AA26" s="106"/>
    </row>
    <row r="27" spans="1:27" ht="15.75" thickBot="1">
      <c r="B27" s="442" t="s">
        <v>185</v>
      </c>
      <c r="C27" s="443"/>
      <c r="D27" s="443"/>
      <c r="E27" s="443"/>
      <c r="F27" s="443"/>
      <c r="G27" s="133">
        <f t="shared" ref="G27:X27" si="17">SUMIF($E9:$E12,"Ենթավարկային ծրագիր",G9:G12)</f>
        <v>0</v>
      </c>
      <c r="H27" s="133">
        <f t="shared" si="17"/>
        <v>0</v>
      </c>
      <c r="I27" s="133">
        <f t="shared" si="17"/>
        <v>0</v>
      </c>
      <c r="J27" s="133">
        <f t="shared" si="17"/>
        <v>0</v>
      </c>
      <c r="K27" s="133">
        <f t="shared" si="17"/>
        <v>0</v>
      </c>
      <c r="L27" s="133">
        <f t="shared" si="17"/>
        <v>0</v>
      </c>
      <c r="M27" s="133">
        <f t="shared" si="17"/>
        <v>0</v>
      </c>
      <c r="N27" s="133">
        <f t="shared" si="17"/>
        <v>0</v>
      </c>
      <c r="O27" s="133">
        <f t="shared" si="17"/>
        <v>0</v>
      </c>
      <c r="P27" s="133">
        <f t="shared" si="17"/>
        <v>0</v>
      </c>
      <c r="Q27" s="133">
        <f t="shared" si="17"/>
        <v>0</v>
      </c>
      <c r="R27" s="133">
        <f t="shared" si="17"/>
        <v>0</v>
      </c>
      <c r="S27" s="133">
        <f t="shared" si="17"/>
        <v>0</v>
      </c>
      <c r="T27" s="133">
        <f t="shared" si="17"/>
        <v>0</v>
      </c>
      <c r="U27" s="133">
        <f t="shared" si="17"/>
        <v>0</v>
      </c>
      <c r="V27" s="133">
        <f t="shared" si="17"/>
        <v>0</v>
      </c>
      <c r="W27" s="133">
        <f t="shared" si="17"/>
        <v>0</v>
      </c>
      <c r="X27" s="133">
        <f t="shared" si="17"/>
        <v>0</v>
      </c>
      <c r="Y27" s="106"/>
      <c r="Z27" s="106"/>
      <c r="AA27" s="106"/>
    </row>
    <row r="28" spans="1:27">
      <c r="V28" s="134">
        <f>V26+G26</f>
        <v>831167610.59105992</v>
      </c>
      <c r="W28" s="134">
        <f>W26/402.39</f>
        <v>1460897.9133333333</v>
      </c>
      <c r="X28" s="134">
        <f>X26/402.39</f>
        <v>307552.63862138713</v>
      </c>
      <c r="Z28" s="103">
        <f>V26/V28</f>
        <v>0.85615320969379693</v>
      </c>
    </row>
    <row r="29" spans="1:27" ht="57" customHeight="1">
      <c r="C29" s="103" t="s">
        <v>186</v>
      </c>
      <c r="D29" s="135">
        <v>402.39</v>
      </c>
      <c r="E29" s="103" t="s">
        <v>187</v>
      </c>
      <c r="M29" s="105"/>
      <c r="R29" s="134">
        <f>R24+U24</f>
        <v>55035906.254859969</v>
      </c>
      <c r="V29" s="103">
        <f>V28/402.39</f>
        <v>2065577.2026915678</v>
      </c>
      <c r="W29" s="136">
        <f>W28/402.39</f>
        <v>3630.5522337367565</v>
      </c>
      <c r="X29" s="103">
        <f t="shared" ref="X29" si="18">X28/402.39</f>
        <v>764.31481553067204</v>
      </c>
    </row>
    <row r="30" spans="1:27" ht="36.75" customHeight="1">
      <c r="I30" s="105"/>
      <c r="J30" s="105"/>
      <c r="S30" s="134">
        <f>P24+S24</f>
        <v>303583965.62505996</v>
      </c>
      <c r="T30" s="137">
        <f>Q24+T24</f>
        <v>248548059.37019998</v>
      </c>
      <c r="U30" s="134">
        <f>R24+U24</f>
        <v>55035906.254859969</v>
      </c>
    </row>
    <row r="31" spans="1:27">
      <c r="I31" s="105"/>
    </row>
    <row r="33" spans="10:12">
      <c r="J33" s="138"/>
    </row>
    <row r="34" spans="10:12" ht="15" customHeight="1"/>
    <row r="35" spans="10:12" ht="15" customHeight="1">
      <c r="L35" s="138"/>
    </row>
  </sheetData>
  <mergeCells count="22">
    <mergeCell ref="B26:F26"/>
    <mergeCell ref="G5:I6"/>
    <mergeCell ref="D22:D23"/>
    <mergeCell ref="E22:E23"/>
    <mergeCell ref="B24:F24"/>
    <mergeCell ref="B25:F25"/>
    <mergeCell ref="J5:L6"/>
    <mergeCell ref="B27:F27"/>
    <mergeCell ref="M5:O6"/>
    <mergeCell ref="P5:U5"/>
    <mergeCell ref="V5:X6"/>
    <mergeCell ref="P6:R6"/>
    <mergeCell ref="S6:U6"/>
    <mergeCell ref="B9:B22"/>
    <mergeCell ref="C9:C15"/>
    <mergeCell ref="D9:D15"/>
    <mergeCell ref="E9:E15"/>
    <mergeCell ref="C22:C23"/>
    <mergeCell ref="B5:C6"/>
    <mergeCell ref="D5:D7"/>
    <mergeCell ref="E5:E7"/>
    <mergeCell ref="F5:F7"/>
  </mergeCells>
  <dataValidations count="1">
    <dataValidation type="list" allowBlank="1" showInputMessage="1" showErrorMessage="1" sqref="E9 E22">
      <formula1>#REF!</formula1>
    </dataValidation>
  </dataValidations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3</vt:i4>
      </vt:variant>
    </vt:vector>
  </HeadingPairs>
  <TitlesOfParts>
    <vt:vector size="20" baseType="lpstr">
      <vt:lpstr>1. օրենք 2 հոդվ</vt:lpstr>
      <vt:lpstr>-2</vt:lpstr>
      <vt:lpstr>-3</vt:lpstr>
      <vt:lpstr>-4</vt:lpstr>
      <vt:lpstr>-5</vt:lpstr>
      <vt:lpstr>2. օրենք 6 հոդվ, 2323 Հ2</vt:lpstr>
      <vt:lpstr>3. օրենք Հ1-1</vt:lpstr>
      <vt:lpstr>4. 2323 Հ5-1</vt:lpstr>
      <vt:lpstr>5. օրենք  Հ1-4,   2323 Հ5-3</vt:lpstr>
      <vt:lpstr>6. օրենք Հ1-5, 2323 Հ5-4</vt:lpstr>
      <vt:lpstr>7.Հ3Հ4</vt:lpstr>
      <vt:lpstr>-10 petq chi </vt:lpstr>
      <vt:lpstr>-11petq chi</vt:lpstr>
      <vt:lpstr>8. 2323 Հ9-9․7</vt:lpstr>
      <vt:lpstr>9. 2323 Հ9․1-9․1․7</vt:lpstr>
      <vt:lpstr>10. 2323 Հ11</vt:lpstr>
      <vt:lpstr>AMD 1232 բյուջե 2024</vt:lpstr>
      <vt:lpstr>'3. օրենք Հ1-1'!Print_Area</vt:lpstr>
      <vt:lpstr>'7.Հ3Հ4'!Print_Area</vt:lpstr>
      <vt:lpstr>'3. օրենք Հ1-1'!Print_Titles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https://mul2.gov.am/tasks/1067604/oneclick?token=bb8448878c89d61c3b98a19274411b3e</cp:keywords>
  <cp:lastModifiedBy>r.balasanova</cp:lastModifiedBy>
  <cp:lastPrinted>2024-08-30T11:56:20Z</cp:lastPrinted>
  <dcterms:created xsi:type="dcterms:W3CDTF">2020-01-16T08:04:10Z</dcterms:created>
  <dcterms:modified xsi:type="dcterms:W3CDTF">2024-11-20T06:00:18Z</dcterms:modified>
</cp:coreProperties>
</file>