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5\GOV DECREES\qaxshin - poxhatucumner\"/>
    </mc:Choice>
  </mc:AlternateContent>
  <bookViews>
    <workbookView xWindow="-107" yWindow="-107" windowWidth="23255" windowHeight="12573" tabRatio="847" activeTab="5"/>
  </bookViews>
  <sheets>
    <sheet name="Հավելված N 1" sheetId="65" r:id="rId1"/>
    <sheet name="Հավելված N 2" sheetId="32" r:id="rId2"/>
    <sheet name="Հավելված N 3" sheetId="55" r:id="rId3"/>
    <sheet name="Հավելված N 4" sheetId="56" r:id="rId4"/>
    <sheet name="Հավելված N 5" sheetId="73" r:id="rId5"/>
    <sheet name="Հավելված N 6" sheetId="74" r:id="rId6"/>
    <sheet name="Հավելված N 7" sheetId="54" r:id="rId7"/>
  </sheets>
  <definedNames>
    <definedName name="a" localSheetId="0">#REF!</definedName>
    <definedName name="a" localSheetId="5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åû" localSheetId="5">#REF!</definedName>
    <definedName name="åû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mas" localSheetId="5">#REF!</definedName>
    <definedName name="mas">#REF!</definedName>
    <definedName name="mass" localSheetId="5">#REF!</definedName>
    <definedName name="mass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x" localSheetId="5">#REF!</definedName>
    <definedName name="x">#REF!</definedName>
    <definedName name="Հավելված" localSheetId="5">#REF!</definedName>
    <definedName name="Հավելված">#REF!</definedName>
    <definedName name="Հավելված10" localSheetId="5">#REF!</definedName>
    <definedName name="Հավելված10">#REF!</definedName>
    <definedName name="Հավելված11" localSheetId="5">#REF!</definedName>
    <definedName name="Հավելված11">#REF!</definedName>
    <definedName name="Հավելված20" localSheetId="5">#REF!</definedName>
    <definedName name="Հավելված20">#REF!</definedName>
    <definedName name="Հավելված9" localSheetId="5">#REF!</definedName>
    <definedName name="Հավելված9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F47" i="56" l="1"/>
  <c r="H51" i="32" s="1"/>
  <c r="G47" i="56"/>
  <c r="I51" i="32" s="1"/>
  <c r="F49" i="56"/>
  <c r="G49" i="56"/>
  <c r="H49" i="56"/>
  <c r="H47" i="56" s="1"/>
  <c r="J51" i="32" s="1"/>
  <c r="E50" i="56"/>
  <c r="E49" i="56" s="1"/>
  <c r="E47" i="56" s="1"/>
  <c r="G51" i="32" s="1"/>
  <c r="E56" i="56"/>
  <c r="E55" i="56" s="1"/>
  <c r="E53" i="56" s="1"/>
  <c r="E51" i="56" s="1"/>
  <c r="F56" i="56"/>
  <c r="G56" i="56"/>
  <c r="F43" i="56" l="1"/>
  <c r="F42" i="56" s="1"/>
  <c r="G43" i="56"/>
  <c r="G42" i="56" s="1"/>
  <c r="H43" i="56"/>
  <c r="H42" i="56" s="1"/>
  <c r="E43" i="56"/>
  <c r="E42" i="56" s="1"/>
  <c r="E27" i="55" l="1"/>
  <c r="I33" i="54" l="1"/>
  <c r="F31" i="55" s="1"/>
  <c r="G25" i="55"/>
  <c r="H25" i="55"/>
  <c r="E25" i="55"/>
  <c r="I27" i="54"/>
  <c r="E22" i="55" s="1"/>
  <c r="I26" i="54" l="1"/>
  <c r="I25" i="54" s="1"/>
  <c r="I22" i="54" l="1"/>
  <c r="E18" i="55" l="1"/>
  <c r="E17" i="55" s="1"/>
  <c r="E15" i="55" s="1"/>
  <c r="D24" i="56"/>
  <c r="F21" i="55"/>
  <c r="F19" i="55" s="1"/>
  <c r="H21" i="55"/>
  <c r="H19" i="55" s="1"/>
  <c r="E21" i="55"/>
  <c r="E19" i="55" s="1"/>
  <c r="G21" i="55"/>
  <c r="G19" i="55" s="1"/>
  <c r="G27" i="55"/>
  <c r="G23" i="55" s="1"/>
  <c r="H27" i="55"/>
  <c r="H23" i="55" s="1"/>
  <c r="H30" i="55"/>
  <c r="G30" i="55"/>
  <c r="E30" i="55"/>
  <c r="E23" i="55" s="1"/>
  <c r="D33" i="56"/>
  <c r="I31" i="54"/>
  <c r="F28" i="55" s="1"/>
  <c r="I20" i="54"/>
  <c r="E17" i="56"/>
  <c r="E15" i="56" s="1"/>
  <c r="G77" i="32" s="1"/>
  <c r="G76" i="32" s="1"/>
  <c r="G75" i="32" s="1"/>
  <c r="G74" i="32" s="1"/>
  <c r="G73" i="32" s="1"/>
  <c r="G71" i="32" s="1"/>
  <c r="J15" i="74" s="1"/>
  <c r="J14" i="74" s="1"/>
  <c r="F17" i="56"/>
  <c r="F15" i="56" s="1"/>
  <c r="G17" i="56"/>
  <c r="G15" i="56" s="1"/>
  <c r="D18" i="56"/>
  <c r="F17" i="55"/>
  <c r="F15" i="55" s="1"/>
  <c r="G17" i="55"/>
  <c r="G15" i="55" s="1"/>
  <c r="H17" i="55"/>
  <c r="H15" i="55" s="1"/>
  <c r="F13" i="56" l="1"/>
  <c r="H77" i="32"/>
  <c r="H76" i="32" s="1"/>
  <c r="H75" i="32" s="1"/>
  <c r="H74" i="32" s="1"/>
  <c r="H73" i="32" s="1"/>
  <c r="H71" i="32" s="1"/>
  <c r="K15" i="74" s="1"/>
  <c r="K14" i="74" s="1"/>
  <c r="G69" i="32"/>
  <c r="G13" i="56"/>
  <c r="I77" i="32"/>
  <c r="I76" i="32" s="1"/>
  <c r="I75" i="32" s="1"/>
  <c r="I74" i="32" s="1"/>
  <c r="I73" i="32" s="1"/>
  <c r="I71" i="32" s="1"/>
  <c r="L15" i="74" s="1"/>
  <c r="L14" i="74" s="1"/>
  <c r="D22" i="55"/>
  <c r="H24" i="56" s="1"/>
  <c r="E24" i="56" s="1"/>
  <c r="I19" i="54"/>
  <c r="G17" i="65" l="1"/>
  <c r="G16" i="65" s="1"/>
  <c r="G67" i="32"/>
  <c r="E23" i="56"/>
  <c r="E21" i="56" s="1"/>
  <c r="G88" i="32" s="1"/>
  <c r="G24" i="56"/>
  <c r="I69" i="32"/>
  <c r="H23" i="56"/>
  <c r="H21" i="56" s="1"/>
  <c r="J88" i="32" s="1"/>
  <c r="J15" i="73"/>
  <c r="J14" i="73" s="1"/>
  <c r="H69" i="32"/>
  <c r="F24" i="56"/>
  <c r="H17" i="65" l="1"/>
  <c r="H16" i="65" s="1"/>
  <c r="H67" i="32"/>
  <c r="I17" i="65"/>
  <c r="I67" i="32"/>
  <c r="K15" i="73"/>
  <c r="K14" i="73" s="1"/>
  <c r="F23" i="56"/>
  <c r="F21" i="56" s="1"/>
  <c r="H88" i="32" s="1"/>
  <c r="G23" i="56"/>
  <c r="G21" i="56" s="1"/>
  <c r="I88" i="32" s="1"/>
  <c r="L15" i="73" l="1"/>
  <c r="L14" i="73" s="1"/>
  <c r="I16" i="65"/>
  <c r="G60" i="32" l="1"/>
  <c r="G59" i="32" s="1"/>
  <c r="G58" i="32" s="1"/>
  <c r="G57" i="32" s="1"/>
  <c r="G56" i="32" s="1"/>
  <c r="G54" i="32" s="1"/>
  <c r="G55" i="56"/>
  <c r="G53" i="56" s="1"/>
  <c r="G52" i="32" l="1"/>
  <c r="J42" i="74"/>
  <c r="G51" i="56"/>
  <c r="I60" i="32"/>
  <c r="I59" i="32" s="1"/>
  <c r="I58" i="32" s="1"/>
  <c r="I57" i="32" s="1"/>
  <c r="I56" i="32" s="1"/>
  <c r="I54" i="32" s="1"/>
  <c r="G24" i="65"/>
  <c r="J42" i="73" s="1"/>
  <c r="F55" i="56"/>
  <c r="F53" i="56" s="1"/>
  <c r="H55" i="56"/>
  <c r="H53" i="56" s="1"/>
  <c r="I52" i="32" l="1"/>
  <c r="L42" i="74"/>
  <c r="H51" i="56"/>
  <c r="J60" i="32"/>
  <c r="J59" i="32" s="1"/>
  <c r="J58" i="32" s="1"/>
  <c r="J57" i="32" s="1"/>
  <c r="J56" i="32" s="1"/>
  <c r="J54" i="32" s="1"/>
  <c r="F51" i="56"/>
  <c r="H60" i="32"/>
  <c r="H59" i="32" s="1"/>
  <c r="H58" i="32" s="1"/>
  <c r="H57" i="32" s="1"/>
  <c r="H56" i="32" s="1"/>
  <c r="H54" i="32" s="1"/>
  <c r="I24" i="65"/>
  <c r="L42" i="73" s="1"/>
  <c r="J52" i="32" l="1"/>
  <c r="M42" i="74"/>
  <c r="H52" i="32"/>
  <c r="H24" i="65" s="1"/>
  <c r="K42" i="73" s="1"/>
  <c r="K42" i="74"/>
  <c r="J24" i="65"/>
  <c r="M42" i="73" s="1"/>
  <c r="I17" i="54" l="1"/>
  <c r="E35" i="55" l="1"/>
  <c r="I16" i="54"/>
  <c r="I15" i="54" s="1"/>
  <c r="D41" i="56"/>
  <c r="D35" i="56"/>
  <c r="D32" i="56"/>
  <c r="D30" i="56"/>
  <c r="F34" i="55" l="1"/>
  <c r="F32" i="55" s="1"/>
  <c r="G34" i="55"/>
  <c r="G32" i="55" s="1"/>
  <c r="G13" i="55" s="1"/>
  <c r="H34" i="55"/>
  <c r="H32" i="55" s="1"/>
  <c r="H13" i="55" s="1"/>
  <c r="D35" i="55"/>
  <c r="H41" i="56" s="1"/>
  <c r="E41" i="56" l="1"/>
  <c r="E40" i="56" s="1"/>
  <c r="E38" i="56" s="1"/>
  <c r="F41" i="56"/>
  <c r="F40" i="56" s="1"/>
  <c r="F38" i="56" s="1"/>
  <c r="G41" i="56"/>
  <c r="G40" i="56" s="1"/>
  <c r="G38" i="56" s="1"/>
  <c r="H40" i="56"/>
  <c r="H38" i="56" s="1"/>
  <c r="I14" i="54"/>
  <c r="E34" i="55"/>
  <c r="E32" i="55" s="1"/>
  <c r="E13" i="55" s="1"/>
  <c r="I32" i="54" l="1"/>
  <c r="F29" i="55" s="1"/>
  <c r="I30" i="54"/>
  <c r="D28" i="55"/>
  <c r="H32" i="56" s="1"/>
  <c r="F26" i="55" l="1"/>
  <c r="F25" i="55" s="1"/>
  <c r="I29" i="54"/>
  <c r="I28" i="54" s="1"/>
  <c r="I18" i="54" s="1"/>
  <c r="I13" i="54" s="1"/>
  <c r="E32" i="56"/>
  <c r="G32" i="56"/>
  <c r="F32" i="56"/>
  <c r="D31" i="55" l="1"/>
  <c r="H35" i="56" s="1"/>
  <c r="F30" i="55"/>
  <c r="D30" i="55" s="1"/>
  <c r="D29" i="55"/>
  <c r="H33" i="56" s="1"/>
  <c r="H31" i="56" s="1"/>
  <c r="F27" i="55"/>
  <c r="F23" i="55" s="1"/>
  <c r="F13" i="55" s="1"/>
  <c r="D26" i="55"/>
  <c r="H30" i="56" s="1"/>
  <c r="H29" i="56" s="1"/>
  <c r="D25" i="55"/>
  <c r="H34" i="56" l="1"/>
  <c r="H27" i="56" s="1"/>
  <c r="J97" i="32" s="1"/>
  <c r="E35" i="56"/>
  <c r="E34" i="56" s="1"/>
  <c r="F35" i="56"/>
  <c r="F34" i="56" s="1"/>
  <c r="G35" i="56"/>
  <c r="G34" i="56" s="1"/>
  <c r="H19" i="56"/>
  <c r="J96" i="32"/>
  <c r="J95" i="32" s="1"/>
  <c r="E33" i="56"/>
  <c r="E31" i="56" s="1"/>
  <c r="F33" i="56"/>
  <c r="F31" i="56" s="1"/>
  <c r="G33" i="56"/>
  <c r="G31" i="56" s="1"/>
  <c r="D21" i="55"/>
  <c r="D27" i="55"/>
  <c r="F30" i="56"/>
  <c r="F29" i="56" s="1"/>
  <c r="E30" i="56"/>
  <c r="E29" i="56" s="1"/>
  <c r="G30" i="56"/>
  <c r="G29" i="56" s="1"/>
  <c r="D19" i="55"/>
  <c r="G27" i="56" l="1"/>
  <c r="I97" i="32" s="1"/>
  <c r="E27" i="56"/>
  <c r="G97" i="32" s="1"/>
  <c r="F27" i="56"/>
  <c r="H97" i="32" s="1"/>
  <c r="E19" i="56"/>
  <c r="G19" i="56"/>
  <c r="J94" i="32"/>
  <c r="J93" i="32" s="1"/>
  <c r="J91" i="32" s="1"/>
  <c r="M26" i="74" s="1"/>
  <c r="F19" i="56"/>
  <c r="D23" i="55"/>
  <c r="J89" i="32" l="1"/>
  <c r="J20" i="65" s="1"/>
  <c r="M26" i="73" s="1"/>
  <c r="H96" i="32"/>
  <c r="H95" i="32" s="1"/>
  <c r="F25" i="56"/>
  <c r="E25" i="56"/>
  <c r="G96" i="32"/>
  <c r="G95" i="32" s="1"/>
  <c r="I96" i="32"/>
  <c r="I95" i="32" s="1"/>
  <c r="G25" i="56"/>
  <c r="D18" i="55"/>
  <c r="H18" i="56" s="1"/>
  <c r="H17" i="56" s="1"/>
  <c r="H15" i="56" s="1"/>
  <c r="G87" i="32"/>
  <c r="G86" i="32" s="1"/>
  <c r="J87" i="32"/>
  <c r="J86" i="32" s="1"/>
  <c r="I87" i="32"/>
  <c r="I86" i="32" s="1"/>
  <c r="H87" i="32"/>
  <c r="H86" i="32" s="1"/>
  <c r="H13" i="56" l="1"/>
  <c r="J77" i="32"/>
  <c r="J76" i="32" s="1"/>
  <c r="J75" i="32" s="1"/>
  <c r="J74" i="32" s="1"/>
  <c r="J73" i="32" s="1"/>
  <c r="J71" i="32" s="1"/>
  <c r="M15" i="74" s="1"/>
  <c r="M14" i="74" s="1"/>
  <c r="I94" i="32"/>
  <c r="I93" i="32" s="1"/>
  <c r="I91" i="32" s="1"/>
  <c r="L26" i="74" s="1"/>
  <c r="G94" i="32"/>
  <c r="G93" i="32" s="1"/>
  <c r="G91" i="32" s="1"/>
  <c r="J26" i="74" s="1"/>
  <c r="H94" i="32"/>
  <c r="H93" i="32" s="1"/>
  <c r="H91" i="32" s="1"/>
  <c r="K26" i="74" s="1"/>
  <c r="H85" i="32"/>
  <c r="H84" i="32" s="1"/>
  <c r="H82" i="32" s="1"/>
  <c r="K21" i="74" s="1"/>
  <c r="I85" i="32"/>
  <c r="I84" i="32" s="1"/>
  <c r="I82" i="32" s="1"/>
  <c r="L21" i="74" s="1"/>
  <c r="L20" i="74" s="1"/>
  <c r="J85" i="32"/>
  <c r="J84" i="32" s="1"/>
  <c r="J82" i="32" s="1"/>
  <c r="M21" i="74" s="1"/>
  <c r="M20" i="74" s="1"/>
  <c r="G85" i="32"/>
  <c r="G84" i="32" s="1"/>
  <c r="G82" i="32" s="1"/>
  <c r="J21" i="74" s="1"/>
  <c r="D15" i="55"/>
  <c r="D17" i="55"/>
  <c r="J20" i="74" l="1"/>
  <c r="K20" i="74"/>
  <c r="J69" i="32"/>
  <c r="H89" i="32"/>
  <c r="H20" i="65" s="1"/>
  <c r="K26" i="73" s="1"/>
  <c r="G89" i="32"/>
  <c r="G20" i="65" s="1"/>
  <c r="J26" i="73" s="1"/>
  <c r="I89" i="32"/>
  <c r="I20" i="65" s="1"/>
  <c r="L26" i="73" s="1"/>
  <c r="J80" i="32"/>
  <c r="I80" i="32"/>
  <c r="H80" i="32"/>
  <c r="G80" i="32"/>
  <c r="G78" i="32" l="1"/>
  <c r="J17" i="65"/>
  <c r="J16" i="65" s="1"/>
  <c r="J67" i="32"/>
  <c r="I78" i="32"/>
  <c r="I19" i="65"/>
  <c r="J19" i="65"/>
  <c r="G19" i="65"/>
  <c r="H19" i="65"/>
  <c r="J78" i="32"/>
  <c r="H78" i="32"/>
  <c r="M15" i="73" l="1"/>
  <c r="M14" i="73" s="1"/>
  <c r="I18" i="65"/>
  <c r="L21" i="73"/>
  <c r="L20" i="73" s="1"/>
  <c r="E45" i="56"/>
  <c r="G18" i="65"/>
  <c r="J21" i="73"/>
  <c r="J20" i="73" s="1"/>
  <c r="J18" i="65"/>
  <c r="M21" i="73"/>
  <c r="M20" i="73" s="1"/>
  <c r="H18" i="65"/>
  <c r="K21" i="73"/>
  <c r="K20" i="73" s="1"/>
  <c r="F45" i="56" l="1"/>
  <c r="G45" i="56"/>
  <c r="H45" i="56"/>
  <c r="I50" i="32" l="1"/>
  <c r="I49" i="32" s="1"/>
  <c r="J50" i="32"/>
  <c r="J49" i="32" s="1"/>
  <c r="H50" i="32"/>
  <c r="H49" i="32" s="1"/>
  <c r="I48" i="32" l="1"/>
  <c r="H48" i="32"/>
  <c r="J48" i="32"/>
  <c r="G50" i="32"/>
  <c r="G49" i="32" s="1"/>
  <c r="G48" i="32" l="1"/>
  <c r="G47" i="32" s="1"/>
  <c r="G45" i="32" s="1"/>
  <c r="J38" i="74" s="1"/>
  <c r="H47" i="32"/>
  <c r="H45" i="32" s="1"/>
  <c r="K38" i="74" s="1"/>
  <c r="H43" i="32" l="1"/>
  <c r="G43" i="32"/>
  <c r="G41" i="32" s="1"/>
  <c r="G39" i="32" s="1"/>
  <c r="I47" i="32"/>
  <c r="I45" i="32" s="1"/>
  <c r="L38" i="74" s="1"/>
  <c r="H23" i="65" l="1"/>
  <c r="K38" i="73" s="1"/>
  <c r="H41" i="32"/>
  <c r="G23" i="65"/>
  <c r="J38" i="73" s="1"/>
  <c r="I43" i="32"/>
  <c r="H39" i="32" l="1"/>
  <c r="H37" i="32" s="1"/>
  <c r="H35" i="32" s="1"/>
  <c r="I23" i="65"/>
  <c r="L38" i="73" s="1"/>
  <c r="I41" i="32"/>
  <c r="I39" i="32" s="1"/>
  <c r="I37" i="32" l="1"/>
  <c r="I35" i="32" s="1"/>
  <c r="D13" i="55"/>
  <c r="D34" i="55" l="1"/>
  <c r="E13" i="56" l="1"/>
  <c r="G34" i="32"/>
  <c r="H34" i="32"/>
  <c r="I34" i="32"/>
  <c r="J47" i="32"/>
  <c r="J45" i="32" s="1"/>
  <c r="M38" i="74" s="1"/>
  <c r="J65" i="32" l="1"/>
  <c r="J63" i="32" s="1"/>
  <c r="J61" i="32" s="1"/>
  <c r="J34" i="32"/>
  <c r="J33" i="32" s="1"/>
  <c r="J32" i="32" s="1"/>
  <c r="J31" i="32" s="1"/>
  <c r="J30" i="32" s="1"/>
  <c r="J28" i="32" s="1"/>
  <c r="M33" i="74" s="1"/>
  <c r="M32" i="74" s="1"/>
  <c r="M13" i="74" s="1"/>
  <c r="M11" i="74" s="1"/>
  <c r="J43" i="32"/>
  <c r="H36" i="56"/>
  <c r="H25" i="56"/>
  <c r="H11" i="56" l="1"/>
  <c r="J23" i="65"/>
  <c r="M38" i="73" s="1"/>
  <c r="J41" i="32"/>
  <c r="J39" i="32" s="1"/>
  <c r="J37" i="32" s="1"/>
  <c r="J35" i="32" s="1"/>
  <c r="H65" i="32"/>
  <c r="H63" i="32" s="1"/>
  <c r="H61" i="32" s="1"/>
  <c r="G65" i="32"/>
  <c r="G63" i="32" s="1"/>
  <c r="G61" i="32" s="1"/>
  <c r="I65" i="32"/>
  <c r="I63" i="32" s="1"/>
  <c r="I61" i="32" s="1"/>
  <c r="G36" i="56"/>
  <c r="G11" i="56" s="1"/>
  <c r="I33" i="32"/>
  <c r="I32" i="32" s="1"/>
  <c r="I31" i="32" s="1"/>
  <c r="I30" i="32" s="1"/>
  <c r="I28" i="32" s="1"/>
  <c r="L33" i="74" s="1"/>
  <c r="L32" i="74" s="1"/>
  <c r="L13" i="74" s="1"/>
  <c r="L11" i="74" s="1"/>
  <c r="F36" i="56"/>
  <c r="F11" i="56" s="1"/>
  <c r="H33" i="32"/>
  <c r="H32" i="32" s="1"/>
  <c r="H31" i="32" s="1"/>
  <c r="H30" i="32" s="1"/>
  <c r="H28" i="32" s="1"/>
  <c r="K33" i="74" s="1"/>
  <c r="K32" i="74" s="1"/>
  <c r="K13" i="74" s="1"/>
  <c r="K11" i="74" s="1"/>
  <c r="E36" i="56"/>
  <c r="E11" i="56" s="1"/>
  <c r="G33" i="32"/>
  <c r="G32" i="32" s="1"/>
  <c r="G31" i="32" s="1"/>
  <c r="G30" i="32" s="1"/>
  <c r="G28" i="32" s="1"/>
  <c r="J33" i="74" s="1"/>
  <c r="J32" i="74" s="1"/>
  <c r="J13" i="74" s="1"/>
  <c r="J11" i="74" s="1"/>
  <c r="J26" i="32"/>
  <c r="J24" i="32" l="1"/>
  <c r="J22" i="65"/>
  <c r="J21" i="65" s="1"/>
  <c r="J15" i="65" s="1"/>
  <c r="G26" i="32"/>
  <c r="G22" i="65" s="1"/>
  <c r="G21" i="65" s="1"/>
  <c r="G15" i="65" s="1"/>
  <c r="I26" i="32"/>
  <c r="I22" i="65" s="1"/>
  <c r="I21" i="65" s="1"/>
  <c r="I15" i="65" s="1"/>
  <c r="H26" i="32"/>
  <c r="H22" i="65" s="1"/>
  <c r="H21" i="65" s="1"/>
  <c r="H15" i="65" s="1"/>
  <c r="G13" i="65" l="1"/>
  <c r="J33" i="73"/>
  <c r="I13" i="65"/>
  <c r="L33" i="73"/>
  <c r="J13" i="65"/>
  <c r="M33" i="73"/>
  <c r="H13" i="65"/>
  <c r="K33" i="73"/>
  <c r="I24" i="32"/>
  <c r="H24" i="32"/>
  <c r="H22" i="32" s="1"/>
  <c r="G24" i="32"/>
  <c r="G22" i="32" s="1"/>
  <c r="K32" i="73" l="1"/>
  <c r="K13" i="73" s="1"/>
  <c r="K11" i="73" s="1"/>
  <c r="L32" i="73"/>
  <c r="L13" i="73" s="1"/>
  <c r="L11" i="73" s="1"/>
  <c r="M32" i="73"/>
  <c r="M13" i="73" s="1"/>
  <c r="M11" i="73" s="1"/>
  <c r="J32" i="73"/>
  <c r="J13" i="73" s="1"/>
  <c r="J11" i="73" s="1"/>
  <c r="I22" i="32"/>
  <c r="G20" i="32" l="1"/>
  <c r="G18" i="32" s="1"/>
  <c r="D32" i="55" l="1"/>
  <c r="H20" i="32" l="1"/>
  <c r="H18" i="32" s="1"/>
  <c r="H16" i="32" s="1"/>
  <c r="H15" i="32" s="1"/>
  <c r="H13" i="32" s="1"/>
  <c r="I20" i="32"/>
  <c r="I18" i="32" s="1"/>
  <c r="I16" i="32" s="1"/>
  <c r="I15" i="32" s="1"/>
  <c r="I13" i="32" s="1"/>
  <c r="G11" i="55" l="1"/>
  <c r="H11" i="55"/>
  <c r="F11" i="55"/>
  <c r="J22" i="32" l="1"/>
  <c r="E11" i="55"/>
  <c r="D11" i="55" s="1"/>
  <c r="J20" i="32" l="1"/>
  <c r="J18" i="32" s="1"/>
  <c r="J16" i="32" s="1"/>
  <c r="J15" i="32" s="1"/>
  <c r="J13" i="32" s="1"/>
  <c r="G37" i="32" l="1"/>
  <c r="G35" i="32" s="1"/>
  <c r="G16" i="32" s="1"/>
  <c r="G15" i="32" s="1"/>
  <c r="G13" i="32" s="1"/>
</calcChain>
</file>

<file path=xl/sharedStrings.xml><?xml version="1.0" encoding="utf-8"?>
<sst xmlns="http://schemas.openxmlformats.org/spreadsheetml/2006/main" count="443" uniqueCount="203">
  <si>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</si>
  <si>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</si>
  <si>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</si>
  <si>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</si>
  <si>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</si>
  <si>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</si>
  <si>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</si>
  <si>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</si>
  <si>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</si>
  <si>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</si>
  <si>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</si>
  <si>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</si>
  <si>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</si>
  <si>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</si>
  <si>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</si>
  <si>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</si>
  <si>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</si>
  <si>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</si>
  <si>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</si>
  <si>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</si>
  <si>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</si>
  <si>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</si>
  <si>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</si>
  <si>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</si>
  <si>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</si>
  <si>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</si>
  <si>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</si>
  <si>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</si>
  <si>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</si>
  <si>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</si>
  <si>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</si>
  <si>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</si>
  <si>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</si>
  <si>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</si>
  <si>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</si>
  <si>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</si>
  <si>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</si>
  <si>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</si>
  <si>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</si>
  <si>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</si>
  <si>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</si>
  <si>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</si>
  <si>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</si>
  <si>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</si>
  <si>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</si>
  <si>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Առաջին կիսամյակ</t>
  </si>
  <si>
    <t>Առաջին եռամսյակ</t>
  </si>
  <si>
    <t xml:space="preserve"> - Շենքերի և շինությունների շինարարություն</t>
  </si>
  <si>
    <t>ՀՀ Արմավիրի մարզ</t>
  </si>
  <si>
    <t>դրամ</t>
  </si>
  <si>
    <t xml:space="preserve"> ՄԱՍ III. ԾԱՌԱՅՈՒԹՅՈՒՆՆԵՐ</t>
  </si>
  <si>
    <t>ԳՀ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</si>
  <si>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</si>
  <si>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</si>
  <si>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</si>
  <si>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</si>
  <si>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</si>
  <si>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 xml:space="preserve"> տեխնիկական հսկողության ծառայություններ</t>
  </si>
  <si>
    <t xml:space="preserve"> հեղինակային հսկողության ծառայություններ</t>
  </si>
  <si>
    <t xml:space="preserve"> այդ թվում՝</t>
  </si>
  <si>
    <t>ՀՀ Արագածոտնի մարզ</t>
  </si>
  <si>
    <t xml:space="preserve"> դրամ</t>
  </si>
  <si>
    <t>Բաժին N 09</t>
  </si>
  <si>
    <t>Խումբ N 06</t>
  </si>
  <si>
    <t>Դաս N 01</t>
  </si>
  <si>
    <t xml:space="preserve"> ՄԱՍ II.  ԱՇԽԱՏԱՆՔՆԵՐ</t>
  </si>
  <si>
    <t>09</t>
  </si>
  <si>
    <t>06</t>
  </si>
  <si>
    <t>01</t>
  </si>
  <si>
    <t>Կրթությանը տրամադրվող օժանդակ ծառայություններ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</si>
  <si>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</si>
  <si>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</si>
  <si>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</si>
  <si>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</si>
  <si>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1236-32001</t>
  </si>
  <si>
    <t xml:space="preserve"> Մանկապարտեզների նոր շենքերի կառուցում</t>
  </si>
  <si>
    <t>Հավելված N 4</t>
  </si>
  <si>
    <t>Մասսայական սպորտ</t>
  </si>
  <si>
    <t>Մանկապարտեզների նոր շենքերի կառուցում</t>
  </si>
  <si>
    <t>ՀՀ Շիրակի մարզ</t>
  </si>
  <si>
    <t>Խումբ N 01</t>
  </si>
  <si>
    <t xml:space="preserve"> Նախադպրոցական կրթություն</t>
  </si>
  <si>
    <t xml:space="preserve"> Նախադպրոցական և տարրական ընդհանուր կրթություն</t>
  </si>
  <si>
    <t xml:space="preserve"> - Շենքերի և շինությունների կապիտալ վերանորոգում</t>
  </si>
  <si>
    <t>Հավելված N 5</t>
  </si>
  <si>
    <t>Հանրակրթական դպրոցների նոր շենքերի կառուցում</t>
  </si>
  <si>
    <t>ՀՀ Վայոց Ձորի մարզ</t>
  </si>
  <si>
    <t>02</t>
  </si>
  <si>
    <t xml:space="preserve"> Միջնակարգ ընդհանուր կրթություն</t>
  </si>
  <si>
    <t xml:space="preserve"> Հիմնական ընդհանուր կրթություն</t>
  </si>
  <si>
    <t xml:space="preserve"> Հանրակրթական դպրոցների նոր շենքերի կառուցում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</si>
  <si>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</si>
  <si>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>ՀՀ քաղաքաշինության կոմիտե</t>
  </si>
  <si>
    <t>ՀԲՄ</t>
  </si>
  <si>
    <t>Երևան քաղաք</t>
  </si>
  <si>
    <t xml:space="preserve"> Ապահով դպրոց</t>
  </si>
  <si>
    <t xml:space="preserve"> Հանրակրթական կրթություն իրականացնող ուսումնական հաստատությունների նոր մարզադահլիճների կառուցում</t>
  </si>
  <si>
    <t xml:space="preserve"> Հանրակրթական կրթություն իրականացնող ուսումնական հաստատությունների մարզադահլիճների վերակառուցում</t>
  </si>
  <si>
    <t xml:space="preserve"> ՄԱՍ II. ԱՇԽԱՏԱՆՔՆԵՐ</t>
  </si>
  <si>
    <t>1183-32007</t>
  </si>
  <si>
    <t xml:space="preserve">  ընդհանուր շինարարական աշխատանքներ</t>
  </si>
  <si>
    <t xml:space="preserve"> ԲՄ</t>
  </si>
  <si>
    <t>1183-32009</t>
  </si>
  <si>
    <t xml:space="preserve"> վերակառուցման աշխատանքներ</t>
  </si>
  <si>
    <t>Ապահով դպրոց</t>
  </si>
  <si>
    <t>այդ թվում՝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</si>
  <si>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</si>
  <si>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 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</si>
  <si>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ՓՈՓՈԽՈՒԹՅՈՒՆՆԵՐԸ ԵՎ ԼՐԱՑՈՒՄՆԵՐԸ</t>
  </si>
  <si>
    <t>ՀՀ կառավարության  2025 թվականի</t>
  </si>
  <si>
    <t>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</si>
  <si>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>Հանրակրթական դպրոցների շենքերի վերակառուցում, հիմնանորոգում</t>
  </si>
  <si>
    <t>«Երևանի թիվ 22 հիմնական դպրոց» ՊՈԱԿ</t>
  </si>
  <si>
    <t>Աջակցություն համայնքներին մարզական հաստատությունների շենքային պայմանների բարելավման համար</t>
  </si>
  <si>
    <t xml:space="preserve">Արթուր Ալեքսանյանի անվան նոր սպորտային համալիր </t>
  </si>
  <si>
    <t>1163-12001</t>
  </si>
  <si>
    <t xml:space="preserve"> Աջակցություն համայնքներին մարզական հաստատությունների շենքային պայմանների բարելավման համար</t>
  </si>
  <si>
    <t>45211131-1</t>
  </si>
  <si>
    <t xml:space="preserve"> մարզական օբյեկտների շինարարական աշխատանքներ</t>
  </si>
  <si>
    <t>71351540-1</t>
  </si>
  <si>
    <t>98111140-1</t>
  </si>
  <si>
    <t xml:space="preserve">ՀՀ կառավարության  2025 թվականի </t>
  </si>
  <si>
    <t xml:space="preserve">ՀԱՅԱՍՏԱՆԻ ՀԱՆՐԱՊԵՏՈՒԹՅԱՆ ԿԱՌԱՎԱՐՈՒԹՅԱՆ 2024 ԹՎԱԿԱՆԻ ԴԵԿՏԵՄԲԵՐԻ 27-Ի N 2060-Ն N 10 ՀԱՎԵԼՎԱԾՈՒՄ ԿԱՏԱՐՎՈՂ  ՓՈՓՈԽՈՒԹՅՈՒՆՆԵՐԸ ԵՎ ԼՐԱՑՈՒՄՆԵՐԸ
</t>
  </si>
  <si>
    <t>Ցուցանիշների փոփոխությունը (ավելացումները նշված են դրական նշանով, իսկ նվազեցումները՝ փակագծերում)</t>
  </si>
  <si>
    <t>ՀԱՅԱՍՏԱՆԻ ՀԱՆՐԱՊԵՏՈՒԹՅԱՆ ԿԱՌԱՎԱՐՈՒԹՅԱՆ 2024 ԹՎԱԿԱՆԻ ԴԵԿՏԵՄԲԵՐԻ 27-Ի N 2060-Ն ՈՐՈՇՄԱՆ N 3 ԵՎ N 4 ՀԱՎԵԼՎԱԾՆԵՐՈՒՄ ԿԱՏԱՐՎՈՂ  ՓՈՓՈԽՈՒԹՅՈՒՆՆԵՐԸ ԵՎ ԼՐԱՑՈՒՄՆԵՐԸ</t>
  </si>
  <si>
    <t xml:space="preserve">Հավելված N 7 </t>
  </si>
  <si>
    <t>«ՀԱՅԱUՏԱՆԻ ՀԱՆՐԱՊԵՏՈՒԹՅԱՆ 2025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</si>
  <si>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</si>
  <si>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</si>
  <si>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</si>
  <si>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</si>
  <si>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եռամսյակ</t>
  </si>
  <si>
    <t xml:space="preserve"> Առաջին կիսամյակ</t>
  </si>
  <si>
    <t>ԸՆԴԱՄԵՆԸ</t>
  </si>
  <si>
    <t>1163</t>
  </si>
  <si>
    <t>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</si>
  <si>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>Սպորտի նկատմամբ հետաքրքրվածության և մասնակցության ընդլայնում</t>
  </si>
  <si>
    <t>1163 - 12001</t>
  </si>
  <si>
    <t>Համայնքային ենթակայության մարզական հաստատությունների  վերանորոգում և կառուցում</t>
  </si>
  <si>
    <t>Տրանսֆերտների տրամադրում</t>
  </si>
  <si>
    <t>Այլ պետական կազմակերպությունների կողմից օգտագործվող ոչ ֆինանսական ակտիվների հետ գործառնություններ</t>
  </si>
  <si>
    <t>1183</t>
  </si>
  <si>
    <t>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</si>
  <si>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>Դպրոցական միջավայրի բարելավում</t>
  </si>
  <si>
    <t>1183 - 32007</t>
  </si>
  <si>
    <t>Հանրակրթական կրթություն իրականացնող ուսումնական հաստատությունների նոր մարզադահլիճների կառուցում</t>
  </si>
  <si>
    <t>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</si>
  <si>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>1183 - 32009</t>
  </si>
  <si>
    <t>Հանրակրթական կրթություն իրականացնող ուսումնական հաստատությունների մարզադահլիճների վերակառուցում</t>
  </si>
  <si>
    <t>Հանրակրթական ուսուցում իրականացնող ուսումնական հաստատությունների մարզադահլիճների վերակառուցման նախագծանախահաշվային փաստաթղթերի մշակում</t>
  </si>
  <si>
    <t>1236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</si>
  <si>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</si>
  <si>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</si>
  <si>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</si>
  <si>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>1236 - 32001</t>
  </si>
  <si>
    <t>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</t>
  </si>
  <si>
    <t>1236 - 32003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</si>
  <si>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</si>
  <si>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1236 - 32004</t>
  </si>
  <si>
    <t>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</si>
  <si>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</si>
  <si>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</si>
  <si>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</si>
  <si>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</si>
  <si>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</si>
  <si>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</si>
  <si>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</si>
  <si>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</si>
  <si>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</si>
  <si>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</si>
  <si>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</si>
  <si>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</si>
  <si>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</si>
  <si>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</si>
  <si>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</si>
  <si>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</si>
  <si>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 1163 </t>
  </si>
  <si>
    <t xml:space="preserve"> Մասսայական սպորտ </t>
  </si>
  <si>
    <t xml:space="preserve"> Համայնքային ենթակայության մարզական հաստատությունների  վերանորոգում և կառուցում </t>
  </si>
  <si>
    <t xml:space="preserve"> Տրանսֆերտների տրամադրում </t>
  </si>
  <si>
    <t xml:space="preserve"> Շահառուների ընտրության չափորոշիչները` ՀՀ համայնքների ենթակայության մարզական հաստատությունների շենքային պայմանների բարելավման անհրաժեշտությունը </t>
  </si>
  <si>
    <t xml:space="preserve">1163 - 12001 </t>
  </si>
  <si>
    <t xml:space="preserve"> Ակտիվն օգտագործող կազմակերպությունների անվանումները` Հանրակրթական դպրոցներ </t>
  </si>
  <si>
    <t xml:space="preserve"> Նախադպրոցական կրթության հասանելիության ապահովման նպատակով՛ մանկապարտեզների հիմնում, նոր շենքերի (մասնաշենքերի), ներառյալ՛ «Մոդուլային» տիպի շենքերի կառուցում և նախագծում </t>
  </si>
  <si>
    <t xml:space="preserve"> Ակտիվն օգտագործող կազմակերպության անվանումը` Նախադպրոցական կրթություն իրականացնող ուսումնական հաստատություններ </t>
  </si>
  <si>
    <t xml:space="preserve">  Ակտիվն օգտագործող կազմակերպությունների անվանումները` Հանրակրթական դպրոցներ 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</si>
  <si>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 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</si>
  <si>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</si>
  <si>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</si>
  <si>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>ԲՍԿ</t>
  </si>
  <si>
    <t>ՀՀ ՔԱՂԱՔԱՇԻՆՈՒԹՅԱՆ ԿՈՄԻՏԵ</t>
  </si>
  <si>
    <t>«Թալինի ավագ դպրոց» ՊՈԱԿ</t>
  </si>
  <si>
    <t>«Երևանի հ. 136 հիմնական դպրոց» ՊՈԱԿ</t>
  </si>
  <si>
    <t>«Փշատավանի միջնակարգ դպրոց» ՊՈԱԿ</t>
  </si>
  <si>
    <t>«Արմավիրի հ. 8 հիմնական դպրոց» ՊՈԱԿ</t>
  </si>
  <si>
    <t>«Շատինի միջնակարգ դպրոց» ՊՈԱԿ</t>
  </si>
  <si>
    <t>ՀՀ Արմավիրի մարզի Արևիկ համայնքում «Մոդուլային» տիպի 144 տեղ հզորությամբ մսուր-մանկապարտեզ</t>
  </si>
  <si>
    <t>ՀՀ Վայոց ձորի մարզի Եղեգիս համայնքի Շատին բնակավայրում «Մոդուլային» տիպի 144 տեղ հզորությամբ մսուր-մանկապարտեզ</t>
  </si>
  <si>
    <t>ՀՀ Վայոց ձորի մարզի Եղեգիս համայնքի Շատին բնակավայրում «Մոդուլային» տիպի 250 տեղ հզորությամբ մսուր-մանկապարտեզ</t>
  </si>
  <si>
    <t>«Բերդաշենի միջնակարգ դպրոց» ՊՈԱԿ</t>
  </si>
  <si>
    <t xml:space="preserve"> Ուսումնական հաստատությունների քանակ, որոնց մարզադահլիճների կառուցումն ավարտվել է 2024թ․–ին և կատարվում է պարտավորությունների մարում, հատ</t>
  </si>
  <si>
    <t xml:space="preserve"> Ուսումնական հաստատությունների քանակ, որոնց մարզադահլիճների վերակառուցումն ավարտվել է 2024թ․–ին և կատարվում է պարտավորությունների մարում, հատ</t>
  </si>
  <si>
    <t xml:space="preserve"> Մանկապարտեզների քանակ, որոնց կառուցումն ավարտվել է 2024թ․–ին և կատարվում է պարտավորությունների մարում, հատ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</si>
</sst>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General_)"/>
    <numFmt numFmtId="173" formatCode="_-* #,##0.0\ _р_._-;\-* #,##0.0\ _р_._-;_-* &quot;-&quot;?\ _р_._-;_-@_-"/>
    <numFmt numFmtId="174" formatCode="_-* #,##0.00\ _р_._-;\-* #,##0.00\ _р_._-;_-* &quot;-&quot;??\ _р_._-;_-@_-"/>
    <numFmt numFmtId="175" formatCode="0_);\(0\)"/>
  </numFmts>
  <fonts count="10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sz val="12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116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8" fillId="0" borderId="8" applyNumberFormat="0" applyFill="0" applyAlignment="0" applyProtection="0"/>
    <xf numFmtId="0" fontId="29" fillId="8" borderId="9" applyNumberFormat="0" applyAlignment="0" applyProtection="0"/>
    <xf numFmtId="0" fontId="30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3" applyNumberFormat="0" applyFill="0" applyAlignment="0" applyProtection="0"/>
    <xf numFmtId="0" fontId="35" fillId="25" borderId="0" applyNumberFormat="0" applyBorder="0" applyAlignment="0" applyProtection="0"/>
    <xf numFmtId="0" fontId="43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8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6" applyNumberFormat="0" applyAlignment="0" applyProtection="0"/>
    <xf numFmtId="0" fontId="40" fillId="3" borderId="0" applyNumberFormat="0" applyBorder="0" applyAlignment="0" applyProtection="0"/>
    <xf numFmtId="0" fontId="47" fillId="7" borderId="7" applyNumberFormat="0" applyAlignment="0" applyProtection="0"/>
    <xf numFmtId="0" fontId="44" fillId="6" borderId="6" applyNumberFormat="0" applyAlignment="0" applyProtection="0"/>
    <xf numFmtId="0" fontId="42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9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1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2" applyNumberFormat="0" applyAlignment="0" applyProtection="0"/>
    <xf numFmtId="0" fontId="57" fillId="53" borderId="13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4" applyNumberFormat="0" applyFill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2" applyNumberFormat="0" applyAlignment="0" applyProtection="0"/>
    <xf numFmtId="0" fontId="64" fillId="0" borderId="17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4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2" fontId="82" fillId="0" borderId="25">
      <protection locked="0"/>
    </xf>
    <xf numFmtId="172" fontId="83" fillId="56" borderId="25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6" fillId="0" borderId="0"/>
    <xf numFmtId="43" fontId="86" fillId="0" borderId="0" applyFont="0" applyFill="0" applyBorder="0" applyAlignment="0" applyProtection="0"/>
    <xf numFmtId="174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95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0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6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2" applyNumberFormat="0" applyAlignment="0" applyProtection="0"/>
    <xf numFmtId="0" fontId="9" fillId="0" borderId="0"/>
    <xf numFmtId="0" fontId="63" fillId="42" borderId="12" applyNumberFormat="0" applyAlignment="0" applyProtection="0"/>
    <xf numFmtId="43" fontId="16" fillId="0" borderId="0" applyFont="0" applyFill="0" applyBorder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4" applyNumberFormat="0" applyFont="0" applyAlignment="0" applyProtection="0"/>
    <xf numFmtId="0" fontId="68" fillId="0" borderId="2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4" applyNumberFormat="0" applyFont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" fillId="0" borderId="0"/>
    <xf numFmtId="0" fontId="1" fillId="0" borderId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51" fillId="55" borderId="24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1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51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</cellStyleXfs>
  <cellXfs count="348">
    <xf numFmtId="0" fontId="0" fillId="0" borderId="0" xfId="0"/>
    <xf numFmtId="169" fontId="17" fillId="2" borderId="21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1" xfId="0" applyFont="1" applyFill="1" applyBorder="1" applyAlignment="1">
      <alignment horizontal="left" vertical="top" wrapText="1"/>
    </xf>
    <xf numFmtId="166" fontId="73" fillId="2" borderId="21" xfId="7" applyNumberFormat="1" applyFont="1" applyFill="1" applyBorder="1" applyAlignment="1">
      <alignment horizontal="center" vertical="center" wrapText="1"/>
    </xf>
    <xf numFmtId="169" fontId="73" fillId="2" borderId="21" xfId="7" applyNumberFormat="1" applyFont="1" applyFill="1" applyBorder="1" applyAlignment="1">
      <alignment horizontal="center" vertical="center" wrapText="1"/>
    </xf>
    <xf numFmtId="166" fontId="73" fillId="2" borderId="21" xfId="7" applyNumberFormat="1" applyFont="1" applyFill="1" applyBorder="1" applyAlignment="1">
      <alignment horizontal="right" vertical="center" wrapText="1"/>
    </xf>
    <xf numFmtId="169" fontId="17" fillId="2" borderId="21" xfId="7" applyNumberFormat="1" applyFont="1" applyFill="1" applyBorder="1" applyAlignment="1">
      <alignment horizontal="center" vertical="top" wrapText="1"/>
    </xf>
    <xf numFmtId="0" fontId="73" fillId="2" borderId="2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43" fontId="73" fillId="2" borderId="21" xfId="7" applyFont="1" applyFill="1" applyBorder="1" applyAlignment="1">
      <alignment horizontal="center" vertical="center" wrapText="1"/>
    </xf>
    <xf numFmtId="169" fontId="17" fillId="2" borderId="21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1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vertical="top" wrapText="1"/>
    </xf>
    <xf numFmtId="169" fontId="73" fillId="2" borderId="26" xfId="7" applyNumberFormat="1" applyFont="1" applyFill="1" applyBorder="1" applyAlignment="1">
      <alignment horizontal="right" vertical="center" wrapText="1"/>
    </xf>
    <xf numFmtId="0" fontId="73" fillId="2" borderId="0" xfId="0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1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17" fillId="2" borderId="26" xfId="0" applyFont="1" applyFill="1" applyBorder="1" applyAlignment="1">
      <alignment horizontal="center" vertical="center" wrapText="1"/>
    </xf>
    <xf numFmtId="0" fontId="73" fillId="2" borderId="0" xfId="299" applyFont="1" applyFill="1"/>
    <xf numFmtId="169" fontId="73" fillId="2" borderId="0" xfId="96" applyNumberFormat="1" applyFont="1" applyFill="1" applyAlignment="1">
      <alignment vertical="top" wrapText="1"/>
    </xf>
    <xf numFmtId="169" fontId="73" fillId="2" borderId="0" xfId="96" applyNumberFormat="1" applyFont="1" applyFill="1" applyAlignment="1">
      <alignment vertical="center" wrapText="1"/>
    </xf>
    <xf numFmtId="0" fontId="17" fillId="2" borderId="0" xfId="96" applyFont="1" applyFill="1" applyAlignment="1">
      <alignment horizontal="center" vertical="center" wrapText="1"/>
    </xf>
    <xf numFmtId="49" fontId="17" fillId="2" borderId="26" xfId="96" applyNumberFormat="1" applyFont="1" applyFill="1" applyBorder="1" applyAlignment="1">
      <alignment horizontal="center" vertical="center" textRotation="90" wrapText="1"/>
    </xf>
    <xf numFmtId="168" fontId="17" fillId="2" borderId="26" xfId="96" applyNumberFormat="1" applyFont="1" applyFill="1" applyBorder="1" applyAlignment="1">
      <alignment horizontal="center" vertical="center" wrapText="1"/>
    </xf>
    <xf numFmtId="0" fontId="17" fillId="2" borderId="26" xfId="96" applyFont="1" applyFill="1" applyBorder="1" applyAlignment="1">
      <alignment horizontal="center" vertical="center" wrapText="1"/>
    </xf>
    <xf numFmtId="165" fontId="17" fillId="2" borderId="26" xfId="6" applyFont="1" applyFill="1" applyBorder="1" applyAlignment="1">
      <alignment horizontal="center" vertical="center"/>
    </xf>
    <xf numFmtId="169" fontId="17" fillId="2" borderId="26" xfId="96" applyNumberFormat="1" applyFont="1" applyFill="1" applyBorder="1" applyAlignment="1">
      <alignment horizontal="center" vertical="center" wrapText="1"/>
    </xf>
    <xf numFmtId="0" fontId="73" fillId="2" borderId="26" xfId="96" applyFont="1" applyFill="1" applyBorder="1" applyAlignment="1">
      <alignment horizontal="center" vertical="center" wrapText="1"/>
    </xf>
    <xf numFmtId="0" fontId="87" fillId="2" borderId="26" xfId="96" applyFont="1" applyFill="1" applyBorder="1" applyAlignment="1">
      <alignment horizontal="center" vertical="center" wrapText="1"/>
    </xf>
    <xf numFmtId="168" fontId="73" fillId="2" borderId="26" xfId="96" applyNumberFormat="1" applyFont="1" applyFill="1" applyBorder="1" applyAlignment="1">
      <alignment horizontal="center" vertical="center" wrapText="1"/>
    </xf>
    <xf numFmtId="0" fontId="74" fillId="2" borderId="26" xfId="299" applyFont="1" applyFill="1" applyBorder="1" applyAlignment="1">
      <alignment horizontal="center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87" fillId="2" borderId="26" xfId="253" applyFont="1" applyFill="1" applyBorder="1" applyAlignment="1">
      <alignment horizontal="center" vertical="center" wrapText="1"/>
    </xf>
    <xf numFmtId="0" fontId="85" fillId="2" borderId="26" xfId="253" applyFont="1" applyFill="1" applyBorder="1" applyAlignment="1">
      <alignment horizontal="center" vertical="center" wrapText="1"/>
    </xf>
    <xf numFmtId="0" fontId="88" fillId="2" borderId="29" xfId="96" applyFont="1" applyFill="1" applyBorder="1" applyAlignment="1">
      <alignment horizontal="center" vertical="center" wrapText="1"/>
    </xf>
    <xf numFmtId="0" fontId="74" fillId="2" borderId="26" xfId="0" applyFont="1" applyFill="1" applyBorder="1" applyAlignment="1">
      <alignment horizontal="center"/>
    </xf>
    <xf numFmtId="0" fontId="17" fillId="0" borderId="26" xfId="96" applyFont="1" applyBorder="1" applyAlignment="1">
      <alignment horizontal="left" vertical="center" wrapText="1"/>
    </xf>
    <xf numFmtId="0" fontId="73" fillId="2" borderId="22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166" fontId="73" fillId="2" borderId="26" xfId="7" applyNumberFormat="1" applyFont="1" applyFill="1" applyBorder="1" applyAlignment="1">
      <alignment horizontal="right" vertical="center" wrapText="1"/>
    </xf>
    <xf numFmtId="0" fontId="85" fillId="2" borderId="26" xfId="0" applyFont="1" applyFill="1" applyBorder="1" applyAlignment="1">
      <alignment vertical="center" wrapText="1"/>
    </xf>
    <xf numFmtId="175" fontId="73" fillId="0" borderId="26" xfId="0" applyNumberFormat="1" applyFont="1" applyBorder="1" applyAlignment="1">
      <alignment horizontal="center" vertical="center"/>
    </xf>
    <xf numFmtId="169" fontId="73" fillId="2" borderId="26" xfId="0" applyNumberFormat="1" applyFont="1" applyFill="1" applyBorder="1" applyAlignment="1">
      <alignment horizontal="right" vertical="center" wrapText="1"/>
    </xf>
    <xf numFmtId="0" fontId="88" fillId="2" borderId="29" xfId="96" applyFont="1" applyFill="1" applyBorder="1" applyAlignment="1">
      <alignment horizontal="left" vertical="center" wrapText="1"/>
    </xf>
    <xf numFmtId="0" fontId="17" fillId="2" borderId="22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73" fillId="2" borderId="2" xfId="0" applyFont="1" applyFill="1" applyBorder="1" applyAlignment="1">
      <alignment vertical="top" wrapText="1"/>
    </xf>
    <xf numFmtId="169" fontId="85" fillId="2" borderId="21" xfId="7" applyNumberFormat="1" applyFont="1" applyFill="1" applyBorder="1" applyAlignment="1">
      <alignment horizontal="right" vertical="center" wrapText="1"/>
    </xf>
    <xf numFmtId="169" fontId="73" fillId="2" borderId="21" xfId="7" applyNumberFormat="1" applyFont="1" applyFill="1" applyBorder="1" applyAlignment="1">
      <alignment horizontal="right" vertical="center" wrapText="1"/>
    </xf>
    <xf numFmtId="0" fontId="73" fillId="2" borderId="26" xfId="1736" applyFont="1" applyFill="1" applyBorder="1" applyAlignment="1">
      <alignment horizontal="center" vertical="center"/>
    </xf>
    <xf numFmtId="0" fontId="73" fillId="2" borderId="26" xfId="1735" applyFont="1" applyFill="1" applyBorder="1" applyAlignment="1">
      <alignment horizontal="center"/>
    </xf>
    <xf numFmtId="173" fontId="73" fillId="2" borderId="0" xfId="299" applyNumberFormat="1" applyFont="1" applyFill="1"/>
    <xf numFmtId="0" fontId="73" fillId="2" borderId="0" xfId="299" applyFont="1" applyFill="1" applyAlignment="1">
      <alignment vertical="center"/>
    </xf>
    <xf numFmtId="0" fontId="17" fillId="2" borderId="0" xfId="0" applyFont="1" applyFill="1" applyAlignment="1">
      <alignment horizontal="center" wrapText="1"/>
    </xf>
    <xf numFmtId="0" fontId="73" fillId="2" borderId="26" xfId="208" applyFont="1" applyFill="1" applyBorder="1" applyAlignment="1">
      <alignment horizontal="center"/>
    </xf>
    <xf numFmtId="0" fontId="73" fillId="2" borderId="26" xfId="208" applyFont="1" applyFill="1" applyBorder="1" applyAlignment="1">
      <alignment horizontal="left"/>
    </xf>
    <xf numFmtId="169" fontId="73" fillId="0" borderId="26" xfId="208" applyNumberFormat="1" applyFont="1" applyBorder="1"/>
    <xf numFmtId="43" fontId="73" fillId="2" borderId="26" xfId="217" applyFont="1" applyFill="1" applyBorder="1"/>
    <xf numFmtId="0" fontId="73" fillId="2" borderId="26" xfId="208" applyFont="1" applyFill="1" applyBorder="1"/>
    <xf numFmtId="0" fontId="90" fillId="2" borderId="0" xfId="208" applyFont="1" applyFill="1"/>
    <xf numFmtId="169" fontId="88" fillId="2" borderId="26" xfId="2030" applyNumberFormat="1" applyFont="1" applyFill="1" applyBorder="1" applyAlignment="1">
      <alignment vertical="center"/>
    </xf>
    <xf numFmtId="166" fontId="88" fillId="2" borderId="26" xfId="2030" applyNumberFormat="1" applyFont="1" applyFill="1" applyBorder="1" applyAlignment="1">
      <alignment vertical="center"/>
    </xf>
    <xf numFmtId="0" fontId="89" fillId="2" borderId="0" xfId="208" applyFont="1" applyFill="1"/>
    <xf numFmtId="0" fontId="85" fillId="2" borderId="29" xfId="208" applyFont="1" applyFill="1" applyBorder="1" applyAlignment="1">
      <alignment vertical="center" wrapText="1"/>
    </xf>
    <xf numFmtId="169" fontId="85" fillId="2" borderId="26" xfId="2030" applyNumberFormat="1" applyFont="1" applyFill="1" applyBorder="1" applyAlignment="1">
      <alignment vertical="center"/>
    </xf>
    <xf numFmtId="166" fontId="85" fillId="2" borderId="26" xfId="2030" applyNumberFormat="1" applyFont="1" applyFill="1" applyBorder="1" applyAlignment="1">
      <alignment vertical="center"/>
    </xf>
    <xf numFmtId="0" fontId="85" fillId="2" borderId="26" xfId="208" applyFont="1" applyFill="1" applyBorder="1" applyAlignment="1">
      <alignment vertical="center"/>
    </xf>
    <xf numFmtId="0" fontId="89" fillId="2" borderId="0" xfId="208" applyFont="1" applyFill="1" applyAlignment="1">
      <alignment vertical="center"/>
    </xf>
    <xf numFmtId="0" fontId="73" fillId="2" borderId="27" xfId="0" applyFont="1" applyFill="1" applyBorder="1" applyAlignment="1">
      <alignment vertical="center"/>
    </xf>
    <xf numFmtId="0" fontId="73" fillId="2" borderId="28" xfId="0" applyFont="1" applyFill="1" applyBorder="1" applyAlignment="1">
      <alignment vertical="center"/>
    </xf>
    <xf numFmtId="0" fontId="73" fillId="2" borderId="29" xfId="0" applyFont="1" applyFill="1" applyBorder="1" applyAlignment="1">
      <alignment vertical="center"/>
    </xf>
    <xf numFmtId="0" fontId="73" fillId="57" borderId="26" xfId="0" applyFont="1" applyFill="1" applyBorder="1" applyAlignment="1">
      <alignment wrapText="1"/>
    </xf>
    <xf numFmtId="39" fontId="73" fillId="57" borderId="29" xfId="0" applyNumberFormat="1" applyFont="1" applyFill="1" applyBorder="1" applyAlignment="1">
      <alignment horizontal="right" vertical="center" wrapText="1"/>
    </xf>
    <xf numFmtId="169" fontId="73" fillId="2" borderId="29" xfId="0" applyNumberFormat="1" applyFont="1" applyFill="1" applyBorder="1" applyAlignment="1">
      <alignment horizontal="right" vertical="top" wrapText="1"/>
    </xf>
    <xf numFmtId="0" fontId="73" fillId="2" borderId="0" xfId="0" applyFont="1" applyFill="1" applyAlignment="1">
      <alignment vertical="top"/>
    </xf>
    <xf numFmtId="0" fontId="73" fillId="2" borderId="26" xfId="0" applyFont="1" applyFill="1" applyBorder="1" applyAlignment="1">
      <alignment horizontal="center" vertical="center" wrapText="1"/>
    </xf>
    <xf numFmtId="165" fontId="73" fillId="2" borderId="26" xfId="6" applyFont="1" applyFill="1" applyBorder="1" applyAlignment="1">
      <alignment horizontal="center" vertical="center"/>
    </xf>
    <xf numFmtId="0" fontId="73" fillId="2" borderId="0" xfId="0" applyFont="1" applyFill="1" applyAlignment="1">
      <alignment horizontal="left" vertical="center" wrapText="1"/>
    </xf>
    <xf numFmtId="0" fontId="93" fillId="2" borderId="1" xfId="0" applyFont="1" applyFill="1" applyBorder="1"/>
    <xf numFmtId="0" fontId="93" fillId="2" borderId="26" xfId="0" applyFont="1" applyFill="1" applyBorder="1"/>
    <xf numFmtId="166" fontId="14" fillId="2" borderId="26" xfId="253" applyNumberFormat="1" applyFont="1" applyFill="1" applyBorder="1" applyAlignment="1">
      <alignment vertical="center"/>
    </xf>
    <xf numFmtId="166" fontId="74" fillId="2" borderId="0" xfId="253" applyNumberFormat="1" applyFont="1" applyFill="1" applyAlignment="1">
      <alignment wrapText="1"/>
    </xf>
    <xf numFmtId="166" fontId="74" fillId="2" borderId="0" xfId="253" applyNumberFormat="1" applyFont="1" applyFill="1" applyAlignment="1">
      <alignment horizontal="center"/>
    </xf>
    <xf numFmtId="166" fontId="14" fillId="2" borderId="26" xfId="165" applyNumberFormat="1" applyFont="1" applyFill="1" applyBorder="1" applyAlignment="1">
      <alignment horizontal="center" vertical="center" wrapText="1"/>
    </xf>
    <xf numFmtId="166" fontId="73" fillId="2" borderId="26" xfId="96" applyNumberFormat="1" applyFont="1" applyFill="1" applyBorder="1" applyAlignment="1">
      <alignment vertical="center" wrapText="1"/>
    </xf>
    <xf numFmtId="166" fontId="88" fillId="2" borderId="26" xfId="6" applyNumberFormat="1" applyFont="1" applyFill="1" applyBorder="1" applyAlignment="1">
      <alignment horizontal="center" vertical="center"/>
    </xf>
    <xf numFmtId="166" fontId="74" fillId="2" borderId="26" xfId="253" applyNumberFormat="1" applyFont="1" applyFill="1" applyBorder="1"/>
    <xf numFmtId="166" fontId="74" fillId="2" borderId="26" xfId="7" applyNumberFormat="1" applyFont="1" applyFill="1" applyBorder="1" applyAlignment="1">
      <alignment vertical="center"/>
    </xf>
    <xf numFmtId="166" fontId="17" fillId="2" borderId="26" xfId="96" applyNumberFormat="1" applyFont="1" applyFill="1" applyBorder="1" applyAlignment="1">
      <alignment horizontal="center" vertical="center" wrapText="1"/>
    </xf>
    <xf numFmtId="166" fontId="74" fillId="2" borderId="0" xfId="253" applyNumberFormat="1" applyFont="1" applyFill="1"/>
    <xf numFmtId="166" fontId="91" fillId="0" borderId="26" xfId="96" applyNumberFormat="1" applyFont="1" applyBorder="1" applyAlignment="1">
      <alignment horizontal="center" vertical="center" wrapText="1"/>
    </xf>
    <xf numFmtId="39" fontId="17" fillId="2" borderId="26" xfId="96" applyNumberFormat="1" applyFont="1" applyFill="1" applyBorder="1" applyAlignment="1">
      <alignment horizontal="center" vertical="center" wrapText="1"/>
    </xf>
    <xf numFmtId="0" fontId="73" fillId="2" borderId="0" xfId="253" applyFont="1" applyFill="1"/>
    <xf numFmtId="166" fontId="17" fillId="2" borderId="26" xfId="253" applyNumberFormat="1" applyFont="1" applyFill="1" applyBorder="1" applyAlignment="1">
      <alignment vertical="center"/>
    </xf>
    <xf numFmtId="166" fontId="73" fillId="2" borderId="33" xfId="7" applyNumberFormat="1" applyFont="1" applyFill="1" applyBorder="1" applyAlignment="1">
      <alignment horizontal="right" vertical="center" wrapText="1"/>
    </xf>
    <xf numFmtId="0" fontId="17" fillId="2" borderId="1" xfId="0" applyFont="1" applyFill="1" applyBorder="1" applyAlignment="1">
      <alignment vertical="top" wrapText="1"/>
    </xf>
    <xf numFmtId="169" fontId="73" fillId="2" borderId="33" xfId="7" applyNumberFormat="1" applyFont="1" applyFill="1" applyBorder="1" applyAlignment="1">
      <alignment horizontal="center" vertical="center" wrapText="1"/>
    </xf>
    <xf numFmtId="169" fontId="17" fillId="2" borderId="33" xfId="7" applyNumberFormat="1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169" fontId="17" fillId="2" borderId="33" xfId="7" applyNumberFormat="1" applyFont="1" applyFill="1" applyBorder="1" applyAlignment="1">
      <alignment horizontal="right" vertical="center" wrapText="1"/>
    </xf>
    <xf numFmtId="0" fontId="85" fillId="2" borderId="33" xfId="165" applyFont="1" applyFill="1" applyBorder="1">
      <alignment horizontal="left" vertical="top" wrapText="1"/>
    </xf>
    <xf numFmtId="169" fontId="85" fillId="2" borderId="33" xfId="7" applyNumberFormat="1" applyFont="1" applyFill="1" applyBorder="1" applyAlignment="1">
      <alignment horizontal="right" vertical="center" wrapText="1"/>
    </xf>
    <xf numFmtId="166" fontId="73" fillId="2" borderId="33" xfId="7" applyNumberFormat="1" applyFont="1" applyFill="1" applyBorder="1" applyAlignment="1">
      <alignment horizontal="center" vertical="center" wrapText="1"/>
    </xf>
    <xf numFmtId="169" fontId="73" fillId="2" borderId="33" xfId="7" applyNumberFormat="1" applyFont="1" applyFill="1" applyBorder="1" applyAlignment="1">
      <alignment horizontal="right" vertical="center" wrapText="1"/>
    </xf>
    <xf numFmtId="0" fontId="73" fillId="2" borderId="33" xfId="0" applyFont="1" applyFill="1" applyBorder="1" applyAlignment="1">
      <alignment horizontal="center" vertical="top" wrapText="1"/>
    </xf>
    <xf numFmtId="0" fontId="93" fillId="2" borderId="33" xfId="0" applyFont="1" applyFill="1" applyBorder="1"/>
    <xf numFmtId="0" fontId="73" fillId="57" borderId="33" xfId="0" applyFont="1" applyFill="1" applyBorder="1" applyAlignment="1">
      <alignment wrapText="1"/>
    </xf>
    <xf numFmtId="0" fontId="73" fillId="2" borderId="33" xfId="0" applyFont="1" applyFill="1" applyBorder="1" applyAlignment="1">
      <alignment vertical="top" wrapText="1"/>
    </xf>
    <xf numFmtId="0" fontId="85" fillId="2" borderId="29" xfId="0" applyFont="1" applyFill="1" applyBorder="1" applyAlignment="1">
      <alignment vertical="center" wrapText="1"/>
    </xf>
    <xf numFmtId="0" fontId="17" fillId="2" borderId="33" xfId="96" applyFont="1" applyFill="1" applyBorder="1" applyAlignment="1">
      <alignment horizontal="center" vertical="center" wrapText="1"/>
    </xf>
    <xf numFmtId="0" fontId="17" fillId="2" borderId="33" xfId="96" applyFont="1" applyFill="1" applyBorder="1" applyAlignment="1">
      <alignment horizontal="left" vertical="center" wrapText="1"/>
    </xf>
    <xf numFmtId="43" fontId="73" fillId="2" borderId="0" xfId="0" applyNumberFormat="1" applyFont="1" applyFill="1"/>
    <xf numFmtId="0" fontId="73" fillId="2" borderId="33" xfId="253" applyFont="1" applyFill="1" applyBorder="1" applyAlignment="1">
      <alignment horizontal="center"/>
    </xf>
    <xf numFmtId="0" fontId="73" fillId="2" borderId="33" xfId="0" applyFont="1" applyFill="1" applyBorder="1"/>
    <xf numFmtId="169" fontId="17" fillId="2" borderId="33" xfId="96" applyNumberFormat="1" applyFont="1" applyFill="1" applyBorder="1" applyAlignment="1">
      <alignment horizontal="center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4" fillId="2" borderId="22" xfId="253" applyFont="1" applyFill="1" applyBorder="1" applyAlignment="1">
      <alignment horizontal="center"/>
    </xf>
    <xf numFmtId="0" fontId="73" fillId="2" borderId="22" xfId="253" applyFont="1" applyFill="1" applyBorder="1" applyAlignment="1">
      <alignment horizontal="center"/>
    </xf>
    <xf numFmtId="0" fontId="73" fillId="2" borderId="33" xfId="0" applyFont="1" applyFill="1" applyBorder="1" applyAlignment="1">
      <alignment horizontal="center" vertical="center" wrapText="1"/>
    </xf>
    <xf numFmtId="169" fontId="73" fillId="57" borderId="29" xfId="0" applyNumberFormat="1" applyFont="1" applyFill="1" applyBorder="1" applyAlignment="1">
      <alignment horizontal="right" vertical="center" wrapText="1"/>
    </xf>
    <xf numFmtId="0" fontId="73" fillId="2" borderId="31" xfId="1737" applyFont="1" applyFill="1" applyBorder="1" applyAlignment="1">
      <alignment vertical="center"/>
    </xf>
    <xf numFmtId="0" fontId="73" fillId="2" borderId="32" xfId="1737" applyFont="1" applyFill="1" applyBorder="1" applyAlignment="1">
      <alignment vertical="center"/>
    </xf>
    <xf numFmtId="0" fontId="73" fillId="2" borderId="32" xfId="1737" applyFont="1" applyFill="1" applyBorder="1" applyAlignment="1">
      <alignment horizontal="center" vertical="center"/>
    </xf>
    <xf numFmtId="169" fontId="73" fillId="2" borderId="29" xfId="1737" applyNumberFormat="1" applyFont="1" applyFill="1" applyBorder="1" applyAlignment="1">
      <alignment vertical="center"/>
    </xf>
    <xf numFmtId="174" fontId="73" fillId="2" borderId="0" xfId="2027" applyFont="1" applyFill="1"/>
    <xf numFmtId="0" fontId="73" fillId="2" borderId="33" xfId="299" applyFont="1" applyFill="1" applyBorder="1" applyAlignment="1">
      <alignment horizontal="center" vertical="center" wrapText="1"/>
    </xf>
    <xf numFmtId="165" fontId="73" fillId="2" borderId="33" xfId="6" applyFont="1" applyFill="1" applyBorder="1" applyAlignment="1">
      <alignment horizontal="center" vertical="center"/>
    </xf>
    <xf numFmtId="171" fontId="73" fillId="2" borderId="33" xfId="6" applyNumberFormat="1" applyFont="1" applyFill="1" applyBorder="1" applyAlignment="1">
      <alignment horizontal="center" vertical="center"/>
    </xf>
    <xf numFmtId="169" fontId="73" fillId="2" borderId="33" xfId="299" applyNumberFormat="1" applyFont="1" applyFill="1" applyBorder="1" applyAlignment="1">
      <alignment horizontal="right" vertical="center" wrapText="1"/>
    </xf>
    <xf numFmtId="0" fontId="73" fillId="2" borderId="0" xfId="299" applyFont="1" applyFill="1" applyAlignment="1">
      <alignment horizontal="left" vertical="center" wrapText="1"/>
    </xf>
    <xf numFmtId="169" fontId="73" fillId="2" borderId="33" xfId="0" applyNumberFormat="1" applyFont="1" applyFill="1" applyBorder="1" applyAlignment="1">
      <alignment horizontal="right" vertical="center" wrapText="1"/>
    </xf>
    <xf numFmtId="0" fontId="73" fillId="0" borderId="33" xfId="0" applyFont="1" applyBorder="1"/>
    <xf numFmtId="0" fontId="73" fillId="0" borderId="0" xfId="0" applyFont="1"/>
    <xf numFmtId="0" fontId="88" fillId="2" borderId="33" xfId="0" applyFont="1" applyFill="1" applyBorder="1" applyAlignment="1">
      <alignment vertical="center" wrapText="1"/>
    </xf>
    <xf numFmtId="166" fontId="88" fillId="2" borderId="33" xfId="7" applyNumberFormat="1" applyFont="1" applyFill="1" applyBorder="1"/>
    <xf numFmtId="166" fontId="85" fillId="2" borderId="33" xfId="7" applyNumberFormat="1" applyFont="1" applyFill="1" applyBorder="1" applyAlignment="1">
      <alignment vertical="center"/>
    </xf>
    <xf numFmtId="0" fontId="73" fillId="2" borderId="31" xfId="0" applyFont="1" applyFill="1" applyBorder="1" applyAlignment="1">
      <alignment vertical="center"/>
    </xf>
    <xf numFmtId="0" fontId="73" fillId="2" borderId="32" xfId="0" applyFont="1" applyFill="1" applyBorder="1" applyAlignment="1">
      <alignment vertical="center"/>
    </xf>
    <xf numFmtId="0" fontId="73" fillId="2" borderId="22" xfId="0" applyFont="1" applyFill="1" applyBorder="1" applyAlignment="1">
      <alignment horizontal="center"/>
    </xf>
    <xf numFmtId="0" fontId="73" fillId="2" borderId="33" xfId="208" applyFont="1" applyFill="1" applyBorder="1" applyAlignment="1">
      <alignment horizontal="center"/>
    </xf>
    <xf numFmtId="0" fontId="17" fillId="0" borderId="33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left" vertical="center" wrapText="1"/>
    </xf>
    <xf numFmtId="0" fontId="73" fillId="2" borderId="0" xfId="1660" applyFont="1" applyFill="1" applyAlignment="1">
      <alignment vertical="top"/>
    </xf>
    <xf numFmtId="0" fontId="73" fillId="2" borderId="0" xfId="299" applyFont="1" applyFill="1" applyAlignment="1">
      <alignment vertical="top"/>
    </xf>
    <xf numFmtId="0" fontId="73" fillId="2" borderId="0" xfId="1660" applyFont="1" applyFill="1"/>
    <xf numFmtId="0" fontId="73" fillId="2" borderId="0" xfId="2028" applyFont="1" applyFill="1"/>
    <xf numFmtId="43" fontId="73" fillId="2" borderId="0" xfId="299" applyNumberFormat="1" applyFont="1" applyFill="1"/>
    <xf numFmtId="0" fontId="17" fillId="2" borderId="33" xfId="96" applyFont="1" applyFill="1" applyBorder="1" applyAlignment="1">
      <alignment vertical="center" wrapText="1"/>
    </xf>
    <xf numFmtId="0" fontId="17" fillId="2" borderId="33" xfId="0" applyFont="1" applyFill="1" applyBorder="1" applyAlignment="1">
      <alignment horizontal="center" vertical="top" wrapText="1"/>
    </xf>
    <xf numFmtId="0" fontId="99" fillId="2" borderId="0" xfId="299" applyFont="1" applyFill="1"/>
    <xf numFmtId="0" fontId="99" fillId="2" borderId="0" xfId="0" applyFont="1" applyFill="1"/>
    <xf numFmtId="0" fontId="99" fillId="0" borderId="0" xfId="0" applyFont="1"/>
    <xf numFmtId="0" fontId="98" fillId="2" borderId="1" xfId="96" applyFont="1" applyFill="1" applyBorder="1" applyAlignment="1">
      <alignment horizontal="center" vertical="center" wrapText="1"/>
    </xf>
    <xf numFmtId="0" fontId="99" fillId="2" borderId="0" xfId="253" applyFont="1" applyFill="1"/>
    <xf numFmtId="43" fontId="73" fillId="2" borderId="33" xfId="7" applyFont="1" applyFill="1" applyBorder="1" applyAlignment="1">
      <alignment vertical="center"/>
    </xf>
    <xf numFmtId="0" fontId="73" fillId="2" borderId="2" xfId="253" applyFont="1" applyFill="1" applyBorder="1" applyAlignment="1">
      <alignment horizontal="center"/>
    </xf>
    <xf numFmtId="0" fontId="73" fillId="2" borderId="26" xfId="299" applyFont="1" applyFill="1" applyBorder="1" applyAlignment="1">
      <alignment horizontal="center"/>
    </xf>
    <xf numFmtId="0" fontId="73" fillId="2" borderId="26" xfId="0" applyFont="1" applyFill="1" applyBorder="1" applyAlignment="1">
      <alignment horizontal="center"/>
    </xf>
    <xf numFmtId="166" fontId="73" fillId="2" borderId="26" xfId="253" applyNumberFormat="1" applyFont="1" applyFill="1" applyBorder="1"/>
    <xf numFmtId="166" fontId="73" fillId="2" borderId="26" xfId="7" applyNumberFormat="1" applyFont="1" applyFill="1" applyBorder="1" applyAlignment="1">
      <alignment vertical="center"/>
    </xf>
    <xf numFmtId="0" fontId="73" fillId="2" borderId="33" xfId="299" applyFont="1" applyFill="1" applyBorder="1" applyAlignment="1">
      <alignment vertical="top"/>
    </xf>
    <xf numFmtId="169" fontId="73" fillId="2" borderId="33" xfId="7" applyNumberFormat="1" applyFont="1" applyFill="1" applyBorder="1" applyAlignment="1">
      <alignment horizontal="right" vertical="top" wrapText="1"/>
    </xf>
    <xf numFmtId="0" fontId="73" fillId="2" borderId="33" xfId="96" applyFont="1" applyFill="1" applyBorder="1" applyAlignment="1">
      <alignment horizontal="center" vertical="center" wrapText="1"/>
    </xf>
    <xf numFmtId="49" fontId="17" fillId="2" borderId="33" xfId="96" applyNumberFormat="1" applyFont="1" applyFill="1" applyBorder="1" applyAlignment="1">
      <alignment horizontal="center" vertical="center" textRotation="90" wrapText="1"/>
    </xf>
    <xf numFmtId="169" fontId="17" fillId="58" borderId="21" xfId="7" applyNumberFormat="1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73" fillId="2" borderId="33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top" wrapText="1"/>
    </xf>
    <xf numFmtId="0" fontId="17" fillId="2" borderId="35" xfId="0" applyFont="1" applyFill="1" applyBorder="1" applyAlignment="1">
      <alignment vertical="top" wrapText="1"/>
    </xf>
    <xf numFmtId="0" fontId="17" fillId="2" borderId="33" xfId="0" applyFont="1" applyFill="1" applyBorder="1" applyAlignment="1">
      <alignment vertical="center" wrapText="1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74" fillId="0" borderId="0" xfId="0" applyFont="1" applyAlignment="1">
      <alignment horizontal="left" vertical="center" wrapText="1"/>
    </xf>
    <xf numFmtId="43" fontId="73" fillId="2" borderId="33" xfId="7" applyFont="1" applyFill="1" applyBorder="1" applyAlignment="1">
      <alignment vertical="center" wrapText="1"/>
    </xf>
    <xf numFmtId="43" fontId="17" fillId="2" borderId="33" xfId="7" applyFont="1" applyFill="1" applyBorder="1" applyAlignment="1">
      <alignment vertical="center" wrapText="1"/>
    </xf>
    <xf numFmtId="43" fontId="17" fillId="2" borderId="33" xfId="0" applyNumberFormat="1" applyFont="1" applyFill="1" applyBorder="1" applyAlignment="1">
      <alignment vertical="center" wrapText="1"/>
    </xf>
    <xf numFmtId="0" fontId="93" fillId="0" borderId="0" xfId="0" applyFont="1" applyAlignment="1">
      <alignment horizontal="left" vertical="top" wrapText="1"/>
    </xf>
    <xf numFmtId="0" fontId="74" fillId="2" borderId="0" xfId="0" applyFont="1" applyFill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14" fillId="2" borderId="33" xfId="0" applyFont="1" applyFill="1" applyBorder="1" applyAlignment="1">
      <alignment vertical="center" wrapText="1"/>
    </xf>
    <xf numFmtId="43" fontId="14" fillId="2" borderId="33" xfId="7" applyFont="1" applyFill="1" applyBorder="1" applyAlignment="1">
      <alignment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center" vertical="center" wrapText="1"/>
    </xf>
    <xf numFmtId="0" fontId="73" fillId="2" borderId="0" xfId="0" applyFont="1" applyFill="1" applyAlignment="1">
      <alignment vertical="center" wrapText="1"/>
    </xf>
    <xf numFmtId="0" fontId="17" fillId="2" borderId="0" xfId="0" applyFont="1" applyFill="1" applyAlignment="1">
      <alignment vertical="center" wrapText="1"/>
    </xf>
    <xf numFmtId="0" fontId="73" fillId="2" borderId="33" xfId="0" applyFont="1" applyFill="1" applyBorder="1" applyAlignment="1">
      <alignment horizontal="right" vertical="center" wrapText="1"/>
    </xf>
    <xf numFmtId="0" fontId="73" fillId="0" borderId="0" xfId="0" applyFont="1" applyAlignment="1">
      <alignment horizontal="left" vertical="top" wrapText="1"/>
    </xf>
    <xf numFmtId="0" fontId="74" fillId="2" borderId="37" xfId="0" applyFont="1" applyFill="1" applyBorder="1" applyAlignment="1">
      <alignment vertical="center" wrapText="1"/>
    </xf>
    <xf numFmtId="0" fontId="74" fillId="2" borderId="23" xfId="0" applyFont="1" applyFill="1" applyBorder="1" applyAlignment="1">
      <alignment vertical="center" wrapText="1"/>
    </xf>
    <xf numFmtId="0" fontId="14" fillId="2" borderId="23" xfId="0" applyFont="1" applyFill="1" applyBorder="1" applyAlignment="1">
      <alignment vertical="center" wrapText="1"/>
    </xf>
    <xf numFmtId="166" fontId="74" fillId="2" borderId="0" xfId="253" applyNumberFormat="1" applyFont="1" applyFill="1" applyAlignment="1">
      <alignment vertical="top" wrapText="1"/>
    </xf>
    <xf numFmtId="169" fontId="17" fillId="57" borderId="26" xfId="96" applyNumberFormat="1" applyFont="1" applyFill="1" applyBorder="1" applyAlignment="1">
      <alignment horizontal="center" vertical="center" wrapText="1"/>
    </xf>
    <xf numFmtId="169" fontId="17" fillId="59" borderId="26" xfId="96" applyNumberFormat="1" applyFont="1" applyFill="1" applyBorder="1" applyAlignment="1">
      <alignment horizontal="center" vertical="top" wrapText="1"/>
    </xf>
    <xf numFmtId="0" fontId="73" fillId="0" borderId="0" xfId="0" applyFont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/>
    </xf>
    <xf numFmtId="0" fontId="17" fillId="2" borderId="33" xfId="0" applyFont="1" applyFill="1" applyBorder="1" applyAlignment="1">
      <alignment horizontal="left" vertical="top" wrapText="1"/>
    </xf>
    <xf numFmtId="0" fontId="98" fillId="2" borderId="22" xfId="96" applyFont="1" applyFill="1" applyBorder="1" applyAlignment="1">
      <alignment horizontal="center" vertical="center" wrapText="1"/>
    </xf>
    <xf numFmtId="0" fontId="99" fillId="2" borderId="22" xfId="253" applyFont="1" applyFill="1" applyBorder="1" applyAlignment="1">
      <alignment horizontal="center"/>
    </xf>
    <xf numFmtId="0" fontId="17" fillId="2" borderId="33" xfId="0" applyFont="1" applyFill="1" applyBorder="1" applyAlignment="1">
      <alignment horizontal="left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73" fillId="2" borderId="22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0" fontId="73" fillId="2" borderId="33" xfId="0" applyFont="1" applyFill="1" applyBorder="1" applyAlignment="1">
      <alignment horizontal="left" vertical="center" wrapText="1"/>
    </xf>
    <xf numFmtId="0" fontId="73" fillId="2" borderId="33" xfId="0" applyFont="1" applyFill="1" applyBorder="1" applyAlignment="1">
      <alignment horizontal="left" vertical="top" wrapText="1"/>
    </xf>
    <xf numFmtId="0" fontId="73" fillId="2" borderId="33" xfId="299" applyFont="1" applyFill="1" applyBorder="1" applyAlignment="1">
      <alignment horizontal="left" vertical="center" wrapText="1"/>
    </xf>
    <xf numFmtId="0" fontId="73" fillId="2" borderId="26" xfId="1735" applyFont="1" applyFill="1" applyBorder="1" applyAlignment="1">
      <alignment horizontal="center" vertical="center" wrapText="1"/>
    </xf>
    <xf numFmtId="0" fontId="99" fillId="2" borderId="0" xfId="1734" applyFont="1" applyFill="1"/>
    <xf numFmtId="0" fontId="99" fillId="2" borderId="0" xfId="1734" applyFont="1" applyFill="1" applyAlignment="1">
      <alignment vertical="center"/>
    </xf>
    <xf numFmtId="0" fontId="99" fillId="2" borderId="0" xfId="1734" applyFont="1" applyFill="1" applyAlignment="1">
      <alignment horizontal="center" vertical="center"/>
    </xf>
    <xf numFmtId="0" fontId="99" fillId="2" borderId="0" xfId="1734" applyFont="1" applyFill="1" applyAlignment="1">
      <alignment horizontal="right" vertical="center"/>
    </xf>
    <xf numFmtId="0" fontId="98" fillId="2" borderId="0" xfId="1734" applyFont="1" applyFill="1" applyAlignment="1">
      <alignment horizontal="center" vertical="center" wrapText="1"/>
    </xf>
    <xf numFmtId="0" fontId="99" fillId="2" borderId="0" xfId="299" applyFont="1" applyFill="1" applyAlignment="1">
      <alignment vertical="center"/>
    </xf>
    <xf numFmtId="0" fontId="99" fillId="2" borderId="0" xfId="299" applyFont="1" applyFill="1" applyAlignment="1">
      <alignment horizontal="center" vertical="center"/>
    </xf>
    <xf numFmtId="4" fontId="17" fillId="2" borderId="26" xfId="96" applyNumberFormat="1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top" wrapText="1"/>
    </xf>
    <xf numFmtId="0" fontId="74" fillId="0" borderId="29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left" vertical="top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/>
    </xf>
    <xf numFmtId="0" fontId="73" fillId="2" borderId="29" xfId="0" applyFont="1" applyFill="1" applyBorder="1" applyAlignment="1">
      <alignment horizontal="left" vertical="top" wrapText="1"/>
    </xf>
    <xf numFmtId="0" fontId="85" fillId="2" borderId="29" xfId="165" applyFont="1" applyFill="1" applyBorder="1">
      <alignment horizontal="left" vertical="top" wrapText="1"/>
    </xf>
    <xf numFmtId="0" fontId="17" fillId="2" borderId="33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left" vertical="center" wrapText="1"/>
    </xf>
    <xf numFmtId="0" fontId="73" fillId="2" borderId="0" xfId="0" applyFont="1" applyFill="1" applyAlignment="1">
      <alignment horizontal="right" vertical="center"/>
    </xf>
    <xf numFmtId="0" fontId="17" fillId="0" borderId="33" xfId="0" applyFont="1" applyBorder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73" fillId="0" borderId="33" xfId="0" applyFont="1" applyBorder="1" applyAlignment="1">
      <alignment horizontal="left" vertical="center" wrapText="1"/>
    </xf>
    <xf numFmtId="0" fontId="73" fillId="2" borderId="27" xfId="0" applyFont="1" applyFill="1" applyBorder="1" applyAlignment="1">
      <alignment horizontal="center" vertical="center" wrapText="1"/>
    </xf>
    <xf numFmtId="0" fontId="73" fillId="2" borderId="28" xfId="0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/>
    </xf>
    <xf numFmtId="0" fontId="17" fillId="2" borderId="35" xfId="0" applyFont="1" applyFill="1" applyBorder="1" applyAlignment="1">
      <alignment horizontal="center"/>
    </xf>
    <xf numFmtId="0" fontId="17" fillId="2" borderId="36" xfId="0" applyFont="1" applyFill="1" applyBorder="1" applyAlignment="1">
      <alignment horizontal="center"/>
    </xf>
    <xf numFmtId="0" fontId="73" fillId="2" borderId="22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/>
    </xf>
    <xf numFmtId="0" fontId="17" fillId="2" borderId="33" xfId="0" applyFont="1" applyFill="1" applyBorder="1" applyAlignment="1">
      <alignment horizontal="left" vertical="top" wrapText="1"/>
    </xf>
    <xf numFmtId="0" fontId="17" fillId="2" borderId="22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49" fontId="17" fillId="2" borderId="22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17" fillId="2" borderId="29" xfId="0" applyFont="1" applyFill="1" applyBorder="1" applyAlignment="1">
      <alignment horizontal="left" vertical="top" wrapText="1"/>
    </xf>
    <xf numFmtId="49" fontId="97" fillId="2" borderId="34" xfId="0" applyNumberFormat="1" applyFont="1" applyFill="1" applyBorder="1" applyAlignment="1">
      <alignment horizontal="center" vertical="top" wrapText="1"/>
    </xf>
    <xf numFmtId="49" fontId="97" fillId="2" borderId="35" xfId="0" applyNumberFormat="1" applyFont="1" applyFill="1" applyBorder="1" applyAlignment="1">
      <alignment horizontal="center" vertical="top" wrapText="1"/>
    </xf>
    <xf numFmtId="0" fontId="73" fillId="2" borderId="29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49" fontId="97" fillId="2" borderId="22" xfId="0" applyNumberFormat="1" applyFont="1" applyFill="1" applyBorder="1" applyAlignment="1">
      <alignment horizontal="center" vertical="top" wrapText="1"/>
    </xf>
    <xf numFmtId="49" fontId="97" fillId="2" borderId="1" xfId="0" applyNumberFormat="1" applyFont="1" applyFill="1" applyBorder="1" applyAlignment="1">
      <alignment horizontal="center" vertical="top" wrapText="1"/>
    </xf>
    <xf numFmtId="0" fontId="17" fillId="2" borderId="22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center"/>
    </xf>
    <xf numFmtId="0" fontId="73" fillId="2" borderId="2" xfId="0" applyFont="1" applyFill="1" applyBorder="1" applyAlignment="1">
      <alignment horizontal="center"/>
    </xf>
    <xf numFmtId="0" fontId="17" fillId="2" borderId="22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168" fontId="73" fillId="2" borderId="27" xfId="96" applyNumberFormat="1" applyFont="1" applyFill="1" applyBorder="1" applyAlignment="1">
      <alignment horizontal="center" vertical="center" wrapText="1"/>
    </xf>
    <xf numFmtId="168" fontId="73" fillId="2" borderId="28" xfId="96" applyNumberFormat="1" applyFont="1" applyFill="1" applyBorder="1" applyAlignment="1">
      <alignment horizontal="center" vertical="center" wrapText="1"/>
    </xf>
    <xf numFmtId="168" fontId="73" fillId="2" borderId="29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30" xfId="2028" applyFont="1" applyFill="1" applyBorder="1" applyAlignment="1">
      <alignment horizontal="right"/>
    </xf>
    <xf numFmtId="49" fontId="17" fillId="2" borderId="27" xfId="96" applyNumberFormat="1" applyFont="1" applyFill="1" applyBorder="1" applyAlignment="1">
      <alignment horizontal="center" vertical="center" wrapText="1"/>
    </xf>
    <xf numFmtId="49" fontId="17" fillId="2" borderId="29" xfId="96" applyNumberFormat="1" applyFont="1" applyFill="1" applyBorder="1" applyAlignment="1">
      <alignment horizontal="center" vertical="center" wrapText="1"/>
    </xf>
    <xf numFmtId="168" fontId="17" fillId="2" borderId="22" xfId="96" applyNumberFormat="1" applyFont="1" applyFill="1" applyBorder="1" applyAlignment="1">
      <alignment horizontal="center" vertical="center" wrapText="1"/>
    </xf>
    <xf numFmtId="168" fontId="17" fillId="2" borderId="2" xfId="96" applyNumberFormat="1" applyFont="1" applyFill="1" applyBorder="1" applyAlignment="1">
      <alignment horizontal="center" vertical="center" wrapText="1"/>
    </xf>
    <xf numFmtId="0" fontId="74" fillId="2" borderId="22" xfId="253" applyFont="1" applyFill="1" applyBorder="1" applyAlignment="1">
      <alignment horizontal="center"/>
    </xf>
    <xf numFmtId="0" fontId="74" fillId="2" borderId="2" xfId="253" applyFont="1" applyFill="1" applyBorder="1" applyAlignment="1">
      <alignment horizontal="center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166" fontId="92" fillId="2" borderId="27" xfId="96" applyNumberFormat="1" applyFont="1" applyFill="1" applyBorder="1" applyAlignment="1">
      <alignment horizontal="center" vertical="center" wrapText="1"/>
    </xf>
    <xf numFmtId="166" fontId="92" fillId="2" borderId="28" xfId="96" applyNumberFormat="1" applyFont="1" applyFill="1" applyBorder="1" applyAlignment="1">
      <alignment horizontal="center" vertical="center" wrapText="1"/>
    </xf>
    <xf numFmtId="166" fontId="92" fillId="2" borderId="29" xfId="96" applyNumberFormat="1" applyFont="1" applyFill="1" applyBorder="1" applyAlignment="1">
      <alignment horizontal="center" vertical="center" wrapText="1"/>
    </xf>
    <xf numFmtId="0" fontId="73" fillId="2" borderId="22" xfId="253" applyFont="1" applyFill="1" applyBorder="1" applyAlignment="1">
      <alignment horizontal="center"/>
    </xf>
    <xf numFmtId="0" fontId="73" fillId="2" borderId="2" xfId="253" applyFont="1" applyFill="1" applyBorder="1" applyAlignment="1">
      <alignment horizontal="center"/>
    </xf>
    <xf numFmtId="0" fontId="17" fillId="2" borderId="33" xfId="0" applyFont="1" applyFill="1" applyBorder="1" applyAlignment="1">
      <alignment horizontal="left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left" vertical="center" wrapText="1"/>
    </xf>
    <xf numFmtId="0" fontId="17" fillId="2" borderId="37" xfId="0" applyFont="1" applyFill="1" applyBorder="1" applyAlignment="1">
      <alignment horizontal="left" vertical="center" wrapText="1"/>
    </xf>
    <xf numFmtId="0" fontId="17" fillId="2" borderId="23" xfId="0" applyFont="1" applyFill="1" applyBorder="1" applyAlignment="1">
      <alignment horizontal="left" vertical="center" wrapText="1"/>
    </xf>
    <xf numFmtId="0" fontId="74" fillId="2" borderId="33" xfId="0" applyFont="1" applyFill="1" applyBorder="1" applyAlignment="1">
      <alignment horizontal="center" vertical="center" wrapText="1"/>
    </xf>
    <xf numFmtId="0" fontId="74" fillId="2" borderId="23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left" vertical="center" wrapText="1"/>
    </xf>
    <xf numFmtId="0" fontId="14" fillId="2" borderId="37" xfId="0" applyFont="1" applyFill="1" applyBorder="1" applyAlignment="1">
      <alignment horizontal="left" vertical="center" wrapText="1"/>
    </xf>
    <xf numFmtId="0" fontId="14" fillId="2" borderId="23" xfId="0" applyFont="1" applyFill="1" applyBorder="1" applyAlignment="1">
      <alignment horizontal="left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34" xfId="0" applyFont="1" applyFill="1" applyBorder="1" applyAlignment="1">
      <alignment horizontal="center" vertical="center" wrapText="1"/>
    </xf>
    <xf numFmtId="0" fontId="14" fillId="2" borderId="35" xfId="0" applyFont="1" applyFill="1" applyBorder="1" applyAlignment="1">
      <alignment horizontal="center" vertical="center" wrapText="1"/>
    </xf>
    <xf numFmtId="0" fontId="73" fillId="0" borderId="33" xfId="0" applyFont="1" applyBorder="1" applyAlignment="1">
      <alignment horizontal="center" vertical="center" wrapText="1"/>
    </xf>
    <xf numFmtId="0" fontId="17" fillId="59" borderId="33" xfId="0" applyFont="1" applyFill="1" applyBorder="1" applyAlignment="1">
      <alignment horizontal="center" vertical="top" wrapText="1"/>
    </xf>
    <xf numFmtId="0" fontId="93" fillId="0" borderId="33" xfId="0" applyFont="1" applyBorder="1" applyAlignment="1">
      <alignment horizontal="left" vertical="top" wrapText="1"/>
    </xf>
    <xf numFmtId="0" fontId="17" fillId="57" borderId="33" xfId="0" applyFont="1" applyFill="1" applyBorder="1" applyAlignment="1">
      <alignment horizontal="left" vertical="top" wrapText="1"/>
    </xf>
    <xf numFmtId="0" fontId="14" fillId="2" borderId="33" xfId="0" applyFont="1" applyFill="1" applyBorder="1" applyAlignment="1">
      <alignment horizontal="left" vertical="center" wrapText="1"/>
    </xf>
    <xf numFmtId="0" fontId="73" fillId="2" borderId="33" xfId="0" applyFont="1" applyFill="1" applyBorder="1" applyAlignment="1">
      <alignment horizontal="left" vertical="top" wrapText="1"/>
    </xf>
    <xf numFmtId="0" fontId="73" fillId="2" borderId="31" xfId="299" applyFont="1" applyFill="1" applyBorder="1" applyAlignment="1">
      <alignment horizontal="center" vertical="top" wrapText="1"/>
    </xf>
    <xf numFmtId="0" fontId="73" fillId="2" borderId="32" xfId="299" applyFont="1" applyFill="1" applyBorder="1" applyAlignment="1">
      <alignment horizontal="center" vertical="top" wrapText="1"/>
    </xf>
    <xf numFmtId="0" fontId="73" fillId="2" borderId="29" xfId="299" applyFont="1" applyFill="1" applyBorder="1" applyAlignment="1">
      <alignment horizontal="center" vertical="top" wrapText="1"/>
    </xf>
    <xf numFmtId="0" fontId="73" fillId="2" borderId="37" xfId="299" applyFont="1" applyFill="1" applyBorder="1" applyAlignment="1">
      <alignment horizontal="center" vertical="top" wrapText="1"/>
    </xf>
    <xf numFmtId="0" fontId="73" fillId="2" borderId="31" xfId="299" applyFont="1" applyFill="1" applyBorder="1" applyAlignment="1">
      <alignment horizontal="left" vertical="center" wrapText="1"/>
    </xf>
    <xf numFmtId="0" fontId="73" fillId="2" borderId="37" xfId="299" applyFont="1" applyFill="1" applyBorder="1" applyAlignment="1">
      <alignment horizontal="left" vertical="center" wrapText="1"/>
    </xf>
    <xf numFmtId="0" fontId="73" fillId="2" borderId="29" xfId="299" applyFont="1" applyFill="1" applyBorder="1" applyAlignment="1">
      <alignment horizontal="left" vertical="center" wrapText="1"/>
    </xf>
    <xf numFmtId="0" fontId="73" fillId="2" borderId="26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left" vertical="center" wrapText="1"/>
    </xf>
    <xf numFmtId="0" fontId="73" fillId="57" borderId="27" xfId="0" applyFont="1" applyFill="1" applyBorder="1" applyAlignment="1">
      <alignment horizontal="left" vertical="center" wrapText="1"/>
    </xf>
    <xf numFmtId="0" fontId="73" fillId="57" borderId="28" xfId="0" applyFont="1" applyFill="1" applyBorder="1" applyAlignment="1">
      <alignment horizontal="left" vertical="center" wrapText="1"/>
    </xf>
    <xf numFmtId="0" fontId="73" fillId="57" borderId="29" xfId="0" applyFont="1" applyFill="1" applyBorder="1" applyAlignment="1">
      <alignment horizontal="left" vertical="center" wrapText="1"/>
    </xf>
    <xf numFmtId="0" fontId="73" fillId="2" borderId="31" xfId="299" applyFont="1" applyFill="1" applyBorder="1" applyAlignment="1">
      <alignment horizontal="left" vertical="top" wrapText="1"/>
    </xf>
    <xf numFmtId="0" fontId="73" fillId="2" borderId="32" xfId="299" applyFont="1" applyFill="1" applyBorder="1" applyAlignment="1">
      <alignment horizontal="left" vertical="top" wrapText="1"/>
    </xf>
    <xf numFmtId="0" fontId="73" fillId="2" borderId="29" xfId="299" applyFont="1" applyFill="1" applyBorder="1" applyAlignment="1">
      <alignment horizontal="left" vertical="top" wrapText="1"/>
    </xf>
    <xf numFmtId="0" fontId="73" fillId="57" borderId="31" xfId="0" applyFont="1" applyFill="1" applyBorder="1" applyAlignment="1">
      <alignment horizontal="left" vertical="center" wrapText="1"/>
    </xf>
    <xf numFmtId="0" fontId="73" fillId="57" borderId="32" xfId="0" applyFont="1" applyFill="1" applyBorder="1" applyAlignment="1">
      <alignment horizontal="left" vertical="center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26" xfId="1734" applyFont="1" applyFill="1" applyBorder="1" applyAlignment="1">
      <alignment horizontal="center" vertical="center" wrapText="1"/>
    </xf>
    <xf numFmtId="0" fontId="73" fillId="2" borderId="26" xfId="1735" applyFont="1" applyFill="1" applyBorder="1" applyAlignment="1">
      <alignment horizontal="center" vertical="center" wrapText="1"/>
    </xf>
    <xf numFmtId="0" fontId="73" fillId="2" borderId="26" xfId="8" applyFont="1" applyFill="1" applyBorder="1" applyAlignment="1">
      <alignment horizontal="center" vertical="center" wrapText="1"/>
    </xf>
    <xf numFmtId="0" fontId="73" fillId="2" borderId="27" xfId="1735" applyFont="1" applyFill="1" applyBorder="1" applyAlignment="1">
      <alignment horizontal="center" wrapText="1"/>
    </xf>
    <xf numFmtId="0" fontId="73" fillId="2" borderId="28" xfId="1735" applyFont="1" applyFill="1" applyBorder="1" applyAlignment="1">
      <alignment horizontal="center" wrapText="1"/>
    </xf>
    <xf numFmtId="0" fontId="73" fillId="2" borderId="29" xfId="1735" applyFont="1" applyFill="1" applyBorder="1" applyAlignment="1">
      <alignment horizontal="center" wrapText="1"/>
    </xf>
    <xf numFmtId="0" fontId="17" fillId="58" borderId="26" xfId="0" applyFont="1" applyFill="1" applyBorder="1" applyAlignment="1">
      <alignment vertical="top" wrapText="1"/>
    </xf>
    <xf numFmtId="0" fontId="73" fillId="2" borderId="31" xfId="0" applyFont="1" applyFill="1" applyBorder="1" applyAlignment="1">
      <alignment horizontal="center" vertical="center" wrapText="1"/>
    </xf>
    <xf numFmtId="0" fontId="73" fillId="2" borderId="32" xfId="0" applyFont="1" applyFill="1" applyBorder="1" applyAlignment="1">
      <alignment horizontal="center" vertical="center" wrapText="1"/>
    </xf>
  </cellXfs>
  <cellStyles count="3116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24"/>
  <sheetViews>
    <sheetView topLeftCell="A6" zoomScale="55" zoomScaleNormal="55" zoomScaleSheetLayoutView="100" workbookViewId="0">
      <selection activeCell="L17" sqref="L17"/>
    </sheetView>
  </sheetViews>
  <sheetFormatPr defaultColWidth="9.09765625" defaultRowHeight="17.75"/>
  <cols>
    <col min="1" max="1" width="6.796875" style="17" customWidth="1"/>
    <col min="2" max="2" width="10.3984375" style="17" customWidth="1"/>
    <col min="3" max="3" width="15.19921875" style="17" customWidth="1"/>
    <col min="4" max="6" width="46.296875" style="17" customWidth="1"/>
    <col min="7" max="10" width="16.3984375" style="17" customWidth="1"/>
    <col min="11" max="12" width="12.19921875" style="17" customWidth="1"/>
    <col min="13" max="16384" width="9.09765625" style="17"/>
  </cols>
  <sheetData>
    <row r="1" spans="1:51" ht="37.35" customHeight="1">
      <c r="F1" s="231" t="s">
        <v>18</v>
      </c>
      <c r="G1" s="231"/>
      <c r="H1" s="231"/>
      <c r="I1" s="231"/>
      <c r="J1" s="231"/>
    </row>
    <row r="2" spans="1:51" ht="17.600000000000001" customHeight="1">
      <c r="F2" s="231" t="s">
        <v>121</v>
      </c>
      <c r="G2" s="231"/>
      <c r="H2" s="231"/>
      <c r="I2" s="231"/>
      <c r="J2" s="231"/>
    </row>
    <row r="3" spans="1:51" ht="17.600000000000001" customHeight="1">
      <c r="F3" s="231" t="s">
        <v>0</v>
      </c>
      <c r="G3" s="231"/>
      <c r="H3" s="231"/>
      <c r="I3" s="231"/>
      <c r="J3" s="231"/>
    </row>
    <row r="6" spans="1:51" ht="75.900000000000006" customHeight="1">
      <c r="A6" s="233" t="s">
        <v>126</v>
      </c>
      <c r="B6" s="233"/>
      <c r="C6" s="233"/>
      <c r="D6" s="233"/>
      <c r="E6" s="233"/>
      <c r="F6" s="233"/>
      <c r="G6" s="233"/>
      <c r="H6" s="233"/>
      <c r="I6" s="233"/>
      <c r="J6" s="233"/>
    </row>
    <row r="7" spans="1:51">
      <c r="A7" s="178"/>
      <c r="B7" s="178"/>
      <c r="C7" s="178"/>
      <c r="D7" s="178"/>
      <c r="E7" s="178"/>
      <c r="F7" s="178"/>
      <c r="G7" s="178"/>
    </row>
    <row r="9" spans="1:51">
      <c r="D9" s="177"/>
      <c r="E9" s="177"/>
      <c r="F9" s="177"/>
      <c r="G9" s="177"/>
      <c r="J9" s="177" t="s">
        <v>9</v>
      </c>
    </row>
    <row r="10" spans="1:51" ht="45.15" customHeight="1">
      <c r="A10" s="238" t="s">
        <v>127</v>
      </c>
      <c r="B10" s="238" t="s">
        <v>1</v>
      </c>
      <c r="C10" s="238"/>
      <c r="D10" s="238" t="s">
        <v>128</v>
      </c>
      <c r="E10" s="238" t="s">
        <v>129</v>
      </c>
      <c r="F10" s="238" t="s">
        <v>130</v>
      </c>
      <c r="G10" s="235" t="s">
        <v>24</v>
      </c>
      <c r="H10" s="236"/>
      <c r="I10" s="236"/>
      <c r="J10" s="237"/>
    </row>
    <row r="11" spans="1:51" ht="17.75" customHeight="1">
      <c r="A11" s="238"/>
      <c r="B11" s="238"/>
      <c r="C11" s="238"/>
      <c r="D11" s="238"/>
      <c r="E11" s="238"/>
      <c r="F11" s="238"/>
      <c r="G11" s="239" t="s">
        <v>131</v>
      </c>
      <c r="H11" s="238" t="s">
        <v>132</v>
      </c>
      <c r="I11" s="238" t="s">
        <v>2</v>
      </c>
      <c r="J11" s="238" t="s">
        <v>3</v>
      </c>
    </row>
    <row r="12" spans="1:51">
      <c r="A12" s="238"/>
      <c r="B12" s="147" t="s">
        <v>14</v>
      </c>
      <c r="C12" s="147" t="s">
        <v>15</v>
      </c>
      <c r="D12" s="238"/>
      <c r="E12" s="238"/>
      <c r="F12" s="238"/>
      <c r="G12" s="239"/>
      <c r="H12" s="238"/>
      <c r="I12" s="238"/>
      <c r="J12" s="238"/>
    </row>
    <row r="13" spans="1:51" s="179" customFormat="1" ht="25" customHeight="1">
      <c r="A13" s="232" t="s">
        <v>133</v>
      </c>
      <c r="B13" s="232"/>
      <c r="C13" s="232"/>
      <c r="D13" s="232"/>
      <c r="E13" s="232"/>
      <c r="F13" s="232"/>
      <c r="G13" s="1">
        <f>+G15</f>
        <v>3.637978807091713E-12</v>
      </c>
      <c r="H13" s="1">
        <f t="shared" ref="H13:J13" si="0">+H15</f>
        <v>7.2759576141834259E-12</v>
      </c>
      <c r="I13" s="1">
        <f t="shared" si="0"/>
        <v>7.2759576141834259E-12</v>
      </c>
      <c r="J13" s="1">
        <f t="shared" si="0"/>
        <v>0</v>
      </c>
      <c r="K13" s="230"/>
      <c r="L13" s="230"/>
      <c r="M13" s="230"/>
      <c r="N13" s="230"/>
      <c r="O13" s="230"/>
      <c r="P13" s="230"/>
      <c r="Q13" s="230"/>
      <c r="R13" s="230"/>
      <c r="S13" s="230"/>
      <c r="T13" s="230"/>
      <c r="U13" s="230"/>
      <c r="V13" s="230"/>
      <c r="W13" s="230"/>
      <c r="X13" s="23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/>
      <c r="AS13" s="230"/>
      <c r="AT13" s="230"/>
      <c r="AU13" s="230"/>
      <c r="AV13" s="230"/>
      <c r="AW13" s="230"/>
      <c r="AX13" s="230"/>
      <c r="AY13" s="230"/>
    </row>
    <row r="14" spans="1:51" s="179" customFormat="1">
      <c r="A14" s="234" t="s">
        <v>105</v>
      </c>
      <c r="B14" s="234"/>
      <c r="C14" s="234"/>
      <c r="D14" s="234"/>
      <c r="E14" s="234"/>
      <c r="F14" s="234"/>
      <c r="G14" s="1"/>
      <c r="H14" s="1"/>
      <c r="I14" s="1"/>
      <c r="J14" s="1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0"/>
      <c r="AC14" s="230"/>
      <c r="AD14" s="230"/>
      <c r="AE14" s="230"/>
      <c r="AF14" s="230"/>
      <c r="AG14" s="230"/>
      <c r="AH14" s="230"/>
      <c r="AI14" s="230"/>
      <c r="AJ14" s="230"/>
      <c r="AK14" s="230"/>
      <c r="AL14" s="230"/>
      <c r="AM14" s="230"/>
      <c r="AN14" s="230"/>
      <c r="AO14" s="230"/>
      <c r="AP14" s="230"/>
      <c r="AQ14" s="230"/>
      <c r="AR14" s="230"/>
      <c r="AS14" s="230"/>
      <c r="AT14" s="230"/>
      <c r="AU14" s="230"/>
      <c r="AV14" s="230"/>
      <c r="AW14" s="230"/>
      <c r="AX14" s="230"/>
      <c r="AY14" s="230"/>
    </row>
    <row r="15" spans="1:51" s="179" customFormat="1">
      <c r="A15" s="232" t="s">
        <v>17</v>
      </c>
      <c r="B15" s="232"/>
      <c r="C15" s="232"/>
      <c r="D15" s="232"/>
      <c r="E15" s="232"/>
      <c r="F15" s="232"/>
      <c r="G15" s="1">
        <f>+G16+G18+G21</f>
        <v>3.637978807091713E-12</v>
      </c>
      <c r="H15" s="1">
        <f t="shared" ref="H15:J15" si="1">+H16+H18+H21</f>
        <v>7.2759576141834259E-12</v>
      </c>
      <c r="I15" s="1">
        <f t="shared" si="1"/>
        <v>7.2759576141834259E-12</v>
      </c>
      <c r="J15" s="1">
        <f t="shared" si="1"/>
        <v>0</v>
      </c>
      <c r="K15" s="230"/>
      <c r="L15" s="230"/>
      <c r="M15" s="230"/>
      <c r="N15" s="230"/>
      <c r="O15" s="230"/>
      <c r="P15" s="230"/>
      <c r="Q15" s="230"/>
      <c r="R15" s="230"/>
      <c r="S15" s="230"/>
      <c r="T15" s="230"/>
      <c r="U15" s="230"/>
      <c r="V15" s="230"/>
      <c r="W15" s="230"/>
      <c r="X15" s="230"/>
      <c r="Y15" s="230"/>
      <c r="Z15" s="230"/>
      <c r="AA15" s="230"/>
      <c r="AB15" s="230"/>
      <c r="AC15" s="230"/>
      <c r="AD15" s="230"/>
      <c r="AE15" s="230"/>
      <c r="AF15" s="230"/>
      <c r="AG15" s="230"/>
      <c r="AH15" s="230"/>
      <c r="AI15" s="230"/>
      <c r="AJ15" s="230"/>
      <c r="AK15" s="230"/>
      <c r="AL15" s="230"/>
      <c r="AM15" s="230"/>
      <c r="AN15" s="230"/>
      <c r="AO15" s="230"/>
      <c r="AP15" s="230"/>
      <c r="AQ15" s="230"/>
      <c r="AR15" s="230"/>
      <c r="AS15" s="230"/>
      <c r="AT15" s="230"/>
      <c r="AU15" s="230"/>
      <c r="AV15" s="230"/>
      <c r="AW15" s="230"/>
      <c r="AX15" s="230"/>
      <c r="AY15" s="230"/>
    </row>
    <row r="16" spans="1:51" ht="99.95">
      <c r="A16" s="173"/>
      <c r="B16" s="176" t="s">
        <v>134</v>
      </c>
      <c r="C16" s="176"/>
      <c r="D16" s="176" t="s">
        <v>77</v>
      </c>
      <c r="E16" s="176" t="s">
        <v>135</v>
      </c>
      <c r="F16" s="176" t="s">
        <v>136</v>
      </c>
      <c r="G16" s="181">
        <f>+G17</f>
        <v>-59245.7</v>
      </c>
      <c r="H16" s="181">
        <f t="shared" ref="H16:J16" si="2">+H17</f>
        <v>-59245.7</v>
      </c>
      <c r="I16" s="181">
        <f t="shared" si="2"/>
        <v>-59245.7</v>
      </c>
      <c r="J16" s="181">
        <f t="shared" si="2"/>
        <v>-97126.900000000009</v>
      </c>
    </row>
    <row r="17" spans="1:10" ht="53.2">
      <c r="A17" s="173"/>
      <c r="B17" s="173"/>
      <c r="C17" s="173" t="s">
        <v>137</v>
      </c>
      <c r="D17" s="173" t="s">
        <v>113</v>
      </c>
      <c r="E17" s="173" t="s">
        <v>138</v>
      </c>
      <c r="F17" s="173" t="s">
        <v>139</v>
      </c>
      <c r="G17" s="180">
        <f>+'Հավելված N 2'!G69</f>
        <v>-59245.7</v>
      </c>
      <c r="H17" s="180">
        <f>+'Հավելված N 2'!H69</f>
        <v>-59245.7</v>
      </c>
      <c r="I17" s="180">
        <f>+'Հավելված N 2'!I69</f>
        <v>-59245.7</v>
      </c>
      <c r="J17" s="180">
        <f>+'Հավելված N 2'!J69</f>
        <v>-97126.900000000009</v>
      </c>
    </row>
    <row r="18" spans="1:10" ht="116.6">
      <c r="A18" s="173"/>
      <c r="B18" s="176" t="s">
        <v>141</v>
      </c>
      <c r="C18" s="176"/>
      <c r="D18" s="176" t="s">
        <v>104</v>
      </c>
      <c r="E18" s="176" t="s">
        <v>142</v>
      </c>
      <c r="F18" s="176" t="s">
        <v>143</v>
      </c>
      <c r="G18" s="181">
        <f>+G19+G20</f>
        <v>61442.3</v>
      </c>
      <c r="H18" s="181">
        <f t="shared" ref="H18:J18" si="3">+H19+H20</f>
        <v>61442.3</v>
      </c>
      <c r="I18" s="181">
        <f t="shared" si="3"/>
        <v>61442.3</v>
      </c>
      <c r="J18" s="181">
        <f t="shared" si="3"/>
        <v>61442.3</v>
      </c>
    </row>
    <row r="19" spans="1:10" ht="88.7">
      <c r="A19" s="173"/>
      <c r="B19" s="173"/>
      <c r="C19" s="173" t="s">
        <v>144</v>
      </c>
      <c r="D19" s="173" t="s">
        <v>145</v>
      </c>
      <c r="E19" s="173" t="s">
        <v>146</v>
      </c>
      <c r="F19" s="173" t="s">
        <v>140</v>
      </c>
      <c r="G19" s="180">
        <f>+'Հավելված N 2'!G80</f>
        <v>5142.8</v>
      </c>
      <c r="H19" s="180">
        <f>+'Հավելված N 2'!H80</f>
        <v>5142.8</v>
      </c>
      <c r="I19" s="180">
        <f>+'Հավելված N 2'!I80</f>
        <v>5142.8</v>
      </c>
      <c r="J19" s="180">
        <f>+'Հավելված N 2'!J80</f>
        <v>5142.8</v>
      </c>
    </row>
    <row r="20" spans="1:10" ht="88.7">
      <c r="A20" s="173"/>
      <c r="B20" s="173"/>
      <c r="C20" s="173" t="s">
        <v>147</v>
      </c>
      <c r="D20" s="173" t="s">
        <v>148</v>
      </c>
      <c r="E20" s="173" t="s">
        <v>149</v>
      </c>
      <c r="F20" s="173" t="s">
        <v>140</v>
      </c>
      <c r="G20" s="180">
        <f>+'Հավելված N 2'!G89</f>
        <v>56299.5</v>
      </c>
      <c r="H20" s="180">
        <f>+'Հավելված N 2'!H89</f>
        <v>56299.5</v>
      </c>
      <c r="I20" s="180">
        <f>+'Հավելված N 2'!I89</f>
        <v>56299.5</v>
      </c>
      <c r="J20" s="180">
        <f>+'Հավելված N 2'!J89</f>
        <v>56299.5</v>
      </c>
    </row>
    <row r="21" spans="1:10" ht="83.3">
      <c r="A21" s="173"/>
      <c r="B21" s="176" t="s">
        <v>150</v>
      </c>
      <c r="C21" s="176"/>
      <c r="D21" s="176" t="s">
        <v>151</v>
      </c>
      <c r="E21" s="176" t="s">
        <v>152</v>
      </c>
      <c r="F21" s="176" t="s">
        <v>153</v>
      </c>
      <c r="G21" s="182">
        <f>+G22+G23+G24</f>
        <v>-2196.6000000000022</v>
      </c>
      <c r="H21" s="182">
        <f t="shared" ref="H21:J21" si="4">+H22+H23+H24</f>
        <v>-2196.5999999999985</v>
      </c>
      <c r="I21" s="182">
        <f t="shared" si="4"/>
        <v>-2196.5999999999985</v>
      </c>
      <c r="J21" s="182">
        <f t="shared" si="4"/>
        <v>35684.6</v>
      </c>
    </row>
    <row r="22" spans="1:10" ht="106.4">
      <c r="A22" s="173"/>
      <c r="B22" s="173"/>
      <c r="C22" s="173" t="s">
        <v>154</v>
      </c>
      <c r="D22" s="173" t="s">
        <v>78</v>
      </c>
      <c r="E22" s="173" t="s">
        <v>155</v>
      </c>
      <c r="F22" s="173" t="s">
        <v>140</v>
      </c>
      <c r="G22" s="180">
        <f>+'Հավելված N 2'!G26</f>
        <v>35684.6</v>
      </c>
      <c r="H22" s="180">
        <f>+'Հավելված N 2'!H26</f>
        <v>35684.6</v>
      </c>
      <c r="I22" s="180">
        <f>+'Հավելված N 2'!I26</f>
        <v>35684.6</v>
      </c>
      <c r="J22" s="180">
        <f>+'Հավելված N 2'!J26</f>
        <v>35684.6</v>
      </c>
    </row>
    <row r="23" spans="1:10" ht="124.15">
      <c r="A23" s="173"/>
      <c r="B23" s="173"/>
      <c r="C23" s="173" t="s">
        <v>156</v>
      </c>
      <c r="D23" s="173" t="s">
        <v>85</v>
      </c>
      <c r="E23" s="173" t="s">
        <v>157</v>
      </c>
      <c r="F23" s="173" t="s">
        <v>140</v>
      </c>
      <c r="G23" s="180">
        <f>+'Հավելված N 2'!G43</f>
        <v>-4680.7999999999993</v>
      </c>
      <c r="H23" s="180">
        <f>+'Հավելված N 2'!H43</f>
        <v>0</v>
      </c>
      <c r="I23" s="180">
        <f>+'Հավելված N 2'!I43</f>
        <v>0</v>
      </c>
      <c r="J23" s="180">
        <f>+'Հավելված N 2'!J43</f>
        <v>0</v>
      </c>
    </row>
    <row r="24" spans="1:10" ht="88.7">
      <c r="A24" s="173"/>
      <c r="B24" s="173"/>
      <c r="C24" s="173" t="s">
        <v>158</v>
      </c>
      <c r="D24" s="173" t="s">
        <v>111</v>
      </c>
      <c r="E24" s="173" t="s">
        <v>159</v>
      </c>
      <c r="F24" s="173" t="s">
        <v>140</v>
      </c>
      <c r="G24" s="180">
        <f>+'Հավելված N 2'!G52</f>
        <v>-33200.400000000001</v>
      </c>
      <c r="H24" s="180">
        <f>+'Հավելված N 2'!H52</f>
        <v>-37881.199999999997</v>
      </c>
      <c r="I24" s="180">
        <f>+'Հավելված N 2'!I52</f>
        <v>-37881.199999999997</v>
      </c>
      <c r="J24" s="180">
        <f>+'Հավելված N 2'!J52</f>
        <v>0</v>
      </c>
    </row>
  </sheetData>
  <mergeCells count="17">
    <mergeCell ref="A15:F15"/>
    <mergeCell ref="A14:F14"/>
    <mergeCell ref="G10:J10"/>
    <mergeCell ref="D10:D12"/>
    <mergeCell ref="E10:E12"/>
    <mergeCell ref="F10:F12"/>
    <mergeCell ref="B10:C11"/>
    <mergeCell ref="A10:A12"/>
    <mergeCell ref="H11:H12"/>
    <mergeCell ref="I11:I12"/>
    <mergeCell ref="J11:J12"/>
    <mergeCell ref="G11:G12"/>
    <mergeCell ref="F1:J1"/>
    <mergeCell ref="F3:J3"/>
    <mergeCell ref="F2:J2"/>
    <mergeCell ref="A13:F13"/>
    <mergeCell ref="A6:J6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7"/>
  <sheetViews>
    <sheetView zoomScale="74" zoomScaleNormal="74" zoomScaleSheetLayoutView="100" workbookViewId="0">
      <selection activeCell="J15" sqref="J15"/>
    </sheetView>
  </sheetViews>
  <sheetFormatPr defaultColWidth="9.09765625" defaultRowHeight="17.75"/>
  <cols>
    <col min="1" max="3" width="8.09765625" style="2" customWidth="1"/>
    <col min="4" max="4" width="11.59765625" style="2" customWidth="1"/>
    <col min="5" max="5" width="13.8984375" style="2" customWidth="1"/>
    <col min="6" max="6" width="62.09765625" style="2" customWidth="1"/>
    <col min="7" max="10" width="19.69921875" style="2" customWidth="1"/>
    <col min="11" max="13" width="15" style="2" customWidth="1"/>
    <col min="14" max="16384" width="9.09765625" style="2"/>
  </cols>
  <sheetData>
    <row r="1" spans="1:10" s="20" customFormat="1" ht="37.5" customHeight="1">
      <c r="F1" s="250" t="s">
        <v>19</v>
      </c>
      <c r="G1" s="250"/>
      <c r="H1" s="250"/>
      <c r="I1" s="250"/>
      <c r="J1" s="250"/>
    </row>
    <row r="2" spans="1:10" s="18" customFormat="1" ht="17.600000000000001" customHeight="1">
      <c r="F2" s="251" t="s">
        <v>121</v>
      </c>
      <c r="G2" s="251"/>
      <c r="H2" s="251"/>
      <c r="I2" s="251"/>
      <c r="J2" s="251"/>
    </row>
    <row r="3" spans="1:10" s="18" customFormat="1" ht="17.600000000000001" customHeight="1">
      <c r="F3" s="251" t="s">
        <v>0</v>
      </c>
      <c r="G3" s="251"/>
      <c r="H3" s="251"/>
      <c r="I3" s="251"/>
      <c r="J3" s="251"/>
    </row>
    <row r="4" spans="1:10" ht="13.7" customHeight="1"/>
    <row r="5" spans="1:10" ht="13.7" customHeight="1"/>
    <row r="6" spans="1:10" ht="13.7" customHeight="1"/>
    <row r="7" spans="1:10" ht="52.55" customHeight="1">
      <c r="A7" s="252" t="s">
        <v>124</v>
      </c>
      <c r="B7" s="252"/>
      <c r="C7" s="252"/>
      <c r="D7" s="252"/>
      <c r="E7" s="252"/>
      <c r="F7" s="252"/>
      <c r="G7" s="252"/>
      <c r="H7" s="252"/>
      <c r="I7" s="252"/>
      <c r="J7" s="252"/>
    </row>
    <row r="8" spans="1:10">
      <c r="A8" s="60"/>
      <c r="B8" s="60"/>
      <c r="C8" s="60"/>
      <c r="D8" s="60"/>
      <c r="E8" s="60"/>
      <c r="F8" s="60"/>
      <c r="G8" s="60"/>
      <c r="H8" s="60"/>
      <c r="I8" s="60"/>
      <c r="J8" s="60"/>
    </row>
    <row r="10" spans="1:10">
      <c r="H10" s="18"/>
      <c r="J10" s="18" t="s">
        <v>9</v>
      </c>
    </row>
    <row r="11" spans="1:10" s="9" customFormat="1" ht="36.549999999999997" customHeight="1">
      <c r="A11" s="253" t="s">
        <v>10</v>
      </c>
      <c r="B11" s="253"/>
      <c r="C11" s="253"/>
      <c r="D11" s="253" t="s">
        <v>1</v>
      </c>
      <c r="E11" s="253"/>
      <c r="F11" s="253" t="s">
        <v>5</v>
      </c>
      <c r="G11" s="235" t="s">
        <v>24</v>
      </c>
      <c r="H11" s="236"/>
      <c r="I11" s="236"/>
      <c r="J11" s="237"/>
    </row>
    <row r="12" spans="1:10" s="9" customFormat="1" ht="35.5">
      <c r="A12" s="19" t="s">
        <v>22</v>
      </c>
      <c r="B12" s="19" t="s">
        <v>23</v>
      </c>
      <c r="C12" s="19" t="s">
        <v>11</v>
      </c>
      <c r="D12" s="19" t="s">
        <v>4</v>
      </c>
      <c r="E12" s="19" t="s">
        <v>15</v>
      </c>
      <c r="F12" s="253"/>
      <c r="G12" s="19" t="s">
        <v>46</v>
      </c>
      <c r="H12" s="19" t="s">
        <v>45</v>
      </c>
      <c r="I12" s="19" t="s">
        <v>2</v>
      </c>
      <c r="J12" s="19" t="s">
        <v>3</v>
      </c>
    </row>
    <row r="13" spans="1:10" s="9" customFormat="1" ht="34.950000000000003" customHeight="1">
      <c r="A13" s="8"/>
      <c r="B13" s="8"/>
      <c r="C13" s="8"/>
      <c r="D13" s="19"/>
      <c r="E13" s="19"/>
      <c r="F13" s="14" t="s">
        <v>8</v>
      </c>
      <c r="G13" s="7">
        <f>+G15</f>
        <v>7.2759576141834259E-12</v>
      </c>
      <c r="H13" s="7">
        <f t="shared" ref="H13:J13" si="0">+H15</f>
        <v>7.2759576141834259E-12</v>
      </c>
      <c r="I13" s="7">
        <f t="shared" si="0"/>
        <v>7.2759576141834259E-12</v>
      </c>
      <c r="J13" s="7">
        <f t="shared" si="0"/>
        <v>0</v>
      </c>
    </row>
    <row r="14" spans="1:10" s="9" customFormat="1">
      <c r="A14" s="8"/>
      <c r="B14" s="8"/>
      <c r="C14" s="8"/>
      <c r="D14" s="19"/>
      <c r="E14" s="19"/>
      <c r="F14" s="8" t="s">
        <v>59</v>
      </c>
      <c r="G14" s="1"/>
      <c r="H14" s="1"/>
      <c r="I14" s="1"/>
      <c r="J14" s="1"/>
    </row>
    <row r="15" spans="1:10" s="9" customFormat="1" ht="33.35">
      <c r="A15" s="8"/>
      <c r="B15" s="8"/>
      <c r="C15" s="8"/>
      <c r="D15" s="19"/>
      <c r="E15" s="19"/>
      <c r="F15" s="3" t="s">
        <v>17</v>
      </c>
      <c r="G15" s="1">
        <f>+G16</f>
        <v>7.2759576141834259E-12</v>
      </c>
      <c r="H15" s="1">
        <f t="shared" ref="H15:J15" si="1">+H16</f>
        <v>7.2759576141834259E-12</v>
      </c>
      <c r="I15" s="1">
        <f t="shared" si="1"/>
        <v>7.2759576141834259E-12</v>
      </c>
      <c r="J15" s="1">
        <f t="shared" si="1"/>
        <v>0</v>
      </c>
    </row>
    <row r="16" spans="1:10" s="9" customFormat="1" ht="17.600000000000001" customHeight="1">
      <c r="A16" s="254" t="s">
        <v>66</v>
      </c>
      <c r="B16" s="260"/>
      <c r="C16" s="243"/>
      <c r="D16" s="50"/>
      <c r="E16" s="43"/>
      <c r="F16" s="203" t="s">
        <v>70</v>
      </c>
      <c r="G16" s="1">
        <f>+G18+G35+G61</f>
        <v>7.2759576141834259E-12</v>
      </c>
      <c r="H16" s="1">
        <f>+H18+H35+H61</f>
        <v>7.2759576141834259E-12</v>
      </c>
      <c r="I16" s="1">
        <f>+I18+I35+I61</f>
        <v>7.2759576141834259E-12</v>
      </c>
      <c r="J16" s="1">
        <f>+J18+J35+J61</f>
        <v>0</v>
      </c>
    </row>
    <row r="17" spans="1:10" s="9" customFormat="1" ht="16.95" customHeight="1">
      <c r="A17" s="255"/>
      <c r="B17" s="260"/>
      <c r="C17" s="244"/>
      <c r="D17" s="51"/>
      <c r="E17" s="44"/>
      <c r="F17" s="211" t="s">
        <v>6</v>
      </c>
      <c r="G17" s="4"/>
      <c r="H17" s="4"/>
      <c r="I17" s="5"/>
      <c r="J17" s="4"/>
    </row>
    <row r="18" spans="1:10" s="9" customFormat="1" ht="33.35">
      <c r="A18" s="255"/>
      <c r="B18" s="258" t="s">
        <v>68</v>
      </c>
      <c r="C18" s="244"/>
      <c r="D18" s="51"/>
      <c r="E18" s="44"/>
      <c r="F18" s="203" t="s">
        <v>82</v>
      </c>
      <c r="G18" s="5">
        <f>+G20</f>
        <v>35684.6</v>
      </c>
      <c r="H18" s="5">
        <f t="shared" ref="H18:J18" si="2">+H20</f>
        <v>35684.6</v>
      </c>
      <c r="I18" s="5">
        <f t="shared" si="2"/>
        <v>35684.6</v>
      </c>
      <c r="J18" s="5">
        <f t="shared" si="2"/>
        <v>35684.6</v>
      </c>
    </row>
    <row r="19" spans="1:10" s="9" customFormat="1" ht="16.95" customHeight="1">
      <c r="A19" s="255"/>
      <c r="B19" s="259"/>
      <c r="C19" s="245"/>
      <c r="D19" s="51"/>
      <c r="E19" s="44"/>
      <c r="F19" s="211" t="s">
        <v>6</v>
      </c>
      <c r="G19" s="5"/>
      <c r="H19" s="4"/>
      <c r="I19" s="5"/>
      <c r="J19" s="4"/>
    </row>
    <row r="20" spans="1:10" s="9" customFormat="1">
      <c r="A20" s="255"/>
      <c r="B20" s="259"/>
      <c r="C20" s="263" t="s">
        <v>68</v>
      </c>
      <c r="D20" s="51"/>
      <c r="E20" s="44"/>
      <c r="F20" s="203" t="s">
        <v>81</v>
      </c>
      <c r="G20" s="5">
        <f t="shared" ref="G20:J20" si="3">+G22</f>
        <v>35684.6</v>
      </c>
      <c r="H20" s="5">
        <f t="shared" si="3"/>
        <v>35684.6</v>
      </c>
      <c r="I20" s="5">
        <f t="shared" si="3"/>
        <v>35684.6</v>
      </c>
      <c r="J20" s="5">
        <f t="shared" si="3"/>
        <v>35684.6</v>
      </c>
    </row>
    <row r="21" spans="1:10" s="9" customFormat="1" ht="16.95" customHeight="1">
      <c r="A21" s="255"/>
      <c r="B21" s="259"/>
      <c r="C21" s="264"/>
      <c r="D21" s="51"/>
      <c r="E21" s="44"/>
      <c r="F21" s="211" t="s">
        <v>6</v>
      </c>
      <c r="G21" s="5"/>
      <c r="H21" s="10"/>
      <c r="I21" s="5"/>
      <c r="J21" s="10"/>
    </row>
    <row r="22" spans="1:10" s="9" customFormat="1" ht="35.5">
      <c r="A22" s="255"/>
      <c r="B22" s="259"/>
      <c r="C22" s="264"/>
      <c r="D22" s="51"/>
      <c r="E22" s="44"/>
      <c r="F22" s="210" t="s">
        <v>12</v>
      </c>
      <c r="G22" s="5">
        <f>+G24</f>
        <v>35684.6</v>
      </c>
      <c r="H22" s="5">
        <f t="shared" ref="H22:J22" si="4">+H24</f>
        <v>35684.6</v>
      </c>
      <c r="I22" s="5">
        <f t="shared" si="4"/>
        <v>35684.6</v>
      </c>
      <c r="J22" s="5">
        <f t="shared" si="4"/>
        <v>35684.6</v>
      </c>
    </row>
    <row r="23" spans="1:10" s="9" customFormat="1" ht="16.95" customHeight="1">
      <c r="A23" s="255"/>
      <c r="B23" s="259"/>
      <c r="C23" s="264"/>
      <c r="D23" s="52"/>
      <c r="E23" s="53"/>
      <c r="F23" s="211" t="s">
        <v>6</v>
      </c>
      <c r="G23" s="5"/>
      <c r="H23" s="5"/>
      <c r="I23" s="5"/>
      <c r="J23" s="5"/>
    </row>
    <row r="24" spans="1:10" s="9" customFormat="1" ht="39.5" customHeight="1">
      <c r="A24" s="255"/>
      <c r="B24" s="259"/>
      <c r="C24" s="264"/>
      <c r="D24" s="105">
        <v>1236</v>
      </c>
      <c r="E24" s="247" t="s">
        <v>71</v>
      </c>
      <c r="F24" s="247"/>
      <c r="G24" s="1">
        <f>+G26</f>
        <v>35684.6</v>
      </c>
      <c r="H24" s="1">
        <f t="shared" ref="H24:J24" si="5">+H26</f>
        <v>35684.6</v>
      </c>
      <c r="I24" s="1">
        <f t="shared" si="5"/>
        <v>35684.6</v>
      </c>
      <c r="J24" s="1">
        <f t="shared" si="5"/>
        <v>35684.6</v>
      </c>
    </row>
    <row r="25" spans="1:10" s="9" customFormat="1" ht="16.95" customHeight="1">
      <c r="A25" s="255"/>
      <c r="B25" s="259"/>
      <c r="C25" s="264"/>
      <c r="D25" s="102"/>
      <c r="E25" s="202"/>
      <c r="F25" s="211" t="s">
        <v>6</v>
      </c>
      <c r="G25" s="1"/>
      <c r="H25" s="1"/>
      <c r="I25" s="1"/>
      <c r="J25" s="1"/>
    </row>
    <row r="26" spans="1:10" s="9" customFormat="1">
      <c r="A26" s="255"/>
      <c r="B26" s="259"/>
      <c r="C26" s="264"/>
      <c r="D26" s="102"/>
      <c r="E26" s="105">
        <v>32001</v>
      </c>
      <c r="F26" s="206" t="s">
        <v>75</v>
      </c>
      <c r="G26" s="11">
        <f>+G28</f>
        <v>35684.6</v>
      </c>
      <c r="H26" s="11">
        <f t="shared" ref="H26:J26" si="6">+H28</f>
        <v>35684.6</v>
      </c>
      <c r="I26" s="11">
        <f t="shared" si="6"/>
        <v>35684.6</v>
      </c>
      <c r="J26" s="11">
        <f t="shared" si="6"/>
        <v>35684.6</v>
      </c>
    </row>
    <row r="27" spans="1:10" s="9" customFormat="1" ht="16.25" customHeight="1">
      <c r="A27" s="255"/>
      <c r="B27" s="259"/>
      <c r="C27" s="264"/>
      <c r="D27" s="102"/>
      <c r="E27" s="248"/>
      <c r="F27" s="211" t="s">
        <v>16</v>
      </c>
      <c r="G27" s="5"/>
      <c r="H27" s="4"/>
      <c r="I27" s="5"/>
      <c r="J27" s="4"/>
    </row>
    <row r="28" spans="1:10" s="12" customFormat="1" ht="36.549999999999997" customHeight="1">
      <c r="A28" s="255"/>
      <c r="B28" s="259"/>
      <c r="C28" s="264"/>
      <c r="D28" s="102"/>
      <c r="E28" s="249"/>
      <c r="F28" s="107" t="s">
        <v>92</v>
      </c>
      <c r="G28" s="54">
        <f t="shared" ref="G28:J28" si="7">+G30</f>
        <v>35684.6</v>
      </c>
      <c r="H28" s="54">
        <f t="shared" si="7"/>
        <v>35684.6</v>
      </c>
      <c r="I28" s="54">
        <f t="shared" si="7"/>
        <v>35684.6</v>
      </c>
      <c r="J28" s="54">
        <f t="shared" si="7"/>
        <v>35684.6</v>
      </c>
    </row>
    <row r="29" spans="1:10" s="9" customFormat="1" ht="53.2">
      <c r="A29" s="255"/>
      <c r="B29" s="259"/>
      <c r="C29" s="264"/>
      <c r="D29" s="102"/>
      <c r="E29" s="249"/>
      <c r="F29" s="211" t="s">
        <v>13</v>
      </c>
      <c r="G29" s="6"/>
      <c r="H29" s="4"/>
      <c r="I29" s="55"/>
      <c r="J29" s="4"/>
    </row>
    <row r="30" spans="1:10" s="9" customFormat="1" ht="16.95" customHeight="1">
      <c r="A30" s="255"/>
      <c r="B30" s="259"/>
      <c r="C30" s="264"/>
      <c r="D30" s="102"/>
      <c r="E30" s="249"/>
      <c r="F30" s="111" t="s">
        <v>7</v>
      </c>
      <c r="G30" s="5">
        <f>G31</f>
        <v>35684.6</v>
      </c>
      <c r="H30" s="5">
        <f t="shared" ref="H30:J30" si="8">H31</f>
        <v>35684.6</v>
      </c>
      <c r="I30" s="5">
        <f t="shared" si="8"/>
        <v>35684.6</v>
      </c>
      <c r="J30" s="5">
        <f t="shared" si="8"/>
        <v>35684.6</v>
      </c>
    </row>
    <row r="31" spans="1:10" s="9" customFormat="1" ht="16.95" customHeight="1">
      <c r="A31" s="255"/>
      <c r="B31" s="259"/>
      <c r="C31" s="264"/>
      <c r="D31" s="102"/>
      <c r="E31" s="249"/>
      <c r="F31" s="211" t="s">
        <v>54</v>
      </c>
      <c r="G31" s="6">
        <f>+G32</f>
        <v>35684.6</v>
      </c>
      <c r="H31" s="6">
        <f t="shared" ref="H31:J33" si="9">+H32</f>
        <v>35684.6</v>
      </c>
      <c r="I31" s="55">
        <f t="shared" si="9"/>
        <v>35684.6</v>
      </c>
      <c r="J31" s="6">
        <f t="shared" si="9"/>
        <v>35684.6</v>
      </c>
    </row>
    <row r="32" spans="1:10" s="9" customFormat="1" ht="16.25" customHeight="1">
      <c r="A32" s="255"/>
      <c r="B32" s="259"/>
      <c r="C32" s="264"/>
      <c r="D32" s="102"/>
      <c r="E32" s="249"/>
      <c r="F32" s="211" t="s">
        <v>55</v>
      </c>
      <c r="G32" s="6">
        <f>+G33</f>
        <v>35684.6</v>
      </c>
      <c r="H32" s="6">
        <f t="shared" si="9"/>
        <v>35684.6</v>
      </c>
      <c r="I32" s="6">
        <f t="shared" si="9"/>
        <v>35684.6</v>
      </c>
      <c r="J32" s="6">
        <f t="shared" si="9"/>
        <v>35684.6</v>
      </c>
    </row>
    <row r="33" spans="1:11" s="9" customFormat="1" ht="16.25" customHeight="1">
      <c r="A33" s="255"/>
      <c r="B33" s="259"/>
      <c r="C33" s="264"/>
      <c r="D33" s="102"/>
      <c r="E33" s="249"/>
      <c r="F33" s="223" t="s">
        <v>56</v>
      </c>
      <c r="G33" s="45">
        <f>+G34</f>
        <v>35684.6</v>
      </c>
      <c r="H33" s="45">
        <f t="shared" si="9"/>
        <v>35684.6</v>
      </c>
      <c r="I33" s="16">
        <f t="shared" si="9"/>
        <v>35684.6</v>
      </c>
      <c r="J33" s="45">
        <f t="shared" si="9"/>
        <v>35684.6</v>
      </c>
      <c r="K33" s="13"/>
    </row>
    <row r="34" spans="1:11" s="9" customFormat="1" ht="16.25" customHeight="1">
      <c r="A34" s="255"/>
      <c r="B34" s="259"/>
      <c r="C34" s="264"/>
      <c r="D34" s="102"/>
      <c r="E34" s="249"/>
      <c r="F34" s="223" t="s">
        <v>47</v>
      </c>
      <c r="G34" s="45">
        <f>+'Հավելված N 4'!E38</f>
        <v>35684.6</v>
      </c>
      <c r="H34" s="45">
        <f>+'Հավելված N 4'!F38</f>
        <v>35684.6</v>
      </c>
      <c r="I34" s="45">
        <f>+'Հավելված N 4'!G38</f>
        <v>35684.6</v>
      </c>
      <c r="J34" s="45">
        <f>+'Հավելված N 4'!H38</f>
        <v>35684.6</v>
      </c>
      <c r="K34" s="13"/>
    </row>
    <row r="35" spans="1:11" s="9" customFormat="1">
      <c r="A35" s="255"/>
      <c r="B35" s="254" t="s">
        <v>87</v>
      </c>
      <c r="C35" s="254"/>
      <c r="D35" s="265"/>
      <c r="E35" s="243"/>
      <c r="F35" s="203" t="s">
        <v>88</v>
      </c>
      <c r="G35" s="103">
        <f>+G37</f>
        <v>-37881.199999999997</v>
      </c>
      <c r="H35" s="103">
        <f t="shared" ref="H35:J35" si="10">+H37</f>
        <v>-37881.199999999997</v>
      </c>
      <c r="I35" s="103">
        <f t="shared" si="10"/>
        <v>-37881.199999999997</v>
      </c>
      <c r="J35" s="103">
        <f t="shared" si="10"/>
        <v>0</v>
      </c>
    </row>
    <row r="36" spans="1:11" s="9" customFormat="1" ht="16.95" customHeight="1">
      <c r="A36" s="255"/>
      <c r="B36" s="255"/>
      <c r="C36" s="255"/>
      <c r="D36" s="266"/>
      <c r="E36" s="244"/>
      <c r="F36" s="211" t="s">
        <v>6</v>
      </c>
      <c r="G36" s="103"/>
      <c r="H36" s="103"/>
      <c r="I36" s="103"/>
      <c r="J36" s="103"/>
    </row>
    <row r="37" spans="1:11" s="9" customFormat="1">
      <c r="A37" s="255"/>
      <c r="B37" s="255"/>
      <c r="C37" s="256"/>
      <c r="D37" s="266"/>
      <c r="E37" s="244"/>
      <c r="F37" s="203" t="s">
        <v>89</v>
      </c>
      <c r="G37" s="103">
        <f>+G39</f>
        <v>-37881.199999999997</v>
      </c>
      <c r="H37" s="103">
        <f t="shared" ref="H37:J37" si="11">+H39</f>
        <v>-37881.199999999997</v>
      </c>
      <c r="I37" s="103">
        <f t="shared" si="11"/>
        <v>-37881.199999999997</v>
      </c>
      <c r="J37" s="103">
        <f t="shared" si="11"/>
        <v>0</v>
      </c>
    </row>
    <row r="38" spans="1:11" s="9" customFormat="1" ht="16.95" customHeight="1">
      <c r="A38" s="255"/>
      <c r="B38" s="255"/>
      <c r="C38" s="254" t="s">
        <v>68</v>
      </c>
      <c r="D38" s="266"/>
      <c r="E38" s="244"/>
      <c r="F38" s="211" t="s">
        <v>6</v>
      </c>
      <c r="G38" s="103"/>
      <c r="H38" s="103"/>
      <c r="I38" s="103"/>
      <c r="J38" s="103"/>
    </row>
    <row r="39" spans="1:11" s="9" customFormat="1" ht="35.5">
      <c r="A39" s="255"/>
      <c r="B39" s="255"/>
      <c r="C39" s="255"/>
      <c r="D39" s="266"/>
      <c r="E39" s="244"/>
      <c r="F39" s="210" t="s">
        <v>12</v>
      </c>
      <c r="G39" s="103">
        <f>+G41</f>
        <v>-37881.199999999997</v>
      </c>
      <c r="H39" s="103">
        <f t="shared" ref="H39:J39" si="12">+H41</f>
        <v>-37881.199999999997</v>
      </c>
      <c r="I39" s="103">
        <f t="shared" si="12"/>
        <v>-37881.199999999997</v>
      </c>
      <c r="J39" s="103">
        <f t="shared" si="12"/>
        <v>0</v>
      </c>
    </row>
    <row r="40" spans="1:11" s="9" customFormat="1" ht="16.95" customHeight="1">
      <c r="A40" s="255"/>
      <c r="B40" s="255"/>
      <c r="C40" s="255"/>
      <c r="D40" s="267"/>
      <c r="E40" s="245"/>
      <c r="F40" s="211" t="s">
        <v>6</v>
      </c>
      <c r="G40" s="103"/>
      <c r="H40" s="103"/>
      <c r="I40" s="103"/>
      <c r="J40" s="103"/>
    </row>
    <row r="41" spans="1:11" s="9" customFormat="1" ht="39.5" customHeight="1">
      <c r="A41" s="255"/>
      <c r="B41" s="255"/>
      <c r="C41" s="255"/>
      <c r="D41" s="105">
        <v>1236</v>
      </c>
      <c r="E41" s="247" t="s">
        <v>71</v>
      </c>
      <c r="F41" s="247"/>
      <c r="G41" s="104">
        <f>+G43+G52</f>
        <v>-37881.199999999997</v>
      </c>
      <c r="H41" s="104">
        <f t="shared" ref="H41:J41" si="13">+H43+H52</f>
        <v>-37881.199999999997</v>
      </c>
      <c r="I41" s="104">
        <f t="shared" si="13"/>
        <v>-37881.199999999997</v>
      </c>
      <c r="J41" s="104">
        <f t="shared" si="13"/>
        <v>0</v>
      </c>
    </row>
    <row r="42" spans="1:11" s="9" customFormat="1" ht="16.95" customHeight="1">
      <c r="A42" s="255"/>
      <c r="B42" s="255"/>
      <c r="C42" s="255"/>
      <c r="D42" s="102"/>
      <c r="E42" s="202"/>
      <c r="F42" s="211" t="s">
        <v>6</v>
      </c>
      <c r="G42" s="104"/>
      <c r="H42" s="104"/>
      <c r="I42" s="104"/>
      <c r="J42" s="104"/>
    </row>
    <row r="43" spans="1:11" s="9" customFormat="1">
      <c r="A43" s="255"/>
      <c r="B43" s="255"/>
      <c r="C43" s="255"/>
      <c r="D43" s="102"/>
      <c r="E43" s="105">
        <v>32003</v>
      </c>
      <c r="F43" s="206" t="s">
        <v>90</v>
      </c>
      <c r="G43" s="106">
        <f>+G45</f>
        <v>-4680.7999999999993</v>
      </c>
      <c r="H43" s="106">
        <f t="shared" ref="H43:J43" si="14">+H45</f>
        <v>0</v>
      </c>
      <c r="I43" s="106">
        <f t="shared" si="14"/>
        <v>0</v>
      </c>
      <c r="J43" s="106">
        <f t="shared" si="14"/>
        <v>0</v>
      </c>
    </row>
    <row r="44" spans="1:11" s="9" customFormat="1">
      <c r="A44" s="255"/>
      <c r="B44" s="255"/>
      <c r="C44" s="255"/>
      <c r="D44" s="102"/>
      <c r="E44" s="246"/>
      <c r="F44" s="211" t="s">
        <v>16</v>
      </c>
      <c r="G44" s="103"/>
      <c r="H44" s="103"/>
      <c r="I44" s="103"/>
      <c r="J44" s="103"/>
    </row>
    <row r="45" spans="1:11" s="12" customFormat="1" ht="36.549999999999997" customHeight="1">
      <c r="A45" s="255"/>
      <c r="B45" s="255"/>
      <c r="C45" s="255"/>
      <c r="D45" s="102"/>
      <c r="E45" s="246"/>
      <c r="F45" s="107" t="s">
        <v>92</v>
      </c>
      <c r="G45" s="108">
        <f>+G47</f>
        <v>-4680.7999999999993</v>
      </c>
      <c r="H45" s="108">
        <f t="shared" ref="H45:J45" si="15">+H47</f>
        <v>0</v>
      </c>
      <c r="I45" s="108">
        <f t="shared" si="15"/>
        <v>0</v>
      </c>
      <c r="J45" s="108">
        <f t="shared" si="15"/>
        <v>0</v>
      </c>
    </row>
    <row r="46" spans="1:11" s="9" customFormat="1" ht="53.2">
      <c r="A46" s="255"/>
      <c r="B46" s="255"/>
      <c r="C46" s="255"/>
      <c r="D46" s="102"/>
      <c r="E46" s="246"/>
      <c r="F46" s="211" t="s">
        <v>13</v>
      </c>
      <c r="G46" s="101"/>
      <c r="H46" s="109"/>
      <c r="I46" s="110"/>
      <c r="J46" s="109"/>
    </row>
    <row r="47" spans="1:11" s="9" customFormat="1" ht="16.95" customHeight="1">
      <c r="A47" s="255"/>
      <c r="B47" s="255"/>
      <c r="C47" s="255"/>
      <c r="D47" s="102"/>
      <c r="E47" s="246"/>
      <c r="F47" s="111" t="s">
        <v>7</v>
      </c>
      <c r="G47" s="103">
        <f>G48</f>
        <v>-4680.7999999999993</v>
      </c>
      <c r="H47" s="103">
        <f t="shared" ref="H47:J47" si="16">H48</f>
        <v>0</v>
      </c>
      <c r="I47" s="103">
        <f t="shared" si="16"/>
        <v>0</v>
      </c>
      <c r="J47" s="103">
        <f t="shared" si="16"/>
        <v>0</v>
      </c>
    </row>
    <row r="48" spans="1:11" s="9" customFormat="1" ht="16.95" customHeight="1">
      <c r="A48" s="255"/>
      <c r="B48" s="255"/>
      <c r="C48" s="255"/>
      <c r="D48" s="102"/>
      <c r="E48" s="246"/>
      <c r="F48" s="211" t="s">
        <v>54</v>
      </c>
      <c r="G48" s="101">
        <f>+G49</f>
        <v>-4680.7999999999993</v>
      </c>
      <c r="H48" s="101">
        <f t="shared" ref="H48:J49" si="17">+H49</f>
        <v>0</v>
      </c>
      <c r="I48" s="101">
        <f t="shared" si="17"/>
        <v>0</v>
      </c>
      <c r="J48" s="101">
        <f t="shared" si="17"/>
        <v>0</v>
      </c>
    </row>
    <row r="49" spans="1:11" s="9" customFormat="1">
      <c r="A49" s="255"/>
      <c r="B49" s="255"/>
      <c r="C49" s="255"/>
      <c r="D49" s="102"/>
      <c r="E49" s="246"/>
      <c r="F49" s="211" t="s">
        <v>55</v>
      </c>
      <c r="G49" s="101">
        <f>+G50</f>
        <v>-4680.7999999999993</v>
      </c>
      <c r="H49" s="101">
        <f t="shared" si="17"/>
        <v>0</v>
      </c>
      <c r="I49" s="101">
        <f t="shared" si="17"/>
        <v>0</v>
      </c>
      <c r="J49" s="101">
        <f t="shared" si="17"/>
        <v>0</v>
      </c>
    </row>
    <row r="50" spans="1:11" s="9" customFormat="1">
      <c r="A50" s="255"/>
      <c r="B50" s="255"/>
      <c r="C50" s="255"/>
      <c r="D50" s="102"/>
      <c r="E50" s="246"/>
      <c r="F50" s="224" t="s">
        <v>56</v>
      </c>
      <c r="G50" s="101">
        <f>+G51</f>
        <v>-4680.7999999999993</v>
      </c>
      <c r="H50" s="101">
        <f t="shared" ref="H50:J50" si="18">+H51</f>
        <v>0</v>
      </c>
      <c r="I50" s="101">
        <f t="shared" si="18"/>
        <v>0</v>
      </c>
      <c r="J50" s="101">
        <f t="shared" si="18"/>
        <v>0</v>
      </c>
      <c r="K50" s="13"/>
    </row>
    <row r="51" spans="1:11" s="9" customFormat="1">
      <c r="A51" s="255"/>
      <c r="B51" s="255"/>
      <c r="C51" s="255"/>
      <c r="D51" s="102"/>
      <c r="E51" s="246"/>
      <c r="F51" s="224" t="s">
        <v>47</v>
      </c>
      <c r="G51" s="101">
        <f>+'Հավելված N 4'!E47</f>
        <v>-4680.7999999999993</v>
      </c>
      <c r="H51" s="101">
        <f>+'Հավելված N 4'!F47</f>
        <v>0</v>
      </c>
      <c r="I51" s="101">
        <f>+'Հավելված N 4'!G47</f>
        <v>0</v>
      </c>
      <c r="J51" s="101">
        <f>+'Հավելված N 4'!H47</f>
        <v>0</v>
      </c>
      <c r="K51" s="13"/>
    </row>
    <row r="52" spans="1:11" s="9" customFormat="1" ht="33.35">
      <c r="A52" s="255"/>
      <c r="B52" s="255"/>
      <c r="C52" s="201"/>
      <c r="D52" s="102"/>
      <c r="E52" s="105">
        <v>32004</v>
      </c>
      <c r="F52" s="206" t="s">
        <v>111</v>
      </c>
      <c r="G52" s="106">
        <f>+G54</f>
        <v>-33200.400000000001</v>
      </c>
      <c r="H52" s="106">
        <f t="shared" ref="H52:J52" si="19">+H54</f>
        <v>-37881.199999999997</v>
      </c>
      <c r="I52" s="106">
        <f t="shared" si="19"/>
        <v>-37881.199999999997</v>
      </c>
      <c r="J52" s="106">
        <f t="shared" si="19"/>
        <v>0</v>
      </c>
    </row>
    <row r="53" spans="1:11" s="9" customFormat="1">
      <c r="A53" s="255"/>
      <c r="B53" s="255"/>
      <c r="C53" s="201"/>
      <c r="D53" s="102"/>
      <c r="E53" s="246"/>
      <c r="F53" s="211" t="s">
        <v>16</v>
      </c>
      <c r="G53" s="103"/>
      <c r="H53" s="103"/>
      <c r="I53" s="103"/>
      <c r="J53" s="103"/>
    </row>
    <row r="54" spans="1:11" s="12" customFormat="1" ht="36.549999999999997" customHeight="1">
      <c r="A54" s="255"/>
      <c r="B54" s="255"/>
      <c r="C54" s="201"/>
      <c r="D54" s="102"/>
      <c r="E54" s="246"/>
      <c r="F54" s="107" t="s">
        <v>92</v>
      </c>
      <c r="G54" s="108">
        <f>+G56</f>
        <v>-33200.400000000001</v>
      </c>
      <c r="H54" s="108">
        <f t="shared" ref="H54:J54" si="20">+H56</f>
        <v>-37881.199999999997</v>
      </c>
      <c r="I54" s="108">
        <f t="shared" si="20"/>
        <v>-37881.199999999997</v>
      </c>
      <c r="J54" s="108">
        <f t="shared" si="20"/>
        <v>0</v>
      </c>
    </row>
    <row r="55" spans="1:11" s="9" customFormat="1" ht="53.2">
      <c r="A55" s="255"/>
      <c r="B55" s="255"/>
      <c r="C55" s="201"/>
      <c r="D55" s="102"/>
      <c r="E55" s="246"/>
      <c r="F55" s="211" t="s">
        <v>13</v>
      </c>
      <c r="G55" s="101"/>
      <c r="H55" s="109"/>
      <c r="I55" s="110"/>
      <c r="J55" s="109"/>
    </row>
    <row r="56" spans="1:11" s="9" customFormat="1" ht="16.95" customHeight="1">
      <c r="A56" s="255"/>
      <c r="B56" s="255"/>
      <c r="C56" s="201"/>
      <c r="D56" s="102"/>
      <c r="E56" s="246"/>
      <c r="F56" s="111" t="s">
        <v>7</v>
      </c>
      <c r="G56" s="103">
        <f>G57</f>
        <v>-33200.400000000001</v>
      </c>
      <c r="H56" s="103">
        <f t="shared" ref="H56:J56" si="21">H57</f>
        <v>-37881.199999999997</v>
      </c>
      <c r="I56" s="103">
        <f t="shared" si="21"/>
        <v>-37881.199999999997</v>
      </c>
      <c r="J56" s="103">
        <f t="shared" si="21"/>
        <v>0</v>
      </c>
    </row>
    <row r="57" spans="1:11" s="9" customFormat="1" ht="16.95" customHeight="1">
      <c r="A57" s="255"/>
      <c r="B57" s="255"/>
      <c r="C57" s="201"/>
      <c r="D57" s="102"/>
      <c r="E57" s="246"/>
      <c r="F57" s="211" t="s">
        <v>54</v>
      </c>
      <c r="G57" s="101">
        <f>+G58</f>
        <v>-33200.400000000001</v>
      </c>
      <c r="H57" s="101">
        <f t="shared" ref="H57:J58" si="22">+H58</f>
        <v>-37881.199999999997</v>
      </c>
      <c r="I57" s="101">
        <f t="shared" si="22"/>
        <v>-37881.199999999997</v>
      </c>
      <c r="J57" s="101">
        <f t="shared" si="22"/>
        <v>0</v>
      </c>
    </row>
    <row r="58" spans="1:11" s="9" customFormat="1">
      <c r="A58" s="255"/>
      <c r="B58" s="255"/>
      <c r="C58" s="201"/>
      <c r="D58" s="102"/>
      <c r="E58" s="246"/>
      <c r="F58" s="211" t="s">
        <v>55</v>
      </c>
      <c r="G58" s="101">
        <f>+G59</f>
        <v>-33200.400000000001</v>
      </c>
      <c r="H58" s="101">
        <f t="shared" si="22"/>
        <v>-37881.199999999997</v>
      </c>
      <c r="I58" s="101">
        <f t="shared" si="22"/>
        <v>-37881.199999999997</v>
      </c>
      <c r="J58" s="101">
        <f t="shared" si="22"/>
        <v>0</v>
      </c>
    </row>
    <row r="59" spans="1:11" s="9" customFormat="1">
      <c r="A59" s="255"/>
      <c r="B59" s="255"/>
      <c r="C59" s="201"/>
      <c r="D59" s="102"/>
      <c r="E59" s="246"/>
      <c r="F59" s="224" t="s">
        <v>56</v>
      </c>
      <c r="G59" s="101">
        <f>+G60</f>
        <v>-33200.400000000001</v>
      </c>
      <c r="H59" s="101">
        <f t="shared" ref="H59:J59" si="23">+H60</f>
        <v>-37881.199999999997</v>
      </c>
      <c r="I59" s="101">
        <f t="shared" si="23"/>
        <v>-37881.199999999997</v>
      </c>
      <c r="J59" s="101">
        <f t="shared" si="23"/>
        <v>0</v>
      </c>
      <c r="K59" s="13"/>
    </row>
    <row r="60" spans="1:11" s="9" customFormat="1">
      <c r="A60" s="255"/>
      <c r="B60" s="255"/>
      <c r="C60" s="201"/>
      <c r="D60" s="102"/>
      <c r="E60" s="246"/>
      <c r="F60" s="224" t="s">
        <v>83</v>
      </c>
      <c r="G60" s="101">
        <f>+'Հավելված N 4'!E53</f>
        <v>-33200.400000000001</v>
      </c>
      <c r="H60" s="101">
        <f>+'Հավելված N 4'!F53</f>
        <v>-37881.199999999997</v>
      </c>
      <c r="I60" s="101">
        <f>+'Հավելված N 4'!G53</f>
        <v>-37881.199999999997</v>
      </c>
      <c r="J60" s="101">
        <f>+'Հավելված N 4'!H53</f>
        <v>0</v>
      </c>
      <c r="K60" s="13"/>
    </row>
    <row r="61" spans="1:11" s="9" customFormat="1" ht="19.25" customHeight="1">
      <c r="A61" s="255"/>
      <c r="B61" s="254" t="s">
        <v>67</v>
      </c>
      <c r="C61" s="260"/>
      <c r="D61" s="261"/>
      <c r="E61" s="44"/>
      <c r="F61" s="203" t="s">
        <v>69</v>
      </c>
      <c r="G61" s="5">
        <f>+G63</f>
        <v>2196.6000000000058</v>
      </c>
      <c r="H61" s="5">
        <f t="shared" ref="H61:J61" si="24">+H63</f>
        <v>2196.6000000000058</v>
      </c>
      <c r="I61" s="5">
        <f t="shared" si="24"/>
        <v>2196.6000000000058</v>
      </c>
      <c r="J61" s="5">
        <f t="shared" si="24"/>
        <v>-35684.600000000006</v>
      </c>
    </row>
    <row r="62" spans="1:11" s="9" customFormat="1" ht="16.95" customHeight="1">
      <c r="A62" s="255"/>
      <c r="B62" s="255"/>
      <c r="C62" s="260"/>
      <c r="D62" s="261"/>
      <c r="E62" s="44"/>
      <c r="F62" s="211" t="s">
        <v>6</v>
      </c>
      <c r="G62" s="5"/>
      <c r="H62" s="4"/>
      <c r="I62" s="5"/>
      <c r="J62" s="4"/>
    </row>
    <row r="63" spans="1:11" s="9" customFormat="1" ht="19.75" customHeight="1">
      <c r="A63" s="255"/>
      <c r="B63" s="255"/>
      <c r="C63" s="254" t="s">
        <v>68</v>
      </c>
      <c r="D63" s="262"/>
      <c r="E63" s="44"/>
      <c r="F63" s="203" t="s">
        <v>69</v>
      </c>
      <c r="G63" s="5">
        <f t="shared" ref="G63:J63" si="25">+G65</f>
        <v>2196.6000000000058</v>
      </c>
      <c r="H63" s="5">
        <f t="shared" si="25"/>
        <v>2196.6000000000058</v>
      </c>
      <c r="I63" s="5">
        <f t="shared" si="25"/>
        <v>2196.6000000000058</v>
      </c>
      <c r="J63" s="5">
        <f t="shared" si="25"/>
        <v>-35684.600000000006</v>
      </c>
    </row>
    <row r="64" spans="1:11" s="9" customFormat="1" ht="16.95" customHeight="1">
      <c r="A64" s="255"/>
      <c r="B64" s="255"/>
      <c r="C64" s="255"/>
      <c r="D64" s="262"/>
      <c r="E64" s="44"/>
      <c r="F64" s="211" t="s">
        <v>6</v>
      </c>
      <c r="G64" s="5"/>
      <c r="H64" s="10"/>
      <c r="I64" s="5"/>
      <c r="J64" s="10"/>
    </row>
    <row r="65" spans="1:11" s="9" customFormat="1" ht="35.5">
      <c r="A65" s="255"/>
      <c r="B65" s="255"/>
      <c r="C65" s="255"/>
      <c r="D65" s="262"/>
      <c r="E65" s="44"/>
      <c r="F65" s="210" t="s">
        <v>12</v>
      </c>
      <c r="G65" s="5">
        <f>+G67+G78</f>
        <v>2196.6000000000058</v>
      </c>
      <c r="H65" s="5">
        <f>+H67+H78</f>
        <v>2196.6000000000058</v>
      </c>
      <c r="I65" s="5">
        <f>+I67+I78</f>
        <v>2196.6000000000058</v>
      </c>
      <c r="J65" s="5">
        <f>+J67+J78</f>
        <v>-35684.600000000006</v>
      </c>
    </row>
    <row r="66" spans="1:11" s="9" customFormat="1" ht="16.95" customHeight="1">
      <c r="A66" s="255"/>
      <c r="B66" s="255"/>
      <c r="C66" s="255"/>
      <c r="D66" s="262"/>
      <c r="E66" s="53"/>
      <c r="F66" s="211" t="s">
        <v>6</v>
      </c>
      <c r="G66" s="5"/>
      <c r="H66" s="5"/>
      <c r="I66" s="5"/>
      <c r="J66" s="5"/>
    </row>
    <row r="67" spans="1:11" s="9" customFormat="1">
      <c r="A67" s="255"/>
      <c r="B67" s="255"/>
      <c r="C67" s="255"/>
      <c r="D67" s="105">
        <v>1163</v>
      </c>
      <c r="E67" s="247" t="s">
        <v>77</v>
      </c>
      <c r="F67" s="247"/>
      <c r="G67" s="1">
        <f>+G69</f>
        <v>-59245.7</v>
      </c>
      <c r="H67" s="1">
        <f t="shared" ref="H67:J67" si="26">+H69</f>
        <v>-59245.7</v>
      </c>
      <c r="I67" s="1">
        <f t="shared" si="26"/>
        <v>-59245.7</v>
      </c>
      <c r="J67" s="1">
        <f t="shared" si="26"/>
        <v>-97126.900000000009</v>
      </c>
    </row>
    <row r="68" spans="1:11" s="9" customFormat="1" ht="16.95" customHeight="1">
      <c r="A68" s="255"/>
      <c r="B68" s="255"/>
      <c r="C68" s="255"/>
      <c r="D68" s="175"/>
      <c r="E68" s="202"/>
      <c r="F68" s="211" t="s">
        <v>6</v>
      </c>
      <c r="G68" s="1"/>
      <c r="H68" s="1"/>
      <c r="I68" s="1"/>
      <c r="J68" s="1"/>
    </row>
    <row r="69" spans="1:11" s="9" customFormat="1" ht="50">
      <c r="A69" s="255"/>
      <c r="B69" s="255"/>
      <c r="C69" s="255"/>
      <c r="D69" s="175"/>
      <c r="E69" s="105">
        <v>12001</v>
      </c>
      <c r="F69" s="206" t="s">
        <v>113</v>
      </c>
      <c r="G69" s="11">
        <f>+G71</f>
        <v>-59245.7</v>
      </c>
      <c r="H69" s="11">
        <f t="shared" ref="H69:J69" si="27">+H71</f>
        <v>-59245.7</v>
      </c>
      <c r="I69" s="11">
        <f t="shared" si="27"/>
        <v>-59245.7</v>
      </c>
      <c r="J69" s="11">
        <f t="shared" si="27"/>
        <v>-97126.900000000009</v>
      </c>
    </row>
    <row r="70" spans="1:11" s="9" customFormat="1" ht="15.6" customHeight="1">
      <c r="A70" s="255"/>
      <c r="B70" s="255"/>
      <c r="C70" s="255"/>
      <c r="D70" s="175"/>
      <c r="E70" s="246"/>
      <c r="F70" s="211" t="s">
        <v>16</v>
      </c>
      <c r="G70" s="5"/>
      <c r="H70" s="4"/>
      <c r="I70" s="5"/>
      <c r="J70" s="4"/>
    </row>
    <row r="71" spans="1:11" s="12" customFormat="1" ht="36.549999999999997" customHeight="1">
      <c r="A71" s="255"/>
      <c r="B71" s="255"/>
      <c r="C71" s="255"/>
      <c r="D71" s="175"/>
      <c r="E71" s="246"/>
      <c r="F71" s="107" t="s">
        <v>92</v>
      </c>
      <c r="G71" s="54">
        <f t="shared" ref="G71:J71" si="28">+G73</f>
        <v>-59245.7</v>
      </c>
      <c r="H71" s="54">
        <f t="shared" si="28"/>
        <v>-59245.7</v>
      </c>
      <c r="I71" s="54">
        <f t="shared" si="28"/>
        <v>-59245.7</v>
      </c>
      <c r="J71" s="54">
        <f t="shared" si="28"/>
        <v>-97126.900000000009</v>
      </c>
    </row>
    <row r="72" spans="1:11" s="9" customFormat="1" ht="53.2">
      <c r="A72" s="255"/>
      <c r="B72" s="255"/>
      <c r="C72" s="255"/>
      <c r="D72" s="175"/>
      <c r="E72" s="246"/>
      <c r="F72" s="211" t="s">
        <v>13</v>
      </c>
      <c r="G72" s="6"/>
      <c r="H72" s="4"/>
      <c r="I72" s="55"/>
      <c r="J72" s="4"/>
    </row>
    <row r="73" spans="1:11" s="9" customFormat="1" ht="16.95" customHeight="1">
      <c r="A73" s="255"/>
      <c r="B73" s="255"/>
      <c r="C73" s="255"/>
      <c r="D73" s="175"/>
      <c r="E73" s="246"/>
      <c r="F73" s="111" t="s">
        <v>7</v>
      </c>
      <c r="G73" s="5">
        <f>+G74</f>
        <v>-59245.7</v>
      </c>
      <c r="H73" s="5">
        <f t="shared" ref="H73:J76" si="29">+H74</f>
        <v>-59245.7</v>
      </c>
      <c r="I73" s="5">
        <f t="shared" si="29"/>
        <v>-59245.7</v>
      </c>
      <c r="J73" s="5">
        <f t="shared" si="29"/>
        <v>-97126.900000000009</v>
      </c>
    </row>
    <row r="74" spans="1:11" s="9" customFormat="1" ht="16.95" customHeight="1">
      <c r="A74" s="255"/>
      <c r="B74" s="255"/>
      <c r="C74" s="255"/>
      <c r="D74" s="175"/>
      <c r="E74" s="246"/>
      <c r="F74" s="211" t="s">
        <v>54</v>
      </c>
      <c r="G74" s="6">
        <f>+G75</f>
        <v>-59245.7</v>
      </c>
      <c r="H74" s="6">
        <f t="shared" si="29"/>
        <v>-59245.7</v>
      </c>
      <c r="I74" s="55">
        <f t="shared" si="29"/>
        <v>-59245.7</v>
      </c>
      <c r="J74" s="6">
        <f t="shared" si="29"/>
        <v>-97126.900000000009</v>
      </c>
    </row>
    <row r="75" spans="1:11" s="9" customFormat="1" ht="15.6" customHeight="1">
      <c r="A75" s="255"/>
      <c r="B75" s="255"/>
      <c r="C75" s="255"/>
      <c r="D75" s="175"/>
      <c r="E75" s="246"/>
      <c r="F75" s="211" t="s">
        <v>55</v>
      </c>
      <c r="G75" s="6">
        <f>+G76</f>
        <v>-59245.7</v>
      </c>
      <c r="H75" s="6">
        <f t="shared" si="29"/>
        <v>-59245.7</v>
      </c>
      <c r="I75" s="6">
        <f t="shared" si="29"/>
        <v>-59245.7</v>
      </c>
      <c r="J75" s="6">
        <f t="shared" si="29"/>
        <v>-97126.900000000009</v>
      </c>
    </row>
    <row r="76" spans="1:11" s="9" customFormat="1" ht="15.6" customHeight="1">
      <c r="A76" s="255"/>
      <c r="B76" s="255"/>
      <c r="C76" s="255"/>
      <c r="D76" s="175"/>
      <c r="E76" s="246"/>
      <c r="F76" s="224" t="s">
        <v>56</v>
      </c>
      <c r="G76" s="45">
        <f>+G77</f>
        <v>-59245.7</v>
      </c>
      <c r="H76" s="45">
        <f t="shared" si="29"/>
        <v>-59245.7</v>
      </c>
      <c r="I76" s="45">
        <f t="shared" si="29"/>
        <v>-59245.7</v>
      </c>
      <c r="J76" s="45">
        <f t="shared" si="29"/>
        <v>-97126.900000000009</v>
      </c>
      <c r="K76" s="13"/>
    </row>
    <row r="77" spans="1:11" s="9" customFormat="1" ht="15.6" customHeight="1">
      <c r="A77" s="255"/>
      <c r="B77" s="255"/>
      <c r="C77" s="255"/>
      <c r="D77" s="175"/>
      <c r="E77" s="246"/>
      <c r="F77" s="224" t="s">
        <v>47</v>
      </c>
      <c r="G77" s="45">
        <f>+'Հավելված N 4'!E15</f>
        <v>-59245.7</v>
      </c>
      <c r="H77" s="45">
        <f>+'Հավելված N 4'!F15</f>
        <v>-59245.7</v>
      </c>
      <c r="I77" s="45">
        <f>+'Հավելված N 4'!G15</f>
        <v>-59245.7</v>
      </c>
      <c r="J77" s="45">
        <f>+'Հավելված N 4'!H15</f>
        <v>-97126.900000000009</v>
      </c>
      <c r="K77" s="13"/>
    </row>
    <row r="78" spans="1:11" s="9" customFormat="1">
      <c r="A78" s="255"/>
      <c r="B78" s="255"/>
      <c r="C78" s="255"/>
      <c r="D78" s="155">
        <v>1183</v>
      </c>
      <c r="E78" s="257" t="s">
        <v>104</v>
      </c>
      <c r="F78" s="247"/>
      <c r="G78" s="1">
        <f>+G80+G89</f>
        <v>61442.3</v>
      </c>
      <c r="H78" s="1">
        <f>+H80+H89</f>
        <v>61442.3</v>
      </c>
      <c r="I78" s="1">
        <f>+I80+I89</f>
        <v>61442.3</v>
      </c>
      <c r="J78" s="1">
        <f>+J80+J89</f>
        <v>61442.3</v>
      </c>
    </row>
    <row r="79" spans="1:11" s="9" customFormat="1" ht="16.95" customHeight="1">
      <c r="A79" s="255"/>
      <c r="B79" s="255"/>
      <c r="C79" s="255"/>
      <c r="D79" s="102"/>
      <c r="E79" s="226"/>
      <c r="F79" s="211" t="s">
        <v>6</v>
      </c>
      <c r="G79" s="1"/>
      <c r="H79" s="1"/>
      <c r="I79" s="1"/>
      <c r="J79" s="1"/>
    </row>
    <row r="80" spans="1:11" s="9" customFormat="1" ht="50">
      <c r="A80" s="255"/>
      <c r="B80" s="255"/>
      <c r="C80" s="255"/>
      <c r="D80" s="102"/>
      <c r="E80" s="225">
        <v>32007</v>
      </c>
      <c r="F80" s="117" t="s">
        <v>96</v>
      </c>
      <c r="G80" s="11">
        <f>+G82</f>
        <v>5142.8</v>
      </c>
      <c r="H80" s="11">
        <f t="shared" ref="H80:J80" si="30">+H82</f>
        <v>5142.8</v>
      </c>
      <c r="I80" s="11">
        <f t="shared" si="30"/>
        <v>5142.8</v>
      </c>
      <c r="J80" s="11">
        <f t="shared" si="30"/>
        <v>5142.8</v>
      </c>
    </row>
    <row r="81" spans="1:11" s="9" customFormat="1" ht="15.6" customHeight="1">
      <c r="A81" s="255"/>
      <c r="B81" s="255"/>
      <c r="C81" s="255"/>
      <c r="D81" s="102"/>
      <c r="E81" s="240"/>
      <c r="F81" s="211" t="s">
        <v>16</v>
      </c>
      <c r="G81" s="5"/>
      <c r="H81" s="4"/>
      <c r="I81" s="5"/>
      <c r="J81" s="4"/>
    </row>
    <row r="82" spans="1:11" s="12" customFormat="1" ht="36.549999999999997" customHeight="1">
      <c r="A82" s="255"/>
      <c r="B82" s="255"/>
      <c r="C82" s="255"/>
      <c r="D82" s="102"/>
      <c r="E82" s="241"/>
      <c r="F82" s="107" t="s">
        <v>92</v>
      </c>
      <c r="G82" s="54">
        <f t="shared" ref="G82:J82" si="31">+G84</f>
        <v>5142.8</v>
      </c>
      <c r="H82" s="54">
        <f t="shared" si="31"/>
        <v>5142.8</v>
      </c>
      <c r="I82" s="54">
        <f t="shared" si="31"/>
        <v>5142.8</v>
      </c>
      <c r="J82" s="54">
        <f t="shared" si="31"/>
        <v>5142.8</v>
      </c>
    </row>
    <row r="83" spans="1:11" s="9" customFormat="1" ht="53.2">
      <c r="A83" s="255"/>
      <c r="B83" s="255"/>
      <c r="C83" s="255"/>
      <c r="D83" s="102"/>
      <c r="E83" s="241"/>
      <c r="F83" s="211" t="s">
        <v>13</v>
      </c>
      <c r="G83" s="6"/>
      <c r="H83" s="4"/>
      <c r="I83" s="55"/>
      <c r="J83" s="4"/>
    </row>
    <row r="84" spans="1:11" s="9" customFormat="1" ht="16.95" customHeight="1">
      <c r="A84" s="255"/>
      <c r="B84" s="255"/>
      <c r="C84" s="255"/>
      <c r="D84" s="102"/>
      <c r="E84" s="241"/>
      <c r="F84" s="111" t="s">
        <v>7</v>
      </c>
      <c r="G84" s="5">
        <f>+G85</f>
        <v>5142.8</v>
      </c>
      <c r="H84" s="5">
        <f t="shared" ref="H84:J87" si="32">+H85</f>
        <v>5142.8</v>
      </c>
      <c r="I84" s="5">
        <f t="shared" si="32"/>
        <v>5142.8</v>
      </c>
      <c r="J84" s="5">
        <f t="shared" si="32"/>
        <v>5142.8</v>
      </c>
    </row>
    <row r="85" spans="1:11" s="9" customFormat="1" ht="16.95" customHeight="1">
      <c r="A85" s="255"/>
      <c r="B85" s="255"/>
      <c r="C85" s="255"/>
      <c r="D85" s="102"/>
      <c r="E85" s="241"/>
      <c r="F85" s="211" t="s">
        <v>54</v>
      </c>
      <c r="G85" s="6">
        <f>+G86</f>
        <v>5142.8</v>
      </c>
      <c r="H85" s="6">
        <f t="shared" si="32"/>
        <v>5142.8</v>
      </c>
      <c r="I85" s="55">
        <f t="shared" si="32"/>
        <v>5142.8</v>
      </c>
      <c r="J85" s="6">
        <f t="shared" si="32"/>
        <v>5142.8</v>
      </c>
    </row>
    <row r="86" spans="1:11" s="9" customFormat="1" ht="15.6" customHeight="1">
      <c r="A86" s="255"/>
      <c r="B86" s="255"/>
      <c r="C86" s="255"/>
      <c r="D86" s="102"/>
      <c r="E86" s="241"/>
      <c r="F86" s="211" t="s">
        <v>55</v>
      </c>
      <c r="G86" s="6">
        <f>+G87</f>
        <v>5142.8</v>
      </c>
      <c r="H86" s="6">
        <f t="shared" si="32"/>
        <v>5142.8</v>
      </c>
      <c r="I86" s="6">
        <f t="shared" si="32"/>
        <v>5142.8</v>
      </c>
      <c r="J86" s="6">
        <f t="shared" si="32"/>
        <v>5142.8</v>
      </c>
    </row>
    <row r="87" spans="1:11" s="9" customFormat="1" ht="15.6" customHeight="1">
      <c r="A87" s="255"/>
      <c r="B87" s="255"/>
      <c r="C87" s="255"/>
      <c r="D87" s="102"/>
      <c r="E87" s="241"/>
      <c r="F87" s="224" t="s">
        <v>56</v>
      </c>
      <c r="G87" s="45">
        <f>+G88</f>
        <v>5142.8</v>
      </c>
      <c r="H87" s="45">
        <f t="shared" si="32"/>
        <v>5142.8</v>
      </c>
      <c r="I87" s="45">
        <f t="shared" si="32"/>
        <v>5142.8</v>
      </c>
      <c r="J87" s="45">
        <f t="shared" si="32"/>
        <v>5142.8</v>
      </c>
      <c r="K87" s="13"/>
    </row>
    <row r="88" spans="1:11" s="9" customFormat="1" ht="15.6" customHeight="1">
      <c r="A88" s="255"/>
      <c r="B88" s="255"/>
      <c r="C88" s="255"/>
      <c r="D88" s="102"/>
      <c r="E88" s="241"/>
      <c r="F88" s="224" t="s">
        <v>47</v>
      </c>
      <c r="G88" s="45">
        <f>+'Հավելված N 4'!E21</f>
        <v>5142.8</v>
      </c>
      <c r="H88" s="45">
        <f>+'Հավելված N 4'!F21</f>
        <v>5142.8</v>
      </c>
      <c r="I88" s="45">
        <f>+'Հավելված N 4'!G21</f>
        <v>5142.8</v>
      </c>
      <c r="J88" s="45">
        <f>+'Հավելված N 4'!H21</f>
        <v>5142.8</v>
      </c>
      <c r="K88" s="13"/>
    </row>
    <row r="89" spans="1:11" s="9" customFormat="1" ht="50">
      <c r="A89" s="255"/>
      <c r="B89" s="255"/>
      <c r="C89" s="255"/>
      <c r="D89" s="102"/>
      <c r="E89" s="225">
        <v>32009</v>
      </c>
      <c r="F89" s="117" t="s">
        <v>97</v>
      </c>
      <c r="G89" s="11">
        <f>+G91</f>
        <v>56299.5</v>
      </c>
      <c r="H89" s="11">
        <f t="shared" ref="H89:J89" si="33">+H91</f>
        <v>56299.5</v>
      </c>
      <c r="I89" s="11">
        <f t="shared" si="33"/>
        <v>56299.5</v>
      </c>
      <c r="J89" s="11">
        <f t="shared" si="33"/>
        <v>56299.5</v>
      </c>
    </row>
    <row r="90" spans="1:11" s="9" customFormat="1" ht="15.6" customHeight="1">
      <c r="A90" s="255"/>
      <c r="B90" s="255"/>
      <c r="C90" s="255"/>
      <c r="D90" s="102"/>
      <c r="E90" s="240"/>
      <c r="F90" s="227" t="s">
        <v>16</v>
      </c>
      <c r="G90" s="5"/>
      <c r="H90" s="4"/>
      <c r="I90" s="5"/>
      <c r="J90" s="4"/>
    </row>
    <row r="91" spans="1:11" s="12" customFormat="1" ht="36.549999999999997" customHeight="1">
      <c r="A91" s="255"/>
      <c r="B91" s="255"/>
      <c r="C91" s="255"/>
      <c r="D91" s="102"/>
      <c r="E91" s="241"/>
      <c r="F91" s="228" t="s">
        <v>92</v>
      </c>
      <c r="G91" s="54">
        <f t="shared" ref="G91:J91" si="34">+G93</f>
        <v>56299.5</v>
      </c>
      <c r="H91" s="54">
        <f t="shared" si="34"/>
        <v>56299.5</v>
      </c>
      <c r="I91" s="54">
        <f t="shared" si="34"/>
        <v>56299.5</v>
      </c>
      <c r="J91" s="54">
        <f t="shared" si="34"/>
        <v>56299.5</v>
      </c>
    </row>
    <row r="92" spans="1:11" s="9" customFormat="1" ht="53.2">
      <c r="A92" s="255"/>
      <c r="B92" s="255"/>
      <c r="C92" s="255"/>
      <c r="D92" s="102"/>
      <c r="E92" s="241"/>
      <c r="F92" s="227" t="s">
        <v>13</v>
      </c>
      <c r="G92" s="6"/>
      <c r="H92" s="4"/>
      <c r="I92" s="55"/>
      <c r="J92" s="4"/>
    </row>
    <row r="93" spans="1:11" s="9" customFormat="1" ht="16.95" customHeight="1">
      <c r="A93" s="255"/>
      <c r="B93" s="255"/>
      <c r="C93" s="255"/>
      <c r="D93" s="102"/>
      <c r="E93" s="241"/>
      <c r="F93" s="222" t="s">
        <v>7</v>
      </c>
      <c r="G93" s="5">
        <f>+G94</f>
        <v>56299.5</v>
      </c>
      <c r="H93" s="5">
        <f t="shared" ref="H93:J96" si="35">+H94</f>
        <v>56299.5</v>
      </c>
      <c r="I93" s="5">
        <f t="shared" si="35"/>
        <v>56299.5</v>
      </c>
      <c r="J93" s="5">
        <f t="shared" si="35"/>
        <v>56299.5</v>
      </c>
    </row>
    <row r="94" spans="1:11" s="9" customFormat="1" ht="16.95" customHeight="1">
      <c r="A94" s="255"/>
      <c r="B94" s="255"/>
      <c r="C94" s="255"/>
      <c r="D94" s="102"/>
      <c r="E94" s="241"/>
      <c r="F94" s="227" t="s">
        <v>54</v>
      </c>
      <c r="G94" s="6">
        <f>+G95</f>
        <v>56299.5</v>
      </c>
      <c r="H94" s="6">
        <f t="shared" si="35"/>
        <v>56299.5</v>
      </c>
      <c r="I94" s="55">
        <f t="shared" si="35"/>
        <v>56299.5</v>
      </c>
      <c r="J94" s="6">
        <f t="shared" si="35"/>
        <v>56299.5</v>
      </c>
    </row>
    <row r="95" spans="1:11" s="9" customFormat="1" ht="15.6" customHeight="1">
      <c r="A95" s="255"/>
      <c r="B95" s="255"/>
      <c r="C95" s="255"/>
      <c r="D95" s="102"/>
      <c r="E95" s="241"/>
      <c r="F95" s="227" t="s">
        <v>55</v>
      </c>
      <c r="G95" s="6">
        <f>+G96</f>
        <v>56299.5</v>
      </c>
      <c r="H95" s="6">
        <f t="shared" si="35"/>
        <v>56299.5</v>
      </c>
      <c r="I95" s="6">
        <f t="shared" si="35"/>
        <v>56299.5</v>
      </c>
      <c r="J95" s="6">
        <f t="shared" si="35"/>
        <v>56299.5</v>
      </c>
    </row>
    <row r="96" spans="1:11" s="9" customFormat="1" ht="15.6" customHeight="1">
      <c r="A96" s="255"/>
      <c r="B96" s="255"/>
      <c r="C96" s="255"/>
      <c r="D96" s="102"/>
      <c r="E96" s="241"/>
      <c r="F96" s="224" t="s">
        <v>56</v>
      </c>
      <c r="G96" s="45">
        <f>+G97</f>
        <v>56299.5</v>
      </c>
      <c r="H96" s="45">
        <f t="shared" si="35"/>
        <v>56299.5</v>
      </c>
      <c r="I96" s="45">
        <f t="shared" si="35"/>
        <v>56299.5</v>
      </c>
      <c r="J96" s="45">
        <f t="shared" si="35"/>
        <v>56299.5</v>
      </c>
      <c r="K96" s="13"/>
    </row>
    <row r="97" spans="1:11" s="9" customFormat="1">
      <c r="A97" s="256"/>
      <c r="B97" s="256"/>
      <c r="C97" s="256"/>
      <c r="D97" s="174"/>
      <c r="E97" s="242"/>
      <c r="F97" s="224" t="s">
        <v>83</v>
      </c>
      <c r="G97" s="45">
        <f>+'Հավելված N 4'!E27</f>
        <v>56299.5</v>
      </c>
      <c r="H97" s="45">
        <f>+'Հավելված N 4'!F27</f>
        <v>56299.5</v>
      </c>
      <c r="I97" s="45">
        <f>+'Հավելված N 4'!G27</f>
        <v>56299.5</v>
      </c>
      <c r="J97" s="45">
        <f>+'Հավելված N 4'!H27</f>
        <v>56299.5</v>
      </c>
      <c r="K97" s="13"/>
    </row>
  </sheetData>
  <mergeCells count="32">
    <mergeCell ref="C16:C19"/>
    <mergeCell ref="B16:B17"/>
    <mergeCell ref="C61:C62"/>
    <mergeCell ref="D61:D66"/>
    <mergeCell ref="C20:C34"/>
    <mergeCell ref="C63:C97"/>
    <mergeCell ref="D35:D40"/>
    <mergeCell ref="C35:C37"/>
    <mergeCell ref="B35:B60"/>
    <mergeCell ref="C38:C51"/>
    <mergeCell ref="E24:F24"/>
    <mergeCell ref="E27:E34"/>
    <mergeCell ref="F1:J1"/>
    <mergeCell ref="F3:J3"/>
    <mergeCell ref="A7:J7"/>
    <mergeCell ref="A11:C11"/>
    <mergeCell ref="D11:E11"/>
    <mergeCell ref="F2:J2"/>
    <mergeCell ref="G11:J11"/>
    <mergeCell ref="F11:F12"/>
    <mergeCell ref="A16:A97"/>
    <mergeCell ref="B61:B97"/>
    <mergeCell ref="E78:F78"/>
    <mergeCell ref="E67:F67"/>
    <mergeCell ref="B18:B34"/>
    <mergeCell ref="E70:E77"/>
    <mergeCell ref="E81:E88"/>
    <mergeCell ref="E90:E97"/>
    <mergeCell ref="E35:E40"/>
    <mergeCell ref="E53:E60"/>
    <mergeCell ref="E41:F41"/>
    <mergeCell ref="E44:E51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5"/>
  <sheetViews>
    <sheetView zoomScale="85" zoomScaleNormal="85" workbookViewId="0">
      <selection activeCell="K6" sqref="K6"/>
    </sheetView>
  </sheetViews>
  <sheetFormatPr defaultColWidth="9.09765625" defaultRowHeight="17.75"/>
  <cols>
    <col min="1" max="1" width="9.09765625" style="22"/>
    <col min="2" max="2" width="9.09765625" style="22" customWidth="1"/>
    <col min="3" max="3" width="54.19921875" style="22" customWidth="1"/>
    <col min="4" max="4" width="24" style="22" customWidth="1"/>
    <col min="5" max="8" width="20.3984375" style="22" customWidth="1"/>
    <col min="9" max="9" width="21.296875" style="22" bestFit="1" customWidth="1"/>
    <col min="10" max="10" width="13.69921875" style="22" bestFit="1" customWidth="1"/>
    <col min="11" max="16384" width="9.09765625" style="22"/>
  </cols>
  <sheetData>
    <row r="1" spans="1:10" s="150" customFormat="1" ht="26.6" customHeight="1">
      <c r="A1" s="149"/>
      <c r="B1" s="23"/>
      <c r="C1" s="23"/>
      <c r="D1" s="23"/>
      <c r="E1" s="149"/>
      <c r="F1" s="275" t="s">
        <v>21</v>
      </c>
      <c r="G1" s="275"/>
      <c r="H1" s="275"/>
    </row>
    <row r="2" spans="1:10">
      <c r="A2" s="24"/>
      <c r="B2" s="24"/>
      <c r="C2" s="24"/>
      <c r="D2" s="24"/>
      <c r="E2" s="151"/>
      <c r="F2" s="276" t="s">
        <v>109</v>
      </c>
      <c r="G2" s="276"/>
      <c r="H2" s="276"/>
    </row>
    <row r="3" spans="1:10">
      <c r="A3" s="24"/>
      <c r="B3" s="24"/>
      <c r="C3" s="24"/>
      <c r="D3" s="24"/>
      <c r="E3" s="151"/>
      <c r="F3" s="276" t="s">
        <v>20</v>
      </c>
      <c r="G3" s="276"/>
      <c r="H3" s="276"/>
    </row>
    <row r="4" spans="1:10">
      <c r="A4" s="122"/>
      <c r="B4" s="122"/>
      <c r="C4" s="25"/>
      <c r="D4" s="151"/>
      <c r="E4" s="151"/>
      <c r="F4" s="151"/>
      <c r="G4" s="151"/>
      <c r="H4" s="151"/>
    </row>
    <row r="5" spans="1:10" ht="37.5" customHeight="1">
      <c r="A5" s="277" t="s">
        <v>108</v>
      </c>
      <c r="B5" s="278"/>
      <c r="C5" s="278"/>
      <c r="D5" s="278"/>
      <c r="E5" s="278"/>
      <c r="F5" s="278"/>
      <c r="G5" s="278"/>
      <c r="H5" s="278"/>
    </row>
    <row r="6" spans="1:10" ht="37.5" customHeight="1">
      <c r="A6" s="278"/>
      <c r="B6" s="278"/>
      <c r="C6" s="278"/>
      <c r="D6" s="278"/>
      <c r="E6" s="278"/>
      <c r="F6" s="278"/>
      <c r="G6" s="278"/>
      <c r="H6" s="278"/>
    </row>
    <row r="7" spans="1:10">
      <c r="E7" s="151"/>
      <c r="F7" s="151"/>
      <c r="G7" s="151"/>
    </row>
    <row r="8" spans="1:10">
      <c r="A8" s="152"/>
      <c r="B8" s="152"/>
      <c r="C8" s="152"/>
      <c r="D8" s="131"/>
      <c r="E8" s="151"/>
      <c r="F8" s="151"/>
      <c r="G8" s="279" t="s">
        <v>9</v>
      </c>
      <c r="H8" s="279"/>
    </row>
    <row r="9" spans="1:10" ht="45" customHeight="1">
      <c r="A9" s="280" t="s">
        <v>33</v>
      </c>
      <c r="B9" s="281"/>
      <c r="C9" s="270" t="s">
        <v>34</v>
      </c>
      <c r="D9" s="282" t="s">
        <v>35</v>
      </c>
      <c r="E9" s="272" t="s">
        <v>53</v>
      </c>
      <c r="F9" s="273"/>
      <c r="G9" s="273"/>
      <c r="H9" s="274"/>
    </row>
    <row r="10" spans="1:10" ht="99.95">
      <c r="A10" s="26" t="s">
        <v>14</v>
      </c>
      <c r="B10" s="26" t="s">
        <v>15</v>
      </c>
      <c r="C10" s="271"/>
      <c r="D10" s="283"/>
      <c r="E10" s="27" t="s">
        <v>36</v>
      </c>
      <c r="F10" s="27" t="s">
        <v>37</v>
      </c>
      <c r="G10" s="27" t="s">
        <v>38</v>
      </c>
      <c r="H10" s="27" t="s">
        <v>39</v>
      </c>
    </row>
    <row r="11" spans="1:10">
      <c r="A11" s="26"/>
      <c r="B11" s="26"/>
      <c r="C11" s="28" t="s">
        <v>40</v>
      </c>
      <c r="D11" s="221">
        <f>SUM(E11:H11)</f>
        <v>-7.2759576141834259E-12</v>
      </c>
      <c r="E11" s="30">
        <f>+E13</f>
        <v>-56299.500000000007</v>
      </c>
      <c r="F11" s="30">
        <f>+F13</f>
        <v>56299.5</v>
      </c>
      <c r="G11" s="30">
        <f>+G13</f>
        <v>0</v>
      </c>
      <c r="H11" s="30">
        <f>+H13</f>
        <v>0</v>
      </c>
      <c r="I11" s="58"/>
      <c r="J11" s="58"/>
    </row>
    <row r="12" spans="1:10">
      <c r="A12" s="26"/>
      <c r="B12" s="26"/>
      <c r="C12" s="28" t="s">
        <v>41</v>
      </c>
      <c r="D12" s="1"/>
      <c r="E12" s="30"/>
      <c r="F12" s="30"/>
      <c r="G12" s="30"/>
      <c r="H12" s="30"/>
      <c r="I12" s="58"/>
      <c r="J12" s="153"/>
    </row>
    <row r="13" spans="1:10" ht="33.35">
      <c r="A13" s="31"/>
      <c r="B13" s="32"/>
      <c r="C13" s="32" t="s">
        <v>17</v>
      </c>
      <c r="D13" s="221">
        <f>SUM(E13:H13)</f>
        <v>-7.2759576141834259E-12</v>
      </c>
      <c r="E13" s="30">
        <f>+E15+E19+E23+E32</f>
        <v>-56299.500000000007</v>
      </c>
      <c r="F13" s="30">
        <f t="shared" ref="F13:H13" si="0">+F15+F19+F23+F32</f>
        <v>56299.5</v>
      </c>
      <c r="G13" s="30">
        <f t="shared" si="0"/>
        <v>0</v>
      </c>
      <c r="H13" s="98">
        <f t="shared" si="0"/>
        <v>0</v>
      </c>
      <c r="I13" s="58"/>
    </row>
    <row r="14" spans="1:10">
      <c r="A14" s="31"/>
      <c r="B14" s="31"/>
      <c r="C14" s="31" t="s">
        <v>42</v>
      </c>
      <c r="D14" s="33"/>
      <c r="E14" s="33"/>
      <c r="F14" s="33"/>
      <c r="G14" s="33"/>
      <c r="H14" s="33"/>
    </row>
    <row r="15" spans="1:10" ht="50">
      <c r="A15" s="28">
        <v>1163</v>
      </c>
      <c r="B15" s="21">
        <v>12001</v>
      </c>
      <c r="C15" s="42" t="s">
        <v>113</v>
      </c>
      <c r="D15" s="30">
        <f>SUM(E15:H15)</f>
        <v>-97126.900000000009</v>
      </c>
      <c r="E15" s="29">
        <f>+E17</f>
        <v>-97126.900000000009</v>
      </c>
      <c r="F15" s="29">
        <f t="shared" ref="F15:H15" si="1">+F17</f>
        <v>0</v>
      </c>
      <c r="G15" s="29">
        <f t="shared" si="1"/>
        <v>0</v>
      </c>
      <c r="H15" s="29">
        <f t="shared" si="1"/>
        <v>0</v>
      </c>
      <c r="I15" s="153"/>
    </row>
    <row r="16" spans="1:10" s="66" customFormat="1">
      <c r="A16" s="61"/>
      <c r="B16" s="61"/>
      <c r="C16" s="62" t="s">
        <v>6</v>
      </c>
      <c r="D16" s="63"/>
      <c r="E16" s="64"/>
      <c r="F16" s="65"/>
      <c r="G16" s="65"/>
      <c r="H16" s="65"/>
    </row>
    <row r="17" spans="1:41" s="69" customFormat="1">
      <c r="A17" s="65"/>
      <c r="B17" s="65"/>
      <c r="C17" s="49" t="s">
        <v>79</v>
      </c>
      <c r="D17" s="67">
        <f>SUM(E17:H17)</f>
        <v>-97126.900000000009</v>
      </c>
      <c r="E17" s="68">
        <f>+E18</f>
        <v>-97126.900000000009</v>
      </c>
      <c r="F17" s="68">
        <f t="shared" ref="F17:H17" si="2">+F18</f>
        <v>0</v>
      </c>
      <c r="G17" s="68">
        <f t="shared" si="2"/>
        <v>0</v>
      </c>
      <c r="H17" s="68">
        <f t="shared" si="2"/>
        <v>0</v>
      </c>
    </row>
    <row r="18" spans="1:41" s="74" customFormat="1" ht="35.5">
      <c r="A18" s="169"/>
      <c r="B18" s="169"/>
      <c r="C18" s="70" t="s">
        <v>114</v>
      </c>
      <c r="D18" s="71">
        <f t="shared" ref="D18" si="3">+E18+F18+G18+H18</f>
        <v>-97126.900000000009</v>
      </c>
      <c r="E18" s="72">
        <f>+'Հավելված N 7'!I21+'Հավելված N 7'!I23+'Հավելված N 7'!I24</f>
        <v>-97126.900000000009</v>
      </c>
      <c r="F18" s="72"/>
      <c r="G18" s="72"/>
      <c r="H18" s="73"/>
    </row>
    <row r="19" spans="1:41" s="157" customFormat="1" ht="50">
      <c r="A19" s="116">
        <v>1183</v>
      </c>
      <c r="B19" s="116">
        <v>32007</v>
      </c>
      <c r="C19" s="117" t="s">
        <v>96</v>
      </c>
      <c r="D19" s="121">
        <f>SUM(E19:H19)</f>
        <v>5142.8</v>
      </c>
      <c r="E19" s="121">
        <f>+E21</f>
        <v>5142.8</v>
      </c>
      <c r="F19" s="121">
        <f t="shared" ref="F19:H19" si="4">+F21</f>
        <v>0</v>
      </c>
      <c r="G19" s="121">
        <f t="shared" si="4"/>
        <v>0</v>
      </c>
      <c r="H19" s="121">
        <f t="shared" si="4"/>
        <v>0</v>
      </c>
    </row>
    <row r="20" spans="1:41" s="158" customFormat="1">
      <c r="A20" s="138"/>
      <c r="B20" s="138"/>
      <c r="C20" s="62" t="s">
        <v>6</v>
      </c>
      <c r="D20" s="138"/>
      <c r="E20" s="138"/>
      <c r="F20" s="138"/>
      <c r="G20" s="138"/>
      <c r="H20" s="138"/>
      <c r="I20" s="157"/>
      <c r="J20" s="157"/>
      <c r="K20" s="157"/>
      <c r="L20" s="157"/>
      <c r="M20" s="157"/>
      <c r="N20" s="157"/>
      <c r="O20" s="157"/>
      <c r="P20" s="157"/>
      <c r="Q20" s="157"/>
      <c r="R20" s="157"/>
      <c r="S20" s="157"/>
      <c r="T20" s="157"/>
      <c r="U20" s="157"/>
      <c r="V20" s="157"/>
      <c r="W20" s="157"/>
      <c r="X20" s="157"/>
      <c r="Y20" s="157"/>
      <c r="Z20" s="157"/>
      <c r="AA20" s="157"/>
      <c r="AB20" s="157"/>
      <c r="AC20" s="157"/>
      <c r="AD20" s="157"/>
      <c r="AE20" s="157"/>
      <c r="AF20" s="157"/>
      <c r="AG20" s="157"/>
      <c r="AH20" s="157"/>
      <c r="AI20" s="157"/>
      <c r="AJ20" s="157"/>
      <c r="AK20" s="157"/>
      <c r="AL20" s="157"/>
      <c r="AM20" s="157"/>
      <c r="AN20" s="157"/>
      <c r="AO20" s="157"/>
    </row>
    <row r="21" spans="1:41" s="2" customFormat="1">
      <c r="A21" s="154"/>
      <c r="B21" s="154"/>
      <c r="C21" s="140" t="s">
        <v>60</v>
      </c>
      <c r="D21" s="141">
        <f>SUM(E21:H21)</f>
        <v>5142.8</v>
      </c>
      <c r="E21" s="141">
        <f>+E22</f>
        <v>5142.8</v>
      </c>
      <c r="F21" s="141">
        <f t="shared" ref="F21:H21" si="5">+F22</f>
        <v>0</v>
      </c>
      <c r="G21" s="141">
        <f t="shared" si="5"/>
        <v>0</v>
      </c>
      <c r="H21" s="141">
        <f t="shared" si="5"/>
        <v>0</v>
      </c>
      <c r="I21" s="118"/>
    </row>
    <row r="22" spans="1:41" s="2" customFormat="1">
      <c r="A22" s="159"/>
      <c r="B22" s="159"/>
      <c r="C22" s="115" t="s">
        <v>191</v>
      </c>
      <c r="D22" s="142">
        <f t="shared" ref="D22" si="6">+E22+F22+G22+H22</f>
        <v>5142.8</v>
      </c>
      <c r="E22" s="142">
        <f>+'Հավելված N 7'!I27</f>
        <v>5142.8</v>
      </c>
      <c r="F22" s="142"/>
      <c r="G22" s="142"/>
      <c r="H22" s="120"/>
    </row>
    <row r="23" spans="1:41" s="2" customFormat="1" ht="50">
      <c r="A23" s="116">
        <v>1183</v>
      </c>
      <c r="B23" s="116">
        <v>32009</v>
      </c>
      <c r="C23" s="117" t="s">
        <v>97</v>
      </c>
      <c r="D23" s="121">
        <f>SUM(E23:H23)</f>
        <v>56299.5</v>
      </c>
      <c r="E23" s="121">
        <f>+E25+E27+E30</f>
        <v>0</v>
      </c>
      <c r="F23" s="121">
        <f t="shared" ref="F23:H23" si="7">+F25+F27+F30</f>
        <v>56299.5</v>
      </c>
      <c r="G23" s="121">
        <f t="shared" si="7"/>
        <v>0</v>
      </c>
      <c r="H23" s="121">
        <f t="shared" si="7"/>
        <v>0</v>
      </c>
    </row>
    <row r="24" spans="1:41" s="139" customFormat="1">
      <c r="A24" s="138"/>
      <c r="B24" s="138"/>
      <c r="C24" s="62" t="s">
        <v>6</v>
      </c>
      <c r="D24" s="138"/>
      <c r="E24" s="138"/>
      <c r="F24" s="138"/>
      <c r="G24" s="138"/>
      <c r="H24" s="138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</row>
    <row r="25" spans="1:41" s="2" customFormat="1">
      <c r="A25" s="154"/>
      <c r="B25" s="154"/>
      <c r="C25" s="140" t="s">
        <v>94</v>
      </c>
      <c r="D25" s="141">
        <f>SUM(E25:H25)</f>
        <v>6098.6</v>
      </c>
      <c r="E25" s="141">
        <f>+E26</f>
        <v>0</v>
      </c>
      <c r="F25" s="141">
        <f t="shared" ref="F25:H25" si="8">+F26</f>
        <v>6098.6</v>
      </c>
      <c r="G25" s="141">
        <f t="shared" si="8"/>
        <v>0</v>
      </c>
      <c r="H25" s="141">
        <f t="shared" si="8"/>
        <v>0</v>
      </c>
      <c r="I25" s="118"/>
    </row>
    <row r="26" spans="1:41" s="2" customFormat="1">
      <c r="A26" s="204"/>
      <c r="B26" s="204"/>
      <c r="C26" s="115" t="s">
        <v>192</v>
      </c>
      <c r="D26" s="142">
        <f t="shared" ref="D26" si="9">+E26+F26+G26+H26</f>
        <v>6098.6</v>
      </c>
      <c r="E26" s="142"/>
      <c r="F26" s="142">
        <f>+'Հավելված N 7'!I30</f>
        <v>6098.6</v>
      </c>
      <c r="G26" s="142"/>
      <c r="H26" s="120"/>
    </row>
    <row r="27" spans="1:41" s="2" customFormat="1">
      <c r="A27" s="154"/>
      <c r="B27" s="154"/>
      <c r="C27" s="140" t="s">
        <v>48</v>
      </c>
      <c r="D27" s="141">
        <f>SUM(E27:H27)</f>
        <v>33964</v>
      </c>
      <c r="E27" s="141">
        <f>+E28+E29</f>
        <v>0</v>
      </c>
      <c r="F27" s="141">
        <f t="shared" ref="F27:H27" si="10">+F28+F29</f>
        <v>33964</v>
      </c>
      <c r="G27" s="141">
        <f t="shared" si="10"/>
        <v>0</v>
      </c>
      <c r="H27" s="141">
        <f t="shared" si="10"/>
        <v>0</v>
      </c>
      <c r="I27" s="118"/>
    </row>
    <row r="28" spans="1:41" s="2" customFormat="1">
      <c r="A28" s="268"/>
      <c r="B28" s="268"/>
      <c r="C28" s="115" t="s">
        <v>193</v>
      </c>
      <c r="D28" s="142">
        <f t="shared" ref="D28" si="11">+E28+F28+G28+H28</f>
        <v>16090.300000000001</v>
      </c>
      <c r="E28" s="142"/>
      <c r="F28" s="142">
        <f>+'Հավելված N 7'!I31</f>
        <v>16090.300000000001</v>
      </c>
      <c r="G28" s="142"/>
      <c r="H28" s="120"/>
    </row>
    <row r="29" spans="1:41" s="2" customFormat="1">
      <c r="A29" s="269"/>
      <c r="B29" s="269"/>
      <c r="C29" s="115" t="s">
        <v>194</v>
      </c>
      <c r="D29" s="142">
        <f t="shared" ref="D29" si="12">+E29+F29+G29+H29</f>
        <v>17873.699999999997</v>
      </c>
      <c r="E29" s="142"/>
      <c r="F29" s="142">
        <f>+'Հավելված N 7'!I32</f>
        <v>17873.699999999997</v>
      </c>
      <c r="G29" s="142"/>
      <c r="H29" s="120"/>
    </row>
    <row r="30" spans="1:41" s="2" customFormat="1">
      <c r="A30" s="154"/>
      <c r="B30" s="154"/>
      <c r="C30" s="140" t="s">
        <v>86</v>
      </c>
      <c r="D30" s="141">
        <f>SUM(E30:H30)</f>
        <v>16236.9</v>
      </c>
      <c r="E30" s="141">
        <f>+E31</f>
        <v>0</v>
      </c>
      <c r="F30" s="141">
        <f t="shared" ref="F30" si="13">+F31</f>
        <v>16236.9</v>
      </c>
      <c r="G30" s="141">
        <f t="shared" ref="G30" si="14">+G31</f>
        <v>0</v>
      </c>
      <c r="H30" s="141">
        <f t="shared" ref="H30" si="15">+H31</f>
        <v>0</v>
      </c>
      <c r="I30" s="118"/>
    </row>
    <row r="31" spans="1:41" s="2" customFormat="1">
      <c r="A31" s="145"/>
      <c r="B31" s="145"/>
      <c r="C31" s="115" t="s">
        <v>195</v>
      </c>
      <c r="D31" s="142">
        <f t="shared" ref="D31" si="16">+E31+F31+G31+H31</f>
        <v>16236.9</v>
      </c>
      <c r="E31" s="142"/>
      <c r="F31" s="142">
        <f>+'Հավելված N 7'!I33</f>
        <v>16236.9</v>
      </c>
      <c r="G31" s="142"/>
      <c r="H31" s="120"/>
    </row>
    <row r="32" spans="1:41">
      <c r="A32" s="28">
        <v>1236</v>
      </c>
      <c r="B32" s="21">
        <v>32001</v>
      </c>
      <c r="C32" s="42" t="s">
        <v>78</v>
      </c>
      <c r="D32" s="30">
        <f>SUM(E32:H32)</f>
        <v>35684.6</v>
      </c>
      <c r="E32" s="29">
        <f>+E34</f>
        <v>35684.6</v>
      </c>
      <c r="F32" s="29">
        <f t="shared" ref="F32:H32" si="17">+F34</f>
        <v>0</v>
      </c>
      <c r="G32" s="29">
        <f t="shared" si="17"/>
        <v>0</v>
      </c>
      <c r="H32" s="29">
        <f t="shared" si="17"/>
        <v>0</v>
      </c>
    </row>
    <row r="33" spans="1:8" s="66" customFormat="1">
      <c r="A33" s="61"/>
      <c r="B33" s="61"/>
      <c r="C33" s="62" t="s">
        <v>6</v>
      </c>
      <c r="D33" s="63"/>
      <c r="E33" s="64"/>
      <c r="F33" s="65"/>
      <c r="G33" s="65"/>
      <c r="H33" s="65"/>
    </row>
    <row r="34" spans="1:8" s="69" customFormat="1">
      <c r="A34" s="65"/>
      <c r="B34" s="65"/>
      <c r="C34" s="49" t="s">
        <v>48</v>
      </c>
      <c r="D34" s="67">
        <f>SUM(E34:H34)</f>
        <v>35684.6</v>
      </c>
      <c r="E34" s="68">
        <f>+E35</f>
        <v>35684.6</v>
      </c>
      <c r="F34" s="68">
        <f t="shared" ref="F34:H34" si="18">+F35</f>
        <v>0</v>
      </c>
      <c r="G34" s="68">
        <f t="shared" si="18"/>
        <v>0</v>
      </c>
      <c r="H34" s="68">
        <f t="shared" si="18"/>
        <v>0</v>
      </c>
    </row>
    <row r="35" spans="1:8" s="74" customFormat="1" ht="53.2">
      <c r="A35" s="146"/>
      <c r="B35" s="146"/>
      <c r="C35" s="70" t="s">
        <v>196</v>
      </c>
      <c r="D35" s="71">
        <f t="shared" ref="D35" si="19">+E35+F35+G35+H35</f>
        <v>35684.6</v>
      </c>
      <c r="E35" s="72">
        <f>+'Հավելված N 7'!I17</f>
        <v>35684.6</v>
      </c>
      <c r="F35" s="72"/>
      <c r="G35" s="72"/>
      <c r="H35" s="73"/>
    </row>
  </sheetData>
  <mergeCells count="11">
    <mergeCell ref="B28:B29"/>
    <mergeCell ref="A28:A29"/>
    <mergeCell ref="C9:C10"/>
    <mergeCell ref="E9:H9"/>
    <mergeCell ref="F1:H1"/>
    <mergeCell ref="F2:H2"/>
    <mergeCell ref="F3:H3"/>
    <mergeCell ref="A5:H6"/>
    <mergeCell ref="G8:H8"/>
    <mergeCell ref="A9:B9"/>
    <mergeCell ref="D9:D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56"/>
  <sheetViews>
    <sheetView zoomScale="84" zoomScaleNormal="84" workbookViewId="0">
      <selection activeCell="I9" sqref="I9"/>
    </sheetView>
  </sheetViews>
  <sheetFormatPr defaultColWidth="9.09765625" defaultRowHeight="17.75"/>
  <cols>
    <col min="1" max="3" width="9.09765625" style="36"/>
    <col min="4" max="4" width="54.19921875" style="36" customWidth="1"/>
    <col min="5" max="5" width="22.8984375" style="96" customWidth="1"/>
    <col min="6" max="6" width="22.8984375" style="96" bestFit="1" customWidth="1"/>
    <col min="7" max="7" width="22.8984375" style="96" customWidth="1"/>
    <col min="8" max="8" width="22.8984375" style="96" bestFit="1" customWidth="1"/>
    <col min="9" max="9" width="20.69921875" style="36" customWidth="1"/>
    <col min="10" max="10" width="19.296875" style="36" customWidth="1"/>
    <col min="11" max="11" width="20" style="36" customWidth="1"/>
    <col min="12" max="16384" width="9.09765625" style="36"/>
  </cols>
  <sheetData>
    <row r="1" spans="2:8" s="35" customFormat="1" ht="25.55" customHeight="1">
      <c r="E1" s="286"/>
      <c r="F1" s="286"/>
      <c r="G1" s="286" t="s">
        <v>76</v>
      </c>
      <c r="H1" s="286"/>
    </row>
    <row r="2" spans="2:8" ht="17.899999999999999" customHeight="1">
      <c r="D2" s="37"/>
      <c r="E2" s="287" t="s">
        <v>109</v>
      </c>
      <c r="F2" s="287"/>
      <c r="G2" s="287"/>
      <c r="H2" s="287"/>
    </row>
    <row r="3" spans="2:8">
      <c r="D3" s="37"/>
      <c r="E3" s="287"/>
      <c r="F3" s="287"/>
      <c r="G3" s="287" t="s">
        <v>20</v>
      </c>
      <c r="H3" s="287"/>
    </row>
    <row r="4" spans="2:8" ht="13.7" customHeight="1">
      <c r="D4" s="37"/>
      <c r="E4" s="88"/>
      <c r="F4" s="88"/>
      <c r="G4" s="88"/>
      <c r="H4" s="88"/>
    </row>
    <row r="5" spans="2:8" ht="13.7" customHeight="1">
      <c r="D5" s="37"/>
      <c r="E5" s="88"/>
      <c r="F5" s="88"/>
      <c r="G5" s="88"/>
      <c r="H5" s="88"/>
    </row>
    <row r="6" spans="2:8" ht="85.7" customHeight="1">
      <c r="B6" s="288" t="s">
        <v>110</v>
      </c>
      <c r="C6" s="288"/>
      <c r="D6" s="288"/>
      <c r="E6" s="288"/>
      <c r="F6" s="288"/>
      <c r="G6" s="288"/>
      <c r="H6" s="288"/>
    </row>
    <row r="8" spans="2:8">
      <c r="E8" s="89"/>
      <c r="F8" s="89"/>
      <c r="G8" s="89"/>
      <c r="H8" s="89" t="s">
        <v>9</v>
      </c>
    </row>
    <row r="9" spans="2:8" ht="41.65" customHeight="1">
      <c r="B9" s="280" t="s">
        <v>33</v>
      </c>
      <c r="C9" s="281"/>
      <c r="D9" s="270" t="s">
        <v>34</v>
      </c>
      <c r="E9" s="289" t="s">
        <v>53</v>
      </c>
      <c r="F9" s="290"/>
      <c r="G9" s="290"/>
      <c r="H9" s="291"/>
    </row>
    <row r="10" spans="2:8" ht="88.55" customHeight="1">
      <c r="B10" s="26" t="s">
        <v>14</v>
      </c>
      <c r="C10" s="26" t="s">
        <v>15</v>
      </c>
      <c r="D10" s="271"/>
      <c r="E10" s="90" t="s">
        <v>46</v>
      </c>
      <c r="F10" s="90" t="s">
        <v>45</v>
      </c>
      <c r="G10" s="90" t="s">
        <v>2</v>
      </c>
      <c r="H10" s="90" t="s">
        <v>3</v>
      </c>
    </row>
    <row r="11" spans="2:8" ht="33.35">
      <c r="B11" s="26"/>
      <c r="C11" s="26"/>
      <c r="D11" s="38" t="s">
        <v>17</v>
      </c>
      <c r="E11" s="30">
        <f>+E13+E19+E25+E36+E45+E51</f>
        <v>0</v>
      </c>
      <c r="F11" s="30">
        <f t="shared" ref="F11:G11" si="0">+F13+F19+F25+F36+F45+F51</f>
        <v>0</v>
      </c>
      <c r="G11" s="30">
        <f t="shared" si="0"/>
        <v>0</v>
      </c>
      <c r="H11" s="27">
        <f>+H13+H19+H25+H36+H45+H51</f>
        <v>-7.2759576141834259E-12</v>
      </c>
    </row>
    <row r="12" spans="2:8">
      <c r="B12" s="26"/>
      <c r="C12" s="26"/>
      <c r="D12" s="39" t="s">
        <v>43</v>
      </c>
      <c r="E12" s="97"/>
      <c r="F12" s="97"/>
      <c r="G12" s="97"/>
      <c r="H12" s="97"/>
    </row>
    <row r="13" spans="2:8" s="99" customFormat="1" ht="50">
      <c r="B13" s="28">
        <v>1163</v>
      </c>
      <c r="C13" s="28">
        <v>12001</v>
      </c>
      <c r="D13" s="42" t="s">
        <v>113</v>
      </c>
      <c r="E13" s="95">
        <f>+E15</f>
        <v>-59245.7</v>
      </c>
      <c r="F13" s="95">
        <f t="shared" ref="F13:H13" si="1">+F15</f>
        <v>-59245.7</v>
      </c>
      <c r="G13" s="95">
        <f t="shared" si="1"/>
        <v>-59245.7</v>
      </c>
      <c r="H13" s="95">
        <f t="shared" si="1"/>
        <v>-97126.900000000009</v>
      </c>
    </row>
    <row r="14" spans="2:8" s="99" customFormat="1">
      <c r="B14" s="85"/>
      <c r="C14" s="85"/>
      <c r="D14" s="163" t="s">
        <v>16</v>
      </c>
      <c r="E14" s="91"/>
      <c r="F14" s="91"/>
      <c r="G14" s="91"/>
      <c r="H14" s="91"/>
    </row>
    <row r="15" spans="2:8" s="99" customFormat="1">
      <c r="B15" s="86"/>
      <c r="C15" s="86"/>
      <c r="D15" s="40" t="s">
        <v>92</v>
      </c>
      <c r="E15" s="92">
        <f>+E17</f>
        <v>-59245.7</v>
      </c>
      <c r="F15" s="92">
        <f t="shared" ref="F15:H15" si="2">+F17</f>
        <v>-59245.7</v>
      </c>
      <c r="G15" s="92">
        <f t="shared" si="2"/>
        <v>-59245.7</v>
      </c>
      <c r="H15" s="92">
        <f t="shared" si="2"/>
        <v>-97126.900000000009</v>
      </c>
    </row>
    <row r="16" spans="2:8" s="99" customFormat="1">
      <c r="B16" s="86"/>
      <c r="C16" s="86"/>
      <c r="D16" s="164" t="s">
        <v>44</v>
      </c>
      <c r="E16" s="165"/>
      <c r="F16" s="165"/>
      <c r="G16" s="165"/>
      <c r="H16" s="165"/>
    </row>
    <row r="17" spans="2:8" s="99" customFormat="1">
      <c r="B17" s="86"/>
      <c r="C17" s="86"/>
      <c r="D17" s="49" t="s">
        <v>79</v>
      </c>
      <c r="E17" s="100">
        <f>+E18</f>
        <v>-59245.7</v>
      </c>
      <c r="F17" s="100">
        <f t="shared" ref="F17:H17" si="3">+F18</f>
        <v>-59245.7</v>
      </c>
      <c r="G17" s="100">
        <f t="shared" si="3"/>
        <v>-59245.7</v>
      </c>
      <c r="H17" s="100">
        <f t="shared" si="3"/>
        <v>-97126.900000000009</v>
      </c>
    </row>
    <row r="18" spans="2:8" s="99" customFormat="1" ht="35.5">
      <c r="B18" s="170"/>
      <c r="C18" s="170"/>
      <c r="D18" s="46" t="str">
        <f>+'Հավելված N 3'!C18</f>
        <v xml:space="preserve">Արթուր Ալեքսանյանի անվան նոր սպորտային համալիր </v>
      </c>
      <c r="E18" s="166">
        <v>-59245.7</v>
      </c>
      <c r="F18" s="166">
        <v>-59245.7</v>
      </c>
      <c r="G18" s="166">
        <v>-59245.7</v>
      </c>
      <c r="H18" s="166">
        <f>+'Հավելված N 3'!D18</f>
        <v>-97126.900000000009</v>
      </c>
    </row>
    <row r="19" spans="2:8" s="160" customFormat="1" ht="50">
      <c r="B19" s="116">
        <v>1183</v>
      </c>
      <c r="C19" s="116">
        <v>32007</v>
      </c>
      <c r="D19" s="117" t="s">
        <v>96</v>
      </c>
      <c r="E19" s="95">
        <f>+E21</f>
        <v>5142.8</v>
      </c>
      <c r="F19" s="95">
        <f t="shared" ref="F19:H19" si="4">+F21</f>
        <v>5142.8</v>
      </c>
      <c r="G19" s="95">
        <f t="shared" si="4"/>
        <v>5142.8</v>
      </c>
      <c r="H19" s="95">
        <f t="shared" si="4"/>
        <v>5142.8</v>
      </c>
    </row>
    <row r="20" spans="2:8" s="160" customFormat="1">
      <c r="B20" s="85"/>
      <c r="C20" s="85"/>
      <c r="D20" s="163" t="s">
        <v>16</v>
      </c>
      <c r="E20" s="91"/>
      <c r="F20" s="91"/>
      <c r="G20" s="91"/>
      <c r="H20" s="91"/>
    </row>
    <row r="21" spans="2:8" s="160" customFormat="1">
      <c r="B21" s="86"/>
      <c r="C21" s="86"/>
      <c r="D21" s="40" t="s">
        <v>92</v>
      </c>
      <c r="E21" s="92">
        <f>+E23</f>
        <v>5142.8</v>
      </c>
      <c r="F21" s="92">
        <f t="shared" ref="F21:H21" si="5">+F23</f>
        <v>5142.8</v>
      </c>
      <c r="G21" s="92">
        <f t="shared" si="5"/>
        <v>5142.8</v>
      </c>
      <c r="H21" s="92">
        <f t="shared" si="5"/>
        <v>5142.8</v>
      </c>
    </row>
    <row r="22" spans="2:8" s="160" customFormat="1">
      <c r="B22" s="86"/>
      <c r="C22" s="86"/>
      <c r="D22" s="164" t="s">
        <v>44</v>
      </c>
      <c r="E22" s="165"/>
      <c r="F22" s="165"/>
      <c r="G22" s="165"/>
      <c r="H22" s="165"/>
    </row>
    <row r="23" spans="2:8" s="99" customFormat="1">
      <c r="B23" s="86"/>
      <c r="C23" s="86"/>
      <c r="D23" s="49" t="s">
        <v>60</v>
      </c>
      <c r="E23" s="100">
        <f>+E24</f>
        <v>5142.8</v>
      </c>
      <c r="F23" s="100">
        <f t="shared" ref="F23" si="6">+F24</f>
        <v>5142.8</v>
      </c>
      <c r="G23" s="100">
        <f t="shared" ref="G23" si="7">+G24</f>
        <v>5142.8</v>
      </c>
      <c r="H23" s="100">
        <f t="shared" ref="H23" si="8">+H24</f>
        <v>5142.8</v>
      </c>
    </row>
    <row r="24" spans="2:8" s="99" customFormat="1">
      <c r="B24" s="124"/>
      <c r="C24" s="124"/>
      <c r="D24" s="46" t="str">
        <f>+'Հավելված N 3'!C22</f>
        <v>«Թալինի ավագ դպրոց» ՊՈԱԿ</v>
      </c>
      <c r="E24" s="166">
        <f>+H24</f>
        <v>5142.8</v>
      </c>
      <c r="F24" s="166">
        <f>+H24</f>
        <v>5142.8</v>
      </c>
      <c r="G24" s="166">
        <f>+H24</f>
        <v>5142.8</v>
      </c>
      <c r="H24" s="166">
        <f>+'Հավելված N 3'!D22</f>
        <v>5142.8</v>
      </c>
    </row>
    <row r="25" spans="2:8" s="99" customFormat="1" ht="50">
      <c r="B25" s="116">
        <v>1183</v>
      </c>
      <c r="C25" s="116">
        <v>32009</v>
      </c>
      <c r="D25" s="117" t="s">
        <v>97</v>
      </c>
      <c r="E25" s="95">
        <f>+E27</f>
        <v>56299.5</v>
      </c>
      <c r="F25" s="95">
        <f t="shared" ref="F25:H25" si="9">+F27</f>
        <v>56299.5</v>
      </c>
      <c r="G25" s="95">
        <f t="shared" si="9"/>
        <v>56299.5</v>
      </c>
      <c r="H25" s="95">
        <f t="shared" si="9"/>
        <v>56299.5</v>
      </c>
    </row>
    <row r="26" spans="2:8" s="99" customFormat="1">
      <c r="B26" s="85"/>
      <c r="C26" s="85"/>
      <c r="D26" s="163" t="s">
        <v>16</v>
      </c>
      <c r="E26" s="91"/>
      <c r="F26" s="91"/>
      <c r="G26" s="91"/>
      <c r="H26" s="91"/>
    </row>
    <row r="27" spans="2:8" s="99" customFormat="1">
      <c r="B27" s="86"/>
      <c r="C27" s="86"/>
      <c r="D27" s="40" t="s">
        <v>92</v>
      </c>
      <c r="E27" s="92">
        <f>+E29+E31+E34</f>
        <v>56299.5</v>
      </c>
      <c r="F27" s="92">
        <f t="shared" ref="F27:H27" si="10">+F29+F31+F34</f>
        <v>56299.5</v>
      </c>
      <c r="G27" s="92">
        <f t="shared" si="10"/>
        <v>56299.5</v>
      </c>
      <c r="H27" s="92">
        <f t="shared" si="10"/>
        <v>56299.5</v>
      </c>
    </row>
    <row r="28" spans="2:8" s="99" customFormat="1">
      <c r="B28" s="86"/>
      <c r="C28" s="86"/>
      <c r="D28" s="164" t="s">
        <v>44</v>
      </c>
      <c r="E28" s="165"/>
      <c r="F28" s="165"/>
      <c r="G28" s="165"/>
      <c r="H28" s="165"/>
    </row>
    <row r="29" spans="2:8" s="99" customFormat="1">
      <c r="B29" s="86"/>
      <c r="C29" s="86"/>
      <c r="D29" s="49" t="s">
        <v>94</v>
      </c>
      <c r="E29" s="100">
        <f>+E30</f>
        <v>6098.6</v>
      </c>
      <c r="F29" s="100">
        <f t="shared" ref="F29:H29" si="11">+F30</f>
        <v>6098.6</v>
      </c>
      <c r="G29" s="100">
        <f t="shared" si="11"/>
        <v>6098.6</v>
      </c>
      <c r="H29" s="100">
        <f t="shared" si="11"/>
        <v>6098.6</v>
      </c>
    </row>
    <row r="30" spans="2:8" s="99" customFormat="1">
      <c r="B30" s="205"/>
      <c r="C30" s="205"/>
      <c r="D30" s="46" t="str">
        <f>+'Հավելված N 3'!C26</f>
        <v>«Երևանի հ. 136 հիմնական դպրոց» ՊՈԱԿ</v>
      </c>
      <c r="E30" s="166">
        <f>+H30</f>
        <v>6098.6</v>
      </c>
      <c r="F30" s="166">
        <f>+H30</f>
        <v>6098.6</v>
      </c>
      <c r="G30" s="166">
        <f>+H30</f>
        <v>6098.6</v>
      </c>
      <c r="H30" s="166">
        <f>+'Հավելված N 3'!D26</f>
        <v>6098.6</v>
      </c>
    </row>
    <row r="31" spans="2:8" s="99" customFormat="1">
      <c r="B31" s="86"/>
      <c r="C31" s="86"/>
      <c r="D31" s="49" t="s">
        <v>48</v>
      </c>
      <c r="E31" s="100">
        <f>+E32+E33</f>
        <v>33964</v>
      </c>
      <c r="F31" s="100">
        <f t="shared" ref="F31:H31" si="12">+F32+F33</f>
        <v>33964</v>
      </c>
      <c r="G31" s="100">
        <f t="shared" si="12"/>
        <v>33964</v>
      </c>
      <c r="H31" s="100">
        <f t="shared" si="12"/>
        <v>33964</v>
      </c>
    </row>
    <row r="32" spans="2:8" s="99" customFormat="1">
      <c r="B32" s="292"/>
      <c r="C32" s="292"/>
      <c r="D32" s="46" t="str">
        <f>+'Հավելված N 3'!C28</f>
        <v>«Փշատավանի միջնակարգ դպրոց» ՊՈԱԿ</v>
      </c>
      <c r="E32" s="166">
        <f>+H32</f>
        <v>16090.300000000001</v>
      </c>
      <c r="F32" s="166">
        <f>+H32</f>
        <v>16090.300000000001</v>
      </c>
      <c r="G32" s="166">
        <f>+H32</f>
        <v>16090.300000000001</v>
      </c>
      <c r="H32" s="166">
        <f>+'Հավելված N 3'!D28</f>
        <v>16090.300000000001</v>
      </c>
    </row>
    <row r="33" spans="2:8" s="99" customFormat="1">
      <c r="B33" s="293"/>
      <c r="C33" s="293"/>
      <c r="D33" s="46" t="str">
        <f>+'Հավելված N 3'!C29</f>
        <v>«Արմավիրի հ. 8 հիմնական դպրոց» ՊՈԱԿ</v>
      </c>
      <c r="E33" s="166">
        <f>+H33</f>
        <v>17873.699999999997</v>
      </c>
      <c r="F33" s="166">
        <f>+H33</f>
        <v>17873.699999999997</v>
      </c>
      <c r="G33" s="166">
        <f>+H33</f>
        <v>17873.699999999997</v>
      </c>
      <c r="H33" s="166">
        <f>+'Հավելված N 3'!D29</f>
        <v>17873.699999999997</v>
      </c>
    </row>
    <row r="34" spans="2:8" s="99" customFormat="1">
      <c r="B34" s="86"/>
      <c r="C34" s="86"/>
      <c r="D34" s="49" t="s">
        <v>86</v>
      </c>
      <c r="E34" s="100">
        <f>+E35</f>
        <v>16236.9</v>
      </c>
      <c r="F34" s="100">
        <f t="shared" ref="F34:H34" si="13">+F35</f>
        <v>16236.9</v>
      </c>
      <c r="G34" s="100">
        <f t="shared" si="13"/>
        <v>16236.9</v>
      </c>
      <c r="H34" s="100">
        <f t="shared" si="13"/>
        <v>16236.9</v>
      </c>
    </row>
    <row r="35" spans="2:8" s="99" customFormat="1">
      <c r="B35" s="162"/>
      <c r="C35" s="162"/>
      <c r="D35" s="46" t="str">
        <f>+'Հավելված N 3'!C31</f>
        <v>«Շատինի միջնակարգ դպրոց» ՊՈԱԿ</v>
      </c>
      <c r="E35" s="166">
        <f>+H35</f>
        <v>16236.9</v>
      </c>
      <c r="F35" s="166">
        <f>+H35</f>
        <v>16236.9</v>
      </c>
      <c r="G35" s="166">
        <f>+H35</f>
        <v>16236.9</v>
      </c>
      <c r="H35" s="166">
        <f>+'Հավելված N 3'!D31</f>
        <v>16236.9</v>
      </c>
    </row>
    <row r="36" spans="2:8">
      <c r="B36" s="28">
        <v>1236</v>
      </c>
      <c r="C36" s="28">
        <v>32001</v>
      </c>
      <c r="D36" s="42" t="s">
        <v>78</v>
      </c>
      <c r="E36" s="95">
        <f>+E38</f>
        <v>35684.6</v>
      </c>
      <c r="F36" s="95">
        <f t="shared" ref="F36:H36" si="14">+F38</f>
        <v>35684.6</v>
      </c>
      <c r="G36" s="95">
        <f t="shared" si="14"/>
        <v>35684.6</v>
      </c>
      <c r="H36" s="95">
        <f t="shared" si="14"/>
        <v>35684.6</v>
      </c>
    </row>
    <row r="37" spans="2:8">
      <c r="B37" s="85"/>
      <c r="C37" s="85"/>
      <c r="D37" s="34" t="s">
        <v>16</v>
      </c>
      <c r="E37" s="91"/>
      <c r="F37" s="91"/>
      <c r="G37" s="91"/>
      <c r="H37" s="91"/>
    </row>
    <row r="38" spans="2:8">
      <c r="B38" s="86"/>
      <c r="C38" s="86"/>
      <c r="D38" s="40" t="s">
        <v>92</v>
      </c>
      <c r="E38" s="92">
        <f>+E40+E42</f>
        <v>35684.6</v>
      </c>
      <c r="F38" s="92">
        <f t="shared" ref="F38:H38" si="15">+F40+F42</f>
        <v>35684.6</v>
      </c>
      <c r="G38" s="92">
        <f t="shared" si="15"/>
        <v>35684.6</v>
      </c>
      <c r="H38" s="92">
        <f t="shared" si="15"/>
        <v>35684.6</v>
      </c>
    </row>
    <row r="39" spans="2:8">
      <c r="B39" s="86"/>
      <c r="C39" s="86"/>
      <c r="D39" s="41" t="s">
        <v>44</v>
      </c>
      <c r="E39" s="93"/>
      <c r="F39" s="93"/>
      <c r="G39" s="93"/>
      <c r="H39" s="93"/>
    </row>
    <row r="40" spans="2:8">
      <c r="B40" s="86"/>
      <c r="C40" s="86"/>
      <c r="D40" s="49" t="s">
        <v>48</v>
      </c>
      <c r="E40" s="87">
        <f>SUM(E41:E41)</f>
        <v>35684.6</v>
      </c>
      <c r="F40" s="87">
        <f>SUM(F41:F41)</f>
        <v>35684.6</v>
      </c>
      <c r="G40" s="87">
        <f>SUM(G41:G41)</f>
        <v>35684.6</v>
      </c>
      <c r="H40" s="87">
        <f>SUM(H41:H41)</f>
        <v>35684.6</v>
      </c>
    </row>
    <row r="41" spans="2:8" ht="53.2">
      <c r="B41" s="123"/>
      <c r="C41" s="123"/>
      <c r="D41" s="46" t="str">
        <f>+'Հավելված N 3'!C35</f>
        <v>ՀՀ Արմավիրի մարզի Արևիկ համայնքում «Մոդուլային» տիպի 144 տեղ հզորությամբ մսուր-մանկապարտեզ</v>
      </c>
      <c r="E41" s="94">
        <f>+H41</f>
        <v>35684.6</v>
      </c>
      <c r="F41" s="94">
        <f>+H41</f>
        <v>35684.6</v>
      </c>
      <c r="G41" s="94">
        <f>+H41</f>
        <v>35684.6</v>
      </c>
      <c r="H41" s="94">
        <f>+'Հավելված N 3'!D35</f>
        <v>35684.6</v>
      </c>
    </row>
    <row r="42" spans="2:8">
      <c r="B42" s="86"/>
      <c r="C42" s="86"/>
      <c r="D42" s="49" t="s">
        <v>86</v>
      </c>
      <c r="E42" s="87">
        <f>+E43+E44</f>
        <v>0</v>
      </c>
      <c r="F42" s="87">
        <f t="shared" ref="F42:H42" si="16">+F43+F44</f>
        <v>0</v>
      </c>
      <c r="G42" s="87">
        <f t="shared" si="16"/>
        <v>0</v>
      </c>
      <c r="H42" s="87">
        <f t="shared" si="16"/>
        <v>0</v>
      </c>
    </row>
    <row r="43" spans="2:8" ht="53.2">
      <c r="B43" s="284"/>
      <c r="C43" s="284"/>
      <c r="D43" s="46" t="s">
        <v>197</v>
      </c>
      <c r="E43" s="94">
        <f>-E44</f>
        <v>0</v>
      </c>
      <c r="F43" s="94">
        <f t="shared" ref="F43:H43" si="17">-F44</f>
        <v>-52557</v>
      </c>
      <c r="G43" s="94">
        <f t="shared" si="17"/>
        <v>-105113.9</v>
      </c>
      <c r="H43" s="94">
        <f t="shared" si="17"/>
        <v>-175189.9</v>
      </c>
    </row>
    <row r="44" spans="2:8" ht="53.2">
      <c r="B44" s="285"/>
      <c r="C44" s="285"/>
      <c r="D44" s="46" t="s">
        <v>198</v>
      </c>
      <c r="E44" s="94">
        <v>0</v>
      </c>
      <c r="F44" s="94">
        <v>52557</v>
      </c>
      <c r="G44" s="94">
        <v>105113.9</v>
      </c>
      <c r="H44" s="94">
        <v>175189.9</v>
      </c>
    </row>
    <row r="45" spans="2:8" s="99" customFormat="1" ht="33.35">
      <c r="B45" s="28">
        <v>1236</v>
      </c>
      <c r="C45" s="28">
        <v>32003</v>
      </c>
      <c r="D45" s="42" t="s">
        <v>85</v>
      </c>
      <c r="E45" s="95">
        <f>+E47</f>
        <v>-4680.7999999999993</v>
      </c>
      <c r="F45" s="95">
        <f t="shared" ref="F45:H45" si="18">+F47</f>
        <v>0</v>
      </c>
      <c r="G45" s="95">
        <f t="shared" si="18"/>
        <v>0</v>
      </c>
      <c r="H45" s="30">
        <f t="shared" si="18"/>
        <v>0</v>
      </c>
    </row>
    <row r="46" spans="2:8" s="99" customFormat="1">
      <c r="B46" s="85"/>
      <c r="C46" s="85"/>
      <c r="D46" s="163" t="s">
        <v>16</v>
      </c>
      <c r="E46" s="91"/>
      <c r="F46" s="91"/>
      <c r="G46" s="91"/>
      <c r="H46" s="91"/>
    </row>
    <row r="47" spans="2:8" s="99" customFormat="1">
      <c r="B47" s="86"/>
      <c r="C47" s="86"/>
      <c r="D47" s="40" t="s">
        <v>92</v>
      </c>
      <c r="E47" s="92">
        <f>+E49</f>
        <v>-4680.7999999999993</v>
      </c>
      <c r="F47" s="92">
        <f t="shared" ref="F47:H47" si="19">+F49</f>
        <v>0</v>
      </c>
      <c r="G47" s="92">
        <f t="shared" si="19"/>
        <v>0</v>
      </c>
      <c r="H47" s="92">
        <f t="shared" si="19"/>
        <v>0</v>
      </c>
    </row>
    <row r="48" spans="2:8" s="99" customFormat="1">
      <c r="B48" s="86"/>
      <c r="C48" s="86"/>
      <c r="D48" s="164" t="s">
        <v>44</v>
      </c>
      <c r="E48" s="165"/>
      <c r="F48" s="165"/>
      <c r="G48" s="165"/>
      <c r="H48" s="165"/>
    </row>
    <row r="49" spans="2:8" s="99" customFormat="1">
      <c r="B49" s="86"/>
      <c r="C49" s="86"/>
      <c r="D49" s="49" t="s">
        <v>79</v>
      </c>
      <c r="E49" s="100">
        <f>+E50</f>
        <v>-4680.7999999999993</v>
      </c>
      <c r="F49" s="100">
        <f t="shared" ref="F49:H49" si="20">+F50</f>
        <v>0</v>
      </c>
      <c r="G49" s="100">
        <f t="shared" si="20"/>
        <v>0</v>
      </c>
      <c r="H49" s="100">
        <f t="shared" si="20"/>
        <v>0</v>
      </c>
    </row>
    <row r="50" spans="2:8" s="99" customFormat="1">
      <c r="B50" s="124"/>
      <c r="C50" s="124"/>
      <c r="D50" s="115" t="s">
        <v>199</v>
      </c>
      <c r="E50" s="161">
        <f>-4444.9-203.2-32.7</f>
        <v>-4680.7999999999993</v>
      </c>
      <c r="F50" s="161">
        <v>0</v>
      </c>
      <c r="G50" s="161">
        <v>0</v>
      </c>
      <c r="H50" s="161">
        <v>0</v>
      </c>
    </row>
    <row r="51" spans="2:8" s="160" customFormat="1" ht="33.35">
      <c r="B51" s="28">
        <v>1236</v>
      </c>
      <c r="C51" s="28">
        <v>32004</v>
      </c>
      <c r="D51" s="148" t="s">
        <v>111</v>
      </c>
      <c r="E51" s="95">
        <f>+E53</f>
        <v>-33200.400000000001</v>
      </c>
      <c r="F51" s="95">
        <f t="shared" ref="F51:H51" si="21">+F53</f>
        <v>-37881.199999999997</v>
      </c>
      <c r="G51" s="95">
        <f t="shared" si="21"/>
        <v>-37881.199999999997</v>
      </c>
      <c r="H51" s="30">
        <f t="shared" si="21"/>
        <v>0</v>
      </c>
    </row>
    <row r="52" spans="2:8" s="160" customFormat="1">
      <c r="B52" s="85"/>
      <c r="C52" s="85"/>
      <c r="D52" s="163" t="s">
        <v>16</v>
      </c>
      <c r="E52" s="91"/>
      <c r="F52" s="91"/>
      <c r="G52" s="91"/>
      <c r="H52" s="91"/>
    </row>
    <row r="53" spans="2:8" s="160" customFormat="1">
      <c r="B53" s="86"/>
      <c r="C53" s="86"/>
      <c r="D53" s="40" t="s">
        <v>92</v>
      </c>
      <c r="E53" s="92">
        <f>+E55</f>
        <v>-33200.400000000001</v>
      </c>
      <c r="F53" s="92">
        <f t="shared" ref="F53:H53" si="22">+F55</f>
        <v>-37881.199999999997</v>
      </c>
      <c r="G53" s="92">
        <f t="shared" si="22"/>
        <v>-37881.199999999997</v>
      </c>
      <c r="H53" s="92">
        <f t="shared" si="22"/>
        <v>0</v>
      </c>
    </row>
    <row r="54" spans="2:8" s="160" customFormat="1">
      <c r="B54" s="86"/>
      <c r="C54" s="86"/>
      <c r="D54" s="164" t="s">
        <v>44</v>
      </c>
      <c r="E54" s="165"/>
      <c r="F54" s="165"/>
      <c r="G54" s="165"/>
      <c r="H54" s="165"/>
    </row>
    <row r="55" spans="2:8" s="160" customFormat="1">
      <c r="B55" s="112"/>
      <c r="C55" s="112"/>
      <c r="D55" s="49" t="s">
        <v>94</v>
      </c>
      <c r="E55" s="100">
        <f>+E56</f>
        <v>-33200.400000000001</v>
      </c>
      <c r="F55" s="100">
        <f t="shared" ref="F55:H55" si="23">+F56</f>
        <v>-37881.199999999997</v>
      </c>
      <c r="G55" s="100">
        <f t="shared" si="23"/>
        <v>-37881.199999999997</v>
      </c>
      <c r="H55" s="100">
        <f t="shared" si="23"/>
        <v>0</v>
      </c>
    </row>
    <row r="56" spans="2:8" s="160" customFormat="1">
      <c r="B56" s="119"/>
      <c r="C56" s="119"/>
      <c r="D56" s="115" t="s">
        <v>112</v>
      </c>
      <c r="E56" s="161">
        <f>-32655-253.9-291.5</f>
        <v>-33200.400000000001</v>
      </c>
      <c r="F56" s="161">
        <f>-37258.9-289.6-332.7</f>
        <v>-37881.199999999997</v>
      </c>
      <c r="G56" s="161">
        <f>-37258.9-289.6-332.7</f>
        <v>-37881.199999999997</v>
      </c>
      <c r="H56" s="161">
        <v>0</v>
      </c>
    </row>
  </sheetData>
  <mergeCells count="13">
    <mergeCell ref="C43:C44"/>
    <mergeCell ref="B43:B44"/>
    <mergeCell ref="G1:H1"/>
    <mergeCell ref="G3:H3"/>
    <mergeCell ref="B6:H6"/>
    <mergeCell ref="B9:C9"/>
    <mergeCell ref="D9:D10"/>
    <mergeCell ref="E1:F1"/>
    <mergeCell ref="E3:F3"/>
    <mergeCell ref="E9:H9"/>
    <mergeCell ref="E2:H2"/>
    <mergeCell ref="C32:C33"/>
    <mergeCell ref="B32:B33"/>
  </mergeCells>
  <pageMargins left="0.25" right="0.25" top="0.75" bottom="0.75" header="0.3" footer="0.3"/>
  <pageSetup paperSize="9" scale="4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opLeftCell="A31" zoomScale="55" zoomScaleNormal="55" workbookViewId="0">
      <selection activeCell="I54" sqref="I54"/>
    </sheetView>
  </sheetViews>
  <sheetFormatPr defaultColWidth="8.796875" defaultRowHeight="17.75"/>
  <cols>
    <col min="1" max="1" width="6.3984375" style="184" bestFit="1" customWidth="1"/>
    <col min="2" max="2" width="9.69921875" style="184" customWidth="1"/>
    <col min="3" max="3" width="13.09765625" style="184" customWidth="1"/>
    <col min="4" max="4" width="16.69921875" style="189" customWidth="1"/>
    <col min="5" max="5" width="13.09765625" style="184" customWidth="1"/>
    <col min="6" max="6" width="15.3984375" style="184" customWidth="1"/>
    <col min="7" max="7" width="10.3984375" style="184" customWidth="1"/>
    <col min="8" max="8" width="22.59765625" style="184" customWidth="1"/>
    <col min="9" max="9" width="46.296875" style="184" customWidth="1"/>
    <col min="10" max="13" width="19.3984375" style="184" customWidth="1"/>
    <col min="14" max="16384" width="8.796875" style="184"/>
  </cols>
  <sheetData>
    <row r="1" spans="1:13" ht="28.5" customHeight="1">
      <c r="D1" s="35"/>
      <c r="E1" s="35"/>
      <c r="F1" s="35"/>
      <c r="G1" s="286"/>
      <c r="H1" s="286"/>
      <c r="J1" s="197"/>
      <c r="K1" s="286" t="s">
        <v>84</v>
      </c>
      <c r="L1" s="286"/>
      <c r="M1" s="286"/>
    </row>
    <row r="2" spans="1:13" ht="17.75" customHeight="1">
      <c r="D2" s="36"/>
      <c r="E2" s="36"/>
      <c r="F2" s="37"/>
      <c r="H2" s="88"/>
      <c r="I2" s="88"/>
      <c r="J2" s="88"/>
      <c r="K2" s="287" t="s">
        <v>109</v>
      </c>
      <c r="L2" s="287"/>
      <c r="M2" s="287"/>
    </row>
    <row r="3" spans="1:13">
      <c r="D3" s="36"/>
      <c r="E3" s="36"/>
      <c r="F3" s="37"/>
      <c r="G3" s="287"/>
      <c r="H3" s="287"/>
      <c r="J3" s="88"/>
      <c r="K3" s="287" t="s">
        <v>20</v>
      </c>
      <c r="L3" s="287"/>
      <c r="M3" s="287"/>
    </row>
    <row r="4" spans="1:13">
      <c r="D4" s="36"/>
      <c r="E4" s="36"/>
      <c r="F4" s="37"/>
      <c r="G4" s="88"/>
      <c r="H4" s="88"/>
      <c r="I4" s="88"/>
      <c r="J4" s="88"/>
    </row>
    <row r="5" spans="1:13">
      <c r="D5" s="36"/>
      <c r="E5" s="36"/>
      <c r="F5" s="37"/>
      <c r="G5" s="88"/>
      <c r="H5" s="88"/>
      <c r="I5" s="88"/>
      <c r="J5" s="88"/>
    </row>
    <row r="6" spans="1:13">
      <c r="A6" s="288" t="s">
        <v>187</v>
      </c>
      <c r="B6" s="288"/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</row>
    <row r="9" spans="1:13" ht="51.05" customHeight="1">
      <c r="A9" s="238" t="s">
        <v>160</v>
      </c>
      <c r="B9" s="238" t="s">
        <v>161</v>
      </c>
      <c r="C9" s="238"/>
      <c r="D9" s="238" t="s">
        <v>162</v>
      </c>
      <c r="E9" s="238"/>
      <c r="F9" s="238"/>
      <c r="G9" s="238"/>
      <c r="H9" s="238" t="s">
        <v>163</v>
      </c>
      <c r="I9" s="238" t="s">
        <v>164</v>
      </c>
      <c r="J9" s="314" t="s">
        <v>53</v>
      </c>
      <c r="K9" s="314"/>
      <c r="L9" s="314"/>
      <c r="M9" s="314"/>
    </row>
    <row r="10" spans="1:13" ht="51.05" customHeight="1">
      <c r="A10" s="238"/>
      <c r="B10" s="147" t="s">
        <v>172</v>
      </c>
      <c r="C10" s="147" t="s">
        <v>171</v>
      </c>
      <c r="D10" s="147" t="s">
        <v>165</v>
      </c>
      <c r="E10" s="147" t="s">
        <v>171</v>
      </c>
      <c r="F10" s="147" t="s">
        <v>173</v>
      </c>
      <c r="G10" s="147" t="s">
        <v>166</v>
      </c>
      <c r="H10" s="238"/>
      <c r="I10" s="238"/>
      <c r="J10" s="147" t="s">
        <v>167</v>
      </c>
      <c r="K10" s="147" t="s">
        <v>168</v>
      </c>
      <c r="L10" s="147" t="s">
        <v>169</v>
      </c>
      <c r="M10" s="147" t="s">
        <v>170</v>
      </c>
    </row>
    <row r="11" spans="1:13" s="200" customFormat="1" ht="48.5" customHeight="1">
      <c r="A11" s="315" t="s">
        <v>174</v>
      </c>
      <c r="B11" s="315"/>
      <c r="C11" s="315"/>
      <c r="D11" s="315"/>
      <c r="E11" s="315"/>
      <c r="F11" s="315"/>
      <c r="G11" s="315"/>
      <c r="H11" s="315"/>
      <c r="I11" s="315"/>
      <c r="J11" s="199">
        <f>+J13</f>
        <v>3.637978807091713E-12</v>
      </c>
      <c r="K11" s="199">
        <f t="shared" ref="K11:M11" si="0">+K13</f>
        <v>7.2759576141834259E-12</v>
      </c>
      <c r="L11" s="199">
        <f t="shared" si="0"/>
        <v>7.2759576141834259E-12</v>
      </c>
      <c r="M11" s="199">
        <f t="shared" si="0"/>
        <v>0</v>
      </c>
    </row>
    <row r="12" spans="1:13" s="183" customFormat="1" ht="16.7">
      <c r="A12" s="316" t="s">
        <v>105</v>
      </c>
      <c r="B12" s="316"/>
      <c r="C12" s="316"/>
      <c r="D12" s="316"/>
      <c r="E12" s="316"/>
      <c r="F12" s="316"/>
      <c r="G12" s="316"/>
      <c r="H12" s="316"/>
      <c r="I12" s="316"/>
      <c r="J12" s="30"/>
      <c r="K12" s="30"/>
      <c r="L12" s="30"/>
      <c r="M12" s="30"/>
    </row>
    <row r="13" spans="1:13" s="193" customFormat="1" ht="29.95" customHeight="1">
      <c r="A13" s="317" t="s">
        <v>175</v>
      </c>
      <c r="B13" s="317"/>
      <c r="C13" s="317"/>
      <c r="D13" s="317"/>
      <c r="E13" s="317"/>
      <c r="F13" s="317"/>
      <c r="G13" s="317"/>
      <c r="H13" s="317"/>
      <c r="I13" s="317"/>
      <c r="J13" s="198">
        <f>+J14+J20+J32</f>
        <v>3.637978807091713E-12</v>
      </c>
      <c r="K13" s="198">
        <f t="shared" ref="K13:M13" si="1">+K14+K20+K32</f>
        <v>7.2759576141834259E-12</v>
      </c>
      <c r="L13" s="198">
        <f t="shared" si="1"/>
        <v>7.2759576141834259E-12</v>
      </c>
      <c r="M13" s="198">
        <f t="shared" si="1"/>
        <v>0</v>
      </c>
    </row>
    <row r="14" spans="1:13">
      <c r="A14" s="304"/>
      <c r="B14" s="196" t="s">
        <v>176</v>
      </c>
      <c r="C14" s="318" t="s">
        <v>177</v>
      </c>
      <c r="D14" s="318"/>
      <c r="E14" s="318"/>
      <c r="F14" s="318"/>
      <c r="G14" s="318"/>
      <c r="H14" s="318"/>
      <c r="I14" s="318"/>
      <c r="J14" s="121">
        <f>+J15</f>
        <v>-59245.7</v>
      </c>
      <c r="K14" s="121">
        <f t="shared" ref="K14:M14" si="2">+K15</f>
        <v>-59245.7</v>
      </c>
      <c r="L14" s="121">
        <f t="shared" si="2"/>
        <v>-59245.7</v>
      </c>
      <c r="M14" s="121">
        <f t="shared" si="2"/>
        <v>-97126.900000000009</v>
      </c>
    </row>
    <row r="15" spans="1:13" s="185" customFormat="1" ht="33.049999999999997" customHeight="1">
      <c r="A15" s="304"/>
      <c r="B15" s="312"/>
      <c r="C15" s="309"/>
      <c r="D15" s="188" t="s">
        <v>181</v>
      </c>
      <c r="E15" s="318" t="s">
        <v>113</v>
      </c>
      <c r="F15" s="318"/>
      <c r="G15" s="318"/>
      <c r="H15" s="318"/>
      <c r="I15" s="318"/>
      <c r="J15" s="187">
        <f>+'Հավելված N 1'!G17</f>
        <v>-59245.7</v>
      </c>
      <c r="K15" s="187">
        <f>+'Հավելված N 1'!H17</f>
        <v>-59245.7</v>
      </c>
      <c r="L15" s="187">
        <f>+'Հավելված N 1'!I17</f>
        <v>-59245.7</v>
      </c>
      <c r="M15" s="187">
        <f>+'Հավելված N 1'!J17</f>
        <v>-97126.900000000009</v>
      </c>
    </row>
    <row r="16" spans="1:13" ht="33.35" customHeight="1">
      <c r="A16" s="304"/>
      <c r="B16" s="313"/>
      <c r="C16" s="311"/>
      <c r="D16" s="309"/>
      <c r="E16" s="309"/>
      <c r="F16" s="306" t="s">
        <v>178</v>
      </c>
      <c r="G16" s="307"/>
      <c r="H16" s="307"/>
      <c r="I16" s="307"/>
      <c r="J16" s="307"/>
      <c r="K16" s="307"/>
      <c r="L16" s="307"/>
      <c r="M16" s="308"/>
    </row>
    <row r="17" spans="1:13" ht="17.75" customHeight="1">
      <c r="A17" s="304"/>
      <c r="B17" s="313"/>
      <c r="C17" s="311"/>
      <c r="D17" s="311"/>
      <c r="E17" s="311"/>
      <c r="F17" s="309"/>
      <c r="G17" s="306" t="s">
        <v>179</v>
      </c>
      <c r="H17" s="307"/>
      <c r="I17" s="307"/>
      <c r="J17" s="307"/>
      <c r="K17" s="307"/>
      <c r="L17" s="307"/>
      <c r="M17" s="308"/>
    </row>
    <row r="18" spans="1:13" ht="49.7" customHeight="1">
      <c r="A18" s="304"/>
      <c r="B18" s="313"/>
      <c r="C18" s="311"/>
      <c r="D18" s="310"/>
      <c r="E18" s="310"/>
      <c r="F18" s="310"/>
      <c r="G18" s="186"/>
      <c r="H18" s="306" t="s">
        <v>180</v>
      </c>
      <c r="I18" s="307"/>
      <c r="J18" s="307"/>
      <c r="K18" s="307"/>
      <c r="L18" s="307"/>
      <c r="M18" s="308"/>
    </row>
    <row r="19" spans="1:13" ht="8.6" customHeight="1">
      <c r="A19" s="304"/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5"/>
    </row>
    <row r="20" spans="1:13" s="190" customFormat="1">
      <c r="A20" s="304"/>
      <c r="B20" s="172">
        <v>1183</v>
      </c>
      <c r="C20" s="294" t="s">
        <v>95</v>
      </c>
      <c r="D20" s="294"/>
      <c r="E20" s="294"/>
      <c r="F20" s="294"/>
      <c r="G20" s="294"/>
      <c r="H20" s="294"/>
      <c r="I20" s="294"/>
      <c r="J20" s="121">
        <f>+J21+J26</f>
        <v>61442.3</v>
      </c>
      <c r="K20" s="121">
        <f>+K21+K26</f>
        <v>61442.3</v>
      </c>
      <c r="L20" s="121">
        <f>+L21+L26</f>
        <v>61442.3</v>
      </c>
      <c r="M20" s="121">
        <f>+M21+M26</f>
        <v>61442.3</v>
      </c>
    </row>
    <row r="21" spans="1:13" s="191" customFormat="1" ht="33.049999999999997" customHeight="1">
      <c r="A21" s="304"/>
      <c r="B21" s="297"/>
      <c r="C21" s="295"/>
      <c r="D21" s="105" t="s">
        <v>144</v>
      </c>
      <c r="E21" s="294" t="s">
        <v>145</v>
      </c>
      <c r="F21" s="294"/>
      <c r="G21" s="294"/>
      <c r="H21" s="294"/>
      <c r="I21" s="294"/>
      <c r="J21" s="181">
        <f>+'Հավելված N 1'!G19</f>
        <v>5142.8</v>
      </c>
      <c r="K21" s="181">
        <f>+'Հավելված N 1'!H19</f>
        <v>5142.8</v>
      </c>
      <c r="L21" s="181">
        <f>+'Հավելված N 1'!I19</f>
        <v>5142.8</v>
      </c>
      <c r="M21" s="181">
        <f>+'Հավելված N 1'!J19</f>
        <v>5142.8</v>
      </c>
    </row>
    <row r="22" spans="1:13" s="190" customFormat="1" ht="33.35" customHeight="1">
      <c r="A22" s="304"/>
      <c r="B22" s="298"/>
      <c r="C22" s="296"/>
      <c r="D22" s="295"/>
      <c r="E22" s="295"/>
      <c r="F22" s="301" t="s">
        <v>106</v>
      </c>
      <c r="G22" s="302"/>
      <c r="H22" s="302"/>
      <c r="I22" s="302"/>
      <c r="J22" s="302"/>
      <c r="K22" s="302"/>
      <c r="L22" s="302"/>
      <c r="M22" s="303"/>
    </row>
    <row r="23" spans="1:13" s="190" customFormat="1" ht="17.75" customHeight="1">
      <c r="A23" s="304"/>
      <c r="B23" s="298"/>
      <c r="C23" s="296"/>
      <c r="D23" s="296"/>
      <c r="E23" s="296"/>
      <c r="F23" s="295"/>
      <c r="G23" s="301" t="s">
        <v>73</v>
      </c>
      <c r="H23" s="302"/>
      <c r="I23" s="302"/>
      <c r="J23" s="302"/>
      <c r="K23" s="302"/>
      <c r="L23" s="302"/>
      <c r="M23" s="303"/>
    </row>
    <row r="24" spans="1:13" s="190" customFormat="1">
      <c r="A24" s="304"/>
      <c r="B24" s="298"/>
      <c r="C24" s="296"/>
      <c r="D24" s="296"/>
      <c r="E24" s="296"/>
      <c r="F24" s="296"/>
      <c r="G24" s="295"/>
      <c r="H24" s="301" t="s">
        <v>182</v>
      </c>
      <c r="I24" s="302"/>
      <c r="J24" s="302"/>
      <c r="K24" s="302"/>
      <c r="L24" s="302"/>
      <c r="M24" s="303"/>
    </row>
    <row r="25" spans="1:13" s="190" customFormat="1" ht="88.7">
      <c r="A25" s="304"/>
      <c r="B25" s="298"/>
      <c r="C25" s="296"/>
      <c r="D25" s="296"/>
      <c r="E25" s="296"/>
      <c r="F25" s="296"/>
      <c r="G25" s="296"/>
      <c r="H25" s="208"/>
      <c r="I25" s="173" t="s">
        <v>200</v>
      </c>
      <c r="J25" s="173"/>
      <c r="K25" s="192">
        <v>1</v>
      </c>
      <c r="L25" s="192"/>
      <c r="M25" s="192">
        <v>1</v>
      </c>
    </row>
    <row r="26" spans="1:13" s="191" customFormat="1" ht="33.049999999999997" customHeight="1">
      <c r="A26" s="304"/>
      <c r="B26" s="298"/>
      <c r="C26" s="296"/>
      <c r="D26" s="105" t="s">
        <v>147</v>
      </c>
      <c r="E26" s="294" t="s">
        <v>148</v>
      </c>
      <c r="F26" s="294"/>
      <c r="G26" s="294"/>
      <c r="H26" s="294"/>
      <c r="I26" s="294"/>
      <c r="J26" s="181">
        <f>+'Հավելված N 1'!G20</f>
        <v>56299.5</v>
      </c>
      <c r="K26" s="181">
        <f>+'Հավելված N 1'!H20</f>
        <v>56299.5</v>
      </c>
      <c r="L26" s="181">
        <f>+'Հավելված N 1'!I20</f>
        <v>56299.5</v>
      </c>
      <c r="M26" s="181">
        <f>+'Հավելված N 1'!J20</f>
        <v>56299.5</v>
      </c>
    </row>
    <row r="27" spans="1:13" s="190" customFormat="1" ht="33.35" customHeight="1">
      <c r="A27" s="304"/>
      <c r="B27" s="298"/>
      <c r="C27" s="296"/>
      <c r="D27" s="295"/>
      <c r="E27" s="295"/>
      <c r="F27" s="301" t="s">
        <v>107</v>
      </c>
      <c r="G27" s="302"/>
      <c r="H27" s="302"/>
      <c r="I27" s="302"/>
      <c r="J27" s="302"/>
      <c r="K27" s="302"/>
      <c r="L27" s="302"/>
      <c r="M27" s="303"/>
    </row>
    <row r="28" spans="1:13" s="190" customFormat="1" ht="17.75" customHeight="1">
      <c r="A28" s="304"/>
      <c r="B28" s="298"/>
      <c r="C28" s="296"/>
      <c r="D28" s="296"/>
      <c r="E28" s="296"/>
      <c r="F28" s="295"/>
      <c r="G28" s="301" t="s">
        <v>73</v>
      </c>
      <c r="H28" s="302"/>
      <c r="I28" s="302"/>
      <c r="J28" s="302"/>
      <c r="K28" s="302"/>
      <c r="L28" s="302"/>
      <c r="M28" s="303"/>
    </row>
    <row r="29" spans="1:13" s="190" customFormat="1">
      <c r="A29" s="304"/>
      <c r="B29" s="298"/>
      <c r="C29" s="296"/>
      <c r="D29" s="296"/>
      <c r="E29" s="296"/>
      <c r="F29" s="296"/>
      <c r="G29" s="295"/>
      <c r="H29" s="301" t="s">
        <v>182</v>
      </c>
      <c r="I29" s="302"/>
      <c r="J29" s="302"/>
      <c r="K29" s="302"/>
      <c r="L29" s="302"/>
      <c r="M29" s="303"/>
    </row>
    <row r="30" spans="1:13" s="190" customFormat="1" ht="88.7">
      <c r="A30" s="304"/>
      <c r="B30" s="299"/>
      <c r="C30" s="300"/>
      <c r="D30" s="300"/>
      <c r="E30" s="300"/>
      <c r="F30" s="300"/>
      <c r="G30" s="300"/>
      <c r="H30" s="209"/>
      <c r="I30" s="173" t="s">
        <v>201</v>
      </c>
      <c r="J30" s="173"/>
      <c r="K30" s="173">
        <v>4</v>
      </c>
      <c r="L30" s="173"/>
      <c r="M30" s="173">
        <v>4</v>
      </c>
    </row>
    <row r="31" spans="1:13" ht="8.6" customHeight="1">
      <c r="A31" s="304"/>
      <c r="B31" s="194"/>
      <c r="C31" s="194"/>
      <c r="D31" s="194"/>
      <c r="E31" s="194"/>
      <c r="F31" s="194"/>
      <c r="G31" s="194"/>
      <c r="H31" s="194"/>
      <c r="I31" s="194"/>
      <c r="J31" s="194"/>
      <c r="K31" s="194"/>
      <c r="L31" s="194"/>
      <c r="M31" s="195"/>
    </row>
    <row r="32" spans="1:13" s="190" customFormat="1">
      <c r="A32" s="304"/>
      <c r="B32" s="172">
        <v>1236</v>
      </c>
      <c r="C32" s="294" t="s">
        <v>72</v>
      </c>
      <c r="D32" s="294"/>
      <c r="E32" s="294"/>
      <c r="F32" s="294"/>
      <c r="G32" s="294"/>
      <c r="H32" s="294"/>
      <c r="I32" s="294"/>
      <c r="J32" s="121">
        <f>+J33+J38+J42</f>
        <v>-2196.6000000000022</v>
      </c>
      <c r="K32" s="121">
        <f t="shared" ref="K32:M32" si="3">+K33+K38+K42</f>
        <v>-2196.5999999999985</v>
      </c>
      <c r="L32" s="121">
        <f t="shared" si="3"/>
        <v>-2196.5999999999985</v>
      </c>
      <c r="M32" s="121">
        <f t="shared" si="3"/>
        <v>35684.6</v>
      </c>
    </row>
    <row r="33" spans="1:13" s="191" customFormat="1" ht="17.75" customHeight="1">
      <c r="A33" s="304"/>
      <c r="B33" s="305"/>
      <c r="C33" s="304"/>
      <c r="D33" s="105" t="s">
        <v>154</v>
      </c>
      <c r="E33" s="294" t="s">
        <v>78</v>
      </c>
      <c r="F33" s="294"/>
      <c r="G33" s="294"/>
      <c r="H33" s="294"/>
      <c r="I33" s="294"/>
      <c r="J33" s="181">
        <f>+'Հավելված N 1'!G22</f>
        <v>35684.6</v>
      </c>
      <c r="K33" s="181">
        <f>+'Հավելված N 1'!H22</f>
        <v>35684.6</v>
      </c>
      <c r="L33" s="181">
        <f>+'Հավելված N 1'!I22</f>
        <v>35684.6</v>
      </c>
      <c r="M33" s="181">
        <f>+'Հավելված N 1'!J22</f>
        <v>35684.6</v>
      </c>
    </row>
    <row r="34" spans="1:13" s="190" customFormat="1" ht="33.85" customHeight="1">
      <c r="A34" s="304"/>
      <c r="B34" s="305"/>
      <c r="C34" s="304"/>
      <c r="D34" s="261"/>
      <c r="E34" s="261"/>
      <c r="F34" s="294" t="s">
        <v>183</v>
      </c>
      <c r="G34" s="294"/>
      <c r="H34" s="294"/>
      <c r="I34" s="294"/>
      <c r="J34" s="294"/>
      <c r="K34" s="294"/>
      <c r="L34" s="294"/>
      <c r="M34" s="294"/>
    </row>
    <row r="35" spans="1:13" s="190" customFormat="1" ht="17.75" customHeight="1">
      <c r="A35" s="304"/>
      <c r="B35" s="305"/>
      <c r="C35" s="304"/>
      <c r="D35" s="261"/>
      <c r="E35" s="261"/>
      <c r="F35" s="261"/>
      <c r="G35" s="294" t="s">
        <v>73</v>
      </c>
      <c r="H35" s="294"/>
      <c r="I35" s="294"/>
      <c r="J35" s="294"/>
      <c r="K35" s="294"/>
      <c r="L35" s="294"/>
      <c r="M35" s="294"/>
    </row>
    <row r="36" spans="1:13" s="190" customFormat="1" ht="33.85" customHeight="1">
      <c r="A36" s="304"/>
      <c r="B36" s="305"/>
      <c r="C36" s="304"/>
      <c r="D36" s="261"/>
      <c r="E36" s="261"/>
      <c r="F36" s="261"/>
      <c r="G36" s="295"/>
      <c r="H36" s="294" t="s">
        <v>184</v>
      </c>
      <c r="I36" s="294"/>
      <c r="J36" s="294"/>
      <c r="K36" s="294"/>
      <c r="L36" s="294"/>
      <c r="M36" s="294"/>
    </row>
    <row r="37" spans="1:13" s="190" customFormat="1" ht="70.95">
      <c r="A37" s="304"/>
      <c r="B37" s="305"/>
      <c r="C37" s="304"/>
      <c r="D37" s="261"/>
      <c r="E37" s="261"/>
      <c r="F37" s="261"/>
      <c r="G37" s="296"/>
      <c r="H37" s="208"/>
      <c r="I37" s="173" t="s">
        <v>202</v>
      </c>
      <c r="J37" s="173"/>
      <c r="K37" s="192">
        <v>1</v>
      </c>
      <c r="L37" s="192"/>
      <c r="M37" s="192">
        <v>1</v>
      </c>
    </row>
    <row r="38" spans="1:13" s="191" customFormat="1" ht="17.75" customHeight="1">
      <c r="A38" s="304"/>
      <c r="B38" s="305"/>
      <c r="C38" s="304"/>
      <c r="D38" s="105" t="s">
        <v>156</v>
      </c>
      <c r="E38" s="294" t="s">
        <v>85</v>
      </c>
      <c r="F38" s="294"/>
      <c r="G38" s="294"/>
      <c r="H38" s="294"/>
      <c r="I38" s="294"/>
      <c r="J38" s="181">
        <f>+'Հավելված N 1'!G23</f>
        <v>-4680.7999999999993</v>
      </c>
      <c r="K38" s="181">
        <f>+'Հավելված N 1'!H23</f>
        <v>0</v>
      </c>
      <c r="L38" s="181">
        <f>+'Հավելված N 1'!I23</f>
        <v>0</v>
      </c>
      <c r="M38" s="181">
        <f>+'Հավելված N 1'!J23</f>
        <v>0</v>
      </c>
    </row>
    <row r="39" spans="1:13" s="190" customFormat="1" ht="33.85" customHeight="1">
      <c r="A39" s="304"/>
      <c r="B39" s="305"/>
      <c r="C39" s="304"/>
      <c r="D39" s="295"/>
      <c r="E39" s="295"/>
      <c r="F39" s="294" t="s">
        <v>91</v>
      </c>
      <c r="G39" s="294"/>
      <c r="H39" s="294"/>
      <c r="I39" s="294"/>
      <c r="J39" s="294"/>
      <c r="K39" s="294"/>
      <c r="L39" s="294"/>
      <c r="M39" s="294"/>
    </row>
    <row r="40" spans="1:13" s="190" customFormat="1" ht="17.75" customHeight="1">
      <c r="A40" s="304"/>
      <c r="B40" s="305"/>
      <c r="C40" s="304"/>
      <c r="D40" s="296"/>
      <c r="E40" s="296"/>
      <c r="F40" s="295"/>
      <c r="G40" s="294" t="s">
        <v>73</v>
      </c>
      <c r="H40" s="294"/>
      <c r="I40" s="294"/>
      <c r="J40" s="294"/>
      <c r="K40" s="294"/>
      <c r="L40" s="294"/>
      <c r="M40" s="294"/>
    </row>
    <row r="41" spans="1:13" s="190" customFormat="1">
      <c r="A41" s="304"/>
      <c r="B41" s="305"/>
      <c r="C41" s="304"/>
      <c r="D41" s="296"/>
      <c r="E41" s="296"/>
      <c r="F41" s="296"/>
      <c r="G41" s="207"/>
      <c r="H41" s="294" t="s">
        <v>185</v>
      </c>
      <c r="I41" s="294"/>
      <c r="J41" s="294"/>
      <c r="K41" s="294"/>
      <c r="L41" s="294"/>
      <c r="M41" s="294"/>
    </row>
    <row r="42" spans="1:13" s="191" customFormat="1" ht="17.75" customHeight="1">
      <c r="A42" s="304"/>
      <c r="B42" s="305"/>
      <c r="C42" s="304"/>
      <c r="D42" s="105" t="s">
        <v>158</v>
      </c>
      <c r="E42" s="294" t="s">
        <v>111</v>
      </c>
      <c r="F42" s="294"/>
      <c r="G42" s="294"/>
      <c r="H42" s="294"/>
      <c r="I42" s="294"/>
      <c r="J42" s="181">
        <f>+'Հավելված N 1'!G24</f>
        <v>-33200.400000000001</v>
      </c>
      <c r="K42" s="181">
        <f>+'Հավելված N 1'!H24</f>
        <v>-37881.199999999997</v>
      </c>
      <c r="L42" s="181">
        <f>+'Հավելված N 1'!I24</f>
        <v>-37881.199999999997</v>
      </c>
      <c r="M42" s="181">
        <f>+'Հավելված N 1'!J24</f>
        <v>0</v>
      </c>
    </row>
    <row r="43" spans="1:13" s="190" customFormat="1" ht="33.85" customHeight="1">
      <c r="A43" s="304"/>
      <c r="B43" s="305"/>
      <c r="C43" s="304"/>
      <c r="D43" s="261"/>
      <c r="E43" s="261"/>
      <c r="F43" s="294" t="s">
        <v>186</v>
      </c>
      <c r="G43" s="294"/>
      <c r="H43" s="294"/>
      <c r="I43" s="294"/>
      <c r="J43" s="294"/>
      <c r="K43" s="294"/>
      <c r="L43" s="294"/>
      <c r="M43" s="294"/>
    </row>
    <row r="44" spans="1:13" s="190" customFormat="1" ht="17.75" customHeight="1">
      <c r="A44" s="304"/>
      <c r="B44" s="305"/>
      <c r="C44" s="304"/>
      <c r="D44" s="261"/>
      <c r="E44" s="261"/>
      <c r="F44" s="261"/>
      <c r="G44" s="294" t="s">
        <v>73</v>
      </c>
      <c r="H44" s="294"/>
      <c r="I44" s="294"/>
      <c r="J44" s="294"/>
      <c r="K44" s="294"/>
      <c r="L44" s="294"/>
      <c r="M44" s="294"/>
    </row>
    <row r="45" spans="1:13" s="190" customFormat="1">
      <c r="A45" s="304"/>
      <c r="B45" s="305"/>
      <c r="C45" s="304"/>
      <c r="D45" s="261"/>
      <c r="E45" s="261"/>
      <c r="F45" s="261"/>
      <c r="G45" s="229"/>
      <c r="H45" s="294" t="s">
        <v>185</v>
      </c>
      <c r="I45" s="294"/>
      <c r="J45" s="294"/>
      <c r="K45" s="294"/>
      <c r="L45" s="294"/>
      <c r="M45" s="294"/>
    </row>
  </sheetData>
  <mergeCells count="70">
    <mergeCell ref="I9:I10"/>
    <mergeCell ref="J9:M9"/>
    <mergeCell ref="C15:C18"/>
    <mergeCell ref="A14:A45"/>
    <mergeCell ref="A11:I11"/>
    <mergeCell ref="A12:I12"/>
    <mergeCell ref="A13:I13"/>
    <mergeCell ref="C14:I14"/>
    <mergeCell ref="E15:I15"/>
    <mergeCell ref="B15:B18"/>
    <mergeCell ref="A9:A10"/>
    <mergeCell ref="B9:C9"/>
    <mergeCell ref="D9:G9"/>
    <mergeCell ref="H9:H10"/>
    <mergeCell ref="H18:M18"/>
    <mergeCell ref="G17:M17"/>
    <mergeCell ref="H24:M24"/>
    <mergeCell ref="C20:I20"/>
    <mergeCell ref="E21:I21"/>
    <mergeCell ref="G23:M23"/>
    <mergeCell ref="F22:M22"/>
    <mergeCell ref="C21:C30"/>
    <mergeCell ref="F17:F18"/>
    <mergeCell ref="E16:E18"/>
    <mergeCell ref="D16:D18"/>
    <mergeCell ref="F23:F25"/>
    <mergeCell ref="E22:E25"/>
    <mergeCell ref="D22:D25"/>
    <mergeCell ref="G24:G25"/>
    <mergeCell ref="F16:M16"/>
    <mergeCell ref="C32:I32"/>
    <mergeCell ref="E33:I33"/>
    <mergeCell ref="B21:B30"/>
    <mergeCell ref="G29:G30"/>
    <mergeCell ref="F28:F30"/>
    <mergeCell ref="E27:E30"/>
    <mergeCell ref="D27:D30"/>
    <mergeCell ref="H29:M29"/>
    <mergeCell ref="G28:M28"/>
    <mergeCell ref="F27:M27"/>
    <mergeCell ref="C33:C45"/>
    <mergeCell ref="B33:B45"/>
    <mergeCell ref="E26:I26"/>
    <mergeCell ref="D34:D37"/>
    <mergeCell ref="E34:E37"/>
    <mergeCell ref="G36:G37"/>
    <mergeCell ref="D39:D41"/>
    <mergeCell ref="E42:I42"/>
    <mergeCell ref="H41:M41"/>
    <mergeCell ref="F40:F41"/>
    <mergeCell ref="E39:E41"/>
    <mergeCell ref="F35:F37"/>
    <mergeCell ref="E38:I38"/>
    <mergeCell ref="F39:M39"/>
    <mergeCell ref="G40:M40"/>
    <mergeCell ref="F34:M34"/>
    <mergeCell ref="G35:M35"/>
    <mergeCell ref="H36:M36"/>
    <mergeCell ref="D43:D45"/>
    <mergeCell ref="E43:E45"/>
    <mergeCell ref="F43:M43"/>
    <mergeCell ref="F44:F45"/>
    <mergeCell ref="G44:M44"/>
    <mergeCell ref="H45:M45"/>
    <mergeCell ref="K3:M3"/>
    <mergeCell ref="K2:M2"/>
    <mergeCell ref="K1:M1"/>
    <mergeCell ref="A6:M6"/>
    <mergeCell ref="G1:H1"/>
    <mergeCell ref="G3:H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topLeftCell="A28" zoomScale="55" zoomScaleNormal="55" workbookViewId="0">
      <selection activeCell="H46" sqref="A46:XFD46"/>
    </sheetView>
  </sheetViews>
  <sheetFormatPr defaultColWidth="8.796875" defaultRowHeight="17.75"/>
  <cols>
    <col min="1" max="1" width="6.3984375" style="184" bestFit="1" customWidth="1"/>
    <col min="2" max="2" width="9.69921875" style="184" customWidth="1"/>
    <col min="3" max="3" width="13.09765625" style="184" customWidth="1"/>
    <col min="4" max="4" width="16.69921875" style="189" customWidth="1"/>
    <col min="5" max="5" width="13.09765625" style="184" customWidth="1"/>
    <col min="6" max="6" width="15.3984375" style="184" customWidth="1"/>
    <col min="7" max="7" width="10.3984375" style="184" customWidth="1"/>
    <col min="8" max="8" width="22.59765625" style="184" customWidth="1"/>
    <col min="9" max="9" width="46.296875" style="184" customWidth="1"/>
    <col min="10" max="13" width="19.3984375" style="184" customWidth="1"/>
    <col min="14" max="16384" width="8.796875" style="184"/>
  </cols>
  <sheetData>
    <row r="1" spans="1:13" ht="28.5" customHeight="1">
      <c r="D1" s="35"/>
      <c r="E1" s="35"/>
      <c r="F1" s="35"/>
      <c r="G1" s="286"/>
      <c r="H1" s="286"/>
      <c r="J1" s="197"/>
      <c r="K1" s="286" t="s">
        <v>32</v>
      </c>
      <c r="L1" s="286"/>
      <c r="M1" s="286"/>
    </row>
    <row r="2" spans="1:13" ht="17.75" customHeight="1">
      <c r="D2" s="36"/>
      <c r="E2" s="36"/>
      <c r="F2" s="37"/>
      <c r="H2" s="88"/>
      <c r="I2" s="88"/>
      <c r="J2" s="88"/>
      <c r="K2" s="287" t="s">
        <v>109</v>
      </c>
      <c r="L2" s="287"/>
      <c r="M2" s="287"/>
    </row>
    <row r="3" spans="1:13">
      <c r="D3" s="36"/>
      <c r="E3" s="36"/>
      <c r="F3" s="37"/>
      <c r="G3" s="287"/>
      <c r="H3" s="287"/>
      <c r="J3" s="88"/>
      <c r="K3" s="287" t="s">
        <v>20</v>
      </c>
      <c r="L3" s="287"/>
      <c r="M3" s="287"/>
    </row>
    <row r="4" spans="1:13">
      <c r="D4" s="36"/>
      <c r="E4" s="36"/>
      <c r="F4" s="37"/>
      <c r="G4" s="88"/>
      <c r="H4" s="88"/>
      <c r="I4" s="88"/>
      <c r="J4" s="88"/>
    </row>
    <row r="5" spans="1:13">
      <c r="D5" s="36"/>
      <c r="E5" s="36"/>
      <c r="F5" s="37"/>
      <c r="G5" s="88"/>
      <c r="H5" s="88"/>
      <c r="I5" s="88"/>
      <c r="J5" s="88"/>
    </row>
    <row r="6" spans="1:13">
      <c r="A6" s="288" t="s">
        <v>188</v>
      </c>
      <c r="B6" s="288"/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</row>
    <row r="9" spans="1:13" ht="51.05" customHeight="1">
      <c r="A9" s="238" t="s">
        <v>189</v>
      </c>
      <c r="B9" s="238" t="s">
        <v>161</v>
      </c>
      <c r="C9" s="238"/>
      <c r="D9" s="238" t="s">
        <v>162</v>
      </c>
      <c r="E9" s="238"/>
      <c r="F9" s="238"/>
      <c r="G9" s="238"/>
      <c r="H9" s="238" t="s">
        <v>163</v>
      </c>
      <c r="I9" s="238" t="s">
        <v>164</v>
      </c>
      <c r="J9" s="314" t="s">
        <v>53</v>
      </c>
      <c r="K9" s="314"/>
      <c r="L9" s="314"/>
      <c r="M9" s="314"/>
    </row>
    <row r="10" spans="1:13" ht="51.05" customHeight="1">
      <c r="A10" s="238"/>
      <c r="B10" s="147" t="s">
        <v>172</v>
      </c>
      <c r="C10" s="147" t="s">
        <v>171</v>
      </c>
      <c r="D10" s="147" t="s">
        <v>165</v>
      </c>
      <c r="E10" s="147" t="s">
        <v>171</v>
      </c>
      <c r="F10" s="147" t="s">
        <v>173</v>
      </c>
      <c r="G10" s="147" t="s">
        <v>166</v>
      </c>
      <c r="H10" s="238"/>
      <c r="I10" s="238"/>
      <c r="J10" s="147" t="s">
        <v>167</v>
      </c>
      <c r="K10" s="147" t="s">
        <v>168</v>
      </c>
      <c r="L10" s="147" t="s">
        <v>169</v>
      </c>
      <c r="M10" s="147" t="s">
        <v>170</v>
      </c>
    </row>
    <row r="11" spans="1:13" s="200" customFormat="1" ht="48.5" customHeight="1">
      <c r="A11" s="315" t="s">
        <v>174</v>
      </c>
      <c r="B11" s="315"/>
      <c r="C11" s="315"/>
      <c r="D11" s="315"/>
      <c r="E11" s="315"/>
      <c r="F11" s="315"/>
      <c r="G11" s="315"/>
      <c r="H11" s="315"/>
      <c r="I11" s="315"/>
      <c r="J11" s="199">
        <f>+J13</f>
        <v>3.637978807091713E-12</v>
      </c>
      <c r="K11" s="199">
        <f t="shared" ref="K11:M11" si="0">+K13</f>
        <v>7.2759576141834259E-12</v>
      </c>
      <c r="L11" s="199">
        <f t="shared" si="0"/>
        <v>7.2759576141834259E-12</v>
      </c>
      <c r="M11" s="199">
        <f t="shared" si="0"/>
        <v>0</v>
      </c>
    </row>
    <row r="12" spans="1:13" s="183" customFormat="1" ht="16.7">
      <c r="A12" s="316" t="s">
        <v>105</v>
      </c>
      <c r="B12" s="316"/>
      <c r="C12" s="316"/>
      <c r="D12" s="316"/>
      <c r="E12" s="316"/>
      <c r="F12" s="316"/>
      <c r="G12" s="316"/>
      <c r="H12" s="316"/>
      <c r="I12" s="316"/>
      <c r="J12" s="30"/>
      <c r="K12" s="30"/>
      <c r="L12" s="30"/>
      <c r="M12" s="30"/>
    </row>
    <row r="13" spans="1:13" s="193" customFormat="1" ht="29.95" customHeight="1">
      <c r="A13" s="317" t="s">
        <v>190</v>
      </c>
      <c r="B13" s="317"/>
      <c r="C13" s="317"/>
      <c r="D13" s="317"/>
      <c r="E13" s="317"/>
      <c r="F13" s="317"/>
      <c r="G13" s="317"/>
      <c r="H13" s="317"/>
      <c r="I13" s="317"/>
      <c r="J13" s="198">
        <f>+J14+J20+J32</f>
        <v>3.637978807091713E-12</v>
      </c>
      <c r="K13" s="198">
        <f t="shared" ref="K13:M13" si="1">+K14+K20+K32</f>
        <v>7.2759576141834259E-12</v>
      </c>
      <c r="L13" s="198">
        <f t="shared" si="1"/>
        <v>7.2759576141834259E-12</v>
      </c>
      <c r="M13" s="198">
        <f t="shared" si="1"/>
        <v>0</v>
      </c>
    </row>
    <row r="14" spans="1:13">
      <c r="A14" s="304"/>
      <c r="B14" s="196" t="s">
        <v>176</v>
      </c>
      <c r="C14" s="318" t="s">
        <v>177</v>
      </c>
      <c r="D14" s="318"/>
      <c r="E14" s="318"/>
      <c r="F14" s="318"/>
      <c r="G14" s="318"/>
      <c r="H14" s="318"/>
      <c r="I14" s="318"/>
      <c r="J14" s="121">
        <f>+J15</f>
        <v>-59245.7</v>
      </c>
      <c r="K14" s="121">
        <f t="shared" ref="K14:M14" si="2">+K15</f>
        <v>-59245.7</v>
      </c>
      <c r="L14" s="121">
        <f t="shared" si="2"/>
        <v>-59245.7</v>
      </c>
      <c r="M14" s="121">
        <f t="shared" si="2"/>
        <v>-97126.900000000009</v>
      </c>
    </row>
    <row r="15" spans="1:13" s="185" customFormat="1" ht="33.049999999999997" customHeight="1">
      <c r="A15" s="304"/>
      <c r="B15" s="312"/>
      <c r="C15" s="309"/>
      <c r="D15" s="188" t="s">
        <v>181</v>
      </c>
      <c r="E15" s="318" t="s">
        <v>113</v>
      </c>
      <c r="F15" s="318"/>
      <c r="G15" s="318"/>
      <c r="H15" s="318"/>
      <c r="I15" s="318"/>
      <c r="J15" s="187">
        <f>+'Հավելված N 2'!G71</f>
        <v>-59245.7</v>
      </c>
      <c r="K15" s="187">
        <f>+'Հավելված N 2'!H71</f>
        <v>-59245.7</v>
      </c>
      <c r="L15" s="187">
        <f>+'Հավելված N 2'!I71</f>
        <v>-59245.7</v>
      </c>
      <c r="M15" s="187">
        <f>+'Հավելված N 2'!J71</f>
        <v>-97126.900000000009</v>
      </c>
    </row>
    <row r="16" spans="1:13" ht="33.35" customHeight="1">
      <c r="A16" s="304"/>
      <c r="B16" s="313"/>
      <c r="C16" s="311"/>
      <c r="D16" s="309"/>
      <c r="E16" s="309"/>
      <c r="F16" s="306" t="s">
        <v>178</v>
      </c>
      <c r="G16" s="307"/>
      <c r="H16" s="307"/>
      <c r="I16" s="307"/>
      <c r="J16" s="307"/>
      <c r="K16" s="307"/>
      <c r="L16" s="307"/>
      <c r="M16" s="308"/>
    </row>
    <row r="17" spans="1:13" ht="17.75" customHeight="1">
      <c r="A17" s="304"/>
      <c r="B17" s="313"/>
      <c r="C17" s="311"/>
      <c r="D17" s="311"/>
      <c r="E17" s="311"/>
      <c r="F17" s="309"/>
      <c r="G17" s="306" t="s">
        <v>179</v>
      </c>
      <c r="H17" s="307"/>
      <c r="I17" s="307"/>
      <c r="J17" s="307"/>
      <c r="K17" s="307"/>
      <c r="L17" s="307"/>
      <c r="M17" s="308"/>
    </row>
    <row r="18" spans="1:13" ht="49.7" customHeight="1">
      <c r="A18" s="304"/>
      <c r="B18" s="313"/>
      <c r="C18" s="311"/>
      <c r="D18" s="310"/>
      <c r="E18" s="310"/>
      <c r="F18" s="310"/>
      <c r="G18" s="186"/>
      <c r="H18" s="306" t="s">
        <v>180</v>
      </c>
      <c r="I18" s="307"/>
      <c r="J18" s="307"/>
      <c r="K18" s="307"/>
      <c r="L18" s="307"/>
      <c r="M18" s="308"/>
    </row>
    <row r="19" spans="1:13" ht="8.6" customHeight="1">
      <c r="A19" s="304"/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5"/>
    </row>
    <row r="20" spans="1:13" s="190" customFormat="1">
      <c r="A20" s="304"/>
      <c r="B20" s="172">
        <v>1183</v>
      </c>
      <c r="C20" s="294" t="s">
        <v>95</v>
      </c>
      <c r="D20" s="294"/>
      <c r="E20" s="294"/>
      <c r="F20" s="294"/>
      <c r="G20" s="294"/>
      <c r="H20" s="294"/>
      <c r="I20" s="294"/>
      <c r="J20" s="121">
        <f>+J21+J26</f>
        <v>61442.3</v>
      </c>
      <c r="K20" s="121">
        <f>+K21+K26</f>
        <v>61442.3</v>
      </c>
      <c r="L20" s="121">
        <f>+L21+L26</f>
        <v>61442.3</v>
      </c>
      <c r="M20" s="121">
        <f>+M21+M26</f>
        <v>61442.3</v>
      </c>
    </row>
    <row r="21" spans="1:13" s="191" customFormat="1" ht="33.049999999999997" customHeight="1">
      <c r="A21" s="304"/>
      <c r="B21" s="297"/>
      <c r="C21" s="295"/>
      <c r="D21" s="105" t="s">
        <v>144</v>
      </c>
      <c r="E21" s="294" t="s">
        <v>145</v>
      </c>
      <c r="F21" s="294"/>
      <c r="G21" s="294"/>
      <c r="H21" s="294"/>
      <c r="I21" s="294"/>
      <c r="J21" s="181">
        <f>+'Հավելված N 2'!G82</f>
        <v>5142.8</v>
      </c>
      <c r="K21" s="181">
        <f>+'Հավելված N 2'!H82</f>
        <v>5142.8</v>
      </c>
      <c r="L21" s="181">
        <f>+'Հավելված N 2'!I82</f>
        <v>5142.8</v>
      </c>
      <c r="M21" s="181">
        <f>+'Հավելված N 2'!J82</f>
        <v>5142.8</v>
      </c>
    </row>
    <row r="22" spans="1:13" s="190" customFormat="1" ht="33.35" customHeight="1">
      <c r="A22" s="304"/>
      <c r="B22" s="298"/>
      <c r="C22" s="296"/>
      <c r="D22" s="295"/>
      <c r="E22" s="295"/>
      <c r="F22" s="301" t="s">
        <v>106</v>
      </c>
      <c r="G22" s="302"/>
      <c r="H22" s="302"/>
      <c r="I22" s="302"/>
      <c r="J22" s="302"/>
      <c r="K22" s="302"/>
      <c r="L22" s="302"/>
      <c r="M22" s="303"/>
    </row>
    <row r="23" spans="1:13" s="190" customFormat="1" ht="17.75" customHeight="1">
      <c r="A23" s="304"/>
      <c r="B23" s="298"/>
      <c r="C23" s="296"/>
      <c r="D23" s="296"/>
      <c r="E23" s="296"/>
      <c r="F23" s="295"/>
      <c r="G23" s="301" t="s">
        <v>73</v>
      </c>
      <c r="H23" s="302"/>
      <c r="I23" s="302"/>
      <c r="J23" s="302"/>
      <c r="K23" s="302"/>
      <c r="L23" s="302"/>
      <c r="M23" s="303"/>
    </row>
    <row r="24" spans="1:13" s="190" customFormat="1">
      <c r="A24" s="304"/>
      <c r="B24" s="298"/>
      <c r="C24" s="296"/>
      <c r="D24" s="296"/>
      <c r="E24" s="296"/>
      <c r="F24" s="296"/>
      <c r="G24" s="295"/>
      <c r="H24" s="301" t="s">
        <v>182</v>
      </c>
      <c r="I24" s="302"/>
      <c r="J24" s="302"/>
      <c r="K24" s="302"/>
      <c r="L24" s="302"/>
      <c r="M24" s="303"/>
    </row>
    <row r="25" spans="1:13" s="190" customFormat="1" ht="88.7">
      <c r="A25" s="304"/>
      <c r="B25" s="298"/>
      <c r="C25" s="296"/>
      <c r="D25" s="296"/>
      <c r="E25" s="296"/>
      <c r="F25" s="296"/>
      <c r="G25" s="296"/>
      <c r="H25" s="208"/>
      <c r="I25" s="173" t="s">
        <v>200</v>
      </c>
      <c r="J25" s="173"/>
      <c r="K25" s="192">
        <v>1</v>
      </c>
      <c r="L25" s="192"/>
      <c r="M25" s="192">
        <v>1</v>
      </c>
    </row>
    <row r="26" spans="1:13" s="191" customFormat="1" ht="33.049999999999997" customHeight="1">
      <c r="A26" s="304"/>
      <c r="B26" s="298"/>
      <c r="C26" s="296"/>
      <c r="D26" s="105" t="s">
        <v>147</v>
      </c>
      <c r="E26" s="294" t="s">
        <v>148</v>
      </c>
      <c r="F26" s="294"/>
      <c r="G26" s="294"/>
      <c r="H26" s="294"/>
      <c r="I26" s="294"/>
      <c r="J26" s="181">
        <f>+'Հավելված N 2'!G91</f>
        <v>56299.5</v>
      </c>
      <c r="K26" s="181">
        <f>+'Հավելված N 2'!H91</f>
        <v>56299.5</v>
      </c>
      <c r="L26" s="181">
        <f>+'Հավելված N 2'!I91</f>
        <v>56299.5</v>
      </c>
      <c r="M26" s="181">
        <f>+'Հավելված N 2'!J91</f>
        <v>56299.5</v>
      </c>
    </row>
    <row r="27" spans="1:13" s="190" customFormat="1" ht="33.35" customHeight="1">
      <c r="A27" s="304"/>
      <c r="B27" s="298"/>
      <c r="C27" s="296"/>
      <c r="D27" s="295"/>
      <c r="E27" s="295"/>
      <c r="F27" s="301" t="s">
        <v>107</v>
      </c>
      <c r="G27" s="302"/>
      <c r="H27" s="302"/>
      <c r="I27" s="302"/>
      <c r="J27" s="302"/>
      <c r="K27" s="302"/>
      <c r="L27" s="302"/>
      <c r="M27" s="303"/>
    </row>
    <row r="28" spans="1:13" s="190" customFormat="1" ht="17.75" customHeight="1">
      <c r="A28" s="304"/>
      <c r="B28" s="298"/>
      <c r="C28" s="296"/>
      <c r="D28" s="296"/>
      <c r="E28" s="296"/>
      <c r="F28" s="295"/>
      <c r="G28" s="301" t="s">
        <v>73</v>
      </c>
      <c r="H28" s="302"/>
      <c r="I28" s="302"/>
      <c r="J28" s="302"/>
      <c r="K28" s="302"/>
      <c r="L28" s="302"/>
      <c r="M28" s="303"/>
    </row>
    <row r="29" spans="1:13" s="190" customFormat="1">
      <c r="A29" s="304"/>
      <c r="B29" s="298"/>
      <c r="C29" s="296"/>
      <c r="D29" s="296"/>
      <c r="E29" s="296"/>
      <c r="F29" s="296"/>
      <c r="G29" s="295"/>
      <c r="H29" s="301" t="s">
        <v>182</v>
      </c>
      <c r="I29" s="302"/>
      <c r="J29" s="302"/>
      <c r="K29" s="302"/>
      <c r="L29" s="302"/>
      <c r="M29" s="303"/>
    </row>
    <row r="30" spans="1:13" s="190" customFormat="1" ht="88.7">
      <c r="A30" s="304"/>
      <c r="B30" s="299"/>
      <c r="C30" s="300"/>
      <c r="D30" s="300"/>
      <c r="E30" s="300"/>
      <c r="F30" s="300"/>
      <c r="G30" s="300"/>
      <c r="H30" s="209"/>
      <c r="I30" s="173" t="s">
        <v>201</v>
      </c>
      <c r="J30" s="173"/>
      <c r="K30" s="173">
        <v>4</v>
      </c>
      <c r="L30" s="173"/>
      <c r="M30" s="173">
        <v>4</v>
      </c>
    </row>
    <row r="31" spans="1:13" ht="8.6" customHeight="1">
      <c r="A31" s="304"/>
      <c r="B31" s="194"/>
      <c r="C31" s="194"/>
      <c r="D31" s="194"/>
      <c r="E31" s="194"/>
      <c r="F31" s="194"/>
      <c r="G31" s="194"/>
      <c r="H31" s="194"/>
      <c r="I31" s="194"/>
      <c r="J31" s="194"/>
      <c r="K31" s="194"/>
      <c r="L31" s="194"/>
      <c r="M31" s="195"/>
    </row>
    <row r="32" spans="1:13" s="190" customFormat="1">
      <c r="A32" s="304"/>
      <c r="B32" s="172">
        <v>1236</v>
      </c>
      <c r="C32" s="294" t="s">
        <v>72</v>
      </c>
      <c r="D32" s="294"/>
      <c r="E32" s="294"/>
      <c r="F32" s="294"/>
      <c r="G32" s="294"/>
      <c r="H32" s="294"/>
      <c r="I32" s="294"/>
      <c r="J32" s="121">
        <f>+J33+J38+J42</f>
        <v>-2196.6000000000022</v>
      </c>
      <c r="K32" s="121">
        <f t="shared" ref="K32:M32" si="3">+K33+K38+K42</f>
        <v>-2196.5999999999985</v>
      </c>
      <c r="L32" s="121">
        <f t="shared" si="3"/>
        <v>-2196.5999999999985</v>
      </c>
      <c r="M32" s="121">
        <f t="shared" si="3"/>
        <v>35684.6</v>
      </c>
    </row>
    <row r="33" spans="1:13" s="191" customFormat="1" ht="17.75" customHeight="1">
      <c r="A33" s="304"/>
      <c r="B33" s="305"/>
      <c r="C33" s="304"/>
      <c r="D33" s="105" t="s">
        <v>154</v>
      </c>
      <c r="E33" s="294" t="s">
        <v>78</v>
      </c>
      <c r="F33" s="294"/>
      <c r="G33" s="294"/>
      <c r="H33" s="294"/>
      <c r="I33" s="294"/>
      <c r="J33" s="181">
        <f>+'Հավելված N 2'!G28</f>
        <v>35684.6</v>
      </c>
      <c r="K33" s="181">
        <f>+'Հավելված N 2'!H28</f>
        <v>35684.6</v>
      </c>
      <c r="L33" s="181">
        <f>+'Հավելված N 2'!I28</f>
        <v>35684.6</v>
      </c>
      <c r="M33" s="181">
        <f>+'Հավելված N 2'!J28</f>
        <v>35684.6</v>
      </c>
    </row>
    <row r="34" spans="1:13" s="190" customFormat="1" ht="33.85" customHeight="1">
      <c r="A34" s="304"/>
      <c r="B34" s="305"/>
      <c r="C34" s="304"/>
      <c r="D34" s="261"/>
      <c r="E34" s="261"/>
      <c r="F34" s="294" t="s">
        <v>183</v>
      </c>
      <c r="G34" s="294"/>
      <c r="H34" s="294"/>
      <c r="I34" s="294"/>
      <c r="J34" s="294"/>
      <c r="K34" s="294"/>
      <c r="L34" s="294"/>
      <c r="M34" s="294"/>
    </row>
    <row r="35" spans="1:13" s="190" customFormat="1" ht="17.75" customHeight="1">
      <c r="A35" s="304"/>
      <c r="B35" s="305"/>
      <c r="C35" s="304"/>
      <c r="D35" s="261"/>
      <c r="E35" s="261"/>
      <c r="F35" s="261"/>
      <c r="G35" s="294" t="s">
        <v>73</v>
      </c>
      <c r="H35" s="294"/>
      <c r="I35" s="294"/>
      <c r="J35" s="294"/>
      <c r="K35" s="294"/>
      <c r="L35" s="294"/>
      <c r="M35" s="294"/>
    </row>
    <row r="36" spans="1:13" s="190" customFormat="1" ht="33.85" customHeight="1">
      <c r="A36" s="304"/>
      <c r="B36" s="305"/>
      <c r="C36" s="304"/>
      <c r="D36" s="261"/>
      <c r="E36" s="261"/>
      <c r="F36" s="261"/>
      <c r="G36" s="295"/>
      <c r="H36" s="294" t="s">
        <v>184</v>
      </c>
      <c r="I36" s="294"/>
      <c r="J36" s="294"/>
      <c r="K36" s="294"/>
      <c r="L36" s="294"/>
      <c r="M36" s="294"/>
    </row>
    <row r="37" spans="1:13" s="190" customFormat="1" ht="70.95">
      <c r="A37" s="304"/>
      <c r="B37" s="305"/>
      <c r="C37" s="304"/>
      <c r="D37" s="261"/>
      <c r="E37" s="261"/>
      <c r="F37" s="261"/>
      <c r="G37" s="296"/>
      <c r="H37" s="208"/>
      <c r="I37" s="173" t="s">
        <v>202</v>
      </c>
      <c r="J37" s="173"/>
      <c r="K37" s="192">
        <v>1</v>
      </c>
      <c r="L37" s="192"/>
      <c r="M37" s="192">
        <v>1</v>
      </c>
    </row>
    <row r="38" spans="1:13" s="191" customFormat="1" ht="17.75" customHeight="1">
      <c r="A38" s="304"/>
      <c r="B38" s="305"/>
      <c r="C38" s="304"/>
      <c r="D38" s="105" t="s">
        <v>156</v>
      </c>
      <c r="E38" s="294" t="s">
        <v>85</v>
      </c>
      <c r="F38" s="294"/>
      <c r="G38" s="294"/>
      <c r="H38" s="294"/>
      <c r="I38" s="294"/>
      <c r="J38" s="181">
        <f>+'Հավելված N 2'!G45</f>
        <v>-4680.7999999999993</v>
      </c>
      <c r="K38" s="181">
        <f>+'Հավելված N 2'!H45</f>
        <v>0</v>
      </c>
      <c r="L38" s="181">
        <f>+'Հավելված N 2'!I45</f>
        <v>0</v>
      </c>
      <c r="M38" s="181">
        <f>+'Հավելված N 2'!J45</f>
        <v>0</v>
      </c>
    </row>
    <row r="39" spans="1:13" s="190" customFormat="1" ht="33.85" customHeight="1">
      <c r="A39" s="304"/>
      <c r="B39" s="305"/>
      <c r="C39" s="304"/>
      <c r="D39" s="295"/>
      <c r="E39" s="295"/>
      <c r="F39" s="294" t="s">
        <v>91</v>
      </c>
      <c r="G39" s="294"/>
      <c r="H39" s="294"/>
      <c r="I39" s="294"/>
      <c r="J39" s="294"/>
      <c r="K39" s="294"/>
      <c r="L39" s="294"/>
      <c r="M39" s="294"/>
    </row>
    <row r="40" spans="1:13" s="190" customFormat="1" ht="17.75" customHeight="1">
      <c r="A40" s="304"/>
      <c r="B40" s="305"/>
      <c r="C40" s="304"/>
      <c r="D40" s="296"/>
      <c r="E40" s="296"/>
      <c r="F40" s="295"/>
      <c r="G40" s="294" t="s">
        <v>73</v>
      </c>
      <c r="H40" s="294"/>
      <c r="I40" s="294"/>
      <c r="J40" s="294"/>
      <c r="K40" s="294"/>
      <c r="L40" s="294"/>
      <c r="M40" s="294"/>
    </row>
    <row r="41" spans="1:13" s="190" customFormat="1">
      <c r="A41" s="304"/>
      <c r="B41" s="305"/>
      <c r="C41" s="304"/>
      <c r="D41" s="296"/>
      <c r="E41" s="296"/>
      <c r="F41" s="296"/>
      <c r="G41" s="207"/>
      <c r="H41" s="294" t="s">
        <v>185</v>
      </c>
      <c r="I41" s="294"/>
      <c r="J41" s="294"/>
      <c r="K41" s="294"/>
      <c r="L41" s="294"/>
      <c r="M41" s="294"/>
    </row>
    <row r="42" spans="1:13" s="191" customFormat="1" ht="17.75" customHeight="1">
      <c r="A42" s="304"/>
      <c r="B42" s="305"/>
      <c r="C42" s="304"/>
      <c r="D42" s="105" t="s">
        <v>158</v>
      </c>
      <c r="E42" s="294" t="s">
        <v>111</v>
      </c>
      <c r="F42" s="294"/>
      <c r="G42" s="294"/>
      <c r="H42" s="294"/>
      <c r="I42" s="294"/>
      <c r="J42" s="181">
        <f>+'Հավելված N 2'!G54</f>
        <v>-33200.400000000001</v>
      </c>
      <c r="K42" s="181">
        <f>+'Հավելված N 2'!H54</f>
        <v>-37881.199999999997</v>
      </c>
      <c r="L42" s="181">
        <f>+'Հավելված N 2'!I54</f>
        <v>-37881.199999999997</v>
      </c>
      <c r="M42" s="181">
        <f>+'Հավելված N 2'!J54</f>
        <v>0</v>
      </c>
    </row>
    <row r="43" spans="1:13" s="190" customFormat="1" ht="33.85" customHeight="1">
      <c r="A43" s="304"/>
      <c r="B43" s="305"/>
      <c r="C43" s="304"/>
      <c r="D43" s="261"/>
      <c r="E43" s="261"/>
      <c r="F43" s="294" t="s">
        <v>186</v>
      </c>
      <c r="G43" s="294"/>
      <c r="H43" s="294"/>
      <c r="I43" s="294"/>
      <c r="J43" s="294"/>
      <c r="K43" s="294"/>
      <c r="L43" s="294"/>
      <c r="M43" s="294"/>
    </row>
    <row r="44" spans="1:13" s="190" customFormat="1" ht="17.75" customHeight="1">
      <c r="A44" s="304"/>
      <c r="B44" s="305"/>
      <c r="C44" s="304"/>
      <c r="D44" s="261"/>
      <c r="E44" s="261"/>
      <c r="F44" s="261"/>
      <c r="G44" s="294" t="s">
        <v>73</v>
      </c>
      <c r="H44" s="294"/>
      <c r="I44" s="294"/>
      <c r="J44" s="294"/>
      <c r="K44" s="294"/>
      <c r="L44" s="294"/>
      <c r="M44" s="294"/>
    </row>
    <row r="45" spans="1:13" s="190" customFormat="1">
      <c r="A45" s="304"/>
      <c r="B45" s="305"/>
      <c r="C45" s="304"/>
      <c r="D45" s="261"/>
      <c r="E45" s="261"/>
      <c r="F45" s="261"/>
      <c r="G45" s="229"/>
      <c r="H45" s="294" t="s">
        <v>185</v>
      </c>
      <c r="I45" s="294"/>
      <c r="J45" s="294"/>
      <c r="K45" s="294"/>
      <c r="L45" s="294"/>
      <c r="M45" s="294"/>
    </row>
  </sheetData>
  <mergeCells count="70">
    <mergeCell ref="B33:B45"/>
    <mergeCell ref="C33:C45"/>
    <mergeCell ref="E33:I33"/>
    <mergeCell ref="D34:D37"/>
    <mergeCell ref="E34:E37"/>
    <mergeCell ref="F34:M34"/>
    <mergeCell ref="F35:F37"/>
    <mergeCell ref="G35:M35"/>
    <mergeCell ref="G36:G37"/>
    <mergeCell ref="H36:M36"/>
    <mergeCell ref="E38:I38"/>
    <mergeCell ref="D39:D41"/>
    <mergeCell ref="E39:E41"/>
    <mergeCell ref="F39:M39"/>
    <mergeCell ref="F40:F41"/>
    <mergeCell ref="G40:M40"/>
    <mergeCell ref="H41:M41"/>
    <mergeCell ref="E42:I42"/>
    <mergeCell ref="D43:D45"/>
    <mergeCell ref="E43:E45"/>
    <mergeCell ref="F43:M43"/>
    <mergeCell ref="F44:F45"/>
    <mergeCell ref="G44:M44"/>
    <mergeCell ref="H45:M45"/>
    <mergeCell ref="G1:H1"/>
    <mergeCell ref="K1:M1"/>
    <mergeCell ref="K2:M2"/>
    <mergeCell ref="G3:H3"/>
    <mergeCell ref="K3:M3"/>
    <mergeCell ref="A6:M6"/>
    <mergeCell ref="A11:I11"/>
    <mergeCell ref="A12:I12"/>
    <mergeCell ref="A14:A45"/>
    <mergeCell ref="B21:B30"/>
    <mergeCell ref="C21:C30"/>
    <mergeCell ref="D22:D25"/>
    <mergeCell ref="E22:E25"/>
    <mergeCell ref="F23:F25"/>
    <mergeCell ref="G24:G25"/>
    <mergeCell ref="E26:I26"/>
    <mergeCell ref="D27:D30"/>
    <mergeCell ref="E27:E30"/>
    <mergeCell ref="F27:M27"/>
    <mergeCell ref="F28:F30"/>
    <mergeCell ref="G28:M28"/>
    <mergeCell ref="G29:G30"/>
    <mergeCell ref="H29:M29"/>
    <mergeCell ref="C32:I32"/>
    <mergeCell ref="A13:I13"/>
    <mergeCell ref="A9:A10"/>
    <mergeCell ref="B9:C9"/>
    <mergeCell ref="D9:G9"/>
    <mergeCell ref="H9:H10"/>
    <mergeCell ref="I9:I10"/>
    <mergeCell ref="F22:M22"/>
    <mergeCell ref="G23:M23"/>
    <mergeCell ref="H24:M24"/>
    <mergeCell ref="G17:M17"/>
    <mergeCell ref="H18:M18"/>
    <mergeCell ref="C20:I20"/>
    <mergeCell ref="J9:M9"/>
    <mergeCell ref="E21:I21"/>
    <mergeCell ref="C14:I14"/>
    <mergeCell ref="B15:B18"/>
    <mergeCell ref="C15:C18"/>
    <mergeCell ref="E15:I15"/>
    <mergeCell ref="D16:D18"/>
    <mergeCell ref="E16:E18"/>
    <mergeCell ref="F16:M16"/>
    <mergeCell ref="F17:F1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zoomScale="85" zoomScaleNormal="85" workbookViewId="0">
      <selection activeCell="A13" sqref="A13:H13"/>
    </sheetView>
  </sheetViews>
  <sheetFormatPr defaultColWidth="9.09765625" defaultRowHeight="17.75"/>
  <cols>
    <col min="1" max="4" width="18.19921875" style="156" customWidth="1"/>
    <col min="5" max="6" width="14.3984375" style="219" customWidth="1"/>
    <col min="7" max="7" width="17.69921875" style="220" customWidth="1"/>
    <col min="8" max="8" width="14.3984375" style="220" customWidth="1"/>
    <col min="9" max="9" width="30.19921875" style="219" customWidth="1"/>
    <col min="10" max="10" width="37.09765625" style="156" customWidth="1"/>
    <col min="11" max="11" width="20.19921875" style="156" customWidth="1"/>
    <col min="12" max="12" width="14" style="156" bestFit="1" customWidth="1"/>
    <col min="13" max="16384" width="9.09765625" style="156"/>
  </cols>
  <sheetData>
    <row r="1" spans="1:9" ht="33.450000000000003" customHeight="1">
      <c r="A1" s="214"/>
      <c r="B1" s="214"/>
      <c r="C1" s="214"/>
      <c r="D1" s="214"/>
      <c r="E1" s="215"/>
      <c r="F1" s="215"/>
      <c r="G1" s="216"/>
      <c r="H1" s="337" t="s">
        <v>125</v>
      </c>
      <c r="I1" s="337"/>
    </row>
    <row r="2" spans="1:9">
      <c r="A2" s="214"/>
      <c r="B2" s="214"/>
      <c r="C2" s="214"/>
      <c r="D2" s="214"/>
      <c r="E2" s="215"/>
      <c r="F2" s="215"/>
      <c r="G2" s="216"/>
      <c r="H2" s="338" t="s">
        <v>121</v>
      </c>
      <c r="I2" s="338"/>
    </row>
    <row r="3" spans="1:9">
      <c r="A3" s="214"/>
      <c r="B3" s="214"/>
      <c r="C3" s="214"/>
      <c r="D3" s="214"/>
      <c r="E3" s="215"/>
      <c r="F3" s="215"/>
      <c r="G3" s="216"/>
      <c r="H3" s="338" t="s">
        <v>0</v>
      </c>
      <c r="I3" s="338"/>
    </row>
    <row r="4" spans="1:9">
      <c r="A4" s="214"/>
      <c r="B4" s="214"/>
      <c r="C4" s="214"/>
      <c r="D4" s="214"/>
      <c r="E4" s="215"/>
      <c r="F4" s="215"/>
      <c r="G4" s="216"/>
      <c r="H4" s="216"/>
      <c r="I4" s="217"/>
    </row>
    <row r="5" spans="1:9">
      <c r="A5" s="214"/>
      <c r="B5" s="214"/>
      <c r="C5" s="214"/>
      <c r="D5" s="214"/>
      <c r="E5" s="215"/>
      <c r="F5" s="215"/>
      <c r="G5" s="216"/>
      <c r="H5" s="216"/>
      <c r="I5" s="217"/>
    </row>
    <row r="6" spans="1:9" ht="32.25" customHeight="1">
      <c r="A6" s="339" t="s">
        <v>122</v>
      </c>
      <c r="B6" s="339"/>
      <c r="C6" s="339"/>
      <c r="D6" s="339"/>
      <c r="E6" s="339"/>
      <c r="F6" s="339"/>
      <c r="G6" s="339"/>
      <c r="H6" s="339"/>
      <c r="I6" s="339"/>
    </row>
    <row r="7" spans="1:9" ht="20.95" customHeight="1">
      <c r="A7" s="339"/>
      <c r="B7" s="339"/>
      <c r="C7" s="339"/>
      <c r="D7" s="339"/>
      <c r="E7" s="339"/>
      <c r="F7" s="339"/>
      <c r="G7" s="339"/>
      <c r="H7" s="339"/>
      <c r="I7" s="339"/>
    </row>
    <row r="8" spans="1:9" ht="20.95" customHeight="1">
      <c r="A8" s="218"/>
      <c r="B8" s="218"/>
      <c r="C8" s="218"/>
      <c r="D8" s="218"/>
      <c r="E8" s="218"/>
      <c r="F8" s="218"/>
      <c r="G8" s="218"/>
      <c r="H8" s="218"/>
      <c r="I8" s="218"/>
    </row>
    <row r="9" spans="1:9" ht="20.95" customHeight="1">
      <c r="A9" s="218"/>
      <c r="B9" s="218"/>
      <c r="C9" s="218"/>
      <c r="D9" s="218"/>
      <c r="E9" s="218"/>
      <c r="F9" s="218"/>
      <c r="G9" s="218"/>
      <c r="H9" s="218"/>
      <c r="I9" s="218"/>
    </row>
    <row r="10" spans="1:9" s="22" customFormat="1" ht="73.75" customHeight="1">
      <c r="A10" s="340" t="s">
        <v>25</v>
      </c>
      <c r="B10" s="340" t="s">
        <v>26</v>
      </c>
      <c r="C10" s="340"/>
      <c r="D10" s="340"/>
      <c r="E10" s="340" t="s">
        <v>27</v>
      </c>
      <c r="F10" s="340" t="s">
        <v>28</v>
      </c>
      <c r="G10" s="340" t="s">
        <v>29</v>
      </c>
      <c r="H10" s="341" t="s">
        <v>123</v>
      </c>
      <c r="I10" s="341"/>
    </row>
    <row r="11" spans="1:9" s="22" customFormat="1" ht="20.95" customHeight="1">
      <c r="A11" s="340"/>
      <c r="B11" s="340"/>
      <c r="C11" s="340"/>
      <c r="D11" s="340"/>
      <c r="E11" s="340"/>
      <c r="F11" s="340"/>
      <c r="G11" s="340"/>
      <c r="H11" s="213" t="s">
        <v>30</v>
      </c>
      <c r="I11" s="56" t="s">
        <v>31</v>
      </c>
    </row>
    <row r="12" spans="1:9" s="22" customFormat="1">
      <c r="A12" s="57">
        <v>1</v>
      </c>
      <c r="B12" s="342">
        <v>2</v>
      </c>
      <c r="C12" s="343"/>
      <c r="D12" s="344"/>
      <c r="E12" s="213">
        <v>3</v>
      </c>
      <c r="F12" s="213">
        <v>4</v>
      </c>
      <c r="G12" s="213">
        <v>5</v>
      </c>
      <c r="H12" s="213">
        <v>6</v>
      </c>
      <c r="I12" s="213">
        <v>7</v>
      </c>
    </row>
    <row r="13" spans="1:9" s="22" customFormat="1" ht="44.9" customHeight="1">
      <c r="A13" s="345" t="s">
        <v>92</v>
      </c>
      <c r="B13" s="345"/>
      <c r="C13" s="345"/>
      <c r="D13" s="345"/>
      <c r="E13" s="345"/>
      <c r="F13" s="345"/>
      <c r="G13" s="345"/>
      <c r="H13" s="345"/>
      <c r="I13" s="171">
        <f>+I14+I18</f>
        <v>0</v>
      </c>
    </row>
    <row r="14" spans="1:9" s="2" customFormat="1">
      <c r="A14" s="78" t="s">
        <v>62</v>
      </c>
      <c r="B14" s="78" t="s">
        <v>80</v>
      </c>
      <c r="C14" s="78" t="s">
        <v>64</v>
      </c>
      <c r="D14" s="329" t="s">
        <v>81</v>
      </c>
      <c r="E14" s="330"/>
      <c r="F14" s="330"/>
      <c r="G14" s="330"/>
      <c r="H14" s="331"/>
      <c r="I14" s="79">
        <f>+I15</f>
        <v>35684.6</v>
      </c>
    </row>
    <row r="15" spans="1:9" s="81" customFormat="1" ht="54.95" customHeight="1">
      <c r="A15" s="15" t="s">
        <v>74</v>
      </c>
      <c r="B15" s="327" t="s">
        <v>75</v>
      </c>
      <c r="C15" s="327"/>
      <c r="D15" s="327"/>
      <c r="E15" s="327"/>
      <c r="F15" s="327"/>
      <c r="G15" s="327"/>
      <c r="H15" s="327"/>
      <c r="I15" s="80">
        <f>+I16</f>
        <v>35684.6</v>
      </c>
    </row>
    <row r="16" spans="1:9" s="17" customFormat="1" ht="20.95" customHeight="1">
      <c r="A16" s="75"/>
      <c r="B16" s="235" t="s">
        <v>65</v>
      </c>
      <c r="C16" s="236"/>
      <c r="D16" s="237"/>
      <c r="E16" s="76"/>
      <c r="F16" s="76"/>
      <c r="G16" s="76"/>
      <c r="H16" s="77"/>
      <c r="I16" s="48">
        <f>+I17</f>
        <v>35684.6</v>
      </c>
    </row>
    <row r="17" spans="1:9" s="84" customFormat="1">
      <c r="A17" s="210">
        <v>45221142</v>
      </c>
      <c r="B17" s="328" t="s">
        <v>100</v>
      </c>
      <c r="C17" s="328"/>
      <c r="D17" s="328"/>
      <c r="E17" s="82" t="s">
        <v>93</v>
      </c>
      <c r="F17" s="82" t="s">
        <v>61</v>
      </c>
      <c r="G17" s="83">
        <v>35684571</v>
      </c>
      <c r="H17" s="47">
        <v>1</v>
      </c>
      <c r="I17" s="135">
        <f t="shared" ref="I17" si="0">+ROUNDUP(H17*G17/1000,1)</f>
        <v>35684.6</v>
      </c>
    </row>
    <row r="18" spans="1:9" s="59" customFormat="1">
      <c r="A18" s="113" t="s">
        <v>62</v>
      </c>
      <c r="B18" s="113" t="s">
        <v>63</v>
      </c>
      <c r="C18" s="113" t="s">
        <v>64</v>
      </c>
      <c r="D18" s="335" t="s">
        <v>69</v>
      </c>
      <c r="E18" s="336"/>
      <c r="F18" s="336"/>
      <c r="G18" s="336"/>
      <c r="H18" s="331"/>
      <c r="I18" s="126">
        <f>+I19+I25+I28</f>
        <v>-35684.599999999991</v>
      </c>
    </row>
    <row r="19" spans="1:9" s="22" customFormat="1" ht="54.8" customHeight="1">
      <c r="A19" s="167" t="s">
        <v>115</v>
      </c>
      <c r="B19" s="332" t="s">
        <v>116</v>
      </c>
      <c r="C19" s="333"/>
      <c r="D19" s="333"/>
      <c r="E19" s="333"/>
      <c r="F19" s="333"/>
      <c r="G19" s="333"/>
      <c r="H19" s="334"/>
      <c r="I19" s="168">
        <f>+I20+I22</f>
        <v>-97126.9</v>
      </c>
    </row>
    <row r="20" spans="1:9" s="22" customFormat="1" ht="16.55" customHeight="1">
      <c r="A20" s="127"/>
      <c r="B20" s="320" t="s">
        <v>98</v>
      </c>
      <c r="C20" s="321"/>
      <c r="D20" s="322"/>
      <c r="E20" s="128"/>
      <c r="F20" s="128"/>
      <c r="G20" s="129"/>
      <c r="H20" s="129"/>
      <c r="I20" s="130">
        <f>+I21</f>
        <v>-94931.5</v>
      </c>
    </row>
    <row r="21" spans="1:9" s="136" customFormat="1" ht="37.65" customHeight="1">
      <c r="A21" s="211" t="s">
        <v>117</v>
      </c>
      <c r="B21" s="319" t="s">
        <v>118</v>
      </c>
      <c r="C21" s="319"/>
      <c r="D21" s="319"/>
      <c r="E21" s="132" t="s">
        <v>93</v>
      </c>
      <c r="F21" s="132" t="s">
        <v>49</v>
      </c>
      <c r="G21" s="133"/>
      <c r="H21" s="134"/>
      <c r="I21" s="135">
        <v>-94931.5</v>
      </c>
    </row>
    <row r="22" spans="1:9" s="22" customFormat="1" ht="16.55" customHeight="1">
      <c r="A22" s="127"/>
      <c r="B22" s="320" t="s">
        <v>50</v>
      </c>
      <c r="C22" s="323"/>
      <c r="D22" s="322"/>
      <c r="E22" s="128"/>
      <c r="F22" s="128"/>
      <c r="G22" s="129"/>
      <c r="H22" s="129"/>
      <c r="I22" s="130">
        <f>SUM(I23:I24)</f>
        <v>-2195.4</v>
      </c>
    </row>
    <row r="23" spans="1:9" s="136" customFormat="1" ht="18" customHeight="1">
      <c r="A23" s="212" t="s">
        <v>119</v>
      </c>
      <c r="B23" s="324" t="s">
        <v>57</v>
      </c>
      <c r="C23" s="325"/>
      <c r="D23" s="326"/>
      <c r="E23" s="132" t="s">
        <v>51</v>
      </c>
      <c r="F23" s="132" t="s">
        <v>49</v>
      </c>
      <c r="G23" s="133"/>
      <c r="H23" s="134"/>
      <c r="I23" s="135">
        <v>-1661.3</v>
      </c>
    </row>
    <row r="24" spans="1:9" s="136" customFormat="1" ht="18" customHeight="1">
      <c r="A24" s="212" t="s">
        <v>120</v>
      </c>
      <c r="B24" s="324" t="s">
        <v>58</v>
      </c>
      <c r="C24" s="325"/>
      <c r="D24" s="326"/>
      <c r="E24" s="132" t="s">
        <v>52</v>
      </c>
      <c r="F24" s="132" t="s">
        <v>49</v>
      </c>
      <c r="G24" s="133"/>
      <c r="H24" s="134"/>
      <c r="I24" s="135">
        <v>-534.1</v>
      </c>
    </row>
    <row r="25" spans="1:9" s="81" customFormat="1" ht="54.95" customHeight="1">
      <c r="A25" s="114" t="s">
        <v>99</v>
      </c>
      <c r="B25" s="319" t="s">
        <v>96</v>
      </c>
      <c r="C25" s="319"/>
      <c r="D25" s="319"/>
      <c r="E25" s="319"/>
      <c r="F25" s="319"/>
      <c r="G25" s="319"/>
      <c r="H25" s="319"/>
      <c r="I25" s="80">
        <f>+I26</f>
        <v>5142.8</v>
      </c>
    </row>
    <row r="26" spans="1:9" s="22" customFormat="1" ht="16.55" customHeight="1">
      <c r="A26" s="127"/>
      <c r="B26" s="320" t="s">
        <v>98</v>
      </c>
      <c r="C26" s="321"/>
      <c r="D26" s="322"/>
      <c r="E26" s="128"/>
      <c r="F26" s="128"/>
      <c r="G26" s="129"/>
      <c r="H26" s="129"/>
      <c r="I26" s="130">
        <f>+I27</f>
        <v>5142.8</v>
      </c>
    </row>
    <row r="27" spans="1:9" s="136" customFormat="1">
      <c r="A27" s="210">
        <v>45221142</v>
      </c>
      <c r="B27" s="328" t="s">
        <v>100</v>
      </c>
      <c r="C27" s="328"/>
      <c r="D27" s="328"/>
      <c r="E27" s="125" t="s">
        <v>101</v>
      </c>
      <c r="F27" s="132" t="s">
        <v>49</v>
      </c>
      <c r="G27" s="133">
        <v>5142745</v>
      </c>
      <c r="H27" s="134">
        <v>1</v>
      </c>
      <c r="I27" s="135">
        <f t="shared" ref="I27" si="1">+ROUNDUP(H27*G27/1000,1)</f>
        <v>5142.8</v>
      </c>
    </row>
    <row r="28" spans="1:9" s="81" customFormat="1" ht="54.95" customHeight="1">
      <c r="A28" s="114" t="s">
        <v>102</v>
      </c>
      <c r="B28" s="319" t="s">
        <v>97</v>
      </c>
      <c r="C28" s="319"/>
      <c r="D28" s="319"/>
      <c r="E28" s="319"/>
      <c r="F28" s="319"/>
      <c r="G28" s="319"/>
      <c r="H28" s="319"/>
      <c r="I28" s="80">
        <f>+I29</f>
        <v>56299.5</v>
      </c>
    </row>
    <row r="29" spans="1:9" s="17" customFormat="1" ht="20.95" customHeight="1">
      <c r="A29" s="143"/>
      <c r="B29" s="346" t="s">
        <v>65</v>
      </c>
      <c r="C29" s="347"/>
      <c r="D29" s="237"/>
      <c r="E29" s="144"/>
      <c r="F29" s="144"/>
      <c r="G29" s="144"/>
      <c r="H29" s="77"/>
      <c r="I29" s="137">
        <f>SUM(I30:I33)</f>
        <v>56299.5</v>
      </c>
    </row>
    <row r="30" spans="1:9" s="84" customFormat="1" ht="17.600000000000001" customHeight="1">
      <c r="A30" s="210">
        <v>45451700</v>
      </c>
      <c r="B30" s="328" t="s">
        <v>103</v>
      </c>
      <c r="C30" s="328"/>
      <c r="D30" s="328"/>
      <c r="E30" s="125" t="s">
        <v>101</v>
      </c>
      <c r="F30" s="125" t="s">
        <v>61</v>
      </c>
      <c r="G30" s="133">
        <v>6098574</v>
      </c>
      <c r="H30" s="134">
        <v>1</v>
      </c>
      <c r="I30" s="135">
        <f t="shared" ref="I30" si="2">+ROUNDUP(H30*G30/1000,1)</f>
        <v>6098.6</v>
      </c>
    </row>
    <row r="31" spans="1:9" s="84" customFormat="1" ht="17.600000000000001" customHeight="1">
      <c r="A31" s="210">
        <v>45451700</v>
      </c>
      <c r="B31" s="328" t="s">
        <v>103</v>
      </c>
      <c r="C31" s="328"/>
      <c r="D31" s="328"/>
      <c r="E31" s="125" t="s">
        <v>101</v>
      </c>
      <c r="F31" s="125" t="s">
        <v>61</v>
      </c>
      <c r="G31" s="133">
        <v>16090243</v>
      </c>
      <c r="H31" s="134">
        <v>1</v>
      </c>
      <c r="I31" s="135">
        <f>+ROUNDUP(H31*G31/1000,1)</f>
        <v>16090.300000000001</v>
      </c>
    </row>
    <row r="32" spans="1:9" s="84" customFormat="1" ht="17.600000000000001" customHeight="1">
      <c r="A32" s="210">
        <v>45451700</v>
      </c>
      <c r="B32" s="328" t="s">
        <v>103</v>
      </c>
      <c r="C32" s="328"/>
      <c r="D32" s="328"/>
      <c r="E32" s="125" t="s">
        <v>101</v>
      </c>
      <c r="F32" s="125" t="s">
        <v>61</v>
      </c>
      <c r="G32" s="133">
        <v>17873634</v>
      </c>
      <c r="H32" s="134">
        <v>1</v>
      </c>
      <c r="I32" s="135">
        <f t="shared" ref="I32" si="3">+ROUNDUP(H32*G32/1000,1)</f>
        <v>17873.699999999997</v>
      </c>
    </row>
    <row r="33" spans="1:9" s="84" customFormat="1" ht="17.600000000000001" customHeight="1">
      <c r="A33" s="210">
        <v>45451700</v>
      </c>
      <c r="B33" s="328" t="s">
        <v>103</v>
      </c>
      <c r="C33" s="328"/>
      <c r="D33" s="328"/>
      <c r="E33" s="125" t="s">
        <v>101</v>
      </c>
      <c r="F33" s="125" t="s">
        <v>61</v>
      </c>
      <c r="G33" s="133">
        <v>16236848</v>
      </c>
      <c r="H33" s="134">
        <v>1</v>
      </c>
      <c r="I33" s="135">
        <f t="shared" ref="I33" si="4">+ROUNDUP(H33*G33/1000,1)</f>
        <v>16236.9</v>
      </c>
    </row>
  </sheetData>
  <mergeCells count="32">
    <mergeCell ref="B28:H28"/>
    <mergeCell ref="B29:D29"/>
    <mergeCell ref="B30:D30"/>
    <mergeCell ref="B31:D31"/>
    <mergeCell ref="B32:D32"/>
    <mergeCell ref="B33:D33"/>
    <mergeCell ref="D18:H18"/>
    <mergeCell ref="B26:D26"/>
    <mergeCell ref="B27:D27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12:D12"/>
    <mergeCell ref="A13:H13"/>
    <mergeCell ref="B15:H15"/>
    <mergeCell ref="B16:D16"/>
    <mergeCell ref="B17:D17"/>
    <mergeCell ref="D14:H14"/>
    <mergeCell ref="B19:H19"/>
    <mergeCell ref="B25:H25"/>
    <mergeCell ref="B20:D20"/>
    <mergeCell ref="B21:D21"/>
    <mergeCell ref="B22:D22"/>
    <mergeCell ref="B23:D23"/>
    <mergeCell ref="B24:D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2024-02-19T11:31:34Z</cp:lastPrinted>
  <dcterms:created xsi:type="dcterms:W3CDTF">2022-01-04T07:12:58Z</dcterms:created>
  <dcterms:modified xsi:type="dcterms:W3CDTF">2025-02-24T12:03:48Z</dcterms:modified>
</cp:coreProperties>
</file>