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5\GOV DECREES\tntesumner + knqvats paymanagrer\"/>
    </mc:Choice>
  </mc:AlternateContent>
  <bookViews>
    <workbookView xWindow="-107" yWindow="-107" windowWidth="23255" windowHeight="12573" tabRatio="909" firstSheet="1" activeTab="4"/>
  </bookViews>
  <sheets>
    <sheet name="Հավելված N 1 " sheetId="72" r:id="rId1"/>
    <sheet name="Հավելված N 2 " sheetId="71" r:id="rId2"/>
    <sheet name="Հավելված N 3" sheetId="67" r:id="rId3"/>
    <sheet name="Հավելված N 4" sheetId="32" r:id="rId4"/>
    <sheet name="Հավելված N 5" sheetId="63" r:id="rId5"/>
    <sheet name="Հավելված N 6" sheetId="73" r:id="rId6"/>
    <sheet name="Հավելված N 7" sheetId="74" r:id="rId7"/>
    <sheet name="Հավելված N 8" sheetId="69" r:id="rId8"/>
    <sheet name="Հավելված N 9" sheetId="75" r:id="rId9"/>
  </sheets>
  <definedNames>
    <definedName name="a" localSheetId="0">#REF!</definedName>
    <definedName name="a" localSheetId="1">#REF!</definedName>
    <definedName name="a" localSheetId="2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3">#REF!</definedName>
    <definedName name="AgencyName" localSheetId="5">#REF!</definedName>
    <definedName name="AgencyName" localSheetId="6">#REF!</definedName>
    <definedName name="AgencyName" localSheetId="7">#REF!</definedName>
    <definedName name="AgencyName" localSheetId="8">#REF!</definedName>
    <definedName name="AgencyName">#REF!</definedName>
    <definedName name="åû" localSheetId="6">#REF!</definedName>
    <definedName name="åû">#REF!</definedName>
    <definedName name="davit" localSheetId="0">#REF!</definedName>
    <definedName name="davit" localSheetId="1">#REF!</definedName>
    <definedName name="davit" localSheetId="2">#REF!</definedName>
    <definedName name="davit" localSheetId="5">#REF!</definedName>
    <definedName name="davit" localSheetId="6">#REF!</definedName>
    <definedName name="davit" localSheetId="7">#REF!</definedName>
    <definedName name="davit" localSheetId="8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3">#REF!</definedName>
    <definedName name="Functional1" localSheetId="5">#REF!</definedName>
    <definedName name="Functional1" localSheetId="6">#REF!</definedName>
    <definedName name="Functional1" localSheetId="7">#REF!</definedName>
    <definedName name="Functional1" localSheetId="8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 localSheetId="5">#REF!</definedName>
    <definedName name="ggg" localSheetId="6">#REF!</definedName>
    <definedName name="ggg" localSheetId="7">#REF!</definedName>
    <definedName name="ggg" localSheetId="8">#REF!</definedName>
    <definedName name="ggg">#REF!</definedName>
    <definedName name="hav">#REF!</definedName>
    <definedName name="mas" localSheetId="6">#REF!</definedName>
    <definedName name="mas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 localSheetId="5">#REF!</definedName>
    <definedName name="PANature" localSheetId="6">#REF!</definedName>
    <definedName name="PANature" localSheetId="7">#REF!</definedName>
    <definedName name="PANature" localSheetId="8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3">#REF!</definedName>
    <definedName name="PAType" localSheetId="5">#REF!</definedName>
    <definedName name="PAType" localSheetId="6">#REF!</definedName>
    <definedName name="PAType" localSheetId="7">#REF!</definedName>
    <definedName name="PAType" localSheetId="8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 localSheetId="5">#REF!</definedName>
    <definedName name="Performance2" localSheetId="6">#REF!</definedName>
    <definedName name="Performance2" localSheetId="7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 localSheetId="5">#REF!</definedName>
    <definedName name="PerformanceType" localSheetId="6">#REF!</definedName>
    <definedName name="PerformanceType" localSheetId="7">#REF!</definedName>
    <definedName name="PerformanceType" localSheetId="8">#REF!</definedName>
    <definedName name="PerformanceType">#REF!</definedName>
    <definedName name="x" localSheetId="6">#REF!</definedName>
    <definedName name="x">#REF!</definedName>
    <definedName name="Հավելված" localSheetId="0">#REF!</definedName>
    <definedName name="Հավելված" localSheetId="1">#REF!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7">#REF!</definedName>
    <definedName name="Հավելված" localSheetId="8">#REF!</definedName>
    <definedName name="Հավելված">#REF!</definedName>
    <definedName name="Հավելված10" localSheetId="6">#REF!</definedName>
    <definedName name="Հավելված10">#REF!</definedName>
    <definedName name="Հավելված11" localSheetId="6">#REF!</definedName>
    <definedName name="Հավելված11">#REF!</definedName>
    <definedName name="Հավելված20" localSheetId="6">#REF!</definedName>
    <definedName name="Հավելված20">#REF!</definedName>
    <definedName name="Հավելված9" localSheetId="6">#REF!</definedName>
    <definedName name="Հավելված9">#REF!</definedName>
    <definedName name="Մաս" localSheetId="0">#REF!</definedName>
    <definedName name="Մաս" localSheetId="1">#REF!</definedName>
    <definedName name="Մաս" localSheetId="2">#REF!</definedName>
    <definedName name="Մաս" localSheetId="5">#REF!</definedName>
    <definedName name="Մաս" localSheetId="6">#REF!</definedName>
    <definedName name="Մաս" localSheetId="7">#REF!</definedName>
    <definedName name="Մաս" localSheetId="8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 localSheetId="8">#REF!</definedName>
    <definedName name="շախմատիստ">#REF!</definedName>
    <definedName name="վֆյգյգ">#REF!</definedName>
  </definedNames>
  <calcPr calcId="152511"/>
</workbook>
</file>

<file path=xl/calcChain.xml><?xml version="1.0" encoding="utf-8"?>
<calcChain xmlns="http://schemas.openxmlformats.org/spreadsheetml/2006/main">
  <c r="G159" i="63" l="1"/>
  <c r="G168" i="63" l="1"/>
  <c r="L133" i="75" l="1"/>
  <c r="J133" i="75" s="1"/>
  <c r="L117" i="75"/>
  <c r="J117" i="75" s="1"/>
  <c r="L110" i="75"/>
  <c r="J110" i="75" s="1"/>
  <c r="L94" i="75"/>
  <c r="J94" i="75" s="1"/>
  <c r="L87" i="75"/>
  <c r="J87" i="75" s="1"/>
  <c r="L79" i="75"/>
  <c r="J79" i="75" s="1"/>
  <c r="L72" i="75"/>
  <c r="J72" i="75" s="1"/>
  <c r="L64" i="75"/>
  <c r="J64" i="75" s="1"/>
  <c r="L57" i="75"/>
  <c r="J57" i="75" s="1"/>
  <c r="L49" i="75"/>
  <c r="J49" i="75" s="1"/>
  <c r="L42" i="75"/>
  <c r="J42" i="75" s="1"/>
  <c r="L34" i="75"/>
  <c r="J34" i="75" s="1"/>
  <c r="L26" i="75"/>
  <c r="J26" i="75" s="1"/>
  <c r="L19" i="75"/>
  <c r="J19" i="75" s="1"/>
  <c r="G102" i="63" l="1"/>
  <c r="I41" i="32" s="1"/>
  <c r="H41" i="32" s="1"/>
  <c r="H40" i="32" s="1"/>
  <c r="H39" i="32" s="1"/>
  <c r="H38" i="32" s="1"/>
  <c r="H37" i="32" s="1"/>
  <c r="H35" i="32" s="1"/>
  <c r="K45" i="75" s="1"/>
  <c r="G41" i="32" l="1"/>
  <c r="G40" i="32" s="1"/>
  <c r="G39" i="32" s="1"/>
  <c r="G38" i="32" s="1"/>
  <c r="G37" i="32" s="1"/>
  <c r="G35" i="32" s="1"/>
  <c r="J45" i="75" s="1"/>
  <c r="I40" i="32"/>
  <c r="I39" i="32" s="1"/>
  <c r="I38" i="32" s="1"/>
  <c r="I37" i="32" s="1"/>
  <c r="I35" i="32" s="1"/>
  <c r="L45" i="75" s="1"/>
  <c r="G31" i="63"/>
  <c r="G75" i="63" l="1"/>
  <c r="G67" i="63" l="1"/>
  <c r="G64" i="63" l="1"/>
  <c r="L102" i="75"/>
  <c r="J102" i="75" s="1"/>
  <c r="G167" i="63"/>
  <c r="L125" i="75" l="1"/>
  <c r="L19" i="69"/>
  <c r="J19" i="69"/>
  <c r="J125" i="75" l="1"/>
  <c r="J26" i="69" s="1"/>
  <c r="L26" i="69"/>
  <c r="I142" i="32"/>
  <c r="H142" i="32" s="1"/>
  <c r="H141" i="32" s="1"/>
  <c r="H140" i="32" s="1"/>
  <c r="H139" i="32" s="1"/>
  <c r="H138" i="32" s="1"/>
  <c r="H136" i="32" s="1"/>
  <c r="K98" i="75" s="1"/>
  <c r="K97" i="75" s="1"/>
  <c r="K96" i="75" s="1"/>
  <c r="I141" i="32" l="1"/>
  <c r="I140" i="32" s="1"/>
  <c r="I139" i="32" s="1"/>
  <c r="I138" i="32" s="1"/>
  <c r="I136" i="32" s="1"/>
  <c r="L98" i="75" s="1"/>
  <c r="L97" i="75" s="1"/>
  <c r="L96" i="75" s="1"/>
  <c r="G142" i="32"/>
  <c r="G141" i="32" s="1"/>
  <c r="G140" i="32" s="1"/>
  <c r="G139" i="32" s="1"/>
  <c r="G138" i="32" s="1"/>
  <c r="G136" i="32" s="1"/>
  <c r="J98" i="75" s="1"/>
  <c r="J97" i="75" s="1"/>
  <c r="J96" i="75" s="1"/>
  <c r="G71" i="63" l="1"/>
  <c r="I149" i="32" s="1"/>
  <c r="G49" i="63"/>
  <c r="I135" i="32" s="1"/>
  <c r="G45" i="63"/>
  <c r="I128" i="32" s="1"/>
  <c r="I121" i="32"/>
  <c r="G22" i="63"/>
  <c r="I114" i="32" s="1"/>
  <c r="G17" i="63"/>
  <c r="G13" i="63"/>
  <c r="I100" i="32" s="1"/>
  <c r="I83" i="32"/>
  <c r="I107" i="32" l="1"/>
  <c r="I106" i="32" s="1"/>
  <c r="I105" i="32" s="1"/>
  <c r="I104" i="32" s="1"/>
  <c r="I103" i="32" s="1"/>
  <c r="I101" i="32" s="1"/>
  <c r="G12" i="63"/>
  <c r="G114" i="32"/>
  <c r="G113" i="32" s="1"/>
  <c r="G112" i="32" s="1"/>
  <c r="G111" i="32" s="1"/>
  <c r="G110" i="32" s="1"/>
  <c r="G108" i="32" s="1"/>
  <c r="J38" i="75" s="1"/>
  <c r="J37" i="75" s="1"/>
  <c r="I113" i="32"/>
  <c r="I112" i="32" s="1"/>
  <c r="I111" i="32" s="1"/>
  <c r="I110" i="32" s="1"/>
  <c r="I108" i="32" s="1"/>
  <c r="L38" i="75" s="1"/>
  <c r="L37" i="75" s="1"/>
  <c r="H114" i="32"/>
  <c r="H113" i="32" s="1"/>
  <c r="H112" i="32" s="1"/>
  <c r="H111" i="32" s="1"/>
  <c r="H110" i="32" s="1"/>
  <c r="H108" i="32" s="1"/>
  <c r="K38" i="75" s="1"/>
  <c r="K37" i="75" s="1"/>
  <c r="G149" i="32"/>
  <c r="G148" i="32" s="1"/>
  <c r="G147" i="32" s="1"/>
  <c r="G146" i="32" s="1"/>
  <c r="G145" i="32" s="1"/>
  <c r="G143" i="32" s="1"/>
  <c r="J106" i="75" s="1"/>
  <c r="J105" i="75" s="1"/>
  <c r="I148" i="32"/>
  <c r="I147" i="32" s="1"/>
  <c r="I146" i="32" s="1"/>
  <c r="I145" i="32" s="1"/>
  <c r="I143" i="32" s="1"/>
  <c r="L106" i="75" s="1"/>
  <c r="L105" i="75" s="1"/>
  <c r="H149" i="32"/>
  <c r="H148" i="32" s="1"/>
  <c r="H147" i="32" s="1"/>
  <c r="H146" i="32" s="1"/>
  <c r="H145" i="32" s="1"/>
  <c r="H143" i="32" s="1"/>
  <c r="K106" i="75" s="1"/>
  <c r="K105" i="75" s="1"/>
  <c r="G83" i="32"/>
  <c r="G82" i="32" s="1"/>
  <c r="G81" i="32" s="1"/>
  <c r="G80" i="32" s="1"/>
  <c r="G79" i="32" s="1"/>
  <c r="G77" i="32" s="1"/>
  <c r="J129" i="75" s="1"/>
  <c r="J128" i="75" s="1"/>
  <c r="J127" i="75" s="1"/>
  <c r="I82" i="32"/>
  <c r="I81" i="32" s="1"/>
  <c r="I80" i="32" s="1"/>
  <c r="I79" i="32" s="1"/>
  <c r="I77" i="32" s="1"/>
  <c r="L129" i="75" s="1"/>
  <c r="L128" i="75" s="1"/>
  <c r="L127" i="75" s="1"/>
  <c r="H83" i="32"/>
  <c r="H82" i="32" s="1"/>
  <c r="H81" i="32" s="1"/>
  <c r="H80" i="32" s="1"/>
  <c r="H79" i="32" s="1"/>
  <c r="H77" i="32" s="1"/>
  <c r="K129" i="75" s="1"/>
  <c r="K128" i="75" s="1"/>
  <c r="K127" i="75" s="1"/>
  <c r="G121" i="32"/>
  <c r="G120" i="32" s="1"/>
  <c r="G119" i="32" s="1"/>
  <c r="G118" i="32" s="1"/>
  <c r="G117" i="32" s="1"/>
  <c r="G115" i="32" s="1"/>
  <c r="J53" i="75" s="1"/>
  <c r="J52" i="75" s="1"/>
  <c r="I120" i="32"/>
  <c r="I119" i="32" s="1"/>
  <c r="I118" i="32" s="1"/>
  <c r="I117" i="32" s="1"/>
  <c r="I115" i="32" s="1"/>
  <c r="L53" i="75" s="1"/>
  <c r="L52" i="75" s="1"/>
  <c r="H121" i="32"/>
  <c r="H120" i="32" s="1"/>
  <c r="H119" i="32" s="1"/>
  <c r="H118" i="32" s="1"/>
  <c r="H117" i="32" s="1"/>
  <c r="H115" i="32" s="1"/>
  <c r="K53" i="75" s="1"/>
  <c r="K52" i="75" s="1"/>
  <c r="G100" i="32"/>
  <c r="G99" i="32" s="1"/>
  <c r="G98" i="32" s="1"/>
  <c r="G97" i="32" s="1"/>
  <c r="G96" i="32" s="1"/>
  <c r="G94" i="32" s="1"/>
  <c r="J15" i="75" s="1"/>
  <c r="J14" i="75" s="1"/>
  <c r="H100" i="32"/>
  <c r="H99" i="32" s="1"/>
  <c r="H98" i="32" s="1"/>
  <c r="H97" i="32" s="1"/>
  <c r="H96" i="32" s="1"/>
  <c r="H94" i="32" s="1"/>
  <c r="K15" i="75" s="1"/>
  <c r="K14" i="75" s="1"/>
  <c r="I99" i="32"/>
  <c r="I98" i="32" s="1"/>
  <c r="I97" i="32" s="1"/>
  <c r="I96" i="32" s="1"/>
  <c r="I94" i="32" s="1"/>
  <c r="L15" i="75" s="1"/>
  <c r="L14" i="75" s="1"/>
  <c r="G128" i="32"/>
  <c r="G127" i="32" s="1"/>
  <c r="G126" i="32" s="1"/>
  <c r="G125" i="32" s="1"/>
  <c r="G124" i="32" s="1"/>
  <c r="G122" i="32" s="1"/>
  <c r="J68" i="75" s="1"/>
  <c r="J67" i="75" s="1"/>
  <c r="I127" i="32"/>
  <c r="I126" i="32" s="1"/>
  <c r="I125" i="32" s="1"/>
  <c r="I124" i="32" s="1"/>
  <c r="I122" i="32" s="1"/>
  <c r="L68" i="75" s="1"/>
  <c r="L67" i="75" s="1"/>
  <c r="H128" i="32"/>
  <c r="H127" i="32" s="1"/>
  <c r="H126" i="32" s="1"/>
  <c r="H125" i="32" s="1"/>
  <c r="H124" i="32" s="1"/>
  <c r="H122" i="32" s="1"/>
  <c r="K68" i="75" s="1"/>
  <c r="K67" i="75" s="1"/>
  <c r="G107" i="32"/>
  <c r="G106" i="32" s="1"/>
  <c r="G105" i="32" s="1"/>
  <c r="G104" i="32" s="1"/>
  <c r="G103" i="32" s="1"/>
  <c r="G101" i="32" s="1"/>
  <c r="J30" i="75" s="1"/>
  <c r="J29" i="75" s="1"/>
  <c r="J28" i="75" s="1"/>
  <c r="G135" i="32"/>
  <c r="G134" i="32" s="1"/>
  <c r="G133" i="32" s="1"/>
  <c r="G132" i="32" s="1"/>
  <c r="G131" i="32" s="1"/>
  <c r="G129" i="32" s="1"/>
  <c r="J83" i="75" s="1"/>
  <c r="J82" i="75" s="1"/>
  <c r="I134" i="32"/>
  <c r="I133" i="32" s="1"/>
  <c r="I132" i="32" s="1"/>
  <c r="I131" i="32" s="1"/>
  <c r="I129" i="32" s="1"/>
  <c r="L83" i="75" s="1"/>
  <c r="L82" i="75" s="1"/>
  <c r="H135" i="32"/>
  <c r="H134" i="32" s="1"/>
  <c r="H133" i="32" s="1"/>
  <c r="H132" i="32" s="1"/>
  <c r="H131" i="32" s="1"/>
  <c r="H129" i="32" s="1"/>
  <c r="K83" i="75" s="1"/>
  <c r="K82" i="75" s="1"/>
  <c r="I76" i="32"/>
  <c r="H107" i="32" l="1"/>
  <c r="H106" i="32" s="1"/>
  <c r="H105" i="32" s="1"/>
  <c r="H104" i="32" s="1"/>
  <c r="H103" i="32" s="1"/>
  <c r="H101" i="32" s="1"/>
  <c r="K30" i="75" s="1"/>
  <c r="K29" i="75" s="1"/>
  <c r="K28" i="75" s="1"/>
  <c r="I92" i="32"/>
  <c r="I17" i="67" s="1"/>
  <c r="D16" i="74"/>
  <c r="D15" i="74" s="1"/>
  <c r="D13" i="74" s="1"/>
  <c r="L30" i="75"/>
  <c r="L29" i="75" s="1"/>
  <c r="L28" i="75" s="1"/>
  <c r="G92" i="32"/>
  <c r="G17" i="67" s="1"/>
  <c r="H92" i="32"/>
  <c r="H17" i="67" s="1"/>
  <c r="G76" i="32"/>
  <c r="G75" i="32" s="1"/>
  <c r="G74" i="32" s="1"/>
  <c r="G73" i="32" s="1"/>
  <c r="G72" i="32" s="1"/>
  <c r="G70" i="32" s="1"/>
  <c r="J121" i="75" s="1"/>
  <c r="J120" i="75" s="1"/>
  <c r="J119" i="75" s="1"/>
  <c r="I75" i="32"/>
  <c r="I74" i="32" s="1"/>
  <c r="I73" i="32" s="1"/>
  <c r="I72" i="32" s="1"/>
  <c r="I70" i="32" s="1"/>
  <c r="L121" i="75" s="1"/>
  <c r="L120" i="75" s="1"/>
  <c r="L119" i="75" s="1"/>
  <c r="H76" i="32"/>
  <c r="H75" i="32" s="1"/>
  <c r="H74" i="32" s="1"/>
  <c r="H73" i="32" s="1"/>
  <c r="H72" i="32" s="1"/>
  <c r="H70" i="32" s="1"/>
  <c r="K121" i="75" s="1"/>
  <c r="K120" i="75" s="1"/>
  <c r="K119" i="75" s="1"/>
  <c r="G137" i="63"/>
  <c r="I69" i="32" s="1"/>
  <c r="I90" i="32" l="1"/>
  <c r="I88" i="32" s="1"/>
  <c r="I86" i="32" s="1"/>
  <c r="I84" i="32" s="1"/>
  <c r="G16" i="67"/>
  <c r="J15" i="69"/>
  <c r="J14" i="69" s="1"/>
  <c r="H16" i="67"/>
  <c r="K15" i="69"/>
  <c r="K14" i="69" s="1"/>
  <c r="I16" i="67"/>
  <c r="L15" i="69"/>
  <c r="L14" i="69" s="1"/>
  <c r="G90" i="32"/>
  <c r="G88" i="32" s="1"/>
  <c r="G86" i="32" s="1"/>
  <c r="G84" i="32" s="1"/>
  <c r="H90" i="32"/>
  <c r="H88" i="32" s="1"/>
  <c r="H86" i="32" s="1"/>
  <c r="H84" i="32" s="1"/>
  <c r="G69" i="32"/>
  <c r="G68" i="32" s="1"/>
  <c r="G67" i="32" s="1"/>
  <c r="G66" i="32" s="1"/>
  <c r="G65" i="32" s="1"/>
  <c r="G63" i="32" s="1"/>
  <c r="J113" i="75" s="1"/>
  <c r="J112" i="75" s="1"/>
  <c r="J104" i="75" s="1"/>
  <c r="H69" i="32"/>
  <c r="H68" i="32" s="1"/>
  <c r="H67" i="32" s="1"/>
  <c r="H66" i="32" s="1"/>
  <c r="H65" i="32" s="1"/>
  <c r="H63" i="32" s="1"/>
  <c r="K113" i="75" s="1"/>
  <c r="K112" i="75" s="1"/>
  <c r="K104" i="75" s="1"/>
  <c r="I68" i="32"/>
  <c r="I67" i="32" s="1"/>
  <c r="I66" i="32" s="1"/>
  <c r="I65" i="32" s="1"/>
  <c r="I63" i="32" s="1"/>
  <c r="L113" i="75" s="1"/>
  <c r="L112" i="75" s="1"/>
  <c r="L104" i="75" s="1"/>
  <c r="G134" i="63"/>
  <c r="I62" i="32" s="1"/>
  <c r="H62" i="32" l="1"/>
  <c r="H61" i="32" s="1"/>
  <c r="H60" i="32" s="1"/>
  <c r="H59" i="32" s="1"/>
  <c r="H58" i="32" s="1"/>
  <c r="H56" i="32" s="1"/>
  <c r="K90" i="75" s="1"/>
  <c r="K89" i="75" s="1"/>
  <c r="K81" i="75" s="1"/>
  <c r="I61" i="32"/>
  <c r="I60" i="32" s="1"/>
  <c r="I59" i="32" s="1"/>
  <c r="I58" i="32" s="1"/>
  <c r="I56" i="32" s="1"/>
  <c r="L90" i="75" s="1"/>
  <c r="L89" i="75" s="1"/>
  <c r="L81" i="75" s="1"/>
  <c r="G62" i="32"/>
  <c r="G61" i="32" s="1"/>
  <c r="G60" i="32" s="1"/>
  <c r="G59" i="32" s="1"/>
  <c r="G58" i="32" s="1"/>
  <c r="G56" i="32" s="1"/>
  <c r="J90" i="75" s="1"/>
  <c r="J89" i="75" s="1"/>
  <c r="J81" i="75" s="1"/>
  <c r="G130" i="63"/>
  <c r="I55" i="32" s="1"/>
  <c r="G55" i="32" l="1"/>
  <c r="G54" i="32" s="1"/>
  <c r="G53" i="32" s="1"/>
  <c r="G52" i="32" s="1"/>
  <c r="G51" i="32" s="1"/>
  <c r="H55" i="32"/>
  <c r="H54" i="32" s="1"/>
  <c r="H53" i="32" s="1"/>
  <c r="H52" i="32" s="1"/>
  <c r="H51" i="32" s="1"/>
  <c r="I54" i="32"/>
  <c r="I53" i="32" s="1"/>
  <c r="I52" i="32" s="1"/>
  <c r="I51" i="32" s="1"/>
  <c r="G115" i="63"/>
  <c r="I48" i="32" l="1"/>
  <c r="G74" i="63"/>
  <c r="I49" i="32"/>
  <c r="L75" i="75" s="1"/>
  <c r="L74" i="75" s="1"/>
  <c r="L66" i="75" s="1"/>
  <c r="L44" i="75"/>
  <c r="L36" i="75" s="1"/>
  <c r="H49" i="32"/>
  <c r="K75" i="75" s="1"/>
  <c r="K74" i="75" s="1"/>
  <c r="K66" i="75" s="1"/>
  <c r="K44" i="75"/>
  <c r="K36" i="75" s="1"/>
  <c r="G49" i="32"/>
  <c r="J75" i="75" s="1"/>
  <c r="J74" i="75" s="1"/>
  <c r="J66" i="75" s="1"/>
  <c r="J44" i="75"/>
  <c r="J36" i="75" s="1"/>
  <c r="G48" i="32"/>
  <c r="G47" i="32" s="1"/>
  <c r="G46" i="32" s="1"/>
  <c r="G45" i="32" s="1"/>
  <c r="G44" i="32" s="1"/>
  <c r="G42" i="32" s="1"/>
  <c r="J60" i="75" s="1"/>
  <c r="J59" i="75" s="1"/>
  <c r="J51" i="75" s="1"/>
  <c r="H48" i="32"/>
  <c r="H47" i="32" s="1"/>
  <c r="H46" i="32" s="1"/>
  <c r="H45" i="32" s="1"/>
  <c r="H44" i="32" s="1"/>
  <c r="H42" i="32" s="1"/>
  <c r="K60" i="75" s="1"/>
  <c r="K59" i="75" s="1"/>
  <c r="K51" i="75" s="1"/>
  <c r="I47" i="32"/>
  <c r="I46" i="32" s="1"/>
  <c r="I45" i="32" s="1"/>
  <c r="I44" i="32" s="1"/>
  <c r="I42" i="32" s="1"/>
  <c r="L60" i="75" s="1"/>
  <c r="L59" i="75" s="1"/>
  <c r="L51" i="75" s="1"/>
  <c r="G73" i="63" l="1"/>
  <c r="I34" i="32"/>
  <c r="G11" i="63"/>
  <c r="G10" i="63" l="1"/>
  <c r="G14" i="73" s="1"/>
  <c r="G34" i="32"/>
  <c r="G33" i="32" s="1"/>
  <c r="G32" i="32" s="1"/>
  <c r="G31" i="32" s="1"/>
  <c r="G30" i="32" s="1"/>
  <c r="G28" i="32" s="1"/>
  <c r="G26" i="32" s="1"/>
  <c r="H34" i="32"/>
  <c r="H33" i="32" s="1"/>
  <c r="H32" i="32" s="1"/>
  <c r="H31" i="32" s="1"/>
  <c r="H30" i="32" s="1"/>
  <c r="H28" i="32" s="1"/>
  <c r="H26" i="32" s="1"/>
  <c r="I33" i="32"/>
  <c r="I32" i="32" s="1"/>
  <c r="I31" i="32" s="1"/>
  <c r="I30" i="32" s="1"/>
  <c r="I28" i="32" s="1"/>
  <c r="I26" i="32" s="1"/>
  <c r="I24" i="32" l="1"/>
  <c r="I22" i="32" s="1"/>
  <c r="I20" i="32" s="1"/>
  <c r="I18" i="32" s="1"/>
  <c r="I16" i="32" s="1"/>
  <c r="I15" i="32" s="1"/>
  <c r="I13" i="32" s="1"/>
  <c r="L22" i="75"/>
  <c r="L21" i="75" s="1"/>
  <c r="L13" i="75" s="1"/>
  <c r="L11" i="75" s="1"/>
  <c r="H24" i="32"/>
  <c r="H22" i="32" s="1"/>
  <c r="H20" i="32" s="1"/>
  <c r="H18" i="32" s="1"/>
  <c r="H16" i="32" s="1"/>
  <c r="H15" i="32" s="1"/>
  <c r="H13" i="32" s="1"/>
  <c r="K22" i="75"/>
  <c r="K21" i="75" s="1"/>
  <c r="K13" i="75" s="1"/>
  <c r="K11" i="75" s="1"/>
  <c r="G13" i="73"/>
  <c r="G11" i="73" s="1"/>
  <c r="F14" i="71" s="1"/>
  <c r="F12" i="71" s="1"/>
  <c r="F11" i="71" s="1"/>
  <c r="D8" i="72" s="1"/>
  <c r="E14" i="73"/>
  <c r="E13" i="73" s="1"/>
  <c r="E11" i="73" s="1"/>
  <c r="D14" i="71" s="1"/>
  <c r="D12" i="71" s="1"/>
  <c r="D11" i="71" s="1"/>
  <c r="F14" i="73"/>
  <c r="F13" i="73" s="1"/>
  <c r="F11" i="73" s="1"/>
  <c r="E14" i="71" s="1"/>
  <c r="E12" i="71" s="1"/>
  <c r="E11" i="71" s="1"/>
  <c r="G24" i="32"/>
  <c r="G22" i="32" s="1"/>
  <c r="G20" i="32" s="1"/>
  <c r="G18" i="32" s="1"/>
  <c r="G16" i="32" s="1"/>
  <c r="G15" i="32" s="1"/>
  <c r="G13" i="32" s="1"/>
  <c r="J22" i="75"/>
  <c r="J21" i="75" s="1"/>
  <c r="J13" i="75" s="1"/>
  <c r="J11" i="75" s="1"/>
  <c r="H19" i="67" l="1"/>
  <c r="H18" i="67" s="1"/>
  <c r="H15" i="67" s="1"/>
  <c r="H13" i="67" s="1"/>
  <c r="G19" i="67"/>
  <c r="I19" i="67"/>
  <c r="K22" i="69" l="1"/>
  <c r="K21" i="69" s="1"/>
  <c r="K13" i="69" s="1"/>
  <c r="K11" i="69" s="1"/>
  <c r="I18" i="67"/>
  <c r="I15" i="67" s="1"/>
  <c r="I13" i="67" s="1"/>
  <c r="L22" i="69"/>
  <c r="L21" i="69" s="1"/>
  <c r="L13" i="69" s="1"/>
  <c r="L11" i="69" s="1"/>
  <c r="G18" i="67"/>
  <c r="G15" i="67" s="1"/>
  <c r="G13" i="67" s="1"/>
  <c r="J22" i="69"/>
  <c r="J21" i="69" s="1"/>
  <c r="J13" i="69" s="1"/>
  <c r="J11" i="69" s="1"/>
  <c r="D9" i="72" l="1"/>
  <c r="D10" i="72" s="1"/>
</calcChain>
</file>

<file path=xl/sharedStrings.xml><?xml version="1.0" encoding="utf-8"?>
<sst xmlns="http://schemas.openxmlformats.org/spreadsheetml/2006/main" count="617" uniqueCount="288">
  <si>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</si>
  <si>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</si>
  <si>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</si>
  <si>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</si>
  <si>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</si>
  <si>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</si>
  <si>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</si>
  <si>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</si>
  <si>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</si>
  <si>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</si>
  <si>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</si>
  <si>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</si>
  <si>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</si>
  <si>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</si>
  <si>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</si>
  <si>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</si>
  <si>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</si>
  <si>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</si>
  <si>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</si>
  <si>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</si>
  <si>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</si>
  <si>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</si>
  <si>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 xml:space="preserve">Ցուցանիշների փոփոխությունը (ավելացումները նշված են դրական նշանով)  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</si>
  <si>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</si>
  <si>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</si>
  <si>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</si>
  <si>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Հավելված N 6</t>
  </si>
  <si>
    <t>Ընդամենը</t>
  </si>
  <si>
    <t>Առաջին կիսամյակ</t>
  </si>
  <si>
    <t xml:space="preserve">Ցուցանիշների փոփոխությունը (ավելացումները նշված են դրական նշանով, իսկ նվազեցումները՝ փակագծերում)  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</si>
  <si>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</si>
  <si>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</si>
  <si>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02</t>
  </si>
  <si>
    <t xml:space="preserve"> ԸՆԹԱՑԻԿ ԾԱԽՍԵՐ</t>
  </si>
  <si>
    <t xml:space="preserve"> ԴՐԱՄԱՇՆՈՐՀՆԵՐ</t>
  </si>
  <si>
    <t xml:space="preserve"> այդ թվում՝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</si>
  <si>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</si>
  <si>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</si>
  <si>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</si>
  <si>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</si>
  <si>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</si>
  <si>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</si>
  <si>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</si>
  <si>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</si>
  <si>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4</t>
  </si>
  <si>
    <t xml:space="preserve"> Ապահով դպրոց</t>
  </si>
  <si>
    <t>Ապահով դպրոց</t>
  </si>
  <si>
    <t xml:space="preserve"> Միջոցառում</t>
  </si>
  <si>
    <t xml:space="preserve"> Հիմնական ընդհանուր կրթություն</t>
  </si>
  <si>
    <t xml:space="preserve"> Միջնակարգ ընդհանուր կրթություն</t>
  </si>
  <si>
    <t xml:space="preserve">ՀՀ կառավարության  2025 թվականի </t>
  </si>
  <si>
    <t>ՀԱՅԱՍՏԱՆԻ ՀԱՆՐԱՊԵՏՈՒԹՅԱՆ ԿԱՌԱՎԱՐՈՒԹՅԱՆ 2024 ԹՎԱԿԱՆԻ ԴԵԿՏԵՄԲԵՐԻ 27-Ի N 2060-Ն ՈՐՈՇՄԱՆ N 5 ՀԱՎԵԼՎԱԾԻ N 7 ԱՂՅՈՒՍԱԿՈՒՄ  ԿԱՏԱՐՎՈՂ  ԼՐԱՑՈՒՄՆԵՐԸ</t>
  </si>
  <si>
    <t>ՀՀ կառավարության  2025 թվականի</t>
  </si>
  <si>
    <t>Հանրակրթական դպրոցների, մանկապարտեզների և կրթահամալիրների գույքով և տեխնիկայով ապահովում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</si>
  <si>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</si>
  <si>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</si>
  <si>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</si>
  <si>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</si>
  <si>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</si>
  <si>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</si>
  <si>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</si>
  <si>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</si>
  <si>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</si>
  <si>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</si>
  <si>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</si>
  <si>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</si>
  <si>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</si>
  <si>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</si>
  <si>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</si>
  <si>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</si>
  <si>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</si>
  <si>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</si>
  <si>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</si>
  <si>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</si>
  <si>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</si>
  <si>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</si>
  <si>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</si>
  <si>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</si>
  <si>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</si>
  <si>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</si>
  <si>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</si>
  <si>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</si>
  <si>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</si>
  <si>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</si>
  <si>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</si>
  <si>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</si>
  <si>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</si>
  <si>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 xml:space="preserve"> Ակտիվն օգտագործող կազմակերպությունների անվանումները` Հանրակրթական դպրոցներ, մանկապարտեզներ և կրթահամալիրներ 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</si>
  <si>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</si>
  <si>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ԲՍԿ </t>
  </si>
  <si>
    <t>Կրթական օբյեկտների շենքային պայմանների բարելավում</t>
  </si>
  <si>
    <t>ՀՀ տարածքային կառավարման և ենթակառուցվածքների նախարարություն</t>
  </si>
  <si>
    <t>«Երևանի Հ․ Գալստյանի  անվան  թիվ 83  ավագ դպրոց»   ՊՈԱԿ</t>
  </si>
  <si>
    <t>«Վանաձորի  Վ․  Տերյանի   անվան   թիվ  5  ավագ   դպրոց»   ՊՈԱԿ</t>
  </si>
  <si>
    <t>ԵՊՀ առընթեր Ա. Շահինյանի անվ. ֆիզիկամաթեմատիկական հատուկ դպրոց ՊՈԱԿ</t>
  </si>
  <si>
    <t>«Երևանի թիվ 2 ավագ դպրոց»   ՊՈԱԿ</t>
  </si>
  <si>
    <t>«Երևանի   Ա․ Մարգարյանի  անվան թիվ 29  ավագ դպրոց»   ՊՈԱԿ</t>
  </si>
  <si>
    <t>«Երևանի Լեոյի անվան  թիվ 65  ավագ դպրոց»   ՊՈԱԿ</t>
  </si>
  <si>
    <t>«Երևանի Գ․ Մարգարյանի  անվան  թիվ 94  ավագ դպրոց»   ՊՈԱԿ</t>
  </si>
  <si>
    <t>«Երևանի   Լ․ Արիսյանի  անվան թիվ 127  ավագ դպրոց»   ՊՈԱԿ</t>
  </si>
  <si>
    <t>«Ձորագյուղի ավագ   դպրոց»   ՊՈԱԿ</t>
  </si>
  <si>
    <t>«Հրազդանի Օրբելու անվան թիվ 13 ավագ դպրոց» ՊՈԱԿ</t>
  </si>
  <si>
    <t>«Բյուրեղավանի  Ս․  Վարդանյանի  անվան  ավագ  դպրոց»   ՊՈԱԿ</t>
  </si>
  <si>
    <t>«Աբովյանի թիվ 4 ավագ  դպրոց» ՊՈԱԿ</t>
  </si>
  <si>
    <t>«Գյումրու տնտեսագիտական վարժարան» ՊՈԱԿ</t>
  </si>
  <si>
    <t>«Իջևանի  ավագ  դպրոց»   ՊՈԱԿ</t>
  </si>
  <si>
    <t>«Երևանի լսողության խանգարումներ ունեցող երեխաների հատուկ կրթահամալիր ՊՈԱԿ</t>
  </si>
  <si>
    <t>«Երևանի մտավոր թերզարգացում ունեցող երեխաների թիվ 11 հատուկ (օժանդակ) դպրոց ՊՈԱԿ</t>
  </si>
  <si>
    <t>«Երևանի Ն. Տիգրանյանի անվան տեսողության խանգարումներ ունեցող թիվ 14 հատուկ դպրոց ՊՈԱԿ</t>
  </si>
  <si>
    <t>«Կապանի թիվ 3 հատուկ կրթահամալիր 
ՊՈԱԿ</t>
  </si>
  <si>
    <t>Արմավիրի Տ. Մեծի անվան ռազմամարզական հատուկ վարժարան ՊՈԱԿ</t>
  </si>
  <si>
    <t>Արամ Մանուկյանի անվան մարզառազմական մասնագիտացված դպրոց ՊՈԱԿ</t>
  </si>
  <si>
    <t>«Ճամբարակի ավագ   դպրոց»   ՊՈԱԿ</t>
  </si>
  <si>
    <t>«Երևանի Գ․ Գյուլբեկյանի  անվան թիվ 190  ավագ դպրոց» ՊՈԱԿ</t>
  </si>
  <si>
    <t>«Վարդենիկի  կրթահամալիր»   ՊՈԱԿ</t>
  </si>
  <si>
    <t>«Վաղարշապատի Գիրգոր  Նարեկացու անվան թիվ 2 ավագ դպրոց» ՊՈԱԿ</t>
  </si>
  <si>
    <t>«Երևանի  թիվ 170 ավագ դպրոց» ՊՈԱԿ</t>
  </si>
  <si>
    <t>«Երևանի թիվ 112 ավագ դպրոց» ՊՈԱԿ</t>
  </si>
  <si>
    <t>«Երևանի Բ․ Ժամկոչյանի  անվան թիվ 119   ավագ դպրոց»   ՊՈԱԿ</t>
  </si>
  <si>
    <t>Երևանի Դերենիկ Դեմիրճյանի անվան հ.27 հիմնական դպրոց ՊՈԱԿ</t>
  </si>
  <si>
    <t>Երևանի երաժշտական թիվ 13 հատուկ դպրոց ՊՈԱԿ</t>
  </si>
  <si>
    <t>Երևանի Ծովակալ Իսակովի անվան թիվ 132 դպրոց ՊՈԱԿ</t>
  </si>
  <si>
    <t>«Երևանի Հովհ. Շիրազի անվան թիվ 169 հիմնական դպրոց» ՊՈԱԿ</t>
  </si>
  <si>
    <t>«Երևանի 197 հիմնական դպրոց» ՊՈԱԿ</t>
  </si>
  <si>
    <t>ՀՀ Արագածոտնի մարզպետի աշխատակազմ</t>
  </si>
  <si>
    <t>«Անտառուտի միջնակարգ դպրոց» ՊՈԱԿ</t>
  </si>
  <si>
    <t>«Աշտարակի Սմբատ Շահազիզի անվան թիվ 2 հիմնական դպրոց»   ՊՈԱԿ</t>
  </si>
  <si>
    <t>«Եղիպատրուշի միջնակարգ դպրոց» ՊՈԱԿ</t>
  </si>
  <si>
    <t>«Կոշի միջնակարգ դպրոց» ՊՈԱԿ</t>
  </si>
  <si>
    <t>«Լեռնարոտի Գեղազնիկ Միքայելյանի (Չաուշի) անվան միջնակարգ դպրոց» ՊՈԱԿ</t>
  </si>
  <si>
    <t>«Ղազարավանի միջնակարգ դպրոց» ՊՈԱԿ</t>
  </si>
  <si>
    <t>«Վարդաբլուրի Խ. Աբովյանի անվան միջնակարգ դպրոց» ՊՈԱԿ</t>
  </si>
  <si>
    <t>«Օրգովի Արբի Թրպանճյանի անվան միջնակարգ դպրոց» ՊՈԱԿ</t>
  </si>
  <si>
    <t>ՀՀ Արարատի մարզպետի աշխատակազմ</t>
  </si>
  <si>
    <t>«գ. Այգեզարդի Ա.Ղարիբյանի անվան միջնակարգ դպրոց» ՊՈԱԿ</t>
  </si>
  <si>
    <t>«գ. Այգեպատի միջնակարգ դպրոց» ՊՈԱԿ</t>
  </si>
  <si>
    <t>«գ. Այնթապի Բյուզանդ Մարգարյանի անվ. թիվ 2 միջնակարգ դպրոց» ՊՈԱԿ</t>
  </si>
  <si>
    <t>«Արաքսավանի միջնակարգ դպրոց» ՊՈԱԿ</t>
  </si>
  <si>
    <t>«Արգավանդի միջնակարգ դպրոց» ՊՈԱԿ</t>
  </si>
  <si>
    <t>«Արմաշի Մաղաքիա Օրմանյանի անվան միջնակարգ դպրոց» ՊՈԱԿ</t>
  </si>
  <si>
    <t>«Արևշատի միջնակարգ դպրոց» ՊՈԱԿ</t>
  </si>
  <si>
    <t>«Դիմիտրովի միջնակարգ դպրոց» ՊՈԱԿ</t>
  </si>
  <si>
    <t>«Երասխի միջնակարգ դպրոց» ՊՈԱԿ</t>
  </si>
  <si>
    <t>«գ. Զորակի Մոնթե Մելքոնյանի անվան միջնակարգ դպրոց» ՊՈԱԿ</t>
  </si>
  <si>
    <t>«Մասիսի միջնակարգ դպրոց» ՊՈԱԿ</t>
  </si>
  <si>
    <t>«Մարմարաշենի Անդրանիկ Բարությանի անվան միջնակարգ դպրոց» ՊՈԱԿ</t>
  </si>
  <si>
    <t>«գ. Ն.Դվինի Լ.Ազգալդյանի անվան միջնակարգ դպրոց» ՊՈԱԿ</t>
  </si>
  <si>
    <t>«գ. Նարեկի միջնակարգ դպրոց» ՊՈԱԿ</t>
  </si>
  <si>
    <t>«գ. Նոր Խարբերդի թիվ 1 միջնակարգ դպրոց» ՊՈԱԿ</t>
  </si>
  <si>
    <t>«Նոր Ուղու միջնակարգ դպրոց» ՊՈԱԿ</t>
  </si>
  <si>
    <t>«գ. Նորաշենի Ավետիք Իսահակյանի անվան միջնակարգ դպրոց» ՊՈԱԿ</t>
  </si>
  <si>
    <t>«Ռանչպարի միջնակարգ դպրոց» ՊՈԱԿ</t>
  </si>
  <si>
    <t>«Սիսի միջնակարգ դպրոց» ՊՈԱԿ</t>
  </si>
  <si>
    <t>«Շահումյանի Ա. Համբարձումյանի անվան միջնակարգ դպրոց» ՊՈԱԿ</t>
  </si>
  <si>
    <t>«Տափերականի միջնակարգ դպրոց» ՊՈԱԿ</t>
  </si>
  <si>
    <t>«գ. Քաղցրաշենի Սամվել Գևորգյանի անվան միջնակարգ դպրոց» ՊՈԱԿ</t>
  </si>
  <si>
    <t>«ք. Արտաշատի Հայկ Կտրակյանի անվան թիվ 3 հիմնական դպրոց» ՊՈԱԿ</t>
  </si>
  <si>
    <t>«Մասիսի թիվ 6 հիմնական դպրոց» ՊՈԱԿ</t>
  </si>
  <si>
    <t>ՀՀ Արմավիրի մարզպետի աշխատակազմ</t>
  </si>
  <si>
    <t>«գ. Արմավիրի միջնակարգ դպրոց» ՊՈԱԿ</t>
  </si>
  <si>
    <t>«գ. Արգավանդի միջնակարգ դպրոց» ՊՈԱԿ</t>
  </si>
  <si>
    <t>«գ. Լենուղու միջնակարգ դպրոց» ՊՈԱԿ</t>
  </si>
  <si>
    <t>«Մուսալեռի Ֆ. Վերֆելի անվան միջնակարգ դպրոց» ՊՈԱԿ</t>
  </si>
  <si>
    <t>«Վաղարշապատի Խ. Աբովյանի անվան N4 հիմնական դպրոց» ՊՈԱԿ</t>
  </si>
  <si>
    <t>«ք. Վաղարշապատի Հ.Հովհաննիսյանի անվ. թիվ 3 հիմնական դպրոց» ՊՈԱԿ</t>
  </si>
  <si>
    <t>ՀՀ Գեղարքունիքիքի մարզպետի աշխատակազմ</t>
  </si>
  <si>
    <t>«գ. Գանձակի թիվ 1 միջնակարգ դպրոց» ՊՈԱԿ</t>
  </si>
  <si>
    <t>«գ. Գանձակի թիվ 2 միջնակարգ դպրոց» ՊՈԱԿ</t>
  </si>
  <si>
    <t>«ք. Գավառի Մ. Բունիաթյանի անվան թիվ 8 միջնակարգ դպրոց» ՊՈԱԿ</t>
  </si>
  <si>
    <t>«Լճափի միջնակարգ դպրոց» ՊՈԱԿ</t>
  </si>
  <si>
    <t>«Նորատուս գյուղի N 3 միջնակարգ դպրոց» ՊՈԱԿ</t>
  </si>
  <si>
    <t>«գ․ Այգուտի միջնակարգ դպրոց» ՊՈԱԿ</t>
  </si>
  <si>
    <t>«Ճամբարակի Մ․ Քոչարյանի Անվան N 2 hիմնական դպրոց» ՊՈԱԿ</t>
  </si>
  <si>
    <t>«գ. Վարդենիկի  Ռ. Հովհաննիսյանի թիվ 1 հիմնական դպրոց» ՊՈԱԿ</t>
  </si>
  <si>
    <t>«գ. Զովաբերի Ե. Չարենցի անվան միջնակարգ դպրոց» ՊՈԱԿ</t>
  </si>
  <si>
    <t>«գ. Ծափաթաղի Հ. Աբրահամյանի անվան միջնակարգ դպրոց» ՊՈԱԿ</t>
  </si>
  <si>
    <t>«գ. Նորատուսի Ա. Սողոմոնյանի անվան թիվ 2 միջնակարգ դպրոց» ՊՈԱԿ</t>
  </si>
  <si>
    <t>«ք. Սևանի Յա. Զարոբյանի անվան թիվ 2 հիմնական դպրոց» ՊՈԱԿ</t>
  </si>
  <si>
    <t>«Վարդենիսի N4 հիմնական դպրոց» ՊՈԱԿ</t>
  </si>
  <si>
    <t>«Սևանի հ․ 6 միջնակարգ դպրոց» ՊՈԱԿ</t>
  </si>
  <si>
    <t>«Նորաշեն գյուղի հիմնական դպրոց» ՊՈԱԿ</t>
  </si>
  <si>
    <t>«գ. Շողակաթի միջնակարգ դպրոց» ՊՈԱԿ</t>
  </si>
  <si>
    <t>ՀՀ Շիրակի մարզպետի աշխատակազմ</t>
  </si>
  <si>
    <t>«Մեծ Մանթաշի միջնակարգ դպրոց» ՊՈԱԿ</t>
  </si>
  <si>
    <t>«Ախուրիկի միջնակարգ դպրոց» ՊՈԱԿ</t>
  </si>
  <si>
    <t>«գ. Աղինի միջնակարգ դպրոց» ՊՈԱԿ</t>
  </si>
  <si>
    <t>«գ. Առափիի միջնակարգ դպրոց» ՊՈԱԿ</t>
  </si>
  <si>
    <t>«Արդենիսի հիմնական դպրոց» ՊՈԱԿ</t>
  </si>
  <si>
    <t>«գ. Արևիկի միջնակարգ դպրոց» ՊՈԱԿ</t>
  </si>
  <si>
    <t>«Բենիամինի միջնակարգ դպրոց» ՊՈԱԿ</t>
  </si>
  <si>
    <t>«գ. Գեղանիստի միջնակարգ դպրոց» ՊՈԱԿ</t>
  </si>
  <si>
    <t>«գ. Գետքի միջնակարգ դպրոց» ՊՈԱԿ</t>
  </si>
  <si>
    <t>«գ. Հացիկի միջնակարգ դպրոց» ՊՈԱԿ</t>
  </si>
  <si>
    <t>«Ղազանչիի միջնակարգ դպրոց» ՊՈԱԿ</t>
  </si>
  <si>
    <t>«Մարմաշենի միջնակարգ դպրոց» ՊՈԱԿ</t>
  </si>
  <si>
    <t>«գ. Սպանդարյանի Վիտյա Այվազյանի անվան միջնակարգ դպրոց» ՊՈԱԿ</t>
  </si>
  <si>
    <t>«Վարդաքարի միջնակարգ դպրոց» ՊՈԱԿ</t>
  </si>
  <si>
    <t>«Արթիկի թիվ 1 հիմնական դպրոց» ՊՈԱԿ</t>
  </si>
  <si>
    <t>«Արթիկի թիվ 4 հիմնական դպրոց» ՊՈԱԿ</t>
  </si>
  <si>
    <t>«Գյումրու թիվ 15 հիմնական դպրոց» ՊՈԱԿ</t>
  </si>
  <si>
    <t>«Գյումրու թիվ 25 հիմնական դպրոց» ՊՈԱԿ</t>
  </si>
  <si>
    <t>«Գյումրու թիվ 29 հիմնական դպրոց» ՊՈԱԿ</t>
  </si>
  <si>
    <t>«Գյումրու թիվ 18 միջնակարգ դպրոց» ՊՈԱԿ</t>
  </si>
  <si>
    <t>«Անիպեմզայի միջնակարգ դպրոց» ՊՈԱԿ</t>
  </si>
  <si>
    <t>ՀՀ Սյունիքի մարզպետի աշխատակազմ</t>
  </si>
  <si>
    <t>«Կապանի թիվ 11 միջնակարգ դպրոց» ՊՈԱԿ</t>
  </si>
  <si>
    <t>«Կապանի Հրանտ Ոսկանյանի անվան թիվ 12 հիմնական դպրոց»</t>
  </si>
  <si>
    <t>«Կապանի թիվ 13 հիմնական դպրոց»</t>
  </si>
  <si>
    <t>«Կապանի թիվ 5 հիմնական դպրոց»</t>
  </si>
  <si>
    <t>ՀՀ Վայոց Ձորի մարզպետի աշխատակազմ</t>
  </si>
  <si>
    <t>«Գյումրու թիվ 40 հիմնական դպրոց» ՊՈԱԿ</t>
  </si>
  <si>
    <t>«ք. Սիսիանի թիվ 1 հիմնական դպրոց»</t>
  </si>
  <si>
    <t>«ք. Սիսիանի թիվ 5 հիմնական դպրոց»</t>
  </si>
  <si>
    <t>«ք. Քաջարանի թիվ 1 հիմնական դպրոց»</t>
  </si>
  <si>
    <t>«գ. Ագարակաձորի Յու. Խաչատրյանի անվան միջնակարգ դպրոց» ՊՈԱԿ</t>
  </si>
  <si>
    <t>«գ․ Գնդեվազի միջնակարգ դպրոց» ՊՈԱԿ</t>
  </si>
  <si>
    <t>«Գողթանիկի հիմնական դպրոց» ՊՈԱԿ</t>
  </si>
  <si>
    <t>«գ. Վերնաշենի միջնակարգ դպրոց» ՊՈԱԿ</t>
  </si>
  <si>
    <t>ՀՀ Լոռու մարզպետի աշխատակազմ</t>
  </si>
  <si>
    <t>ՀՀ կրթության գիտության մշակույթի և սպորտի նախարարություն</t>
  </si>
  <si>
    <t>ՀՀ Գեղարքունիքի մարզպետի աշխատակազմ</t>
  </si>
  <si>
    <t xml:space="preserve"> Կրթական օբյեկտների շենքային պայմանների բարելավում</t>
  </si>
  <si>
    <t xml:space="preserve"> ԿԱՊԻՏԱԼԴՐԱՄԱՇՆՈՐՀՆԵՐ ՊԵՏԱԿԱՆ ՀԱՏՎԱԾԻ ԱՅԼ ՄԱԿԱՐԴԱԿՆԵՐԻՆ</t>
  </si>
  <si>
    <t xml:space="preserve"> - Կապիտալ դրամաշնորհներ պետական և համայնքային  ոչ առևտրային կազմակերպություններին</t>
  </si>
  <si>
    <t>«Վանաձորի Ա ․ Ս ․ Պուշկինի անվան N 4 հիմնական դպրոց» ՊՈԱԿ</t>
  </si>
  <si>
    <t>«Վանաձորի Ե.Չարենցի անվան N 12 հիմնական դպրոց» ՊՈԱԿ</t>
  </si>
  <si>
    <t>«Մեծ Այրումի միջնակարգ դպրոց» ՊՈԱԿ</t>
  </si>
  <si>
    <t>«Տաշիրի թիվ 2 միջնակարգ դպրոց» ՊՈԱԿ</t>
  </si>
  <si>
    <t>1183 - 32001</t>
  </si>
  <si>
    <t xml:space="preserve">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</t>
  </si>
  <si>
    <t>Ցուցանիշների փոփոխությունը (ավելացումները նշված են դրական նշանով)</t>
  </si>
  <si>
    <t xml:space="preserve">ՊԵՏԱԿԱՆ ԲՅՈՒՋԵԻ  ԵԿԱՄՈՒՏՆԵՐ </t>
  </si>
  <si>
    <t>Այլ եկամուտներ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</si>
  <si>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</si>
  <si>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</si>
  <si>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</si>
  <si>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</si>
  <si>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>ՀՀ պետական կառավարման
մարմիններ</t>
  </si>
  <si>
    <t xml:space="preserve">Նախորդ տարիների՝ ՀՀ պետական բյուջեից ծախսերի
ֆինանսավորման նպատակով հատկացված գումարների
(բացառությամբ փոխառու միջոցների) վերադարձից մուտքեր </t>
  </si>
  <si>
    <t>Օրենքով և այլ իրավական ակտերով սահմանված
պետական բյուջե մուտքագրվող այլ եկամուտներ</t>
  </si>
  <si>
    <t>Այլ եկամուտներ, ընդամենը՝</t>
  </si>
  <si>
    <t xml:space="preserve">Գանձման համար
պատասխանատու
պետական կառավարման
մարմինը (մարմինները) </t>
  </si>
  <si>
    <t xml:space="preserve">Եկամտատեսակը 
</t>
  </si>
  <si>
    <t xml:space="preserve">NN
ը/կ </t>
  </si>
  <si>
    <t>Հավելված N 8</t>
  </si>
  <si>
    <t xml:space="preserve">ՀԱՅԱՍՏԱՆԻ ՀԱՆՐԱՊԵՏՈՒԹՅԱՆ ԿԱՌԱՎԱՐՈՒԹՅԱՆ 2024 ԹՎԱԿԱՆԻ ԴԵԿՏԵՄԲԵՐԻ 27-Ի N 2060-Ն N 8 ՀԱՎԵԼՎԱԾՈՒՄ ԿԱՏԱՐՎՈՂ  ԼՐԱՑՈՒՄԸ
</t>
  </si>
  <si>
    <t xml:space="preserve">Ծրագրերի, միջոցառումների անվանումները </t>
  </si>
  <si>
    <t xml:space="preserve">«ՀԱՅԱՍՏԱՆԻ ՀԱՆՐԱՊԵՏՈՒԹՅԱՆ 2025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</si>
  <si>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«ՀԱՅԱՍՏԱՆԻ ՀԱՆՐԱՊԵՏՈՒԹՅԱՆ 2025 ԹՎԱԿԱՆԻ ՊԵՏԱԿԱՆ ԲՅՈՒՋԵԻ ՄԱՍԻՆ» ՀԱՅԱՍՏԱՆԻ ՀԱՆՐԱՊԵՏՈՒԹՅԱՆ ՕՐԵՆՔԻ 6-ՐԴ ՀՈԴՎԱԾԻ ԱՂՅՈՒՍԱԿՈՒՄ ԵՎ ՀԱՅԱՍՏԱՆԻ ՀԱՆՐԱՊԵՏՈՒԹՅԱՆ ԿԱՌԱՎԱՐՈՒԹՅԱՆ 2024 ԹՎԱԿԱՆԻ ԴԵԿՏԵՄԲԵՐԻ 27-Ի N 2060-Ն ՈՐՈՇՄԱՆ N 2 ՀԱՎԵԼՎԱԾԻ ԱՂՅՈՒՍԱԿՈՒՄ ԿԱՏԱՐՎՈՂ ՓՈՓՈԽՈՒԹՅՈՒՆՆԵՐԸ
</t>
  </si>
  <si>
    <t xml:space="preserve">ՀԱՅԱՍՏԱՆԻ ՀԱՆՐԱՊԵՏՈՒԹՅԱՆ ԿԱՌԱՎԱՐՈՒԹՅԱՆ 2024 ԹՎԱԿԱՆԻ ԴԵԿՏԵՄԲԵՐԻ 27-Ի N 2060-Ն ՈՐՈՇՄԱՆ
N 6 ՀԱՎԵԼՎԱԾՈՒՄ ԿԱՏԱՐՎՈՂ ԼՐԱՑՈՒՄԸ
</t>
  </si>
  <si>
    <t xml:space="preserve">Կրթական օբյեկտների շենքային պայմանների բարելավում </t>
  </si>
  <si>
    <t xml:space="preserve"> Կրթական օբյեկտների շենքերի (մասնաշենքերի) հիմնանորոգում (համաշինարարական աշխատանքներ, ջեռուցման համակարգի իրականացում, ներքին հարդարում, տարածքի բարեկարգում) և նախագծում </t>
  </si>
  <si>
    <t xml:space="preserve"> Ակտիվն օգտագործող կազմակերպությունների անվանումները` Հանրակրթական դպրոցներ</t>
  </si>
  <si>
    <t>Մասնակի նորոգվող դպրոցների քանակ, հատ</t>
  </si>
  <si>
    <t>Մասնակի գույքով ապահովվող դպրոցների քանակ, հատ</t>
  </si>
  <si>
    <t>ՀՀ ՏԱՐԱԾՔԱՅԻՆ ԿԱՌԱՎԱՐՄԱՆ ԵՎ ԵՆԹԱԿԱՌՈՒՑՎԱԾՔՆԵՐԻ ՆԱԽԱՐԱՐՈՒԹՅՈՒՆ</t>
  </si>
  <si>
    <t>ՀՀ ԱՐԱԳԱԾՈՏՆԻ ՄԱՐԶՊԵՏԻ ԱՇԽԱՏԱԿԱԶՄ</t>
  </si>
  <si>
    <t>ՀՀ ԱՐԱՐԱՏԻ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</si>
  <si>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</si>
  <si>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</si>
  <si>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</si>
  <si>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</si>
  <si>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</si>
  <si>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</si>
  <si>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Եկամտատեսակ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</si>
  <si>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</si>
  <si>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«Սվերդլովի միջնակարգ դպրոց» ՊՈԱԿ</t>
  </si>
  <si>
    <t>«Գորիսի թիվ 2 հիմնական դպրոց»</t>
  </si>
  <si>
    <t>«գ. Ելփինի միջնակարգ դպրոց» ՊՈԱԿ</t>
  </si>
  <si>
    <t>«գ. Խնձորուտի միջնակարգ դպրոց» ՊՈԱԿ</t>
  </si>
  <si>
    <t>Վեդիի ավագ դպրոց ՊՈԱԿ</t>
  </si>
  <si>
    <t>«Արտենիի հիմնական դպրոց» ՊՈԱԿ</t>
  </si>
  <si>
    <t>«Բերքառատի միջնակարգ դպրոց» ՊՈԱԿ</t>
  </si>
  <si>
    <t>«Աշտարակի Սմբատ Շահազիզի անվան թիվ 2 հիմնական դպրոց» ՊՈԱԿ</t>
  </si>
  <si>
    <t>«Թալինի Մելանթոն Արսլանյանի անվան թիվ 1 հիմնական դպրոց» ՊՈԱԿ</t>
  </si>
  <si>
    <t>«Կարբիի Վ. Թեքեյանի անվան միջնակարգ դպրոց» ՊՈԱԿ</t>
  </si>
  <si>
    <t>«Հակոյի հիմնական դպրոց» ՊՈԱԿ</t>
  </si>
  <si>
    <t>«Միջնատունի հիմնական դպրոց» ՊՈԱԿ</t>
  </si>
  <si>
    <t>«Նոր Երզնկայի միջնակարգ դպրոց» ՊՈԱԿ</t>
  </si>
  <si>
    <t>«Նորաշենի Ռ. Հարությունյանի անվան միջնակարգ դպրոց» ՊՈԱԿ</t>
  </si>
  <si>
    <t>«Շղարշիկի Ա․Մինասյանի անվան միջնակարգ դպրոց» ՊՈԱԿ</t>
  </si>
  <si>
    <t>«Ոսկեհատի միջնակարգ դպրոց» ՊՈԱԿ</t>
  </si>
  <si>
    <t>ՀԱՅԱՍՏԱՆԻ ՀԱՆՐԱՊԵՏՈՒԹՅԱՆ ԿԱՌԱՎԱՐՈՒԹՅԱՆ 2024 ԹՎԱԿԱՆԻ ԴԵԿՏԵՄԲԵՐԻ 27-Ի N 2060-Ն ՈՐՈՇՄԱՆ N 3 ԵՎ N 4 ՀԱՎԵԼՎԱԾՆԵՐՈՒՄ ԿԱՏԱՐՎՈՂ ԼՐԱՑՈՒՄՆԵՐԸ</t>
  </si>
  <si>
    <t>Հավելված N 7</t>
  </si>
  <si>
    <t>«Սպիտակի Վարդանանց թիվ 4 հիմնական դպրոց» ՊՈԱԿ</t>
  </si>
  <si>
    <t>Հավելված N 9</t>
  </si>
  <si>
    <t>Հավելված 5</t>
  </si>
  <si>
    <t>«ՀԱՅԱUՏԱՆԻ ՀԱՆՐԱՊԵՏՈՒԹՅԱՆ 2025 ԹՎԱԿԱՆԻ ՊԵՏԱԿԱՆ ԲՅՈՒՋԵԻ ՄԱUԻՆ» ՀԱՅԱUՏԱՆԻ ՀԱՆՐԱՊԵՏՈՒԹՅԱՆ OՐԵՆՔԻ N 1 ՀԱՎԵԼՎԱԾԻ N 2 ԱՂՅՈՒՍԱԿՈՒՄ ԵՎ ՀԱՅԱՍՏԱՆԻ ՀԱՆՐԱՊԵՏՈՒԹՅԱՆ ԿԱՌԱՎԱՐՈՒԹՅԱՆ 2024 ԹՎԱԿԱՆԻ ԴԵԿՏԵՄԲԵՐԻ 27-Ի N 2060-Ն ՈՐՈՇՄԱՆ N 5 ՀԱՎԵԼՎԱԾԻ N 1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</si>
</sst>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General_)"/>
    <numFmt numFmtId="172" formatCode="_-* #,##0.00\ _р_._-;\-* #,##0.00\ _р_._-;_-* &quot;-&quot;??\ _р_._-;_-@_-"/>
    <numFmt numFmtId="173" formatCode="_(* #,##0_);_(* \(#,##0\);_(* &quot;-&quot;??_);_(@_)"/>
  </numFmts>
  <fonts count="9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b/>
      <sz val="10"/>
      <name val="GHEA Grapalat"/>
      <family val="2"/>
    </font>
    <font>
      <sz val="12"/>
      <color theme="1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203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7" fillId="0" borderId="9" applyNumberFormat="0" applyFill="0" applyAlignment="0" applyProtection="0"/>
    <xf numFmtId="0" fontId="28" fillId="8" borderId="10" applyNumberFormat="0" applyAlignment="0" applyProtection="0"/>
    <xf numFmtId="0" fontId="29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1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4" applyNumberFormat="0" applyFill="0" applyAlignment="0" applyProtection="0"/>
    <xf numFmtId="0" fontId="34" fillId="25" borderId="0" applyNumberFormat="0" applyBorder="0" applyAlignment="0" applyProtection="0"/>
    <xf numFmtId="0" fontId="42" fillId="0" borderId="6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9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7" applyNumberFormat="0" applyAlignment="0" applyProtection="0"/>
    <xf numFmtId="0" fontId="39" fillId="3" borderId="0" applyNumberFormat="0" applyBorder="0" applyAlignment="0" applyProtection="0"/>
    <xf numFmtId="0" fontId="46" fillId="7" borderId="8" applyNumberFormat="0" applyAlignment="0" applyProtection="0"/>
    <xf numFmtId="0" fontId="43" fillId="6" borderId="7" applyNumberFormat="0" applyAlignment="0" applyProtection="0"/>
    <xf numFmtId="0" fontId="41" fillId="0" borderId="5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0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2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3" applyNumberFormat="0" applyAlignment="0" applyProtection="0"/>
    <xf numFmtId="0" fontId="56" fillId="53" borderId="14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5" applyNumberFormat="0" applyFill="0" applyAlignment="0" applyProtection="0"/>
    <xf numFmtId="0" fontId="60" fillId="0" borderId="16" applyNumberFormat="0" applyFill="0" applyAlignment="0" applyProtection="0"/>
    <xf numFmtId="0" fontId="61" fillId="0" borderId="17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3" applyNumberFormat="0" applyAlignment="0" applyProtection="0"/>
    <xf numFmtId="0" fontId="63" fillId="0" borderId="18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1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1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1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5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1" fontId="81" fillId="0" borderId="26">
      <protection locked="0"/>
    </xf>
    <xf numFmtId="171" fontId="82" fillId="56" borderId="26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55" fillId="5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62" fillId="42" borderId="13" applyNumberForma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15" fillId="55" borderId="19" applyNumberFormat="0" applyFon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5" fillId="52" borderId="20" applyNumberFormat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67" fillId="0" borderId="21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4" fillId="6" borderId="7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5" fillId="7" borderId="8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31" fillId="0" borderId="12" applyNumberFormat="0" applyFill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8" fillId="8" borderId="10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12" fillId="9" borderId="11" applyNumberFormat="0" applyFont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2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91" fillId="0" borderId="0" applyFill="0" applyBorder="0" applyProtection="0">
      <alignment horizontal="right" vertical="top"/>
    </xf>
  </cellStyleXfs>
  <cellXfs count="267">
    <xf numFmtId="0" fontId="0" fillId="0" borderId="0" xfId="0"/>
    <xf numFmtId="169" fontId="16" fillId="2" borderId="22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2" xfId="0" applyFont="1" applyFill="1" applyBorder="1" applyAlignment="1">
      <alignment horizontal="left" vertical="top" wrapText="1"/>
    </xf>
    <xf numFmtId="166" fontId="72" fillId="2" borderId="22" xfId="7" applyNumberFormat="1" applyFont="1" applyFill="1" applyBorder="1" applyAlignment="1">
      <alignment horizontal="center" vertical="center" wrapText="1"/>
    </xf>
    <xf numFmtId="169" fontId="72" fillId="2" borderId="22" xfId="7" applyNumberFormat="1" applyFont="1" applyFill="1" applyBorder="1" applyAlignment="1">
      <alignment horizontal="center" vertical="center" wrapText="1"/>
    </xf>
    <xf numFmtId="166" fontId="72" fillId="2" borderId="22" xfId="7" applyNumberFormat="1" applyFont="1" applyFill="1" applyBorder="1" applyAlignment="1">
      <alignment horizontal="right" vertical="center" wrapText="1"/>
    </xf>
    <xf numFmtId="169" fontId="16" fillId="2" borderId="22" xfId="7" applyNumberFormat="1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2" xfId="7" applyFont="1" applyFill="1" applyBorder="1" applyAlignment="1">
      <alignment horizontal="center" vertical="center" wrapText="1"/>
    </xf>
    <xf numFmtId="169" fontId="16" fillId="2" borderId="22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2" xfId="0" applyFont="1" applyFill="1" applyBorder="1" applyAlignment="1">
      <alignment horizontal="center" vertical="top" wrapText="1"/>
    </xf>
    <xf numFmtId="169" fontId="72" fillId="2" borderId="27" xfId="7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22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299" applyFont="1" applyFill="1"/>
    <xf numFmtId="166" fontId="72" fillId="2" borderId="27" xfId="7" applyNumberFormat="1" applyFont="1" applyFill="1" applyBorder="1" applyAlignment="1">
      <alignment horizontal="right" vertical="center" wrapText="1"/>
    </xf>
    <xf numFmtId="0" fontId="72" fillId="2" borderId="0" xfId="8" applyFont="1" applyFill="1">
      <alignment horizontal="left" vertical="top" wrapText="1"/>
    </xf>
    <xf numFmtId="4" fontId="16" fillId="2" borderId="30" xfId="8" applyNumberFormat="1" applyFont="1" applyFill="1" applyBorder="1" applyAlignment="1">
      <alignment horizontal="center" vertical="top" wrapText="1"/>
    </xf>
    <xf numFmtId="0" fontId="84" fillId="2" borderId="2" xfId="0" applyFont="1" applyFill="1" applyBorder="1" applyAlignment="1">
      <alignment horizontal="left" vertical="center" wrapText="1"/>
    </xf>
    <xf numFmtId="169" fontId="84" fillId="2" borderId="22" xfId="7" applyNumberFormat="1" applyFont="1" applyFill="1" applyBorder="1" applyAlignment="1">
      <alignment horizontal="right" vertical="center" wrapText="1"/>
    </xf>
    <xf numFmtId="169" fontId="72" fillId="2" borderId="22" xfId="7" applyNumberFormat="1" applyFont="1" applyFill="1" applyBorder="1" applyAlignment="1">
      <alignment horizontal="right" vertical="center" wrapText="1"/>
    </xf>
    <xf numFmtId="0" fontId="16" fillId="2" borderId="0" xfId="0" applyFont="1" applyFill="1" applyAlignment="1">
      <alignment horizontal="center" wrapText="1"/>
    </xf>
    <xf numFmtId="0" fontId="72" fillId="2" borderId="0" xfId="0" applyFont="1" applyFill="1" applyAlignment="1">
      <alignment vertical="top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left" vertical="top" wrapText="1"/>
    </xf>
    <xf numFmtId="169" fontId="16" fillId="2" borderId="35" xfId="7" applyNumberFormat="1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top" wrapText="1"/>
    </xf>
    <xf numFmtId="0" fontId="16" fillId="2" borderId="35" xfId="0" applyFont="1" applyFill="1" applyBorder="1" applyAlignment="1">
      <alignment horizontal="left" vertical="center" wrapText="1"/>
    </xf>
    <xf numFmtId="169" fontId="16" fillId="2" borderId="35" xfId="7" applyNumberFormat="1" applyFont="1" applyFill="1" applyBorder="1" applyAlignment="1">
      <alignment horizontal="right" vertical="center" wrapText="1"/>
    </xf>
    <xf numFmtId="0" fontId="72" fillId="2" borderId="35" xfId="8" applyFont="1" applyFill="1" applyBorder="1">
      <alignment horizontal="left" vertical="top" wrapText="1"/>
    </xf>
    <xf numFmtId="0" fontId="72" fillId="2" borderId="35" xfId="0" applyFont="1" applyFill="1" applyBorder="1" applyAlignment="1">
      <alignment horizontal="left" vertical="center" wrapText="1"/>
    </xf>
    <xf numFmtId="169" fontId="72" fillId="2" borderId="35" xfId="7" applyNumberFormat="1" applyFont="1" applyFill="1" applyBorder="1" applyAlignment="1">
      <alignment horizontal="center" vertical="center" wrapText="1"/>
    </xf>
    <xf numFmtId="0" fontId="84" fillId="2" borderId="35" xfId="165" applyFont="1" applyFill="1" applyBorder="1">
      <alignment horizontal="left" vertical="top" wrapText="1"/>
    </xf>
    <xf numFmtId="0" fontId="16" fillId="2" borderId="35" xfId="0" applyFont="1" applyFill="1" applyBorder="1" applyAlignment="1">
      <alignment horizontal="center" vertical="center" wrapText="1"/>
    </xf>
    <xf numFmtId="0" fontId="72" fillId="0" borderId="35" xfId="0" applyFont="1" applyBorder="1" applyAlignment="1">
      <alignment horizontal="left" vertical="top" wrapText="1"/>
    </xf>
    <xf numFmtId="0" fontId="72" fillId="2" borderId="35" xfId="0" applyFont="1" applyFill="1" applyBorder="1" applyAlignment="1">
      <alignment vertical="center" wrapText="1"/>
    </xf>
    <xf numFmtId="0" fontId="72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/>
    </xf>
    <xf numFmtId="0" fontId="16" fillId="2" borderId="35" xfId="0" applyFont="1" applyFill="1" applyBorder="1" applyAlignment="1">
      <alignment horizontal="center" vertical="center"/>
    </xf>
    <xf numFmtId="0" fontId="16" fillId="2" borderId="35" xfId="0" applyFont="1" applyFill="1" applyBorder="1" applyAlignment="1">
      <alignment vertical="center" wrapText="1"/>
    </xf>
    <xf numFmtId="0" fontId="73" fillId="2" borderId="37" xfId="0" applyFont="1" applyFill="1" applyBorder="1" applyAlignment="1">
      <alignment vertical="center" wrapText="1"/>
    </xf>
    <xf numFmtId="0" fontId="72" fillId="2" borderId="0" xfId="1734" applyFont="1" applyFill="1"/>
    <xf numFmtId="0" fontId="72" fillId="2" borderId="0" xfId="1734" applyFont="1" applyFill="1" applyAlignment="1">
      <alignment horizontal="center" vertical="center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16" fillId="2" borderId="35" xfId="7" applyFont="1" applyFill="1" applyBorder="1" applyAlignment="1">
      <alignment vertical="center" wrapText="1"/>
    </xf>
    <xf numFmtId="43" fontId="72" fillId="2" borderId="35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8" borderId="35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5" xfId="96" applyNumberFormat="1" applyFont="1" applyFill="1" applyBorder="1" applyAlignment="1">
      <alignment horizontal="center" vertical="center" wrapText="1"/>
    </xf>
    <xf numFmtId="0" fontId="86" fillId="0" borderId="0" xfId="0" applyFont="1" applyAlignment="1">
      <alignment horizontal="left" vertical="top" wrapText="1"/>
    </xf>
    <xf numFmtId="169" fontId="16" fillId="57" borderId="35" xfId="96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2" borderId="35" xfId="0" applyFont="1" applyFill="1" applyBorder="1" applyAlignment="1">
      <alignment vertical="center" wrapText="1"/>
    </xf>
    <xf numFmtId="0" fontId="73" fillId="2" borderId="24" xfId="0" applyFont="1" applyFill="1" applyBorder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0" fontId="73" fillId="2" borderId="39" xfId="0" applyFont="1" applyFill="1" applyBorder="1" applyAlignment="1">
      <alignment horizontal="center" vertical="center" wrapText="1"/>
    </xf>
    <xf numFmtId="0" fontId="88" fillId="2" borderId="0" xfId="0" applyFont="1" applyFill="1" applyAlignment="1">
      <alignment vertical="top"/>
    </xf>
    <xf numFmtId="0" fontId="88" fillId="2" borderId="0" xfId="0" applyFont="1" applyFill="1"/>
    <xf numFmtId="0" fontId="88" fillId="2" borderId="0" xfId="8" applyFont="1" applyFill="1">
      <alignment horizontal="left" vertical="top" wrapText="1"/>
    </xf>
    <xf numFmtId="0" fontId="88" fillId="2" borderId="0" xfId="8" applyFont="1" applyFill="1" applyAlignment="1">
      <alignment horizontal="left" vertical="center" wrapText="1"/>
    </xf>
    <xf numFmtId="0" fontId="88" fillId="2" borderId="35" xfId="8" applyFont="1" applyFill="1" applyBorder="1">
      <alignment horizontal="left" vertical="top" wrapText="1"/>
    </xf>
    <xf numFmtId="0" fontId="88" fillId="2" borderId="35" xfId="0" applyFont="1" applyFill="1" applyBorder="1" applyAlignment="1">
      <alignment vertical="center" wrapText="1"/>
    </xf>
    <xf numFmtId="2" fontId="72" fillId="2" borderId="0" xfId="8" applyNumberFormat="1" applyFont="1" applyFill="1">
      <alignment horizontal="left" vertical="top" wrapText="1"/>
    </xf>
    <xf numFmtId="4" fontId="16" fillId="2" borderId="30" xfId="8" applyNumberFormat="1" applyFont="1" applyFill="1" applyBorder="1" applyAlignment="1">
      <alignment horizontal="center" vertical="center" wrapText="1"/>
    </xf>
    <xf numFmtId="0" fontId="72" fillId="0" borderId="0" xfId="8" applyFont="1">
      <alignment horizontal="left" vertical="top" wrapText="1"/>
    </xf>
    <xf numFmtId="0" fontId="72" fillId="0" borderId="35" xfId="8" applyFont="1" applyBorder="1">
      <alignment horizontal="left" vertical="top" wrapText="1"/>
    </xf>
    <xf numFmtId="0" fontId="73" fillId="0" borderId="35" xfId="0" applyFont="1" applyBorder="1" applyAlignment="1">
      <alignment vertical="center" wrapText="1"/>
    </xf>
    <xf numFmtId="0" fontId="84" fillId="0" borderId="2" xfId="0" applyFont="1" applyBorder="1" applyAlignment="1">
      <alignment horizontal="left" vertical="center" wrapText="1"/>
    </xf>
    <xf numFmtId="2" fontId="72" fillId="0" borderId="0" xfId="8" applyNumberFormat="1" applyFont="1">
      <alignment horizontal="left" vertical="top" wrapText="1"/>
    </xf>
    <xf numFmtId="2" fontId="88" fillId="2" borderId="0" xfId="8" applyNumberFormat="1" applyFont="1" applyFill="1">
      <alignment horizontal="left" vertical="top" wrapText="1"/>
    </xf>
    <xf numFmtId="0" fontId="73" fillId="2" borderId="35" xfId="0" applyFont="1" applyFill="1" applyBorder="1" applyAlignment="1">
      <alignment horizontal="center" vertical="center" wrapText="1"/>
    </xf>
    <xf numFmtId="0" fontId="72" fillId="2" borderId="27" xfId="8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0" borderId="27" xfId="8" applyFont="1" applyBorder="1" applyAlignment="1">
      <alignment horizontal="center" vertical="center" wrapText="1"/>
    </xf>
    <xf numFmtId="165" fontId="16" fillId="0" borderId="27" xfId="6" applyFont="1" applyFill="1" applyBorder="1" applyAlignment="1">
      <alignment horizontal="center" vertical="center"/>
    </xf>
    <xf numFmtId="165" fontId="16" fillId="0" borderId="30" xfId="0" applyNumberFormat="1" applyFont="1" applyBorder="1" applyAlignment="1">
      <alignment vertical="center" wrapText="1"/>
    </xf>
    <xf numFmtId="169" fontId="16" fillId="0" borderId="30" xfId="8" applyNumberFormat="1" applyFont="1" applyBorder="1" applyAlignment="1">
      <alignment horizontal="center" vertical="center" wrapText="1"/>
    </xf>
    <xf numFmtId="169" fontId="16" fillId="0" borderId="30" xfId="7" applyNumberFormat="1" applyFont="1" applyFill="1" applyBorder="1" applyAlignment="1">
      <alignment horizontal="center" vertical="center" wrapText="1"/>
    </xf>
    <xf numFmtId="169" fontId="87" fillId="0" borderId="35" xfId="0" applyNumberFormat="1" applyFont="1" applyBorder="1" applyAlignment="1">
      <alignment horizontal="right" vertical="center" wrapText="1"/>
    </xf>
    <xf numFmtId="169" fontId="84" fillId="0" borderId="35" xfId="0" applyNumberFormat="1" applyFont="1" applyBorder="1" applyAlignment="1">
      <alignment horizontal="right" vertical="center" wrapText="1"/>
    </xf>
    <xf numFmtId="0" fontId="88" fillId="0" borderId="0" xfId="8" applyFont="1">
      <alignment horizontal="left" vertical="top" wrapText="1"/>
    </xf>
    <xf numFmtId="0" fontId="72" fillId="2" borderId="30" xfId="0" applyFont="1" applyFill="1" applyBorder="1" applyAlignment="1">
      <alignment vertical="center" wrapText="1"/>
    </xf>
    <xf numFmtId="0" fontId="72" fillId="2" borderId="37" xfId="0" applyFont="1" applyFill="1" applyBorder="1" applyAlignment="1">
      <alignment vertical="center" wrapText="1"/>
    </xf>
    <xf numFmtId="0" fontId="72" fillId="2" borderId="24" xfId="0" applyFont="1" applyFill="1" applyBorder="1" applyAlignment="1">
      <alignment vertical="center" wrapText="1"/>
    </xf>
    <xf numFmtId="0" fontId="89" fillId="2" borderId="0" xfId="165" applyFont="1" applyFill="1">
      <alignment horizontal="left" vertical="top" wrapText="1"/>
    </xf>
    <xf numFmtId="166" fontId="89" fillId="2" borderId="0" xfId="2021" applyNumberFormat="1" applyFont="1" applyFill="1" applyAlignment="1">
      <alignment horizontal="right"/>
    </xf>
    <xf numFmtId="0" fontId="89" fillId="2" borderId="0" xfId="165" applyFont="1" applyFill="1" applyAlignment="1"/>
    <xf numFmtId="0" fontId="90" fillId="2" borderId="0" xfId="165" applyFont="1" applyFill="1" applyAlignment="1">
      <alignment horizontal="center" vertical="center" wrapText="1"/>
    </xf>
    <xf numFmtId="0" fontId="90" fillId="2" borderId="0" xfId="165" applyFont="1" applyFill="1" applyAlignment="1">
      <alignment horizontal="center" vertical="top" wrapText="1"/>
    </xf>
    <xf numFmtId="0" fontId="72" fillId="2" borderId="31" xfId="165" applyFont="1" applyFill="1" applyBorder="1" applyAlignment="1">
      <alignment horizontal="right" vertical="top" wrapText="1"/>
    </xf>
    <xf numFmtId="0" fontId="16" fillId="2" borderId="30" xfId="165" applyFont="1" applyFill="1" applyBorder="1">
      <alignment horizontal="left" vertical="top" wrapText="1"/>
    </xf>
    <xf numFmtId="169" fontId="13" fillId="2" borderId="35" xfId="165" applyNumberFormat="1" applyFont="1" applyFill="1" applyBorder="1" applyAlignment="1">
      <alignment horizontal="center" vertical="center" wrapText="1"/>
    </xf>
    <xf numFmtId="0" fontId="89" fillId="2" borderId="0" xfId="165" applyFont="1" applyFill="1" applyAlignment="1">
      <alignment horizontal="left" vertical="center" wrapText="1"/>
    </xf>
    <xf numFmtId="0" fontId="89" fillId="2" borderId="30" xfId="165" applyFont="1" applyFill="1" applyBorder="1">
      <alignment horizontal="left" vertical="top" wrapText="1"/>
    </xf>
    <xf numFmtId="166" fontId="72" fillId="2" borderId="35" xfId="7" applyNumberFormat="1" applyFont="1" applyFill="1" applyBorder="1" applyAlignment="1">
      <alignment horizontal="center" vertical="top" wrapText="1"/>
    </xf>
    <xf numFmtId="0" fontId="72" fillId="2" borderId="0" xfId="165" applyFont="1" applyFill="1">
      <alignment horizontal="left" vertical="top" wrapText="1"/>
    </xf>
    <xf numFmtId="0" fontId="16" fillId="2" borderId="35" xfId="165" applyFont="1" applyFill="1" applyBorder="1" applyAlignment="1">
      <alignment horizontal="center" vertical="top" wrapText="1"/>
    </xf>
    <xf numFmtId="43" fontId="89" fillId="2" borderId="35" xfId="7" applyFont="1" applyFill="1" applyBorder="1" applyAlignment="1">
      <alignment horizontal="center" vertical="center" wrapText="1"/>
    </xf>
    <xf numFmtId="0" fontId="89" fillId="2" borderId="35" xfId="165" applyFont="1" applyFill="1" applyBorder="1" applyAlignment="1">
      <alignment horizontal="center" vertical="center" wrapText="1"/>
    </xf>
    <xf numFmtId="0" fontId="72" fillId="2" borderId="35" xfId="165" applyFont="1" applyFill="1" applyBorder="1">
      <alignment horizontal="left" vertical="top" wrapText="1"/>
    </xf>
    <xf numFmtId="0" fontId="72" fillId="2" borderId="35" xfId="165" applyFont="1" applyFill="1" applyBorder="1" applyAlignment="1">
      <alignment horizontal="center" vertical="top" wrapText="1"/>
    </xf>
    <xf numFmtId="0" fontId="89" fillId="2" borderId="36" xfId="165" applyFont="1" applyFill="1" applyBorder="1" applyAlignment="1">
      <alignment vertical="top" wrapText="1"/>
    </xf>
    <xf numFmtId="0" fontId="73" fillId="2" borderId="30" xfId="0" applyFont="1" applyFill="1" applyBorder="1" applyAlignment="1">
      <alignment vertical="center" wrapText="1"/>
    </xf>
    <xf numFmtId="0" fontId="72" fillId="2" borderId="0" xfId="0" applyFont="1" applyFill="1" applyAlignment="1">
      <alignment horizontal="center" vertical="top" wrapText="1"/>
    </xf>
    <xf numFmtId="0" fontId="86" fillId="2" borderId="0" xfId="0" applyFont="1" applyFill="1" applyAlignment="1">
      <alignment horizontal="left" vertical="top" wrapText="1"/>
    </xf>
    <xf numFmtId="173" fontId="73" fillId="2" borderId="35" xfId="0" applyNumberFormat="1" applyFont="1" applyFill="1" applyBorder="1" applyAlignment="1">
      <alignment vertical="center" wrapText="1"/>
    </xf>
    <xf numFmtId="0" fontId="72" fillId="2" borderId="39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center" vertical="center" wrapText="1"/>
    </xf>
    <xf numFmtId="173" fontId="72" fillId="2" borderId="35" xfId="0" applyNumberFormat="1" applyFont="1" applyFill="1" applyBorder="1" applyAlignment="1">
      <alignment vertical="center" wrapText="1"/>
    </xf>
    <xf numFmtId="169" fontId="72" fillId="2" borderId="0" xfId="8" applyNumberFormat="1" applyFont="1" applyFill="1">
      <alignment horizontal="left" vertical="top" wrapText="1"/>
    </xf>
    <xf numFmtId="0" fontId="16" fillId="2" borderId="35" xfId="0" applyFont="1" applyFill="1" applyBorder="1" applyAlignment="1">
      <alignment horizontal="left" vertical="top" wrapText="1"/>
    </xf>
    <xf numFmtId="0" fontId="72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0" xfId="1734" applyFont="1" applyFill="1" applyAlignment="1">
      <alignment horizontal="right" vertical="center"/>
    </xf>
    <xf numFmtId="0" fontId="92" fillId="2" borderId="0" xfId="0" applyFont="1" applyFill="1"/>
    <xf numFmtId="168" fontId="16" fillId="2" borderId="35" xfId="2031" applyNumberFormat="1" applyFont="1" applyFill="1" applyBorder="1">
      <alignment horizontal="right" vertical="top"/>
    </xf>
    <xf numFmtId="168" fontId="16" fillId="2" borderId="35" xfId="0" applyNumberFormat="1" applyFont="1" applyFill="1" applyBorder="1" applyAlignment="1">
      <alignment horizontal="right" vertical="top" wrapText="1"/>
    </xf>
    <xf numFmtId="0" fontId="72" fillId="2" borderId="31" xfId="0" applyFont="1" applyFill="1" applyBorder="1" applyAlignment="1">
      <alignment horizontal="center" vertical="center" wrapText="1"/>
    </xf>
    <xf numFmtId="168" fontId="72" fillId="2" borderId="35" xfId="0" applyNumberFormat="1" applyFont="1" applyFill="1" applyBorder="1" applyAlignment="1">
      <alignment horizontal="right" vertical="top" wrapText="1"/>
    </xf>
    <xf numFmtId="0" fontId="72" fillId="2" borderId="35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169" fontId="84" fillId="0" borderId="35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right"/>
    </xf>
    <xf numFmtId="169" fontId="87" fillId="0" borderId="35" xfId="0" applyNumberFormat="1" applyFont="1" applyFill="1" applyBorder="1" applyAlignment="1">
      <alignment horizontal="right" vertical="center" wrapText="1"/>
    </xf>
    <xf numFmtId="0" fontId="72" fillId="2" borderId="36" xfId="165" applyFont="1" applyFill="1" applyBorder="1">
      <alignment horizontal="left" vertical="top" wrapText="1"/>
    </xf>
    <xf numFmtId="0" fontId="72" fillId="2" borderId="37" xfId="165" applyFont="1" applyFill="1" applyBorder="1">
      <alignment horizontal="left" vertical="top" wrapText="1"/>
    </xf>
    <xf numFmtId="0" fontId="72" fillId="2" borderId="30" xfId="165" applyFont="1" applyFill="1" applyBorder="1">
      <alignment horizontal="left" vertical="top" wrapText="1"/>
    </xf>
    <xf numFmtId="166" fontId="89" fillId="2" borderId="0" xfId="2021" applyNumberFormat="1" applyFont="1" applyFill="1" applyAlignment="1">
      <alignment horizontal="right" vertical="top" wrapText="1"/>
    </xf>
    <xf numFmtId="166" fontId="89" fillId="2" borderId="0" xfId="2021" applyNumberFormat="1" applyFont="1" applyFill="1" applyAlignment="1">
      <alignment horizontal="right"/>
    </xf>
    <xf numFmtId="0" fontId="90" fillId="2" borderId="0" xfId="165" applyFont="1" applyFill="1" applyAlignment="1">
      <alignment horizontal="center" vertical="center" wrapText="1"/>
    </xf>
    <xf numFmtId="0" fontId="16" fillId="2" borderId="33" xfId="165" applyFont="1" applyFill="1" applyBorder="1" applyAlignment="1">
      <alignment horizontal="center" vertical="top" wrapText="1"/>
    </xf>
    <xf numFmtId="0" fontId="16" fillId="2" borderId="38" xfId="165" applyFont="1" applyFill="1" applyBorder="1" applyAlignment="1">
      <alignment horizontal="center" vertical="top" wrapText="1"/>
    </xf>
    <xf numFmtId="0" fontId="16" fillId="2" borderId="34" xfId="165" applyFont="1" applyFill="1" applyBorder="1" applyAlignment="1">
      <alignment horizontal="center" vertical="top" wrapText="1"/>
    </xf>
    <xf numFmtId="0" fontId="16" fillId="2" borderId="36" xfId="165" applyFont="1" applyFill="1" applyBorder="1">
      <alignment horizontal="left" vertical="top" wrapText="1"/>
    </xf>
    <xf numFmtId="0" fontId="16" fillId="2" borderId="37" xfId="165" applyFont="1" applyFill="1" applyBorder="1">
      <alignment horizontal="left" vertical="top" wrapText="1"/>
    </xf>
    <xf numFmtId="0" fontId="16" fillId="2" borderId="30" xfId="165" applyFont="1" applyFill="1" applyBorder="1">
      <alignment horizontal="left" vertical="top" wrapText="1"/>
    </xf>
    <xf numFmtId="0" fontId="16" fillId="2" borderId="36" xfId="165" applyFont="1" applyFill="1" applyBorder="1" applyAlignment="1">
      <alignment horizontal="left" vertical="center" wrapText="1"/>
    </xf>
    <xf numFmtId="0" fontId="16" fillId="2" borderId="37" xfId="165" applyFont="1" applyFill="1" applyBorder="1" applyAlignment="1">
      <alignment horizontal="left" vertical="center" wrapText="1"/>
    </xf>
    <xf numFmtId="0" fontId="16" fillId="2" borderId="30" xfId="165" applyFont="1" applyFill="1" applyBorder="1" applyAlignment="1">
      <alignment horizontal="left" vertical="center" wrapText="1"/>
    </xf>
    <xf numFmtId="0" fontId="89" fillId="2" borderId="36" xfId="165" applyFont="1" applyFill="1" applyBorder="1">
      <alignment horizontal="left" vertical="top" wrapText="1"/>
    </xf>
    <xf numFmtId="0" fontId="89" fillId="2" borderId="37" xfId="165" applyFont="1" applyFill="1" applyBorder="1">
      <alignment horizontal="left" vertical="top" wrapText="1"/>
    </xf>
    <xf numFmtId="0" fontId="89" fillId="2" borderId="30" xfId="165" applyFont="1" applyFill="1" applyBorder="1">
      <alignment horizontal="left" vertical="top" wrapText="1"/>
    </xf>
    <xf numFmtId="0" fontId="72" fillId="2" borderId="36" xfId="165" applyFont="1" applyFill="1" applyBorder="1" applyAlignment="1">
      <alignment horizontal="center" vertical="top" wrapText="1"/>
    </xf>
    <xf numFmtId="0" fontId="72" fillId="2" borderId="37" xfId="165" applyFont="1" applyFill="1" applyBorder="1" applyAlignment="1">
      <alignment horizontal="center" vertical="top" wrapText="1"/>
    </xf>
    <xf numFmtId="0" fontId="72" fillId="2" borderId="30" xfId="165" applyFont="1" applyFill="1" applyBorder="1" applyAlignment="1">
      <alignment horizontal="center" vertical="top" wrapText="1"/>
    </xf>
    <xf numFmtId="0" fontId="72" fillId="0" borderId="33" xfId="165" applyFont="1" applyFill="1" applyBorder="1" applyAlignment="1">
      <alignment horizontal="center" vertical="top" wrapText="1"/>
    </xf>
    <xf numFmtId="0" fontId="72" fillId="0" borderId="38" xfId="165" applyFont="1" applyFill="1" applyBorder="1" applyAlignment="1">
      <alignment horizontal="center" vertical="top" wrapText="1"/>
    </xf>
    <xf numFmtId="0" fontId="72" fillId="0" borderId="34" xfId="165" applyFont="1" applyFill="1" applyBorder="1" applyAlignment="1">
      <alignment horizontal="center" vertical="top" wrapText="1"/>
    </xf>
    <xf numFmtId="0" fontId="72" fillId="0" borderId="3" xfId="165" applyFont="1" applyFill="1" applyBorder="1" applyAlignment="1">
      <alignment horizontal="center" vertical="top" wrapText="1"/>
    </xf>
    <xf numFmtId="0" fontId="72" fillId="0" borderId="31" xfId="165" applyFont="1" applyFill="1" applyBorder="1" applyAlignment="1">
      <alignment horizontal="center" vertical="top" wrapText="1"/>
    </xf>
    <xf numFmtId="0" fontId="72" fillId="0" borderId="32" xfId="165" applyFont="1" applyFill="1" applyBorder="1" applyAlignment="1">
      <alignment horizontal="center" vertical="top" wrapText="1"/>
    </xf>
    <xf numFmtId="0" fontId="72" fillId="2" borderId="31" xfId="165" applyFont="1" applyFill="1" applyBorder="1" applyAlignment="1">
      <alignment horizontal="right" vertical="top" wrapText="1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vertical="center" wrapText="1"/>
    </xf>
    <xf numFmtId="0" fontId="72" fillId="2" borderId="37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left" vertical="center" wrapText="1"/>
    </xf>
    <xf numFmtId="0" fontId="72" fillId="0" borderId="35" xfId="0" applyFont="1" applyBorder="1" applyAlignment="1">
      <alignment horizontal="left" vertical="center" wrapText="1"/>
    </xf>
    <xf numFmtId="0" fontId="72" fillId="2" borderId="2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49" fontId="16" fillId="2" borderId="23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left" vertical="top" wrapText="1"/>
    </xf>
    <xf numFmtId="0" fontId="72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/>
    </xf>
    <xf numFmtId="0" fontId="16" fillId="2" borderId="35" xfId="0" applyFont="1" applyFill="1" applyBorder="1" applyAlignment="1">
      <alignment horizontal="center" vertical="top" wrapText="1"/>
    </xf>
    <xf numFmtId="0" fontId="16" fillId="2" borderId="35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22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16" fillId="2" borderId="23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88" fillId="2" borderId="0" xfId="0" applyFont="1" applyFill="1" applyAlignment="1">
      <alignment horizontal="right" vertical="top"/>
    </xf>
    <xf numFmtId="0" fontId="88" fillId="2" borderId="0" xfId="0" applyFont="1" applyFill="1" applyAlignment="1">
      <alignment horizontal="right"/>
    </xf>
    <xf numFmtId="0" fontId="16" fillId="2" borderId="36" xfId="0" applyFont="1" applyFill="1" applyBorder="1" applyAlignment="1">
      <alignment horizontal="center" vertical="center"/>
    </xf>
    <xf numFmtId="0" fontId="16" fillId="2" borderId="37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center" vertical="center"/>
    </xf>
    <xf numFmtId="0" fontId="16" fillId="2" borderId="36" xfId="0" applyFont="1" applyFill="1" applyBorder="1" applyAlignment="1">
      <alignment horizontal="left" vertical="center" wrapText="1"/>
    </xf>
    <xf numFmtId="0" fontId="16" fillId="2" borderId="37" xfId="0" applyFont="1" applyFill="1" applyBorder="1" applyAlignment="1">
      <alignment horizontal="left" vertical="center" wrapText="1"/>
    </xf>
    <xf numFmtId="0" fontId="16" fillId="2" borderId="30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right" wrapText="1"/>
    </xf>
    <xf numFmtId="0" fontId="72" fillId="2" borderId="27" xfId="8" applyFont="1" applyFill="1" applyBorder="1" applyAlignment="1">
      <alignment horizontal="center" vertical="center" wrapText="1"/>
    </xf>
    <xf numFmtId="0" fontId="72" fillId="2" borderId="33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23" xfId="8" applyFont="1" applyFill="1" applyBorder="1" applyAlignment="1">
      <alignment horizontal="center" vertical="center" wrapText="1"/>
    </xf>
    <xf numFmtId="0" fontId="72" fillId="2" borderId="2" xfId="8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89" fillId="2" borderId="35" xfId="165" applyFont="1" applyFill="1" applyBorder="1" applyAlignment="1">
      <alignment horizontal="left" vertical="center" wrapText="1"/>
    </xf>
    <xf numFmtId="166" fontId="89" fillId="0" borderId="0" xfId="2021" applyNumberFormat="1" applyFont="1" applyFill="1" applyAlignment="1">
      <alignment horizontal="right" vertical="top" wrapText="1"/>
    </xf>
    <xf numFmtId="0" fontId="72" fillId="2" borderId="23" xfId="165" applyFont="1" applyFill="1" applyBorder="1" applyAlignment="1">
      <alignment horizontal="center" vertical="top" wrapText="1"/>
    </xf>
    <xf numFmtId="0" fontId="72" fillId="2" borderId="2" xfId="165" applyFont="1" applyFill="1" applyBorder="1" applyAlignment="1">
      <alignment horizontal="center" vertical="top" wrapText="1"/>
    </xf>
    <xf numFmtId="0" fontId="72" fillId="2" borderId="33" xfId="165" applyFont="1" applyFill="1" applyBorder="1" applyAlignment="1">
      <alignment horizontal="center" vertical="top" wrapText="1"/>
    </xf>
    <xf numFmtId="0" fontId="72" fillId="2" borderId="34" xfId="165" applyFont="1" applyFill="1" applyBorder="1" applyAlignment="1">
      <alignment horizontal="center" vertical="top" wrapText="1"/>
    </xf>
    <xf numFmtId="0" fontId="72" fillId="2" borderId="3" xfId="165" applyFont="1" applyFill="1" applyBorder="1" applyAlignment="1">
      <alignment horizontal="center" vertical="top" wrapText="1"/>
    </xf>
    <xf numFmtId="0" fontId="72" fillId="2" borderId="32" xfId="165" applyFont="1" applyFill="1" applyBorder="1" applyAlignment="1">
      <alignment horizontal="center" vertical="top" wrapText="1"/>
    </xf>
    <xf numFmtId="0" fontId="72" fillId="2" borderId="35" xfId="165" applyFont="1" applyFill="1" applyBorder="1">
      <alignment horizontal="left" vertical="top" wrapText="1"/>
    </xf>
    <xf numFmtId="0" fontId="72" fillId="2" borderId="33" xfId="0" applyFont="1" applyFill="1" applyBorder="1" applyAlignment="1">
      <alignment horizontal="center" vertical="top" wrapText="1"/>
    </xf>
    <xf numFmtId="0" fontId="72" fillId="2" borderId="34" xfId="0" applyFont="1" applyFill="1" applyBorder="1" applyAlignment="1">
      <alignment horizontal="center" vertical="top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33" xfId="1734" applyFont="1" applyFill="1" applyBorder="1" applyAlignment="1">
      <alignment horizontal="center" vertical="center" wrapText="1"/>
    </xf>
    <xf numFmtId="0" fontId="16" fillId="2" borderId="38" xfId="1734" applyFont="1" applyFill="1" applyBorder="1" applyAlignment="1">
      <alignment horizontal="center" vertical="center" wrapText="1"/>
    </xf>
    <xf numFmtId="0" fontId="16" fillId="2" borderId="34" xfId="1734" applyFont="1" applyFill="1" applyBorder="1" applyAlignment="1">
      <alignment horizontal="center" vertical="center" wrapText="1"/>
    </xf>
    <xf numFmtId="0" fontId="16" fillId="2" borderId="3" xfId="1734" applyFont="1" applyFill="1" applyBorder="1" applyAlignment="1">
      <alignment horizontal="center" vertical="center" wrapText="1"/>
    </xf>
    <xf numFmtId="0" fontId="16" fillId="2" borderId="31" xfId="1734" applyFont="1" applyFill="1" applyBorder="1" applyAlignment="1">
      <alignment horizontal="center" vertical="center" wrapText="1"/>
    </xf>
    <xf numFmtId="0" fontId="16" fillId="2" borderId="32" xfId="1734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5" xfId="107" applyFont="1" applyFill="1" applyBorder="1" applyAlignment="1">
      <alignment horizontal="center" vertical="center" wrapText="1"/>
    </xf>
    <xf numFmtId="168" fontId="72" fillId="2" borderId="35" xfId="0" applyNumberFormat="1" applyFont="1" applyFill="1" applyBorder="1" applyAlignment="1">
      <alignment horizontal="center" vertical="center" wrapText="1"/>
    </xf>
    <xf numFmtId="168" fontId="72" fillId="2" borderId="0" xfId="0" applyNumberFormat="1" applyFont="1" applyFill="1" applyBorder="1" applyAlignment="1">
      <alignment horizontal="righ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13" fillId="2" borderId="37" xfId="0" applyFont="1" applyFill="1" applyBorder="1" applyAlignment="1">
      <alignment horizontal="left" vertical="center" wrapText="1"/>
    </xf>
    <xf numFmtId="0" fontId="13" fillId="2" borderId="30" xfId="0" applyFont="1" applyFill="1" applyBorder="1" applyAlignment="1">
      <alignment horizontal="left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left" vertical="center" wrapText="1"/>
    </xf>
    <xf numFmtId="0" fontId="16" fillId="2" borderId="0" xfId="299" applyFont="1" applyFill="1" applyAlignment="1">
      <alignment horizontal="center" vertical="center" wrapText="1"/>
    </xf>
    <xf numFmtId="0" fontId="72" fillId="0" borderId="36" xfId="0" applyFont="1" applyBorder="1" applyAlignment="1">
      <alignment horizontal="center" vertical="center" wrapText="1"/>
    </xf>
    <xf numFmtId="0" fontId="72" fillId="0" borderId="37" xfId="0" applyFont="1" applyBorder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left" vertical="center" wrapText="1"/>
    </xf>
    <xf numFmtId="0" fontId="16" fillId="57" borderId="35" xfId="0" applyFont="1" applyFill="1" applyBorder="1" applyAlignment="1">
      <alignment horizontal="left" vertical="top" wrapText="1"/>
    </xf>
    <xf numFmtId="0" fontId="16" fillId="58" borderId="35" xfId="0" applyFont="1" applyFill="1" applyBorder="1" applyAlignment="1">
      <alignment horizontal="center" vertical="top" wrapText="1"/>
    </xf>
    <xf numFmtId="0" fontId="86" fillId="0" borderId="35" xfId="0" applyFont="1" applyBorder="1" applyAlignment="1">
      <alignment horizontal="left" vertical="top" wrapText="1"/>
    </xf>
    <xf numFmtId="0" fontId="73" fillId="2" borderId="35" xfId="0" applyFont="1" applyFill="1" applyBorder="1" applyAlignment="1">
      <alignment horizontal="center" vertical="center" wrapText="1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2031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zoomScale="85" zoomScaleNormal="85" zoomScaleSheetLayoutView="115" workbookViewId="0">
      <selection activeCell="D8" sqref="D8"/>
    </sheetView>
  </sheetViews>
  <sheetFormatPr defaultColWidth="8.19921875" defaultRowHeight="17.75"/>
  <cols>
    <col min="1" max="1" width="12.296875" style="103" customWidth="1"/>
    <col min="2" max="2" width="15.3984375" style="103" customWidth="1"/>
    <col min="3" max="3" width="48" style="103" customWidth="1"/>
    <col min="4" max="4" width="29.59765625" style="103" customWidth="1"/>
    <col min="5" max="5" width="20.69921875" style="103" customWidth="1"/>
    <col min="6" max="6" width="21" style="103" customWidth="1"/>
    <col min="7" max="8" width="8.69921875" style="103" bestFit="1" customWidth="1"/>
    <col min="9" max="16384" width="8.19921875" style="103"/>
  </cols>
  <sheetData>
    <row r="1" spans="1:5" ht="36.549999999999997" customHeight="1">
      <c r="C1" s="151" t="s">
        <v>18</v>
      </c>
      <c r="D1" s="151"/>
    </row>
    <row r="2" spans="1:5" ht="17.100000000000001" customHeight="1">
      <c r="C2" s="152" t="s">
        <v>52</v>
      </c>
      <c r="D2" s="152"/>
      <c r="E2" s="105"/>
    </row>
    <row r="3" spans="1:5" ht="17.100000000000001" customHeight="1">
      <c r="C3" s="152" t="s">
        <v>0</v>
      </c>
      <c r="D3" s="152"/>
      <c r="E3" s="105"/>
    </row>
    <row r="4" spans="1:5">
      <c r="C4" s="104"/>
      <c r="D4" s="104"/>
      <c r="E4" s="105"/>
    </row>
    <row r="5" spans="1:5" ht="75.8" customHeight="1">
      <c r="A5" s="153" t="s">
        <v>247</v>
      </c>
      <c r="B5" s="153"/>
      <c r="C5" s="153"/>
      <c r="D5" s="153"/>
    </row>
    <row r="6" spans="1:5" ht="17.600000000000001" customHeight="1">
      <c r="A6" s="107"/>
      <c r="B6" s="107"/>
      <c r="C6" s="107"/>
      <c r="D6" s="108" t="s">
        <v>9</v>
      </c>
    </row>
    <row r="7" spans="1:5" ht="90.55" customHeight="1">
      <c r="A7" s="154"/>
      <c r="B7" s="155"/>
      <c r="C7" s="156"/>
      <c r="D7" s="115" t="s">
        <v>233</v>
      </c>
    </row>
    <row r="8" spans="1:5" ht="28.75" customHeight="1">
      <c r="A8" s="148" t="s">
        <v>234</v>
      </c>
      <c r="B8" s="149"/>
      <c r="C8" s="150"/>
      <c r="D8" s="37">
        <f>+'Հավելված N 2 '!F11</f>
        <v>903608.5</v>
      </c>
    </row>
    <row r="9" spans="1:5" ht="28.75" customHeight="1">
      <c r="A9" s="148" t="s">
        <v>235</v>
      </c>
      <c r="B9" s="149"/>
      <c r="C9" s="150"/>
      <c r="D9" s="37">
        <f>+'Հավելված N 3'!I13</f>
        <v>903608.5</v>
      </c>
    </row>
    <row r="10" spans="1:5" ht="28.75" customHeight="1">
      <c r="A10" s="148" t="s">
        <v>236</v>
      </c>
      <c r="B10" s="149"/>
      <c r="C10" s="150"/>
      <c r="D10" s="37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4"/>
  <sheetViews>
    <sheetView topLeftCell="A4" zoomScale="85" zoomScaleNormal="85" zoomScaleSheetLayoutView="115" workbookViewId="0">
      <selection activeCell="D18" sqref="D18"/>
    </sheetView>
  </sheetViews>
  <sheetFormatPr defaultColWidth="8.19921875" defaultRowHeight="17.75"/>
  <cols>
    <col min="1" max="1" width="12.296875" style="103" customWidth="1"/>
    <col min="2" max="2" width="15.3984375" style="103" customWidth="1"/>
    <col min="3" max="3" width="48" style="103" customWidth="1"/>
    <col min="4" max="6" width="22.296875" style="103" customWidth="1"/>
    <col min="7" max="7" width="20.69921875" style="103" customWidth="1"/>
    <col min="8" max="8" width="21" style="103" customWidth="1"/>
    <col min="9" max="10" width="8.69921875" style="103" bestFit="1" customWidth="1"/>
    <col min="11" max="16384" width="8.19921875" style="103"/>
  </cols>
  <sheetData>
    <row r="1" spans="1:7" ht="36.549999999999997" customHeight="1">
      <c r="C1" s="151" t="s">
        <v>19</v>
      </c>
      <c r="D1" s="151"/>
      <c r="E1" s="151"/>
      <c r="F1" s="151"/>
    </row>
    <row r="2" spans="1:7" ht="17.100000000000001" customHeight="1">
      <c r="C2" s="152" t="s">
        <v>52</v>
      </c>
      <c r="D2" s="152"/>
      <c r="E2" s="152"/>
      <c r="F2" s="152"/>
      <c r="G2" s="105"/>
    </row>
    <row r="3" spans="1:7" ht="17.100000000000001" customHeight="1">
      <c r="C3" s="152" t="s">
        <v>0</v>
      </c>
      <c r="D3" s="152"/>
      <c r="E3" s="152"/>
      <c r="F3" s="152"/>
      <c r="G3" s="105"/>
    </row>
    <row r="4" spans="1:7">
      <c r="C4" s="104"/>
      <c r="D4" s="104"/>
      <c r="E4" s="104"/>
      <c r="F4" s="104"/>
      <c r="G4" s="105"/>
    </row>
    <row r="5" spans="1:7">
      <c r="C5" s="104"/>
      <c r="D5" s="104"/>
      <c r="E5" s="104"/>
      <c r="F5" s="104"/>
      <c r="G5" s="105"/>
    </row>
    <row r="6" spans="1:7" ht="83.95" customHeight="1">
      <c r="A6" s="153" t="s">
        <v>248</v>
      </c>
      <c r="B6" s="153"/>
      <c r="C6" s="153"/>
      <c r="D6" s="153"/>
      <c r="E6" s="153"/>
      <c r="F6" s="153"/>
    </row>
    <row r="7" spans="1:7">
      <c r="A7" s="106"/>
      <c r="B7" s="106"/>
      <c r="C7" s="106"/>
      <c r="D7" s="106"/>
      <c r="E7" s="106"/>
      <c r="F7" s="106"/>
    </row>
    <row r="8" spans="1:7" ht="17.600000000000001" customHeight="1">
      <c r="A8" s="107"/>
      <c r="B8" s="107"/>
      <c r="C8" s="107"/>
      <c r="D8" s="107"/>
      <c r="E8" s="175" t="s">
        <v>9</v>
      </c>
      <c r="F8" s="175"/>
    </row>
    <row r="9" spans="1:7" ht="42.45" customHeight="1">
      <c r="A9" s="169" t="s">
        <v>264</v>
      </c>
      <c r="B9" s="170"/>
      <c r="C9" s="171"/>
      <c r="D9" s="166" t="s">
        <v>230</v>
      </c>
      <c r="E9" s="167"/>
      <c r="F9" s="168"/>
    </row>
    <row r="10" spans="1:7">
      <c r="A10" s="172"/>
      <c r="B10" s="173"/>
      <c r="C10" s="174"/>
      <c r="D10" s="143" t="s">
        <v>28</v>
      </c>
      <c r="E10" s="143" t="s">
        <v>2</v>
      </c>
      <c r="F10" s="143" t="s">
        <v>3</v>
      </c>
    </row>
    <row r="11" spans="1:7" ht="28.35" customHeight="1">
      <c r="A11" s="157" t="s">
        <v>231</v>
      </c>
      <c r="B11" s="158"/>
      <c r="C11" s="159"/>
      <c r="D11" s="110">
        <f t="shared" ref="D11:F11" si="0">+D12</f>
        <v>903608.5</v>
      </c>
      <c r="E11" s="110">
        <f t="shared" si="0"/>
        <v>903608.5</v>
      </c>
      <c r="F11" s="110">
        <f t="shared" si="0"/>
        <v>903608.5</v>
      </c>
    </row>
    <row r="12" spans="1:7" s="111" customFormat="1" ht="28.75" customHeight="1">
      <c r="A12" s="160" t="s">
        <v>27</v>
      </c>
      <c r="B12" s="161"/>
      <c r="C12" s="162"/>
      <c r="D12" s="34">
        <f t="shared" ref="D12" si="1">+D14</f>
        <v>903608.5</v>
      </c>
      <c r="E12" s="34">
        <f t="shared" ref="E12:F12" si="2">+E14</f>
        <v>903608.5</v>
      </c>
      <c r="F12" s="34">
        <f t="shared" si="2"/>
        <v>903608.5</v>
      </c>
    </row>
    <row r="13" spans="1:7">
      <c r="A13" s="163" t="s">
        <v>54</v>
      </c>
      <c r="B13" s="164"/>
      <c r="C13" s="165"/>
      <c r="D13" s="113"/>
      <c r="E13" s="113"/>
      <c r="F13" s="113"/>
    </row>
    <row r="14" spans="1:7" s="114" customFormat="1">
      <c r="A14" s="148" t="s">
        <v>232</v>
      </c>
      <c r="B14" s="149"/>
      <c r="C14" s="150"/>
      <c r="D14" s="113">
        <f>+'Հավելված N 6'!E11</f>
        <v>903608.5</v>
      </c>
      <c r="E14" s="113">
        <f>+'Հավելված N 6'!F11</f>
        <v>903608.5</v>
      </c>
      <c r="F14" s="113">
        <f>+'Հավելված N 6'!G11</f>
        <v>903608.5</v>
      </c>
    </row>
  </sheetData>
  <mergeCells count="11">
    <mergeCell ref="C1:F1"/>
    <mergeCell ref="C2:F2"/>
    <mergeCell ref="C3:F3"/>
    <mergeCell ref="A6:F6"/>
    <mergeCell ref="E8:F8"/>
    <mergeCell ref="A11:C11"/>
    <mergeCell ref="A12:C12"/>
    <mergeCell ref="A13:C13"/>
    <mergeCell ref="A14:C14"/>
    <mergeCell ref="D9:F9"/>
    <mergeCell ref="A9:C10"/>
  </mergeCells>
  <pageMargins left="0.75" right="0.75" top="1" bottom="1" header="0.5" footer="0.5"/>
  <pageSetup paperSize="9" scale="91" orientation="landscape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9"/>
  <sheetViews>
    <sheetView zoomScale="85" zoomScaleNormal="85" zoomScaleSheetLayoutView="100" workbookViewId="0">
      <selection activeCell="A7" sqref="A7"/>
    </sheetView>
  </sheetViews>
  <sheetFormatPr defaultColWidth="9.09765625" defaultRowHeight="17.75"/>
  <cols>
    <col min="1" max="1" width="6.796875" style="16" customWidth="1"/>
    <col min="2" max="2" width="10.3984375" style="49" customWidth="1"/>
    <col min="3" max="3" width="15.19921875" style="49" customWidth="1"/>
    <col min="4" max="6" width="46.296875" style="16" customWidth="1"/>
    <col min="7" max="9" width="16.3984375" style="16" customWidth="1"/>
    <col min="10" max="11" width="12.19921875" style="16" customWidth="1"/>
    <col min="12" max="16384" width="9.09765625" style="16"/>
  </cols>
  <sheetData>
    <row r="1" spans="1:38" ht="37.35" customHeight="1">
      <c r="F1" s="176" t="s">
        <v>21</v>
      </c>
      <c r="G1" s="176"/>
      <c r="H1" s="176"/>
      <c r="I1" s="176"/>
    </row>
    <row r="2" spans="1:38" ht="17.600000000000001" customHeight="1">
      <c r="F2" s="176" t="s">
        <v>50</v>
      </c>
      <c r="G2" s="176"/>
      <c r="H2" s="176"/>
      <c r="I2" s="176"/>
    </row>
    <row r="3" spans="1:38" ht="17.600000000000001" customHeight="1">
      <c r="F3" s="176" t="s">
        <v>0</v>
      </c>
      <c r="G3" s="176"/>
      <c r="H3" s="176"/>
      <c r="I3" s="176"/>
    </row>
    <row r="6" spans="1:38" ht="75.900000000000006" customHeight="1">
      <c r="A6" s="177" t="s">
        <v>287</v>
      </c>
      <c r="B6" s="177"/>
      <c r="C6" s="177"/>
      <c r="D6" s="177"/>
      <c r="E6" s="177"/>
      <c r="F6" s="177"/>
      <c r="G6" s="177"/>
      <c r="H6" s="177"/>
      <c r="I6" s="177"/>
    </row>
    <row r="7" spans="1:38">
      <c r="A7" s="51"/>
      <c r="B7" s="51"/>
      <c r="C7" s="51"/>
      <c r="D7" s="51"/>
      <c r="E7" s="51"/>
      <c r="F7" s="51"/>
    </row>
    <row r="9" spans="1:38">
      <c r="D9" s="50"/>
      <c r="E9" s="50"/>
      <c r="F9" s="50"/>
      <c r="I9" s="50" t="s">
        <v>9</v>
      </c>
    </row>
    <row r="10" spans="1:38" ht="55.75" customHeight="1">
      <c r="A10" s="178" t="s">
        <v>55</v>
      </c>
      <c r="B10" s="178" t="s">
        <v>1</v>
      </c>
      <c r="C10" s="178"/>
      <c r="D10" s="178" t="s">
        <v>56</v>
      </c>
      <c r="E10" s="178" t="s">
        <v>57</v>
      </c>
      <c r="F10" s="178" t="s">
        <v>58</v>
      </c>
      <c r="G10" s="179" t="s">
        <v>25</v>
      </c>
      <c r="H10" s="180"/>
      <c r="I10" s="181"/>
    </row>
    <row r="11" spans="1:38" ht="17.75" customHeight="1">
      <c r="A11" s="178"/>
      <c r="B11" s="178"/>
      <c r="C11" s="178"/>
      <c r="D11" s="178"/>
      <c r="E11" s="178"/>
      <c r="F11" s="178"/>
      <c r="G11" s="178" t="s">
        <v>59</v>
      </c>
      <c r="H11" s="178" t="s">
        <v>2</v>
      </c>
      <c r="I11" s="178" t="s">
        <v>3</v>
      </c>
    </row>
    <row r="12" spans="1:38">
      <c r="A12" s="178"/>
      <c r="B12" s="52" t="s">
        <v>14</v>
      </c>
      <c r="C12" s="52" t="s">
        <v>15</v>
      </c>
      <c r="D12" s="178"/>
      <c r="E12" s="178"/>
      <c r="F12" s="178"/>
      <c r="G12" s="178"/>
      <c r="H12" s="178"/>
      <c r="I12" s="178"/>
    </row>
    <row r="13" spans="1:38" s="54" customFormat="1" ht="25" customHeight="1">
      <c r="A13" s="182" t="s">
        <v>60</v>
      </c>
      <c r="B13" s="182"/>
      <c r="C13" s="182"/>
      <c r="D13" s="182"/>
      <c r="E13" s="182"/>
      <c r="F13" s="182"/>
      <c r="G13" s="31">
        <f>+G15</f>
        <v>903608.5</v>
      </c>
      <c r="H13" s="31">
        <f t="shared" ref="H13:I13" si="0">+H15</f>
        <v>903608.5</v>
      </c>
      <c r="I13" s="31">
        <f t="shared" si="0"/>
        <v>903608.5</v>
      </c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</row>
    <row r="14" spans="1:38" s="54" customFormat="1">
      <c r="A14" s="183" t="s">
        <v>54</v>
      </c>
      <c r="B14" s="183"/>
      <c r="C14" s="183"/>
      <c r="D14" s="183"/>
      <c r="E14" s="183"/>
      <c r="F14" s="183"/>
      <c r="G14" s="31"/>
      <c r="H14" s="31"/>
      <c r="I14" s="31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</row>
    <row r="15" spans="1:38" s="54" customFormat="1">
      <c r="A15" s="182" t="s">
        <v>17</v>
      </c>
      <c r="B15" s="182"/>
      <c r="C15" s="182"/>
      <c r="D15" s="182"/>
      <c r="E15" s="182"/>
      <c r="F15" s="182"/>
      <c r="G15" s="31">
        <f>+G16+G18</f>
        <v>903608.5</v>
      </c>
      <c r="H15" s="31">
        <f t="shared" ref="H15:I15" si="1">+H16+H18</f>
        <v>903608.5</v>
      </c>
      <c r="I15" s="31">
        <f t="shared" si="1"/>
        <v>903608.5</v>
      </c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</row>
    <row r="16" spans="1:38" ht="118.25" customHeight="1">
      <c r="A16" s="41"/>
      <c r="B16" s="39">
        <v>1183</v>
      </c>
      <c r="C16" s="39"/>
      <c r="D16" s="45" t="s">
        <v>46</v>
      </c>
      <c r="E16" s="45" t="s">
        <v>65</v>
      </c>
      <c r="F16" s="45" t="s">
        <v>66</v>
      </c>
      <c r="G16" s="55">
        <f t="shared" ref="G16:I16" si="2">+G17</f>
        <v>626533.79999999993</v>
      </c>
      <c r="H16" s="55">
        <f t="shared" si="2"/>
        <v>626533.79999999993</v>
      </c>
      <c r="I16" s="55">
        <f t="shared" si="2"/>
        <v>626533.79999999993</v>
      </c>
    </row>
    <row r="17" spans="1:9" ht="106.4">
      <c r="A17" s="41"/>
      <c r="B17" s="29"/>
      <c r="C17" s="29" t="s">
        <v>228</v>
      </c>
      <c r="D17" s="41" t="s">
        <v>90</v>
      </c>
      <c r="E17" s="41" t="s">
        <v>229</v>
      </c>
      <c r="F17" s="41" t="s">
        <v>61</v>
      </c>
      <c r="G17" s="56">
        <f>+'Հավելված N 4'!G92</f>
        <v>626533.79999999993</v>
      </c>
      <c r="H17" s="56">
        <f>+'Հավելված N 4'!H92</f>
        <v>626533.79999999993</v>
      </c>
      <c r="I17" s="56">
        <f>+'Հավելված N 4'!I92</f>
        <v>626533.79999999993</v>
      </c>
    </row>
    <row r="18" spans="1:9" ht="100.25" customHeight="1">
      <c r="A18" s="41"/>
      <c r="B18" s="39">
        <v>1236</v>
      </c>
      <c r="C18" s="39"/>
      <c r="D18" s="45" t="s">
        <v>62</v>
      </c>
      <c r="E18" s="45" t="s">
        <v>63</v>
      </c>
      <c r="F18" s="45" t="s">
        <v>64</v>
      </c>
      <c r="G18" s="55">
        <f t="shared" ref="G18:I18" si="3">+G19</f>
        <v>277074.7</v>
      </c>
      <c r="H18" s="55">
        <f t="shared" si="3"/>
        <v>277074.7</v>
      </c>
      <c r="I18" s="55">
        <f t="shared" si="3"/>
        <v>277074.7</v>
      </c>
    </row>
    <row r="19" spans="1:9" ht="124.15">
      <c r="A19" s="41"/>
      <c r="B19" s="29"/>
      <c r="C19" s="29" t="s">
        <v>67</v>
      </c>
      <c r="D19" s="41" t="s">
        <v>53</v>
      </c>
      <c r="E19" s="41" t="s">
        <v>68</v>
      </c>
      <c r="F19" s="41" t="s">
        <v>61</v>
      </c>
      <c r="G19" s="56">
        <f>+'Հավելված N 4'!G26</f>
        <v>277074.7</v>
      </c>
      <c r="H19" s="56">
        <f>+'Հավելված N 4'!H26</f>
        <v>277074.7</v>
      </c>
      <c r="I19" s="56">
        <f>+'Հավելված N 4'!I26</f>
        <v>277074.7</v>
      </c>
    </row>
  </sheetData>
  <mergeCells count="16">
    <mergeCell ref="A15:F15"/>
    <mergeCell ref="G11:G12"/>
    <mergeCell ref="H11:H12"/>
    <mergeCell ref="I11:I12"/>
    <mergeCell ref="A13:F13"/>
    <mergeCell ref="A14:F14"/>
    <mergeCell ref="F1:I1"/>
    <mergeCell ref="F2:I2"/>
    <mergeCell ref="F3:I3"/>
    <mergeCell ref="A6:I6"/>
    <mergeCell ref="A10:A12"/>
    <mergeCell ref="B10:C11"/>
    <mergeCell ref="D10:D12"/>
    <mergeCell ref="E10:E12"/>
    <mergeCell ref="F10:F12"/>
    <mergeCell ref="G10:I10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9"/>
  <sheetViews>
    <sheetView zoomScale="74" zoomScaleNormal="74" zoomScaleSheetLayoutView="100" workbookViewId="0">
      <selection activeCell="F1" sqref="F1:I1"/>
    </sheetView>
  </sheetViews>
  <sheetFormatPr defaultColWidth="9.09765625" defaultRowHeight="17.75"/>
  <cols>
    <col min="1" max="3" width="8.09765625" style="2" customWidth="1"/>
    <col min="4" max="4" width="11.59765625" style="2" customWidth="1"/>
    <col min="5" max="5" width="13.8984375" style="2" customWidth="1"/>
    <col min="6" max="6" width="62.09765625" style="2" customWidth="1"/>
    <col min="7" max="9" width="19.69921875" style="2" customWidth="1"/>
    <col min="10" max="12" width="15" style="2" customWidth="1"/>
    <col min="13" max="16384" width="9.09765625" style="2"/>
  </cols>
  <sheetData>
    <row r="1" spans="1:9" s="19" customFormat="1" ht="37.5" customHeight="1">
      <c r="F1" s="198" t="s">
        <v>44</v>
      </c>
      <c r="G1" s="198"/>
      <c r="H1" s="198"/>
      <c r="I1" s="198"/>
    </row>
    <row r="2" spans="1:9" s="17" customFormat="1" ht="17.600000000000001" customHeight="1">
      <c r="F2" s="199" t="s">
        <v>50</v>
      </c>
      <c r="G2" s="199"/>
      <c r="H2" s="199"/>
      <c r="I2" s="199"/>
    </row>
    <row r="3" spans="1:9" s="17" customFormat="1" ht="17.600000000000001" customHeight="1">
      <c r="F3" s="199" t="s">
        <v>0</v>
      </c>
      <c r="G3" s="199"/>
      <c r="H3" s="199"/>
      <c r="I3" s="199"/>
    </row>
    <row r="4" spans="1:9" ht="13.7" customHeight="1"/>
    <row r="5" spans="1:9" ht="13.7" customHeight="1"/>
    <row r="6" spans="1:9" ht="13.7" customHeight="1"/>
    <row r="7" spans="1:9" ht="52.55" customHeight="1">
      <c r="A7" s="200" t="s">
        <v>282</v>
      </c>
      <c r="B7" s="200"/>
      <c r="C7" s="200"/>
      <c r="D7" s="200"/>
      <c r="E7" s="200"/>
      <c r="F7" s="200"/>
      <c r="G7" s="200"/>
      <c r="H7" s="200"/>
      <c r="I7" s="200"/>
    </row>
    <row r="8" spans="1:9">
      <c r="A8" s="27"/>
      <c r="B8" s="27"/>
      <c r="C8" s="27"/>
      <c r="D8" s="27"/>
      <c r="E8" s="27"/>
      <c r="F8" s="27"/>
      <c r="G8" s="27"/>
      <c r="H8" s="27"/>
      <c r="I8" s="27"/>
    </row>
    <row r="10" spans="1:9">
      <c r="G10" s="17"/>
      <c r="I10" s="17" t="s">
        <v>9</v>
      </c>
    </row>
    <row r="11" spans="1:9" s="9" customFormat="1" ht="56.45" customHeight="1">
      <c r="A11" s="201" t="s">
        <v>10</v>
      </c>
      <c r="B11" s="201"/>
      <c r="C11" s="201"/>
      <c r="D11" s="201" t="s">
        <v>1</v>
      </c>
      <c r="E11" s="201"/>
      <c r="F11" s="201" t="s">
        <v>5</v>
      </c>
      <c r="G11" s="179" t="s">
        <v>25</v>
      </c>
      <c r="H11" s="180"/>
      <c r="I11" s="181"/>
    </row>
    <row r="12" spans="1:9" s="9" customFormat="1" ht="35.5">
      <c r="A12" s="18" t="s">
        <v>23</v>
      </c>
      <c r="B12" s="18" t="s">
        <v>24</v>
      </c>
      <c r="C12" s="18" t="s">
        <v>11</v>
      </c>
      <c r="D12" s="18" t="s">
        <v>4</v>
      </c>
      <c r="E12" s="18" t="s">
        <v>15</v>
      </c>
      <c r="F12" s="201"/>
      <c r="G12" s="18" t="s">
        <v>28</v>
      </c>
      <c r="H12" s="18" t="s">
        <v>2</v>
      </c>
      <c r="I12" s="18" t="s">
        <v>3</v>
      </c>
    </row>
    <row r="13" spans="1:9" s="9" customFormat="1" ht="34.950000000000003" customHeight="1">
      <c r="A13" s="8"/>
      <c r="B13" s="8"/>
      <c r="C13" s="8"/>
      <c r="D13" s="18"/>
      <c r="E13" s="18"/>
      <c r="F13" s="14" t="s">
        <v>8</v>
      </c>
      <c r="G13" s="7">
        <f>+G15</f>
        <v>903608.5</v>
      </c>
      <c r="H13" s="7">
        <f t="shared" ref="H13:I13" si="0">+H15</f>
        <v>903608.5</v>
      </c>
      <c r="I13" s="7">
        <f t="shared" si="0"/>
        <v>903608.5</v>
      </c>
    </row>
    <row r="14" spans="1:9" s="9" customFormat="1">
      <c r="A14" s="8"/>
      <c r="B14" s="8"/>
      <c r="C14" s="8"/>
      <c r="D14" s="18"/>
      <c r="E14" s="18"/>
      <c r="F14" s="8" t="s">
        <v>35</v>
      </c>
      <c r="G14" s="1"/>
      <c r="H14" s="1"/>
      <c r="I14" s="1"/>
    </row>
    <row r="15" spans="1:9" s="9" customFormat="1" ht="33.35">
      <c r="A15" s="8"/>
      <c r="B15" s="8"/>
      <c r="C15" s="8"/>
      <c r="D15" s="18"/>
      <c r="E15" s="18"/>
      <c r="F15" s="3" t="s">
        <v>17</v>
      </c>
      <c r="G15" s="1">
        <f>+G16</f>
        <v>903608.5</v>
      </c>
      <c r="H15" s="1">
        <f t="shared" ref="H15:I15" si="1">+H16</f>
        <v>903608.5</v>
      </c>
      <c r="I15" s="1">
        <f t="shared" si="1"/>
        <v>903608.5</v>
      </c>
    </row>
    <row r="16" spans="1:9" s="9" customFormat="1" ht="17.600000000000001" customHeight="1">
      <c r="A16" s="190" t="s">
        <v>36</v>
      </c>
      <c r="B16" s="194"/>
      <c r="C16" s="194"/>
      <c r="D16" s="187"/>
      <c r="E16" s="184"/>
      <c r="F16" s="32" t="s">
        <v>40</v>
      </c>
      <c r="G16" s="1">
        <f>+G18+G84</f>
        <v>903608.5</v>
      </c>
      <c r="H16" s="1">
        <f>+H18+H84</f>
        <v>903608.5</v>
      </c>
      <c r="I16" s="1">
        <f>+I18+I84</f>
        <v>903608.5</v>
      </c>
    </row>
    <row r="17" spans="1:9" s="9" customFormat="1" ht="16.95" customHeight="1">
      <c r="A17" s="191"/>
      <c r="B17" s="194"/>
      <c r="C17" s="194"/>
      <c r="D17" s="188"/>
      <c r="E17" s="185"/>
      <c r="F17" s="30" t="s">
        <v>6</v>
      </c>
      <c r="G17" s="4"/>
      <c r="H17" s="5"/>
      <c r="I17" s="4"/>
    </row>
    <row r="18" spans="1:9" s="9" customFormat="1">
      <c r="A18" s="191"/>
      <c r="B18" s="190" t="s">
        <v>32</v>
      </c>
      <c r="C18" s="194"/>
      <c r="D18" s="188"/>
      <c r="E18" s="185"/>
      <c r="F18" s="32" t="s">
        <v>49</v>
      </c>
      <c r="G18" s="5">
        <f>+G20</f>
        <v>277074.7</v>
      </c>
      <c r="H18" s="5">
        <f t="shared" ref="H18:I18" si="2">+H20</f>
        <v>277074.7</v>
      </c>
      <c r="I18" s="5">
        <f t="shared" si="2"/>
        <v>277074.7</v>
      </c>
    </row>
    <row r="19" spans="1:9" s="9" customFormat="1" ht="16.95" customHeight="1">
      <c r="A19" s="191"/>
      <c r="B19" s="191"/>
      <c r="C19" s="194"/>
      <c r="D19" s="188"/>
      <c r="E19" s="185"/>
      <c r="F19" s="30" t="s">
        <v>6</v>
      </c>
      <c r="G19" s="4"/>
      <c r="H19" s="5"/>
      <c r="I19" s="4"/>
    </row>
    <row r="20" spans="1:9" s="9" customFormat="1">
      <c r="A20" s="191"/>
      <c r="B20" s="191"/>
      <c r="C20" s="190" t="s">
        <v>38</v>
      </c>
      <c r="D20" s="188"/>
      <c r="E20" s="185"/>
      <c r="F20" s="32" t="s">
        <v>48</v>
      </c>
      <c r="G20" s="5">
        <f>+G22</f>
        <v>277074.7</v>
      </c>
      <c r="H20" s="5">
        <f>+H22</f>
        <v>277074.7</v>
      </c>
      <c r="I20" s="5">
        <f>+I22</f>
        <v>277074.7</v>
      </c>
    </row>
    <row r="21" spans="1:9" s="9" customFormat="1" ht="16.95" customHeight="1">
      <c r="A21" s="191"/>
      <c r="B21" s="191"/>
      <c r="C21" s="191"/>
      <c r="D21" s="188"/>
      <c r="E21" s="185"/>
      <c r="F21" s="30" t="s">
        <v>6</v>
      </c>
      <c r="G21" s="10"/>
      <c r="H21" s="5"/>
      <c r="I21" s="10"/>
    </row>
    <row r="22" spans="1:9" s="9" customFormat="1" ht="35.5">
      <c r="A22" s="191"/>
      <c r="B22" s="191"/>
      <c r="C22" s="191"/>
      <c r="D22" s="188"/>
      <c r="E22" s="185"/>
      <c r="F22" s="36" t="s">
        <v>12</v>
      </c>
      <c r="G22" s="10">
        <f>+G24</f>
        <v>277074.7</v>
      </c>
      <c r="H22" s="5">
        <f>+H24</f>
        <v>277074.7</v>
      </c>
      <c r="I22" s="10">
        <f>+I24</f>
        <v>277074.7</v>
      </c>
    </row>
    <row r="23" spans="1:9" s="9" customFormat="1" ht="16.95" customHeight="1">
      <c r="A23" s="191"/>
      <c r="B23" s="191"/>
      <c r="C23" s="191"/>
      <c r="D23" s="189"/>
      <c r="E23" s="186"/>
      <c r="F23" s="30" t="s">
        <v>6</v>
      </c>
      <c r="G23" s="10"/>
      <c r="H23" s="5"/>
      <c r="I23" s="10"/>
    </row>
    <row r="24" spans="1:9" s="9" customFormat="1" ht="40.85" customHeight="1">
      <c r="A24" s="191"/>
      <c r="B24" s="191"/>
      <c r="C24" s="191"/>
      <c r="D24" s="39">
        <v>1236</v>
      </c>
      <c r="E24" s="193" t="s">
        <v>41</v>
      </c>
      <c r="F24" s="193"/>
      <c r="G24" s="1">
        <f>+G26</f>
        <v>277074.7</v>
      </c>
      <c r="H24" s="1">
        <f t="shared" ref="H24:I24" si="3">+H26</f>
        <v>277074.7</v>
      </c>
      <c r="I24" s="1">
        <f t="shared" si="3"/>
        <v>277074.7</v>
      </c>
    </row>
    <row r="25" spans="1:9" s="9" customFormat="1" ht="16.95" customHeight="1">
      <c r="A25" s="191"/>
      <c r="B25" s="191"/>
      <c r="C25" s="191"/>
      <c r="D25" s="196"/>
      <c r="E25" s="43"/>
      <c r="F25" s="30" t="s">
        <v>6</v>
      </c>
      <c r="G25" s="1"/>
      <c r="H25" s="1"/>
      <c r="I25" s="1"/>
    </row>
    <row r="26" spans="1:9" s="9" customFormat="1" ht="50">
      <c r="A26" s="191"/>
      <c r="B26" s="191"/>
      <c r="C26" s="191"/>
      <c r="D26" s="196"/>
      <c r="E26" s="39">
        <v>32006</v>
      </c>
      <c r="F26" s="33" t="s">
        <v>53</v>
      </c>
      <c r="G26" s="11">
        <f>+G28+G35+G42+G49+G56+G63+G70+G77</f>
        <v>277074.7</v>
      </c>
      <c r="H26" s="11">
        <f t="shared" ref="H26:I26" si="4">+H28+H35+H42+H49+H56+H63+H70+H77</f>
        <v>277074.7</v>
      </c>
      <c r="I26" s="11">
        <f t="shared" si="4"/>
        <v>277074.7</v>
      </c>
    </row>
    <row r="27" spans="1:9" s="9" customFormat="1" ht="17.5" customHeight="1">
      <c r="A27" s="191"/>
      <c r="B27" s="191"/>
      <c r="C27" s="191"/>
      <c r="D27" s="196"/>
      <c r="E27" s="195"/>
      <c r="F27" s="30" t="s">
        <v>16</v>
      </c>
      <c r="G27" s="4"/>
      <c r="H27" s="5"/>
      <c r="I27" s="4"/>
    </row>
    <row r="28" spans="1:9" s="12" customFormat="1" ht="36.549999999999997" customHeight="1">
      <c r="A28" s="191"/>
      <c r="B28" s="191"/>
      <c r="C28" s="191"/>
      <c r="D28" s="196"/>
      <c r="E28" s="195"/>
      <c r="F28" s="38" t="s">
        <v>219</v>
      </c>
      <c r="G28" s="25">
        <f>+G30</f>
        <v>130925.6</v>
      </c>
      <c r="H28" s="25">
        <f>+H30</f>
        <v>130925.6</v>
      </c>
      <c r="I28" s="25">
        <f>+I30</f>
        <v>130925.6</v>
      </c>
    </row>
    <row r="29" spans="1:9" s="9" customFormat="1" ht="53.2">
      <c r="A29" s="191"/>
      <c r="B29" s="191"/>
      <c r="C29" s="191"/>
      <c r="D29" s="196"/>
      <c r="E29" s="195"/>
      <c r="F29" s="30" t="s">
        <v>13</v>
      </c>
      <c r="G29" s="4"/>
      <c r="H29" s="26"/>
      <c r="I29" s="4"/>
    </row>
    <row r="30" spans="1:9" s="9" customFormat="1" ht="16.95" customHeight="1">
      <c r="A30" s="191"/>
      <c r="B30" s="191"/>
      <c r="C30" s="191"/>
      <c r="D30" s="196"/>
      <c r="E30" s="195"/>
      <c r="F30" s="42" t="s">
        <v>7</v>
      </c>
      <c r="G30" s="5">
        <f>+G31</f>
        <v>130925.6</v>
      </c>
      <c r="H30" s="5">
        <f t="shared" ref="H30" si="5">+H31</f>
        <v>130925.6</v>
      </c>
      <c r="I30" s="5">
        <f t="shared" ref="I30" si="6">+I31</f>
        <v>130925.6</v>
      </c>
    </row>
    <row r="31" spans="1:9" s="9" customFormat="1" ht="16.95" customHeight="1">
      <c r="A31" s="191"/>
      <c r="B31" s="191"/>
      <c r="C31" s="191"/>
      <c r="D31" s="196"/>
      <c r="E31" s="195"/>
      <c r="F31" s="30" t="s">
        <v>33</v>
      </c>
      <c r="G31" s="6">
        <f t="shared" ref="G31:I32" si="7">+G32</f>
        <v>130925.6</v>
      </c>
      <c r="H31" s="26">
        <f t="shared" si="7"/>
        <v>130925.6</v>
      </c>
      <c r="I31" s="6">
        <f t="shared" si="7"/>
        <v>130925.6</v>
      </c>
    </row>
    <row r="32" spans="1:9" s="9" customFormat="1" ht="17.5" customHeight="1">
      <c r="A32" s="191"/>
      <c r="B32" s="191"/>
      <c r="C32" s="191"/>
      <c r="D32" s="196"/>
      <c r="E32" s="195"/>
      <c r="F32" s="30" t="s">
        <v>34</v>
      </c>
      <c r="G32" s="6">
        <f t="shared" si="7"/>
        <v>130925.6</v>
      </c>
      <c r="H32" s="6">
        <f t="shared" si="7"/>
        <v>130925.6</v>
      </c>
      <c r="I32" s="6">
        <f t="shared" si="7"/>
        <v>130925.6</v>
      </c>
    </row>
    <row r="33" spans="1:10" s="9" customFormat="1" ht="17.5" customHeight="1">
      <c r="A33" s="191"/>
      <c r="B33" s="191"/>
      <c r="C33" s="191"/>
      <c r="D33" s="196"/>
      <c r="E33" s="195"/>
      <c r="F33" s="40" t="s">
        <v>222</v>
      </c>
      <c r="G33" s="21">
        <f>+G34</f>
        <v>130925.6</v>
      </c>
      <c r="H33" s="15">
        <f>+H34</f>
        <v>130925.6</v>
      </c>
      <c r="I33" s="21">
        <f>+I34</f>
        <v>130925.6</v>
      </c>
      <c r="J33" s="13"/>
    </row>
    <row r="34" spans="1:10" s="9" customFormat="1" ht="17.5" customHeight="1">
      <c r="A34" s="191"/>
      <c r="B34" s="191"/>
      <c r="C34" s="191"/>
      <c r="D34" s="196"/>
      <c r="E34" s="195"/>
      <c r="F34" s="40" t="s">
        <v>223</v>
      </c>
      <c r="G34" s="21">
        <f>+I34</f>
        <v>130925.6</v>
      </c>
      <c r="H34" s="21">
        <f>+I34</f>
        <v>130925.6</v>
      </c>
      <c r="I34" s="21">
        <f>+'Հավելված N 5'!G75</f>
        <v>130925.6</v>
      </c>
      <c r="J34" s="13"/>
    </row>
    <row r="35" spans="1:10" s="12" customFormat="1" ht="36.549999999999997" customHeight="1">
      <c r="A35" s="191"/>
      <c r="B35" s="191"/>
      <c r="C35" s="191"/>
      <c r="D35" s="196"/>
      <c r="E35" s="195"/>
      <c r="F35" s="38" t="s">
        <v>124</v>
      </c>
      <c r="G35" s="25">
        <f>+G37</f>
        <v>11108.7</v>
      </c>
      <c r="H35" s="25">
        <f>+H37</f>
        <v>11108.7</v>
      </c>
      <c r="I35" s="25">
        <f>+I37</f>
        <v>11108.7</v>
      </c>
    </row>
    <row r="36" spans="1:10" s="9" customFormat="1" ht="53.2">
      <c r="A36" s="191"/>
      <c r="B36" s="191"/>
      <c r="C36" s="191"/>
      <c r="D36" s="196"/>
      <c r="E36" s="195"/>
      <c r="F36" s="30" t="s">
        <v>13</v>
      </c>
      <c r="G36" s="4"/>
      <c r="H36" s="26"/>
      <c r="I36" s="4"/>
    </row>
    <row r="37" spans="1:10" s="9" customFormat="1" ht="16.95" customHeight="1">
      <c r="A37" s="191"/>
      <c r="B37" s="191"/>
      <c r="C37" s="191"/>
      <c r="D37" s="196"/>
      <c r="E37" s="195"/>
      <c r="F37" s="141" t="s">
        <v>7</v>
      </c>
      <c r="G37" s="5">
        <f>+G38</f>
        <v>11108.7</v>
      </c>
      <c r="H37" s="5">
        <f t="shared" ref="H37:I37" si="8">+H38</f>
        <v>11108.7</v>
      </c>
      <c r="I37" s="5">
        <f t="shared" si="8"/>
        <v>11108.7</v>
      </c>
    </row>
    <row r="38" spans="1:10" s="9" customFormat="1" ht="16.95" customHeight="1">
      <c r="A38" s="191"/>
      <c r="B38" s="191"/>
      <c r="C38" s="191"/>
      <c r="D38" s="196"/>
      <c r="E38" s="195"/>
      <c r="F38" s="30" t="s">
        <v>33</v>
      </c>
      <c r="G38" s="6">
        <f t="shared" ref="G38:I39" si="9">+G39</f>
        <v>11108.7</v>
      </c>
      <c r="H38" s="26">
        <f t="shared" si="9"/>
        <v>11108.7</v>
      </c>
      <c r="I38" s="6">
        <f t="shared" si="9"/>
        <v>11108.7</v>
      </c>
    </row>
    <row r="39" spans="1:10" s="9" customFormat="1" ht="17.5" customHeight="1">
      <c r="A39" s="191"/>
      <c r="B39" s="191"/>
      <c r="C39" s="191"/>
      <c r="D39" s="196"/>
      <c r="E39" s="195"/>
      <c r="F39" s="30" t="s">
        <v>34</v>
      </c>
      <c r="G39" s="6">
        <f t="shared" si="9"/>
        <v>11108.7</v>
      </c>
      <c r="H39" s="6">
        <f t="shared" si="9"/>
        <v>11108.7</v>
      </c>
      <c r="I39" s="6">
        <f t="shared" si="9"/>
        <v>11108.7</v>
      </c>
    </row>
    <row r="40" spans="1:10" s="9" customFormat="1" ht="17.5" customHeight="1">
      <c r="A40" s="191"/>
      <c r="B40" s="191"/>
      <c r="C40" s="191"/>
      <c r="D40" s="196"/>
      <c r="E40" s="195"/>
      <c r="F40" s="40" t="s">
        <v>222</v>
      </c>
      <c r="G40" s="21">
        <f>+G41</f>
        <v>11108.7</v>
      </c>
      <c r="H40" s="15">
        <f>+H41</f>
        <v>11108.7</v>
      </c>
      <c r="I40" s="21">
        <f>+I41</f>
        <v>11108.7</v>
      </c>
      <c r="J40" s="13"/>
    </row>
    <row r="41" spans="1:10" s="9" customFormat="1" ht="36" customHeight="1">
      <c r="A41" s="191"/>
      <c r="B41" s="191"/>
      <c r="C41" s="191"/>
      <c r="D41" s="196"/>
      <c r="E41" s="195"/>
      <c r="F41" s="40" t="s">
        <v>223</v>
      </c>
      <c r="G41" s="21">
        <f>+I41</f>
        <v>11108.7</v>
      </c>
      <c r="H41" s="21">
        <f>+I41</f>
        <v>11108.7</v>
      </c>
      <c r="I41" s="21">
        <f>+'Հավելված N 5'!G102</f>
        <v>11108.7</v>
      </c>
      <c r="J41" s="13"/>
    </row>
    <row r="42" spans="1:10" s="12" customFormat="1" ht="36.549999999999997" customHeight="1">
      <c r="A42" s="191"/>
      <c r="B42" s="191"/>
      <c r="C42" s="191"/>
      <c r="D42" s="196"/>
      <c r="E42" s="195"/>
      <c r="F42" s="38" t="s">
        <v>133</v>
      </c>
      <c r="G42" s="25">
        <f>+G44</f>
        <v>23297.899999999998</v>
      </c>
      <c r="H42" s="25">
        <f>+H44</f>
        <v>23297.899999999998</v>
      </c>
      <c r="I42" s="25">
        <f>+I44</f>
        <v>23297.899999999998</v>
      </c>
    </row>
    <row r="43" spans="1:10" s="9" customFormat="1" ht="53.2">
      <c r="A43" s="191"/>
      <c r="B43" s="191"/>
      <c r="C43" s="191"/>
      <c r="D43" s="196"/>
      <c r="E43" s="195"/>
      <c r="F43" s="30" t="s">
        <v>13</v>
      </c>
      <c r="G43" s="4"/>
      <c r="H43" s="26"/>
      <c r="I43" s="4"/>
    </row>
    <row r="44" spans="1:10" s="9" customFormat="1" ht="16.95" customHeight="1">
      <c r="A44" s="191"/>
      <c r="B44" s="191"/>
      <c r="C44" s="191"/>
      <c r="D44" s="196"/>
      <c r="E44" s="195"/>
      <c r="F44" s="42" t="s">
        <v>7</v>
      </c>
      <c r="G44" s="5">
        <f>+G45</f>
        <v>23297.899999999998</v>
      </c>
      <c r="H44" s="5">
        <f t="shared" ref="H44" si="10">+H45</f>
        <v>23297.899999999998</v>
      </c>
      <c r="I44" s="5">
        <f t="shared" ref="I44" si="11">+I45</f>
        <v>23297.899999999998</v>
      </c>
    </row>
    <row r="45" spans="1:10" s="9" customFormat="1" ht="16.95" customHeight="1">
      <c r="A45" s="191"/>
      <c r="B45" s="191"/>
      <c r="C45" s="191"/>
      <c r="D45" s="196"/>
      <c r="E45" s="195"/>
      <c r="F45" s="30" t="s">
        <v>33</v>
      </c>
      <c r="G45" s="6">
        <f t="shared" ref="G45:I46" si="12">+G46</f>
        <v>23297.899999999998</v>
      </c>
      <c r="H45" s="26">
        <f t="shared" si="12"/>
        <v>23297.899999999998</v>
      </c>
      <c r="I45" s="6">
        <f t="shared" si="12"/>
        <v>23297.899999999998</v>
      </c>
    </row>
    <row r="46" spans="1:10" s="9" customFormat="1" ht="17.5" customHeight="1">
      <c r="A46" s="191"/>
      <c r="B46" s="191"/>
      <c r="C46" s="191"/>
      <c r="D46" s="196"/>
      <c r="E46" s="195"/>
      <c r="F46" s="30" t="s">
        <v>34</v>
      </c>
      <c r="G46" s="6">
        <f t="shared" si="12"/>
        <v>23297.899999999998</v>
      </c>
      <c r="H46" s="6">
        <f t="shared" si="12"/>
        <v>23297.899999999998</v>
      </c>
      <c r="I46" s="6">
        <f t="shared" si="12"/>
        <v>23297.899999999998</v>
      </c>
    </row>
    <row r="47" spans="1:10" s="9" customFormat="1" ht="17.5" customHeight="1">
      <c r="A47" s="191"/>
      <c r="B47" s="191"/>
      <c r="C47" s="191"/>
      <c r="D47" s="196"/>
      <c r="E47" s="195"/>
      <c r="F47" s="40" t="s">
        <v>222</v>
      </c>
      <c r="G47" s="21">
        <f>+G48</f>
        <v>23297.899999999998</v>
      </c>
      <c r="H47" s="15">
        <f>+H48</f>
        <v>23297.899999999998</v>
      </c>
      <c r="I47" s="21">
        <f>+I48</f>
        <v>23297.899999999998</v>
      </c>
      <c r="J47" s="13"/>
    </row>
    <row r="48" spans="1:10" s="9" customFormat="1" ht="17.5" customHeight="1">
      <c r="A48" s="191"/>
      <c r="B48" s="191"/>
      <c r="C48" s="191"/>
      <c r="D48" s="196"/>
      <c r="E48" s="195"/>
      <c r="F48" s="40" t="s">
        <v>223</v>
      </c>
      <c r="G48" s="21">
        <f>+I48</f>
        <v>23297.899999999998</v>
      </c>
      <c r="H48" s="21">
        <f>+I48</f>
        <v>23297.899999999998</v>
      </c>
      <c r="I48" s="21">
        <f>+'Հավելված N 5'!G115</f>
        <v>23297.899999999998</v>
      </c>
      <c r="J48" s="13"/>
    </row>
    <row r="49" spans="1:10" s="12" customFormat="1" ht="36.549999999999997" customHeight="1">
      <c r="A49" s="191"/>
      <c r="B49" s="191"/>
      <c r="C49" s="191"/>
      <c r="D49" s="196"/>
      <c r="E49" s="195"/>
      <c r="F49" s="38" t="s">
        <v>158</v>
      </c>
      <c r="G49" s="25">
        <f>+G51</f>
        <v>30358</v>
      </c>
      <c r="H49" s="25">
        <f>+H51</f>
        <v>30358</v>
      </c>
      <c r="I49" s="25">
        <f>+I51</f>
        <v>30358</v>
      </c>
    </row>
    <row r="50" spans="1:10" s="9" customFormat="1" ht="53.2">
      <c r="A50" s="191"/>
      <c r="B50" s="191"/>
      <c r="C50" s="191"/>
      <c r="D50" s="196"/>
      <c r="E50" s="195"/>
      <c r="F50" s="30" t="s">
        <v>13</v>
      </c>
      <c r="G50" s="4"/>
      <c r="H50" s="26"/>
      <c r="I50" s="4"/>
    </row>
    <row r="51" spans="1:10" s="9" customFormat="1" ht="16.95" customHeight="1">
      <c r="A51" s="191"/>
      <c r="B51" s="191"/>
      <c r="C51" s="191"/>
      <c r="D51" s="196"/>
      <c r="E51" s="195"/>
      <c r="F51" s="42" t="s">
        <v>7</v>
      </c>
      <c r="G51" s="5">
        <f>+G52</f>
        <v>30358</v>
      </c>
      <c r="H51" s="5">
        <f t="shared" ref="H51" si="13">+H52</f>
        <v>30358</v>
      </c>
      <c r="I51" s="5">
        <f t="shared" ref="I51" si="14">+I52</f>
        <v>30358</v>
      </c>
    </row>
    <row r="52" spans="1:10" s="9" customFormat="1" ht="16.95" customHeight="1">
      <c r="A52" s="191"/>
      <c r="B52" s="191"/>
      <c r="C52" s="191"/>
      <c r="D52" s="196"/>
      <c r="E52" s="195"/>
      <c r="F52" s="30" t="s">
        <v>33</v>
      </c>
      <c r="G52" s="6">
        <f t="shared" ref="G52:I53" si="15">+G53</f>
        <v>30358</v>
      </c>
      <c r="H52" s="26">
        <f t="shared" si="15"/>
        <v>30358</v>
      </c>
      <c r="I52" s="6">
        <f t="shared" si="15"/>
        <v>30358</v>
      </c>
    </row>
    <row r="53" spans="1:10" s="9" customFormat="1" ht="17.5" customHeight="1">
      <c r="A53" s="191"/>
      <c r="B53" s="191"/>
      <c r="C53" s="191"/>
      <c r="D53" s="196"/>
      <c r="E53" s="195"/>
      <c r="F53" s="30" t="s">
        <v>34</v>
      </c>
      <c r="G53" s="6">
        <f t="shared" si="15"/>
        <v>30358</v>
      </c>
      <c r="H53" s="6">
        <f t="shared" si="15"/>
        <v>30358</v>
      </c>
      <c r="I53" s="6">
        <f t="shared" si="15"/>
        <v>30358</v>
      </c>
    </row>
    <row r="54" spans="1:10" s="9" customFormat="1" ht="17.5" customHeight="1">
      <c r="A54" s="191"/>
      <c r="B54" s="191"/>
      <c r="C54" s="191"/>
      <c r="D54" s="196"/>
      <c r="E54" s="195"/>
      <c r="F54" s="40" t="s">
        <v>222</v>
      </c>
      <c r="G54" s="21">
        <f>+G55</f>
        <v>30358</v>
      </c>
      <c r="H54" s="15">
        <f>+H55</f>
        <v>30358</v>
      </c>
      <c r="I54" s="21">
        <f>+I55</f>
        <v>30358</v>
      </c>
      <c r="J54" s="13"/>
    </row>
    <row r="55" spans="1:10" s="9" customFormat="1" ht="17.5" customHeight="1">
      <c r="A55" s="191"/>
      <c r="B55" s="191"/>
      <c r="C55" s="191"/>
      <c r="D55" s="196"/>
      <c r="E55" s="195"/>
      <c r="F55" s="40" t="s">
        <v>223</v>
      </c>
      <c r="G55" s="21">
        <f>+I55</f>
        <v>30358</v>
      </c>
      <c r="H55" s="21">
        <f>+I55</f>
        <v>30358</v>
      </c>
      <c r="I55" s="21">
        <f>+'Հավելված N 5'!G130</f>
        <v>30358</v>
      </c>
      <c r="J55" s="13"/>
    </row>
    <row r="56" spans="1:10" s="12" customFormat="1" ht="36.549999999999997" customHeight="1">
      <c r="A56" s="191"/>
      <c r="B56" s="191"/>
      <c r="C56" s="191"/>
      <c r="D56" s="196"/>
      <c r="E56" s="195"/>
      <c r="F56" s="38" t="s">
        <v>220</v>
      </c>
      <c r="G56" s="25">
        <f>+G58</f>
        <v>4989.5</v>
      </c>
      <c r="H56" s="25">
        <f>+H58</f>
        <v>4989.5</v>
      </c>
      <c r="I56" s="25">
        <f>+I58</f>
        <v>4989.5</v>
      </c>
    </row>
    <row r="57" spans="1:10" s="9" customFormat="1" ht="53.2">
      <c r="A57" s="191"/>
      <c r="B57" s="191"/>
      <c r="C57" s="191"/>
      <c r="D57" s="196"/>
      <c r="E57" s="195"/>
      <c r="F57" s="30" t="s">
        <v>13</v>
      </c>
      <c r="G57" s="4"/>
      <c r="H57" s="26"/>
      <c r="I57" s="4"/>
    </row>
    <row r="58" spans="1:10" s="9" customFormat="1" ht="16.95" customHeight="1">
      <c r="A58" s="191"/>
      <c r="B58" s="191"/>
      <c r="C58" s="191"/>
      <c r="D58" s="196"/>
      <c r="E58" s="195"/>
      <c r="F58" s="42" t="s">
        <v>7</v>
      </c>
      <c r="G58" s="5">
        <f>+G59</f>
        <v>4989.5</v>
      </c>
      <c r="H58" s="5">
        <f t="shared" ref="H58" si="16">+H59</f>
        <v>4989.5</v>
      </c>
      <c r="I58" s="5">
        <f t="shared" ref="I58" si="17">+I59</f>
        <v>4989.5</v>
      </c>
    </row>
    <row r="59" spans="1:10" s="9" customFormat="1" ht="16.95" customHeight="1">
      <c r="A59" s="191"/>
      <c r="B59" s="191"/>
      <c r="C59" s="191"/>
      <c r="D59" s="196"/>
      <c r="E59" s="195"/>
      <c r="F59" s="30" t="s">
        <v>33</v>
      </c>
      <c r="G59" s="6">
        <f t="shared" ref="G59:I60" si="18">+G60</f>
        <v>4989.5</v>
      </c>
      <c r="H59" s="26">
        <f t="shared" si="18"/>
        <v>4989.5</v>
      </c>
      <c r="I59" s="6">
        <f t="shared" si="18"/>
        <v>4989.5</v>
      </c>
    </row>
    <row r="60" spans="1:10" s="9" customFormat="1" ht="17.5" customHeight="1">
      <c r="A60" s="191"/>
      <c r="B60" s="191"/>
      <c r="C60" s="191"/>
      <c r="D60" s="196"/>
      <c r="E60" s="195"/>
      <c r="F60" s="30" t="s">
        <v>34</v>
      </c>
      <c r="G60" s="6">
        <f t="shared" si="18"/>
        <v>4989.5</v>
      </c>
      <c r="H60" s="6">
        <f t="shared" si="18"/>
        <v>4989.5</v>
      </c>
      <c r="I60" s="6">
        <f t="shared" si="18"/>
        <v>4989.5</v>
      </c>
    </row>
    <row r="61" spans="1:10" s="9" customFormat="1" ht="17.5" customHeight="1">
      <c r="A61" s="191"/>
      <c r="B61" s="191"/>
      <c r="C61" s="191"/>
      <c r="D61" s="196"/>
      <c r="E61" s="195"/>
      <c r="F61" s="40" t="s">
        <v>222</v>
      </c>
      <c r="G61" s="21">
        <f>+G62</f>
        <v>4989.5</v>
      </c>
      <c r="H61" s="15">
        <f>+H62</f>
        <v>4989.5</v>
      </c>
      <c r="I61" s="21">
        <f>+I62</f>
        <v>4989.5</v>
      </c>
      <c r="J61" s="13"/>
    </row>
    <row r="62" spans="1:10" s="9" customFormat="1" ht="17.5" customHeight="1">
      <c r="A62" s="191"/>
      <c r="B62" s="191"/>
      <c r="C62" s="191"/>
      <c r="D62" s="196"/>
      <c r="E62" s="195"/>
      <c r="F62" s="40" t="s">
        <v>223</v>
      </c>
      <c r="G62" s="21">
        <f>+I62</f>
        <v>4989.5</v>
      </c>
      <c r="H62" s="21">
        <f>+I62</f>
        <v>4989.5</v>
      </c>
      <c r="I62" s="21">
        <f>+'Հավելված N 5'!G134</f>
        <v>4989.5</v>
      </c>
      <c r="J62" s="13"/>
    </row>
    <row r="63" spans="1:10" s="12" customFormat="1" ht="36.549999999999997" customHeight="1">
      <c r="A63" s="191"/>
      <c r="B63" s="191"/>
      <c r="C63" s="191"/>
      <c r="D63" s="196"/>
      <c r="E63" s="195"/>
      <c r="F63" s="38" t="s">
        <v>182</v>
      </c>
      <c r="G63" s="25">
        <f>+G65</f>
        <v>41378.400000000001</v>
      </c>
      <c r="H63" s="25">
        <f>+H65</f>
        <v>41378.400000000001</v>
      </c>
      <c r="I63" s="25">
        <f>+I65</f>
        <v>41378.400000000001</v>
      </c>
    </row>
    <row r="64" spans="1:10" s="9" customFormat="1" ht="53.2">
      <c r="A64" s="191"/>
      <c r="B64" s="191"/>
      <c r="C64" s="191"/>
      <c r="D64" s="196"/>
      <c r="E64" s="195"/>
      <c r="F64" s="30" t="s">
        <v>13</v>
      </c>
      <c r="G64" s="4"/>
      <c r="H64" s="26"/>
      <c r="I64" s="4"/>
    </row>
    <row r="65" spans="1:10" s="9" customFormat="1" ht="16.95" customHeight="1">
      <c r="A65" s="191"/>
      <c r="B65" s="191"/>
      <c r="C65" s="191"/>
      <c r="D65" s="196"/>
      <c r="E65" s="195"/>
      <c r="F65" s="42" t="s">
        <v>7</v>
      </c>
      <c r="G65" s="5">
        <f>+G66</f>
        <v>41378.400000000001</v>
      </c>
      <c r="H65" s="5">
        <f t="shared" ref="H65" si="19">+H66</f>
        <v>41378.400000000001</v>
      </c>
      <c r="I65" s="5">
        <f t="shared" ref="I65" si="20">+I66</f>
        <v>41378.400000000001</v>
      </c>
    </row>
    <row r="66" spans="1:10" s="9" customFormat="1" ht="16.95" customHeight="1">
      <c r="A66" s="191"/>
      <c r="B66" s="191"/>
      <c r="C66" s="191"/>
      <c r="D66" s="196"/>
      <c r="E66" s="195"/>
      <c r="F66" s="30" t="s">
        <v>33</v>
      </c>
      <c r="G66" s="6">
        <f t="shared" ref="G66:I67" si="21">+G67</f>
        <v>41378.400000000001</v>
      </c>
      <c r="H66" s="26">
        <f t="shared" si="21"/>
        <v>41378.400000000001</v>
      </c>
      <c r="I66" s="6">
        <f t="shared" si="21"/>
        <v>41378.400000000001</v>
      </c>
    </row>
    <row r="67" spans="1:10" s="9" customFormat="1" ht="17.5" customHeight="1">
      <c r="A67" s="191"/>
      <c r="B67" s="191"/>
      <c r="C67" s="191"/>
      <c r="D67" s="196"/>
      <c r="E67" s="195"/>
      <c r="F67" s="30" t="s">
        <v>34</v>
      </c>
      <c r="G67" s="6">
        <f t="shared" si="21"/>
        <v>41378.400000000001</v>
      </c>
      <c r="H67" s="6">
        <f t="shared" si="21"/>
        <v>41378.400000000001</v>
      </c>
      <c r="I67" s="6">
        <f t="shared" si="21"/>
        <v>41378.400000000001</v>
      </c>
    </row>
    <row r="68" spans="1:10" s="9" customFormat="1" ht="17.5" customHeight="1">
      <c r="A68" s="191"/>
      <c r="B68" s="191"/>
      <c r="C68" s="191"/>
      <c r="D68" s="196"/>
      <c r="E68" s="195"/>
      <c r="F68" s="40" t="s">
        <v>222</v>
      </c>
      <c r="G68" s="21">
        <f>+G69</f>
        <v>41378.400000000001</v>
      </c>
      <c r="H68" s="15">
        <f>+H69</f>
        <v>41378.400000000001</v>
      </c>
      <c r="I68" s="21">
        <f>+I69</f>
        <v>41378.400000000001</v>
      </c>
      <c r="J68" s="13"/>
    </row>
    <row r="69" spans="1:10" s="9" customFormat="1" ht="17.5" customHeight="1">
      <c r="A69" s="191"/>
      <c r="B69" s="191"/>
      <c r="C69" s="191"/>
      <c r="D69" s="196"/>
      <c r="E69" s="195"/>
      <c r="F69" s="40" t="s">
        <v>223</v>
      </c>
      <c r="G69" s="21">
        <f>+I69</f>
        <v>41378.400000000001</v>
      </c>
      <c r="H69" s="21">
        <f>+I69</f>
        <v>41378.400000000001</v>
      </c>
      <c r="I69" s="21">
        <f>+'Հավելված N 5'!G137</f>
        <v>41378.400000000001</v>
      </c>
      <c r="J69" s="13"/>
    </row>
    <row r="70" spans="1:10" s="12" customFormat="1" ht="36.549999999999997" customHeight="1">
      <c r="A70" s="191"/>
      <c r="B70" s="191"/>
      <c r="C70" s="191"/>
      <c r="D70" s="196"/>
      <c r="E70" s="195"/>
      <c r="F70" s="38" t="s">
        <v>204</v>
      </c>
      <c r="G70" s="25">
        <f>+G72</f>
        <v>12554.5</v>
      </c>
      <c r="H70" s="25">
        <f>+H72</f>
        <v>12554.5</v>
      </c>
      <c r="I70" s="25">
        <f>+I72</f>
        <v>12554.5</v>
      </c>
    </row>
    <row r="71" spans="1:10" s="9" customFormat="1" ht="53.2">
      <c r="A71" s="191"/>
      <c r="B71" s="191"/>
      <c r="C71" s="191"/>
      <c r="D71" s="196"/>
      <c r="E71" s="195"/>
      <c r="F71" s="30" t="s">
        <v>13</v>
      </c>
      <c r="G71" s="4"/>
      <c r="H71" s="26"/>
      <c r="I71" s="4"/>
    </row>
    <row r="72" spans="1:10" s="9" customFormat="1" ht="16.95" customHeight="1">
      <c r="A72" s="191"/>
      <c r="B72" s="191"/>
      <c r="C72" s="191"/>
      <c r="D72" s="196"/>
      <c r="E72" s="195"/>
      <c r="F72" s="42" t="s">
        <v>7</v>
      </c>
      <c r="G72" s="5">
        <f>+G73</f>
        <v>12554.5</v>
      </c>
      <c r="H72" s="5">
        <f t="shared" ref="H72" si="22">+H73</f>
        <v>12554.5</v>
      </c>
      <c r="I72" s="5">
        <f t="shared" ref="I72" si="23">+I73</f>
        <v>12554.5</v>
      </c>
    </row>
    <row r="73" spans="1:10" s="9" customFormat="1" ht="16.95" customHeight="1">
      <c r="A73" s="191"/>
      <c r="B73" s="191"/>
      <c r="C73" s="191"/>
      <c r="D73" s="196"/>
      <c r="E73" s="195"/>
      <c r="F73" s="30" t="s">
        <v>33</v>
      </c>
      <c r="G73" s="6">
        <f t="shared" ref="G73:I74" si="24">+G74</f>
        <v>12554.5</v>
      </c>
      <c r="H73" s="26">
        <f t="shared" si="24"/>
        <v>12554.5</v>
      </c>
      <c r="I73" s="6">
        <f t="shared" si="24"/>
        <v>12554.5</v>
      </c>
    </row>
    <row r="74" spans="1:10" s="9" customFormat="1" ht="17.5" customHeight="1">
      <c r="A74" s="191"/>
      <c r="B74" s="191"/>
      <c r="C74" s="191"/>
      <c r="D74" s="196"/>
      <c r="E74" s="195"/>
      <c r="F74" s="30" t="s">
        <v>34</v>
      </c>
      <c r="G74" s="6">
        <f t="shared" si="24"/>
        <v>12554.5</v>
      </c>
      <c r="H74" s="6">
        <f t="shared" si="24"/>
        <v>12554.5</v>
      </c>
      <c r="I74" s="6">
        <f t="shared" si="24"/>
        <v>12554.5</v>
      </c>
    </row>
    <row r="75" spans="1:10" s="9" customFormat="1" ht="17.5" customHeight="1">
      <c r="A75" s="191"/>
      <c r="B75" s="191"/>
      <c r="C75" s="191"/>
      <c r="D75" s="196"/>
      <c r="E75" s="195"/>
      <c r="F75" s="40" t="s">
        <v>222</v>
      </c>
      <c r="G75" s="21">
        <f>+G76</f>
        <v>12554.5</v>
      </c>
      <c r="H75" s="15">
        <f>+H76</f>
        <v>12554.5</v>
      </c>
      <c r="I75" s="21">
        <f>+I76</f>
        <v>12554.5</v>
      </c>
      <c r="J75" s="13"/>
    </row>
    <row r="76" spans="1:10" s="9" customFormat="1" ht="17.5" customHeight="1">
      <c r="A76" s="191"/>
      <c r="B76" s="191"/>
      <c r="C76" s="191"/>
      <c r="D76" s="196"/>
      <c r="E76" s="195"/>
      <c r="F76" s="40" t="s">
        <v>223</v>
      </c>
      <c r="G76" s="21">
        <f>+I76</f>
        <v>12554.5</v>
      </c>
      <c r="H76" s="21">
        <f>+I76</f>
        <v>12554.5</v>
      </c>
      <c r="I76" s="21">
        <f>+'Հավելված N 5'!G159</f>
        <v>12554.5</v>
      </c>
      <c r="J76" s="13"/>
    </row>
    <row r="77" spans="1:10" s="12" customFormat="1" ht="36.549999999999997" customHeight="1">
      <c r="A77" s="191"/>
      <c r="B77" s="191"/>
      <c r="C77" s="191"/>
      <c r="D77" s="196"/>
      <c r="E77" s="195"/>
      <c r="F77" s="38" t="s">
        <v>209</v>
      </c>
      <c r="G77" s="25">
        <f>+G79</f>
        <v>22462.1</v>
      </c>
      <c r="H77" s="25">
        <f>+H79</f>
        <v>22462.1</v>
      </c>
      <c r="I77" s="25">
        <f>+I79</f>
        <v>22462.1</v>
      </c>
    </row>
    <row r="78" spans="1:10" s="9" customFormat="1" ht="53.2">
      <c r="A78" s="191"/>
      <c r="B78" s="191"/>
      <c r="C78" s="191"/>
      <c r="D78" s="196"/>
      <c r="E78" s="195"/>
      <c r="F78" s="30" t="s">
        <v>13</v>
      </c>
      <c r="G78" s="4"/>
      <c r="H78" s="26"/>
      <c r="I78" s="4"/>
    </row>
    <row r="79" spans="1:10" s="9" customFormat="1" ht="16.95" customHeight="1">
      <c r="A79" s="191"/>
      <c r="B79" s="191"/>
      <c r="C79" s="191"/>
      <c r="D79" s="196"/>
      <c r="E79" s="195"/>
      <c r="F79" s="42" t="s">
        <v>7</v>
      </c>
      <c r="G79" s="5">
        <f>+G80</f>
        <v>22462.1</v>
      </c>
      <c r="H79" s="5">
        <f t="shared" ref="H79" si="25">+H80</f>
        <v>22462.1</v>
      </c>
      <c r="I79" s="5">
        <f t="shared" ref="I79" si="26">+I80</f>
        <v>22462.1</v>
      </c>
    </row>
    <row r="80" spans="1:10" s="9" customFormat="1" ht="16.95" customHeight="1">
      <c r="A80" s="191"/>
      <c r="B80" s="191"/>
      <c r="C80" s="191"/>
      <c r="D80" s="196"/>
      <c r="E80" s="195"/>
      <c r="F80" s="30" t="s">
        <v>33</v>
      </c>
      <c r="G80" s="6">
        <f t="shared" ref="G80:I81" si="27">+G81</f>
        <v>22462.1</v>
      </c>
      <c r="H80" s="26">
        <f t="shared" si="27"/>
        <v>22462.1</v>
      </c>
      <c r="I80" s="6">
        <f t="shared" si="27"/>
        <v>22462.1</v>
      </c>
    </row>
    <row r="81" spans="1:10" s="9" customFormat="1" ht="17.5" customHeight="1">
      <c r="A81" s="191"/>
      <c r="B81" s="191"/>
      <c r="C81" s="191"/>
      <c r="D81" s="196"/>
      <c r="E81" s="195"/>
      <c r="F81" s="30" t="s">
        <v>34</v>
      </c>
      <c r="G81" s="6">
        <f t="shared" si="27"/>
        <v>22462.1</v>
      </c>
      <c r="H81" s="6">
        <f t="shared" si="27"/>
        <v>22462.1</v>
      </c>
      <c r="I81" s="6">
        <f t="shared" si="27"/>
        <v>22462.1</v>
      </c>
    </row>
    <row r="82" spans="1:10" s="9" customFormat="1" ht="17.5" customHeight="1">
      <c r="A82" s="191"/>
      <c r="B82" s="191"/>
      <c r="C82" s="191"/>
      <c r="D82" s="196"/>
      <c r="E82" s="195"/>
      <c r="F82" s="40" t="s">
        <v>222</v>
      </c>
      <c r="G82" s="21">
        <f>+G83</f>
        <v>22462.1</v>
      </c>
      <c r="H82" s="15">
        <f>+H83</f>
        <v>22462.1</v>
      </c>
      <c r="I82" s="21">
        <f>+I83</f>
        <v>22462.1</v>
      </c>
      <c r="J82" s="13"/>
    </row>
    <row r="83" spans="1:10" s="9" customFormat="1" ht="17.5" customHeight="1">
      <c r="A83" s="191"/>
      <c r="B83" s="192"/>
      <c r="C83" s="192"/>
      <c r="D83" s="196"/>
      <c r="E83" s="195"/>
      <c r="F83" s="40" t="s">
        <v>223</v>
      </c>
      <c r="G83" s="21">
        <f>+I83</f>
        <v>22462.1</v>
      </c>
      <c r="H83" s="21">
        <f>+I83</f>
        <v>22462.1</v>
      </c>
      <c r="I83" s="21">
        <f>+'Հավելված N 5'!G168</f>
        <v>22462.1</v>
      </c>
      <c r="J83" s="13"/>
    </row>
    <row r="84" spans="1:10" s="9" customFormat="1" ht="20.45" customHeight="1">
      <c r="A84" s="191"/>
      <c r="B84" s="190" t="s">
        <v>37</v>
      </c>
      <c r="C84" s="194"/>
      <c r="D84" s="197"/>
      <c r="E84" s="184"/>
      <c r="F84" s="32" t="s">
        <v>39</v>
      </c>
      <c r="G84" s="5">
        <f>+G86</f>
        <v>626533.79999999993</v>
      </c>
      <c r="H84" s="5">
        <f t="shared" ref="H84:I84" si="28">+H86</f>
        <v>626533.79999999993</v>
      </c>
      <c r="I84" s="5">
        <f t="shared" si="28"/>
        <v>626533.79999999993</v>
      </c>
    </row>
    <row r="85" spans="1:10" s="9" customFormat="1" ht="16.95" customHeight="1">
      <c r="A85" s="191"/>
      <c r="B85" s="191"/>
      <c r="C85" s="194"/>
      <c r="D85" s="197"/>
      <c r="E85" s="185"/>
      <c r="F85" s="30" t="s">
        <v>6</v>
      </c>
      <c r="G85" s="4"/>
      <c r="H85" s="5"/>
      <c r="I85" s="4"/>
    </row>
    <row r="86" spans="1:10" s="9" customFormat="1" ht="20.45" customHeight="1">
      <c r="A86" s="191"/>
      <c r="B86" s="191"/>
      <c r="C86" s="190" t="s">
        <v>38</v>
      </c>
      <c r="D86" s="197"/>
      <c r="E86" s="185"/>
      <c r="F86" s="32" t="s">
        <v>39</v>
      </c>
      <c r="G86" s="5">
        <f>+G88</f>
        <v>626533.79999999993</v>
      </c>
      <c r="H86" s="5">
        <f>+H88</f>
        <v>626533.79999999993</v>
      </c>
      <c r="I86" s="5">
        <f>+I88</f>
        <v>626533.79999999993</v>
      </c>
    </row>
    <row r="87" spans="1:10" s="9" customFormat="1" ht="16.95" customHeight="1">
      <c r="A87" s="191"/>
      <c r="B87" s="191"/>
      <c r="C87" s="191"/>
      <c r="D87" s="197"/>
      <c r="E87" s="185"/>
      <c r="F87" s="30" t="s">
        <v>6</v>
      </c>
      <c r="G87" s="10"/>
      <c r="H87" s="5"/>
      <c r="I87" s="10"/>
    </row>
    <row r="88" spans="1:10" s="9" customFormat="1" ht="35.5">
      <c r="A88" s="191"/>
      <c r="B88" s="191"/>
      <c r="C88" s="191"/>
      <c r="D88" s="197"/>
      <c r="E88" s="185"/>
      <c r="F88" s="36" t="s">
        <v>12</v>
      </c>
      <c r="G88" s="10">
        <f>+G90</f>
        <v>626533.79999999993</v>
      </c>
      <c r="H88" s="5">
        <f>+H90</f>
        <v>626533.79999999993</v>
      </c>
      <c r="I88" s="10">
        <f>+I90</f>
        <v>626533.79999999993</v>
      </c>
    </row>
    <row r="89" spans="1:10" s="9" customFormat="1" ht="16.95" customHeight="1">
      <c r="A89" s="191"/>
      <c r="B89" s="191"/>
      <c r="C89" s="191"/>
      <c r="D89" s="197"/>
      <c r="E89" s="186"/>
      <c r="F89" s="30" t="s">
        <v>6</v>
      </c>
      <c r="G89" s="10"/>
      <c r="H89" s="5"/>
      <c r="I89" s="10"/>
    </row>
    <row r="90" spans="1:10" s="9" customFormat="1" ht="18" customHeight="1">
      <c r="A90" s="191"/>
      <c r="B90" s="191"/>
      <c r="C90" s="191"/>
      <c r="D90" s="39">
        <v>1183</v>
      </c>
      <c r="E90" s="193" t="s">
        <v>46</v>
      </c>
      <c r="F90" s="193"/>
      <c r="G90" s="1">
        <f>+G92</f>
        <v>626533.79999999993</v>
      </c>
      <c r="H90" s="1">
        <f t="shared" ref="H90:I90" si="29">+H92</f>
        <v>626533.79999999993</v>
      </c>
      <c r="I90" s="1">
        <f t="shared" si="29"/>
        <v>626533.79999999993</v>
      </c>
    </row>
    <row r="91" spans="1:10" s="9" customFormat="1" ht="16.95" customHeight="1">
      <c r="A91" s="191"/>
      <c r="B91" s="191"/>
      <c r="C91" s="191"/>
      <c r="D91" s="205"/>
      <c r="E91" s="43"/>
      <c r="F91" s="30" t="s">
        <v>6</v>
      </c>
      <c r="G91" s="1"/>
      <c r="H91" s="1"/>
      <c r="I91" s="1"/>
    </row>
    <row r="92" spans="1:10" s="9" customFormat="1" ht="33.35">
      <c r="A92" s="191"/>
      <c r="B92" s="191"/>
      <c r="C92" s="191"/>
      <c r="D92" s="206"/>
      <c r="E92" s="39">
        <v>32001</v>
      </c>
      <c r="F92" s="33" t="s">
        <v>221</v>
      </c>
      <c r="G92" s="11">
        <f>+G94+G101+G108+G115+G122+G129+G136+G143</f>
        <v>626533.79999999993</v>
      </c>
      <c r="H92" s="11">
        <f t="shared" ref="H92:I92" si="30">+H94+H101+H108+H115+H122+H129+H136+H143</f>
        <v>626533.79999999993</v>
      </c>
      <c r="I92" s="11">
        <f t="shared" si="30"/>
        <v>626533.79999999993</v>
      </c>
    </row>
    <row r="93" spans="1:10" s="9" customFormat="1" ht="17.5" customHeight="1">
      <c r="A93" s="191"/>
      <c r="B93" s="191"/>
      <c r="C93" s="191"/>
      <c r="D93" s="206"/>
      <c r="E93" s="202"/>
      <c r="F93" s="30" t="s">
        <v>16</v>
      </c>
      <c r="G93" s="4"/>
      <c r="H93" s="5"/>
      <c r="I93" s="4"/>
    </row>
    <row r="94" spans="1:10" s="12" customFormat="1" ht="36.549999999999997" customHeight="1">
      <c r="A94" s="191"/>
      <c r="B94" s="191"/>
      <c r="C94" s="191"/>
      <c r="D94" s="206"/>
      <c r="E94" s="203"/>
      <c r="F94" s="38" t="s">
        <v>12</v>
      </c>
      <c r="G94" s="25">
        <f>+G96</f>
        <v>33359.100000000006</v>
      </c>
      <c r="H94" s="25">
        <f>+H96</f>
        <v>33359.100000000006</v>
      </c>
      <c r="I94" s="25">
        <f>+I96</f>
        <v>33359.100000000006</v>
      </c>
    </row>
    <row r="95" spans="1:10" s="9" customFormat="1" ht="53.2">
      <c r="A95" s="191"/>
      <c r="B95" s="191"/>
      <c r="C95" s="191"/>
      <c r="D95" s="206"/>
      <c r="E95" s="203"/>
      <c r="F95" s="30" t="s">
        <v>13</v>
      </c>
      <c r="G95" s="4"/>
      <c r="H95" s="26"/>
      <c r="I95" s="4"/>
    </row>
    <row r="96" spans="1:10" s="9" customFormat="1" ht="16.95" customHeight="1">
      <c r="A96" s="191"/>
      <c r="B96" s="191"/>
      <c r="C96" s="191"/>
      <c r="D96" s="206"/>
      <c r="E96" s="203"/>
      <c r="F96" s="42" t="s">
        <v>7</v>
      </c>
      <c r="G96" s="5">
        <f>+G97</f>
        <v>33359.100000000006</v>
      </c>
      <c r="H96" s="5">
        <f t="shared" ref="H96" si="31">+H97</f>
        <v>33359.100000000006</v>
      </c>
      <c r="I96" s="5">
        <f t="shared" ref="I96" si="32">+I97</f>
        <v>33359.100000000006</v>
      </c>
    </row>
    <row r="97" spans="1:10" s="9" customFormat="1" ht="16.95" customHeight="1">
      <c r="A97" s="191"/>
      <c r="B97" s="191"/>
      <c r="C97" s="191"/>
      <c r="D97" s="206"/>
      <c r="E97" s="203"/>
      <c r="F97" s="30" t="s">
        <v>33</v>
      </c>
      <c r="G97" s="6">
        <f t="shared" ref="G97:I98" si="33">+G98</f>
        <v>33359.100000000006</v>
      </c>
      <c r="H97" s="26">
        <f t="shared" si="33"/>
        <v>33359.100000000006</v>
      </c>
      <c r="I97" s="6">
        <f t="shared" si="33"/>
        <v>33359.100000000006</v>
      </c>
    </row>
    <row r="98" spans="1:10" s="9" customFormat="1" ht="17.5" customHeight="1">
      <c r="A98" s="191"/>
      <c r="B98" s="191"/>
      <c r="C98" s="191"/>
      <c r="D98" s="206"/>
      <c r="E98" s="203"/>
      <c r="F98" s="30" t="s">
        <v>34</v>
      </c>
      <c r="G98" s="6">
        <f t="shared" si="33"/>
        <v>33359.100000000006</v>
      </c>
      <c r="H98" s="6">
        <f t="shared" si="33"/>
        <v>33359.100000000006</v>
      </c>
      <c r="I98" s="6">
        <f t="shared" si="33"/>
        <v>33359.100000000006</v>
      </c>
    </row>
    <row r="99" spans="1:10" s="9" customFormat="1" ht="35.5">
      <c r="A99" s="191"/>
      <c r="B99" s="191"/>
      <c r="C99" s="191"/>
      <c r="D99" s="206"/>
      <c r="E99" s="203"/>
      <c r="F99" s="40" t="s">
        <v>222</v>
      </c>
      <c r="G99" s="21">
        <f>+G100</f>
        <v>33359.100000000006</v>
      </c>
      <c r="H99" s="15">
        <f>+H100</f>
        <v>33359.100000000006</v>
      </c>
      <c r="I99" s="21">
        <f>+I100</f>
        <v>33359.100000000006</v>
      </c>
      <c r="J99" s="13"/>
    </row>
    <row r="100" spans="1:10" s="9" customFormat="1" ht="36" customHeight="1">
      <c r="A100" s="191"/>
      <c r="B100" s="191"/>
      <c r="C100" s="191"/>
      <c r="D100" s="206"/>
      <c r="E100" s="203"/>
      <c r="F100" s="40" t="s">
        <v>223</v>
      </c>
      <c r="G100" s="21">
        <f>+I100</f>
        <v>33359.100000000006</v>
      </c>
      <c r="H100" s="21">
        <f>+I100</f>
        <v>33359.100000000006</v>
      </c>
      <c r="I100" s="21">
        <f>+'Հավելված N 5'!G13</f>
        <v>33359.100000000006</v>
      </c>
      <c r="J100" s="13"/>
    </row>
    <row r="101" spans="1:10" s="12" customFormat="1" ht="36.549999999999997" customHeight="1">
      <c r="A101" s="191"/>
      <c r="B101" s="191"/>
      <c r="C101" s="191"/>
      <c r="D101" s="206"/>
      <c r="E101" s="203"/>
      <c r="F101" s="38" t="s">
        <v>91</v>
      </c>
      <c r="G101" s="25">
        <f>+G103</f>
        <v>54365.9</v>
      </c>
      <c r="H101" s="25">
        <f>+H103</f>
        <v>54365.9</v>
      </c>
      <c r="I101" s="25">
        <f>+I103</f>
        <v>54365.9</v>
      </c>
    </row>
    <row r="102" spans="1:10" s="9" customFormat="1" ht="53.2">
      <c r="A102" s="191"/>
      <c r="B102" s="191"/>
      <c r="C102" s="191"/>
      <c r="D102" s="206"/>
      <c r="E102" s="203"/>
      <c r="F102" s="30" t="s">
        <v>13</v>
      </c>
      <c r="G102" s="4"/>
      <c r="H102" s="26"/>
      <c r="I102" s="4"/>
    </row>
    <row r="103" spans="1:10" s="9" customFormat="1" ht="16.95" customHeight="1">
      <c r="A103" s="191"/>
      <c r="B103" s="191"/>
      <c r="C103" s="191"/>
      <c r="D103" s="206"/>
      <c r="E103" s="203"/>
      <c r="F103" s="42" t="s">
        <v>7</v>
      </c>
      <c r="G103" s="5">
        <f>+G104</f>
        <v>54365.9</v>
      </c>
      <c r="H103" s="5">
        <f t="shared" ref="H103" si="34">+H104</f>
        <v>54365.9</v>
      </c>
      <c r="I103" s="5">
        <f t="shared" ref="I103" si="35">+I104</f>
        <v>54365.9</v>
      </c>
    </row>
    <row r="104" spans="1:10" s="9" customFormat="1" ht="16.95" customHeight="1">
      <c r="A104" s="191"/>
      <c r="B104" s="191"/>
      <c r="C104" s="191"/>
      <c r="D104" s="206"/>
      <c r="E104" s="203"/>
      <c r="F104" s="30" t="s">
        <v>33</v>
      </c>
      <c r="G104" s="6">
        <f t="shared" ref="G104:I105" si="36">+G105</f>
        <v>54365.9</v>
      </c>
      <c r="H104" s="26">
        <f t="shared" si="36"/>
        <v>54365.9</v>
      </c>
      <c r="I104" s="6">
        <f t="shared" si="36"/>
        <v>54365.9</v>
      </c>
    </row>
    <row r="105" spans="1:10" s="9" customFormat="1" ht="17.5" customHeight="1">
      <c r="A105" s="191"/>
      <c r="B105" s="191"/>
      <c r="C105" s="191"/>
      <c r="D105" s="206"/>
      <c r="E105" s="203"/>
      <c r="F105" s="30" t="s">
        <v>34</v>
      </c>
      <c r="G105" s="6">
        <f t="shared" si="36"/>
        <v>54365.9</v>
      </c>
      <c r="H105" s="6">
        <f t="shared" si="36"/>
        <v>54365.9</v>
      </c>
      <c r="I105" s="6">
        <f t="shared" si="36"/>
        <v>54365.9</v>
      </c>
    </row>
    <row r="106" spans="1:10" s="9" customFormat="1" ht="17.5" customHeight="1">
      <c r="A106" s="191"/>
      <c r="B106" s="191"/>
      <c r="C106" s="191"/>
      <c r="D106" s="206"/>
      <c r="E106" s="203"/>
      <c r="F106" s="40" t="s">
        <v>222</v>
      </c>
      <c r="G106" s="21">
        <f>+G107</f>
        <v>54365.9</v>
      </c>
      <c r="H106" s="15">
        <f>+H107</f>
        <v>54365.9</v>
      </c>
      <c r="I106" s="21">
        <f>+I107</f>
        <v>54365.9</v>
      </c>
      <c r="J106" s="13"/>
    </row>
    <row r="107" spans="1:10" s="9" customFormat="1" ht="36" customHeight="1">
      <c r="A107" s="191"/>
      <c r="B107" s="191"/>
      <c r="C107" s="191"/>
      <c r="D107" s="206"/>
      <c r="E107" s="203"/>
      <c r="F107" s="40" t="s">
        <v>223</v>
      </c>
      <c r="G107" s="21">
        <f>+I107</f>
        <v>54365.9</v>
      </c>
      <c r="H107" s="21">
        <f>+I107</f>
        <v>54365.9</v>
      </c>
      <c r="I107" s="21">
        <f>+'Հավելված N 5'!G17</f>
        <v>54365.9</v>
      </c>
      <c r="J107" s="13"/>
    </row>
    <row r="108" spans="1:10" s="12" customFormat="1" ht="36.549999999999997" customHeight="1">
      <c r="A108" s="191"/>
      <c r="B108" s="191"/>
      <c r="C108" s="191"/>
      <c r="D108" s="206"/>
      <c r="E108" s="203"/>
      <c r="F108" s="38" t="s">
        <v>124</v>
      </c>
      <c r="G108" s="25">
        <f>+G110</f>
        <v>68328.299999999988</v>
      </c>
      <c r="H108" s="25">
        <f>+H110</f>
        <v>68328.299999999988</v>
      </c>
      <c r="I108" s="25">
        <f>+I110</f>
        <v>68328.299999999988</v>
      </c>
    </row>
    <row r="109" spans="1:10" s="9" customFormat="1" ht="53.2">
      <c r="A109" s="191"/>
      <c r="B109" s="191"/>
      <c r="C109" s="191"/>
      <c r="D109" s="206"/>
      <c r="E109" s="203"/>
      <c r="F109" s="30" t="s">
        <v>13</v>
      </c>
      <c r="G109" s="4"/>
      <c r="H109" s="26"/>
      <c r="I109" s="4"/>
    </row>
    <row r="110" spans="1:10" s="9" customFormat="1" ht="16.95" customHeight="1">
      <c r="A110" s="191"/>
      <c r="B110" s="191"/>
      <c r="C110" s="191"/>
      <c r="D110" s="206"/>
      <c r="E110" s="203"/>
      <c r="F110" s="42" t="s">
        <v>7</v>
      </c>
      <c r="G110" s="5">
        <f>+G111</f>
        <v>68328.299999999988</v>
      </c>
      <c r="H110" s="5">
        <f t="shared" ref="H110" si="37">+H111</f>
        <v>68328.299999999988</v>
      </c>
      <c r="I110" s="5">
        <f t="shared" ref="I110" si="38">+I111</f>
        <v>68328.299999999988</v>
      </c>
    </row>
    <row r="111" spans="1:10" s="9" customFormat="1" ht="16.95" customHeight="1">
      <c r="A111" s="191"/>
      <c r="B111" s="191"/>
      <c r="C111" s="191"/>
      <c r="D111" s="206"/>
      <c r="E111" s="203"/>
      <c r="F111" s="30" t="s">
        <v>33</v>
      </c>
      <c r="G111" s="6">
        <f t="shared" ref="G111:I112" si="39">+G112</f>
        <v>68328.299999999988</v>
      </c>
      <c r="H111" s="26">
        <f t="shared" si="39"/>
        <v>68328.299999999988</v>
      </c>
      <c r="I111" s="6">
        <f t="shared" si="39"/>
        <v>68328.299999999988</v>
      </c>
    </row>
    <row r="112" spans="1:10" s="9" customFormat="1" ht="17.5" customHeight="1">
      <c r="A112" s="191"/>
      <c r="B112" s="191"/>
      <c r="C112" s="191"/>
      <c r="D112" s="206"/>
      <c r="E112" s="203"/>
      <c r="F112" s="30" t="s">
        <v>34</v>
      </c>
      <c r="G112" s="6">
        <f t="shared" si="39"/>
        <v>68328.299999999988</v>
      </c>
      <c r="H112" s="6">
        <f t="shared" si="39"/>
        <v>68328.299999999988</v>
      </c>
      <c r="I112" s="6">
        <f t="shared" si="39"/>
        <v>68328.299999999988</v>
      </c>
    </row>
    <row r="113" spans="1:10" s="9" customFormat="1" ht="17.5" customHeight="1">
      <c r="A113" s="191"/>
      <c r="B113" s="191"/>
      <c r="C113" s="191"/>
      <c r="D113" s="206"/>
      <c r="E113" s="203"/>
      <c r="F113" s="40" t="s">
        <v>222</v>
      </c>
      <c r="G113" s="21">
        <f>+G114</f>
        <v>68328.299999999988</v>
      </c>
      <c r="H113" s="15">
        <f>+H114</f>
        <v>68328.299999999988</v>
      </c>
      <c r="I113" s="21">
        <f>+I114</f>
        <v>68328.299999999988</v>
      </c>
      <c r="J113" s="13"/>
    </row>
    <row r="114" spans="1:10" s="9" customFormat="1" ht="36" customHeight="1">
      <c r="A114" s="191"/>
      <c r="B114" s="191"/>
      <c r="C114" s="191"/>
      <c r="D114" s="206"/>
      <c r="E114" s="203"/>
      <c r="F114" s="40" t="s">
        <v>223</v>
      </c>
      <c r="G114" s="21">
        <f>+I114</f>
        <v>68328.299999999988</v>
      </c>
      <c r="H114" s="21">
        <f>+I114</f>
        <v>68328.299999999988</v>
      </c>
      <c r="I114" s="21">
        <f>+'Հավելված N 5'!G22</f>
        <v>68328.299999999988</v>
      </c>
      <c r="J114" s="13"/>
    </row>
    <row r="115" spans="1:10" s="12" customFormat="1" ht="36.549999999999997" customHeight="1">
      <c r="A115" s="191"/>
      <c r="B115" s="191"/>
      <c r="C115" s="191"/>
      <c r="D115" s="206"/>
      <c r="E115" s="203"/>
      <c r="F115" s="38" t="s">
        <v>133</v>
      </c>
      <c r="G115" s="25">
        <f>+G117</f>
        <v>88913.599999999991</v>
      </c>
      <c r="H115" s="25">
        <f>+H117</f>
        <v>88913.599999999991</v>
      </c>
      <c r="I115" s="25">
        <f>+I117</f>
        <v>88913.599999999991</v>
      </c>
    </row>
    <row r="116" spans="1:10" s="9" customFormat="1" ht="53.2">
      <c r="A116" s="191"/>
      <c r="B116" s="191"/>
      <c r="C116" s="191"/>
      <c r="D116" s="206"/>
      <c r="E116" s="203"/>
      <c r="F116" s="30" t="s">
        <v>13</v>
      </c>
      <c r="G116" s="4"/>
      <c r="H116" s="26"/>
      <c r="I116" s="4"/>
    </row>
    <row r="117" spans="1:10" s="9" customFormat="1" ht="16.95" customHeight="1">
      <c r="A117" s="191"/>
      <c r="B117" s="191"/>
      <c r="C117" s="191"/>
      <c r="D117" s="206"/>
      <c r="E117" s="203"/>
      <c r="F117" s="42" t="s">
        <v>7</v>
      </c>
      <c r="G117" s="5">
        <f>+G118</f>
        <v>88913.599999999991</v>
      </c>
      <c r="H117" s="5">
        <f t="shared" ref="H117" si="40">+H118</f>
        <v>88913.599999999991</v>
      </c>
      <c r="I117" s="5">
        <f t="shared" ref="I117" si="41">+I118</f>
        <v>88913.599999999991</v>
      </c>
    </row>
    <row r="118" spans="1:10" s="9" customFormat="1" ht="16.95" customHeight="1">
      <c r="A118" s="191"/>
      <c r="B118" s="191"/>
      <c r="C118" s="191"/>
      <c r="D118" s="206"/>
      <c r="E118" s="203"/>
      <c r="F118" s="30" t="s">
        <v>33</v>
      </c>
      <c r="G118" s="6">
        <f t="shared" ref="G118:I119" si="42">+G119</f>
        <v>88913.599999999991</v>
      </c>
      <c r="H118" s="26">
        <f t="shared" si="42"/>
        <v>88913.599999999991</v>
      </c>
      <c r="I118" s="6">
        <f t="shared" si="42"/>
        <v>88913.599999999991</v>
      </c>
    </row>
    <row r="119" spans="1:10" s="9" customFormat="1" ht="17.5" customHeight="1">
      <c r="A119" s="191"/>
      <c r="B119" s="191"/>
      <c r="C119" s="191"/>
      <c r="D119" s="206"/>
      <c r="E119" s="203"/>
      <c r="F119" s="30" t="s">
        <v>34</v>
      </c>
      <c r="G119" s="6">
        <f t="shared" si="42"/>
        <v>88913.599999999991</v>
      </c>
      <c r="H119" s="6">
        <f t="shared" si="42"/>
        <v>88913.599999999991</v>
      </c>
      <c r="I119" s="6">
        <f t="shared" si="42"/>
        <v>88913.599999999991</v>
      </c>
    </row>
    <row r="120" spans="1:10" s="9" customFormat="1" ht="17.5" customHeight="1">
      <c r="A120" s="191"/>
      <c r="B120" s="191"/>
      <c r="C120" s="191"/>
      <c r="D120" s="206"/>
      <c r="E120" s="203"/>
      <c r="F120" s="40" t="s">
        <v>222</v>
      </c>
      <c r="G120" s="21">
        <f>+G121</f>
        <v>88913.599999999991</v>
      </c>
      <c r="H120" s="15">
        <f>+H121</f>
        <v>88913.599999999991</v>
      </c>
      <c r="I120" s="21">
        <f>+I121</f>
        <v>88913.599999999991</v>
      </c>
      <c r="J120" s="13"/>
    </row>
    <row r="121" spans="1:10" s="9" customFormat="1" ht="36" customHeight="1">
      <c r="A121" s="191"/>
      <c r="B121" s="191"/>
      <c r="C121" s="191"/>
      <c r="D121" s="206"/>
      <c r="E121" s="203"/>
      <c r="F121" s="40" t="s">
        <v>223</v>
      </c>
      <c r="G121" s="21">
        <f>+I121</f>
        <v>88913.599999999991</v>
      </c>
      <c r="H121" s="21">
        <f>+I121</f>
        <v>88913.599999999991</v>
      </c>
      <c r="I121" s="21">
        <f>+'Հավելված N 5'!G31</f>
        <v>88913.599999999991</v>
      </c>
      <c r="J121" s="13"/>
    </row>
    <row r="122" spans="1:10" s="12" customFormat="1" ht="36.549999999999997" customHeight="1">
      <c r="A122" s="191"/>
      <c r="B122" s="191"/>
      <c r="C122" s="191"/>
      <c r="D122" s="206"/>
      <c r="E122" s="203"/>
      <c r="F122" s="38" t="s">
        <v>158</v>
      </c>
      <c r="G122" s="25">
        <f>+G124</f>
        <v>27136.400000000001</v>
      </c>
      <c r="H122" s="25">
        <f>+H124</f>
        <v>27136.400000000001</v>
      </c>
      <c r="I122" s="25">
        <f>+I124</f>
        <v>27136.400000000001</v>
      </c>
    </row>
    <row r="123" spans="1:10" s="9" customFormat="1" ht="53.2">
      <c r="A123" s="191"/>
      <c r="B123" s="191"/>
      <c r="C123" s="191"/>
      <c r="D123" s="206"/>
      <c r="E123" s="203"/>
      <c r="F123" s="30" t="s">
        <v>13</v>
      </c>
      <c r="G123" s="4"/>
      <c r="H123" s="26"/>
      <c r="I123" s="4"/>
    </row>
    <row r="124" spans="1:10" s="9" customFormat="1" ht="16.95" customHeight="1">
      <c r="A124" s="191"/>
      <c r="B124" s="191"/>
      <c r="C124" s="191"/>
      <c r="D124" s="206"/>
      <c r="E124" s="203"/>
      <c r="F124" s="42" t="s">
        <v>7</v>
      </c>
      <c r="G124" s="5">
        <f>+G125</f>
        <v>27136.400000000001</v>
      </c>
      <c r="H124" s="5">
        <f t="shared" ref="H124" si="43">+H125</f>
        <v>27136.400000000001</v>
      </c>
      <c r="I124" s="5">
        <f t="shared" ref="I124" si="44">+I125</f>
        <v>27136.400000000001</v>
      </c>
    </row>
    <row r="125" spans="1:10" s="9" customFormat="1" ht="16.95" customHeight="1">
      <c r="A125" s="191"/>
      <c r="B125" s="191"/>
      <c r="C125" s="191"/>
      <c r="D125" s="206"/>
      <c r="E125" s="203"/>
      <c r="F125" s="30" t="s">
        <v>33</v>
      </c>
      <c r="G125" s="6">
        <f t="shared" ref="G125:I126" si="45">+G126</f>
        <v>27136.400000000001</v>
      </c>
      <c r="H125" s="26">
        <f t="shared" si="45"/>
        <v>27136.400000000001</v>
      </c>
      <c r="I125" s="6">
        <f t="shared" si="45"/>
        <v>27136.400000000001</v>
      </c>
    </row>
    <row r="126" spans="1:10" s="9" customFormat="1" ht="17.5" customHeight="1">
      <c r="A126" s="191"/>
      <c r="B126" s="191"/>
      <c r="C126" s="191"/>
      <c r="D126" s="206"/>
      <c r="E126" s="203"/>
      <c r="F126" s="30" t="s">
        <v>34</v>
      </c>
      <c r="G126" s="6">
        <f t="shared" si="45"/>
        <v>27136.400000000001</v>
      </c>
      <c r="H126" s="6">
        <f t="shared" si="45"/>
        <v>27136.400000000001</v>
      </c>
      <c r="I126" s="6">
        <f t="shared" si="45"/>
        <v>27136.400000000001</v>
      </c>
    </row>
    <row r="127" spans="1:10" s="9" customFormat="1" ht="17.5" customHeight="1">
      <c r="A127" s="191"/>
      <c r="B127" s="191"/>
      <c r="C127" s="191"/>
      <c r="D127" s="206"/>
      <c r="E127" s="203"/>
      <c r="F127" s="40" t="s">
        <v>222</v>
      </c>
      <c r="G127" s="21">
        <f>+G128</f>
        <v>27136.400000000001</v>
      </c>
      <c r="H127" s="15">
        <f>+H128</f>
        <v>27136.400000000001</v>
      </c>
      <c r="I127" s="21">
        <f>+I128</f>
        <v>27136.400000000001</v>
      </c>
      <c r="J127" s="13"/>
    </row>
    <row r="128" spans="1:10" s="9" customFormat="1" ht="36" customHeight="1">
      <c r="A128" s="191"/>
      <c r="B128" s="191"/>
      <c r="C128" s="191"/>
      <c r="D128" s="206"/>
      <c r="E128" s="203"/>
      <c r="F128" s="40" t="s">
        <v>223</v>
      </c>
      <c r="G128" s="21">
        <f>+I128</f>
        <v>27136.400000000001</v>
      </c>
      <c r="H128" s="21">
        <f>+I128</f>
        <v>27136.400000000001</v>
      </c>
      <c r="I128" s="21">
        <f>+'Հավելված N 5'!G45</f>
        <v>27136.400000000001</v>
      </c>
      <c r="J128" s="13"/>
    </row>
    <row r="129" spans="1:10" s="12" customFormat="1" ht="36.549999999999997" customHeight="1">
      <c r="A129" s="191"/>
      <c r="B129" s="191"/>
      <c r="C129" s="191"/>
      <c r="D129" s="206"/>
      <c r="E129" s="203"/>
      <c r="F129" s="38" t="s">
        <v>220</v>
      </c>
      <c r="G129" s="25">
        <f>+G131</f>
        <v>275071.90000000002</v>
      </c>
      <c r="H129" s="25">
        <f>+H131</f>
        <v>275071.90000000002</v>
      </c>
      <c r="I129" s="25">
        <f>+I131</f>
        <v>275071.90000000002</v>
      </c>
    </row>
    <row r="130" spans="1:10" s="9" customFormat="1" ht="53.2">
      <c r="A130" s="191"/>
      <c r="B130" s="191"/>
      <c r="C130" s="191"/>
      <c r="D130" s="206"/>
      <c r="E130" s="203"/>
      <c r="F130" s="30" t="s">
        <v>13</v>
      </c>
      <c r="G130" s="4"/>
      <c r="H130" s="26"/>
      <c r="I130" s="4"/>
    </row>
    <row r="131" spans="1:10" s="9" customFormat="1" ht="16.95" customHeight="1">
      <c r="A131" s="191"/>
      <c r="B131" s="191"/>
      <c r="C131" s="191"/>
      <c r="D131" s="206"/>
      <c r="E131" s="203"/>
      <c r="F131" s="42" t="s">
        <v>7</v>
      </c>
      <c r="G131" s="5">
        <f>+G132</f>
        <v>275071.90000000002</v>
      </c>
      <c r="H131" s="5">
        <f t="shared" ref="H131" si="46">+H132</f>
        <v>275071.90000000002</v>
      </c>
      <c r="I131" s="5">
        <f t="shared" ref="I131" si="47">+I132</f>
        <v>275071.90000000002</v>
      </c>
    </row>
    <row r="132" spans="1:10" s="9" customFormat="1" ht="16.95" customHeight="1">
      <c r="A132" s="191"/>
      <c r="B132" s="191"/>
      <c r="C132" s="191"/>
      <c r="D132" s="206"/>
      <c r="E132" s="203"/>
      <c r="F132" s="30" t="s">
        <v>33</v>
      </c>
      <c r="G132" s="6">
        <f t="shared" ref="G132:I133" si="48">+G133</f>
        <v>275071.90000000002</v>
      </c>
      <c r="H132" s="26">
        <f t="shared" si="48"/>
        <v>275071.90000000002</v>
      </c>
      <c r="I132" s="6">
        <f t="shared" si="48"/>
        <v>275071.90000000002</v>
      </c>
    </row>
    <row r="133" spans="1:10" s="9" customFormat="1" ht="17.5" customHeight="1">
      <c r="A133" s="191"/>
      <c r="B133" s="191"/>
      <c r="C133" s="191"/>
      <c r="D133" s="206"/>
      <c r="E133" s="203"/>
      <c r="F133" s="30" t="s">
        <v>34</v>
      </c>
      <c r="G133" s="6">
        <f t="shared" si="48"/>
        <v>275071.90000000002</v>
      </c>
      <c r="H133" s="6">
        <f t="shared" si="48"/>
        <v>275071.90000000002</v>
      </c>
      <c r="I133" s="6">
        <f t="shared" si="48"/>
        <v>275071.90000000002</v>
      </c>
    </row>
    <row r="134" spans="1:10" s="9" customFormat="1" ht="17.5" customHeight="1">
      <c r="A134" s="191"/>
      <c r="B134" s="191"/>
      <c r="C134" s="191"/>
      <c r="D134" s="206"/>
      <c r="E134" s="203"/>
      <c r="F134" s="40" t="s">
        <v>222</v>
      </c>
      <c r="G134" s="21">
        <f>+G135</f>
        <v>275071.90000000002</v>
      </c>
      <c r="H134" s="15">
        <f>+H135</f>
        <v>275071.90000000002</v>
      </c>
      <c r="I134" s="21">
        <f>+I135</f>
        <v>275071.90000000002</v>
      </c>
      <c r="J134" s="13"/>
    </row>
    <row r="135" spans="1:10" s="9" customFormat="1" ht="36" customHeight="1">
      <c r="A135" s="191"/>
      <c r="B135" s="191"/>
      <c r="C135" s="191"/>
      <c r="D135" s="206"/>
      <c r="E135" s="203"/>
      <c r="F135" s="40" t="s">
        <v>223</v>
      </c>
      <c r="G135" s="21">
        <f>+I135</f>
        <v>275071.90000000002</v>
      </c>
      <c r="H135" s="21">
        <f>+I135</f>
        <v>275071.90000000002</v>
      </c>
      <c r="I135" s="21">
        <f>+'Հավելված N 5'!G49</f>
        <v>275071.90000000002</v>
      </c>
      <c r="J135" s="13"/>
    </row>
    <row r="136" spans="1:10" s="12" customFormat="1" ht="36.549999999999997" customHeight="1">
      <c r="A136" s="191"/>
      <c r="B136" s="191"/>
      <c r="C136" s="191"/>
      <c r="D136" s="206"/>
      <c r="E136" s="203"/>
      <c r="F136" s="38" t="s">
        <v>218</v>
      </c>
      <c r="G136" s="25">
        <f>+G138</f>
        <v>76220.100000000006</v>
      </c>
      <c r="H136" s="25">
        <f>+H138</f>
        <v>76220.100000000006</v>
      </c>
      <c r="I136" s="25">
        <f>+I138</f>
        <v>76220.100000000006</v>
      </c>
    </row>
    <row r="137" spans="1:10" s="9" customFormat="1" ht="53.2">
      <c r="A137" s="191"/>
      <c r="B137" s="191"/>
      <c r="C137" s="191"/>
      <c r="D137" s="206"/>
      <c r="E137" s="203"/>
      <c r="F137" s="30" t="s">
        <v>13</v>
      </c>
      <c r="G137" s="4"/>
      <c r="H137" s="26"/>
      <c r="I137" s="4"/>
    </row>
    <row r="138" spans="1:10" s="9" customFormat="1" ht="16.95" customHeight="1">
      <c r="A138" s="191"/>
      <c r="B138" s="191"/>
      <c r="C138" s="191"/>
      <c r="D138" s="206"/>
      <c r="E138" s="203"/>
      <c r="F138" s="42" t="s">
        <v>7</v>
      </c>
      <c r="G138" s="5">
        <f>+G139</f>
        <v>76220.100000000006</v>
      </c>
      <c r="H138" s="5">
        <f t="shared" ref="H138" si="49">+H139</f>
        <v>76220.100000000006</v>
      </c>
      <c r="I138" s="5">
        <f t="shared" ref="I138" si="50">+I139</f>
        <v>76220.100000000006</v>
      </c>
    </row>
    <row r="139" spans="1:10" s="9" customFormat="1" ht="16.95" customHeight="1">
      <c r="A139" s="191"/>
      <c r="B139" s="191"/>
      <c r="C139" s="191"/>
      <c r="D139" s="206"/>
      <c r="E139" s="203"/>
      <c r="F139" s="30" t="s">
        <v>33</v>
      </c>
      <c r="G139" s="6">
        <f t="shared" ref="G139:I140" si="51">+G140</f>
        <v>76220.100000000006</v>
      </c>
      <c r="H139" s="26">
        <f t="shared" si="51"/>
        <v>76220.100000000006</v>
      </c>
      <c r="I139" s="6">
        <f t="shared" si="51"/>
        <v>76220.100000000006</v>
      </c>
    </row>
    <row r="140" spans="1:10" s="9" customFormat="1" ht="17.5" customHeight="1">
      <c r="A140" s="191"/>
      <c r="B140" s="191"/>
      <c r="C140" s="191"/>
      <c r="D140" s="206"/>
      <c r="E140" s="203"/>
      <c r="F140" s="30" t="s">
        <v>34</v>
      </c>
      <c r="G140" s="6">
        <f t="shared" si="51"/>
        <v>76220.100000000006</v>
      </c>
      <c r="H140" s="6">
        <f t="shared" si="51"/>
        <v>76220.100000000006</v>
      </c>
      <c r="I140" s="6">
        <f t="shared" si="51"/>
        <v>76220.100000000006</v>
      </c>
    </row>
    <row r="141" spans="1:10" s="9" customFormat="1" ht="17.5" customHeight="1">
      <c r="A141" s="191"/>
      <c r="B141" s="191"/>
      <c r="C141" s="191"/>
      <c r="D141" s="206"/>
      <c r="E141" s="203"/>
      <c r="F141" s="40" t="s">
        <v>222</v>
      </c>
      <c r="G141" s="21">
        <f>+G142</f>
        <v>76220.100000000006</v>
      </c>
      <c r="H141" s="15">
        <f>+H142</f>
        <v>76220.100000000006</v>
      </c>
      <c r="I141" s="21">
        <f>+I142</f>
        <v>76220.100000000006</v>
      </c>
      <c r="J141" s="13"/>
    </row>
    <row r="142" spans="1:10" s="9" customFormat="1" ht="36" customHeight="1">
      <c r="A142" s="191"/>
      <c r="B142" s="191"/>
      <c r="C142" s="191"/>
      <c r="D142" s="206"/>
      <c r="E142" s="203"/>
      <c r="F142" s="40" t="s">
        <v>223</v>
      </c>
      <c r="G142" s="21">
        <f>+I142</f>
        <v>76220.100000000006</v>
      </c>
      <c r="H142" s="21">
        <f>+I142</f>
        <v>76220.100000000006</v>
      </c>
      <c r="I142" s="21">
        <f>+'Հավելված N 5'!G64</f>
        <v>76220.100000000006</v>
      </c>
      <c r="J142" s="13"/>
    </row>
    <row r="143" spans="1:10" s="12" customFormat="1" ht="36.549999999999997" customHeight="1">
      <c r="A143" s="191"/>
      <c r="B143" s="191"/>
      <c r="C143" s="191"/>
      <c r="D143" s="206"/>
      <c r="E143" s="203"/>
      <c r="F143" s="38" t="s">
        <v>182</v>
      </c>
      <c r="G143" s="25">
        <f>+G145</f>
        <v>3138.5</v>
      </c>
      <c r="H143" s="25">
        <f>+H145</f>
        <v>3138.5</v>
      </c>
      <c r="I143" s="25">
        <f>+I145</f>
        <v>3138.5</v>
      </c>
    </row>
    <row r="144" spans="1:10" s="9" customFormat="1" ht="53.2">
      <c r="A144" s="191"/>
      <c r="B144" s="191"/>
      <c r="C144" s="191"/>
      <c r="D144" s="206"/>
      <c r="E144" s="203"/>
      <c r="F144" s="30" t="s">
        <v>13</v>
      </c>
      <c r="G144" s="4"/>
      <c r="H144" s="26"/>
      <c r="I144" s="4"/>
    </row>
    <row r="145" spans="1:10" s="9" customFormat="1" ht="16.95" customHeight="1">
      <c r="A145" s="191"/>
      <c r="B145" s="191"/>
      <c r="C145" s="191"/>
      <c r="D145" s="206"/>
      <c r="E145" s="203"/>
      <c r="F145" s="42" t="s">
        <v>7</v>
      </c>
      <c r="G145" s="5">
        <f>+G146</f>
        <v>3138.5</v>
      </c>
      <c r="H145" s="5">
        <f t="shared" ref="H145" si="52">+H146</f>
        <v>3138.5</v>
      </c>
      <c r="I145" s="5">
        <f t="shared" ref="I145" si="53">+I146</f>
        <v>3138.5</v>
      </c>
    </row>
    <row r="146" spans="1:10" s="9" customFormat="1" ht="16.95" customHeight="1">
      <c r="A146" s="191"/>
      <c r="B146" s="191"/>
      <c r="C146" s="191"/>
      <c r="D146" s="206"/>
      <c r="E146" s="203"/>
      <c r="F146" s="30" t="s">
        <v>33</v>
      </c>
      <c r="G146" s="6">
        <f t="shared" ref="G146:I147" si="54">+G147</f>
        <v>3138.5</v>
      </c>
      <c r="H146" s="26">
        <f t="shared" si="54"/>
        <v>3138.5</v>
      </c>
      <c r="I146" s="6">
        <f t="shared" si="54"/>
        <v>3138.5</v>
      </c>
    </row>
    <row r="147" spans="1:10" s="9" customFormat="1" ht="17.5" customHeight="1">
      <c r="A147" s="191"/>
      <c r="B147" s="191"/>
      <c r="C147" s="191"/>
      <c r="D147" s="206"/>
      <c r="E147" s="203"/>
      <c r="F147" s="30" t="s">
        <v>34</v>
      </c>
      <c r="G147" s="6">
        <f t="shared" si="54"/>
        <v>3138.5</v>
      </c>
      <c r="H147" s="6">
        <f t="shared" si="54"/>
        <v>3138.5</v>
      </c>
      <c r="I147" s="6">
        <f t="shared" si="54"/>
        <v>3138.5</v>
      </c>
    </row>
    <row r="148" spans="1:10" s="9" customFormat="1" ht="17.5" customHeight="1">
      <c r="A148" s="191"/>
      <c r="B148" s="191"/>
      <c r="C148" s="191"/>
      <c r="D148" s="206"/>
      <c r="E148" s="203"/>
      <c r="F148" s="40" t="s">
        <v>222</v>
      </c>
      <c r="G148" s="21">
        <f>+G149</f>
        <v>3138.5</v>
      </c>
      <c r="H148" s="15">
        <f>+H149</f>
        <v>3138.5</v>
      </c>
      <c r="I148" s="21">
        <f>+I149</f>
        <v>3138.5</v>
      </c>
      <c r="J148" s="13"/>
    </row>
    <row r="149" spans="1:10" s="9" customFormat="1" ht="36" customHeight="1">
      <c r="A149" s="192"/>
      <c r="B149" s="192"/>
      <c r="C149" s="192"/>
      <c r="D149" s="207"/>
      <c r="E149" s="204"/>
      <c r="F149" s="40" t="s">
        <v>223</v>
      </c>
      <c r="G149" s="21">
        <f>+I149</f>
        <v>3138.5</v>
      </c>
      <c r="H149" s="21">
        <f>+I149</f>
        <v>3138.5</v>
      </c>
      <c r="I149" s="21">
        <f>+'Հավելված N 5'!G71</f>
        <v>3138.5</v>
      </c>
      <c r="J149" s="13"/>
    </row>
  </sheetData>
  <mergeCells count="26">
    <mergeCell ref="A16:A149"/>
    <mergeCell ref="B84:B149"/>
    <mergeCell ref="C86:C149"/>
    <mergeCell ref="F1:I1"/>
    <mergeCell ref="F2:I2"/>
    <mergeCell ref="G11:I11"/>
    <mergeCell ref="F3:I3"/>
    <mergeCell ref="A7:I7"/>
    <mergeCell ref="A11:C11"/>
    <mergeCell ref="D11:E11"/>
    <mergeCell ref="F11:F12"/>
    <mergeCell ref="E93:E149"/>
    <mergeCell ref="D91:D149"/>
    <mergeCell ref="C16:C19"/>
    <mergeCell ref="C20:C83"/>
    <mergeCell ref="B16:B17"/>
    <mergeCell ref="E90:F90"/>
    <mergeCell ref="E27:E83"/>
    <mergeCell ref="D25:D83"/>
    <mergeCell ref="E84:E89"/>
    <mergeCell ref="D84:D89"/>
    <mergeCell ref="E16:E23"/>
    <mergeCell ref="D16:D23"/>
    <mergeCell ref="B18:B83"/>
    <mergeCell ref="E24:F24"/>
    <mergeCell ref="C84:C85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174"/>
  <sheetViews>
    <sheetView tabSelected="1" zoomScale="85" zoomScaleNormal="85" workbookViewId="0">
      <selection activeCell="G10" sqref="G10"/>
    </sheetView>
  </sheetViews>
  <sheetFormatPr defaultColWidth="9.09765625" defaultRowHeight="17.75"/>
  <cols>
    <col min="1" max="1" width="9.8984375" style="76" customWidth="1"/>
    <col min="2" max="2" width="13.09765625" style="76" customWidth="1"/>
    <col min="3" max="3" width="8" style="76" customWidth="1"/>
    <col min="4" max="4" width="7.69921875" style="76" customWidth="1"/>
    <col min="5" max="5" width="39.09765625" style="76" customWidth="1"/>
    <col min="6" max="6" width="50.09765625" style="22" customWidth="1"/>
    <col min="7" max="7" width="35" style="99" customWidth="1"/>
    <col min="8" max="8" width="19.09765625" style="76" bestFit="1" customWidth="1"/>
    <col min="9" max="9" width="9.09765625" style="76"/>
    <col min="10" max="10" width="12.09765625" style="76" customWidth="1"/>
    <col min="11" max="16384" width="9.09765625" style="76"/>
  </cols>
  <sheetData>
    <row r="1" spans="1:29" s="74" customFormat="1" ht="25.4" customHeight="1">
      <c r="A1" s="28"/>
      <c r="B1" s="28"/>
      <c r="C1" s="28"/>
      <c r="D1" s="28"/>
      <c r="E1" s="28"/>
      <c r="F1" s="198" t="s">
        <v>286</v>
      </c>
      <c r="G1" s="198"/>
      <c r="AA1" s="208"/>
      <c r="AB1" s="208"/>
      <c r="AC1" s="208"/>
    </row>
    <row r="2" spans="1:29" s="75" customFormat="1">
      <c r="A2" s="2"/>
      <c r="B2" s="2"/>
      <c r="C2" s="2"/>
      <c r="D2" s="2"/>
      <c r="E2" s="2"/>
      <c r="F2" s="199" t="s">
        <v>50</v>
      </c>
      <c r="G2" s="199"/>
      <c r="Z2" s="209"/>
      <c r="AA2" s="209"/>
      <c r="AB2" s="209"/>
      <c r="AC2" s="209"/>
    </row>
    <row r="3" spans="1:29" s="75" customFormat="1" ht="16" customHeight="1">
      <c r="A3" s="2"/>
      <c r="B3" s="2"/>
      <c r="C3" s="2"/>
      <c r="D3" s="2"/>
      <c r="E3" s="2"/>
      <c r="F3" s="199" t="s">
        <v>0</v>
      </c>
      <c r="G3" s="199"/>
      <c r="X3" s="209"/>
      <c r="Y3" s="209"/>
      <c r="Z3" s="209"/>
      <c r="AA3" s="209"/>
      <c r="AB3" s="209"/>
      <c r="AC3" s="209"/>
    </row>
    <row r="4" spans="1:29" s="75" customFormat="1">
      <c r="A4" s="2"/>
      <c r="B4" s="2"/>
      <c r="C4" s="2"/>
      <c r="D4" s="2"/>
      <c r="E4" s="2"/>
      <c r="F4" s="146"/>
      <c r="G4" s="91"/>
    </row>
    <row r="5" spans="1:29" s="75" customFormat="1" ht="16" customHeight="1">
      <c r="A5" s="2"/>
      <c r="B5" s="2"/>
      <c r="C5" s="2"/>
      <c r="D5" s="2"/>
      <c r="E5" s="2"/>
      <c r="F5" s="146"/>
      <c r="G5" s="91"/>
    </row>
    <row r="6" spans="1:29" s="75" customFormat="1" ht="67.7" customHeight="1">
      <c r="A6" s="177" t="s">
        <v>51</v>
      </c>
      <c r="B6" s="177"/>
      <c r="C6" s="177"/>
      <c r="D6" s="177"/>
      <c r="E6" s="177"/>
      <c r="F6" s="177"/>
      <c r="G6" s="177"/>
    </row>
    <row r="7" spans="1:29" s="75" customFormat="1" ht="20.95" customHeight="1">
      <c r="A7" s="216" t="s">
        <v>30</v>
      </c>
      <c r="B7" s="216"/>
      <c r="C7" s="216"/>
      <c r="D7" s="216"/>
      <c r="E7" s="216"/>
      <c r="F7" s="216"/>
      <c r="G7" s="216"/>
    </row>
    <row r="8" spans="1:29" ht="53.2">
      <c r="A8" s="217" t="s">
        <v>1</v>
      </c>
      <c r="B8" s="217"/>
      <c r="C8" s="89"/>
      <c r="D8" s="218" t="s">
        <v>265</v>
      </c>
      <c r="E8" s="219"/>
      <c r="F8" s="222" t="s">
        <v>31</v>
      </c>
      <c r="G8" s="92" t="s">
        <v>22</v>
      </c>
    </row>
    <row r="9" spans="1:29" s="77" customFormat="1" ht="35.5">
      <c r="A9" s="89" t="s">
        <v>4</v>
      </c>
      <c r="B9" s="89" t="s">
        <v>15</v>
      </c>
      <c r="C9" s="89"/>
      <c r="D9" s="220"/>
      <c r="E9" s="221"/>
      <c r="F9" s="223"/>
      <c r="G9" s="92" t="s">
        <v>3</v>
      </c>
    </row>
    <row r="10" spans="1:29" s="77" customFormat="1" ht="31.7" customHeight="1">
      <c r="A10" s="224" t="s">
        <v>12</v>
      </c>
      <c r="B10" s="225"/>
      <c r="C10" s="225"/>
      <c r="D10" s="225"/>
      <c r="E10" s="225"/>
      <c r="F10" s="226"/>
      <c r="G10" s="93">
        <f>+G11+G73</f>
        <v>903608.5</v>
      </c>
    </row>
    <row r="11" spans="1:29" s="22" customFormat="1" ht="24.05" customHeight="1">
      <c r="A11" s="44">
        <v>1183</v>
      </c>
      <c r="B11" s="210" t="s">
        <v>46</v>
      </c>
      <c r="C11" s="211"/>
      <c r="D11" s="211"/>
      <c r="E11" s="211"/>
      <c r="F11" s="212"/>
      <c r="G11" s="94">
        <f>+G12</f>
        <v>626533.79999999993</v>
      </c>
    </row>
    <row r="12" spans="1:29" s="22" customFormat="1" ht="46.75" customHeight="1">
      <c r="A12" s="35"/>
      <c r="B12" s="44">
        <v>32001</v>
      </c>
      <c r="C12" s="213" t="s">
        <v>90</v>
      </c>
      <c r="D12" s="214"/>
      <c r="E12" s="215"/>
      <c r="F12" s="23"/>
      <c r="G12" s="95">
        <f>+G13+G17+G22+G31+G45+G49+G64+G71</f>
        <v>626533.79999999993</v>
      </c>
    </row>
    <row r="13" spans="1:29" s="22" customFormat="1" ht="33.35">
      <c r="A13" s="35"/>
      <c r="B13" s="44"/>
      <c r="C13" s="35"/>
      <c r="D13" s="68"/>
      <c r="E13" s="68"/>
      <c r="F13" s="23" t="s">
        <v>12</v>
      </c>
      <c r="G13" s="96">
        <f>SUM(G14:G16)</f>
        <v>33359.100000000006</v>
      </c>
      <c r="H13" s="128"/>
    </row>
    <row r="14" spans="1:29" s="22" customFormat="1" ht="35.5">
      <c r="A14" s="35"/>
      <c r="B14" s="35"/>
      <c r="C14" s="35"/>
      <c r="D14" s="68"/>
      <c r="E14" s="68"/>
      <c r="F14" s="24" t="s">
        <v>92</v>
      </c>
      <c r="G14" s="97">
        <v>9246.5</v>
      </c>
      <c r="H14" s="80"/>
    </row>
    <row r="15" spans="1:29" s="22" customFormat="1" ht="35.5">
      <c r="A15" s="35"/>
      <c r="B15" s="35"/>
      <c r="C15" s="35"/>
      <c r="D15" s="68"/>
      <c r="E15" s="68"/>
      <c r="F15" s="24" t="s">
        <v>93</v>
      </c>
      <c r="G15" s="97">
        <v>15626.9</v>
      </c>
      <c r="H15" s="80"/>
    </row>
    <row r="16" spans="1:29" s="22" customFormat="1" ht="35.5">
      <c r="A16" s="35"/>
      <c r="B16" s="35"/>
      <c r="C16" s="35"/>
      <c r="D16" s="68"/>
      <c r="E16" s="68"/>
      <c r="F16" s="24" t="s">
        <v>120</v>
      </c>
      <c r="G16" s="97">
        <v>8485.7000000000007</v>
      </c>
      <c r="H16" s="80"/>
    </row>
    <row r="17" spans="1:8" s="22" customFormat="1" ht="33.35">
      <c r="A17" s="35"/>
      <c r="B17" s="44"/>
      <c r="C17" s="35"/>
      <c r="D17" s="68"/>
      <c r="E17" s="68"/>
      <c r="F17" s="23" t="s">
        <v>91</v>
      </c>
      <c r="G17" s="96">
        <f>SUM(G18:G21)</f>
        <v>54365.9</v>
      </c>
    </row>
    <row r="18" spans="1:8" s="22" customFormat="1" ht="35.5">
      <c r="A18" s="35"/>
      <c r="B18" s="35"/>
      <c r="C18" s="35"/>
      <c r="D18" s="68"/>
      <c r="E18" s="68"/>
      <c r="F18" s="24" t="s">
        <v>119</v>
      </c>
      <c r="G18" s="97">
        <v>24874.7</v>
      </c>
      <c r="H18" s="80"/>
    </row>
    <row r="19" spans="1:8" s="22" customFormat="1" ht="35.5">
      <c r="A19" s="35"/>
      <c r="B19" s="35"/>
      <c r="C19" s="35"/>
      <c r="D19" s="68"/>
      <c r="E19" s="68"/>
      <c r="F19" s="24" t="s">
        <v>121</v>
      </c>
      <c r="G19" s="97">
        <v>6077.4</v>
      </c>
      <c r="H19" s="80"/>
    </row>
    <row r="20" spans="1:8" s="22" customFormat="1" ht="35.5">
      <c r="A20" s="35"/>
      <c r="B20" s="35"/>
      <c r="C20" s="35"/>
      <c r="D20" s="68"/>
      <c r="E20" s="68"/>
      <c r="F20" s="24" t="s">
        <v>122</v>
      </c>
      <c r="G20" s="97">
        <v>5226.8999999999996</v>
      </c>
      <c r="H20" s="80"/>
    </row>
    <row r="21" spans="1:8" s="22" customFormat="1">
      <c r="A21" s="35"/>
      <c r="B21" s="35"/>
      <c r="C21" s="35"/>
      <c r="D21" s="68"/>
      <c r="E21" s="68"/>
      <c r="F21" s="24" t="s">
        <v>123</v>
      </c>
      <c r="G21" s="97">
        <v>18186.900000000001</v>
      </c>
      <c r="H21" s="80"/>
    </row>
    <row r="22" spans="1:8" s="22" customFormat="1" ht="33.35">
      <c r="A22" s="35"/>
      <c r="B22" s="44"/>
      <c r="C22" s="35"/>
      <c r="D22" s="68"/>
      <c r="E22" s="68"/>
      <c r="F22" s="81" t="s">
        <v>124</v>
      </c>
      <c r="G22" s="96">
        <f>SUM(G23:G30)</f>
        <v>68328.299999999988</v>
      </c>
    </row>
    <row r="23" spans="1:8" s="22" customFormat="1">
      <c r="A23" s="35"/>
      <c r="B23" s="35"/>
      <c r="C23" s="35"/>
      <c r="D23" s="68"/>
      <c r="E23" s="68"/>
      <c r="F23" s="24" t="s">
        <v>125</v>
      </c>
      <c r="G23" s="97">
        <v>10988.3</v>
      </c>
      <c r="H23" s="80"/>
    </row>
    <row r="24" spans="1:8" s="22" customFormat="1" ht="35.5">
      <c r="A24" s="35"/>
      <c r="B24" s="35"/>
      <c r="C24" s="35"/>
      <c r="D24" s="68"/>
      <c r="E24" s="68"/>
      <c r="F24" s="24" t="s">
        <v>126</v>
      </c>
      <c r="G24" s="97">
        <v>2181.9</v>
      </c>
      <c r="H24" s="80"/>
    </row>
    <row r="25" spans="1:8" s="82" customFormat="1">
      <c r="A25" s="83"/>
      <c r="B25" s="83"/>
      <c r="C25" s="83"/>
      <c r="D25" s="84"/>
      <c r="E25" s="84"/>
      <c r="F25" s="85" t="s">
        <v>127</v>
      </c>
      <c r="G25" s="97">
        <v>12941</v>
      </c>
      <c r="H25" s="86"/>
    </row>
    <row r="26" spans="1:8" s="82" customFormat="1" ht="35.5">
      <c r="A26" s="83"/>
      <c r="B26" s="83"/>
      <c r="C26" s="83"/>
      <c r="D26" s="84"/>
      <c r="E26" s="84"/>
      <c r="F26" s="85" t="s">
        <v>129</v>
      </c>
      <c r="G26" s="97">
        <v>6000</v>
      </c>
      <c r="H26" s="86"/>
    </row>
    <row r="27" spans="1:8" s="82" customFormat="1">
      <c r="A27" s="83"/>
      <c r="B27" s="83"/>
      <c r="C27" s="83"/>
      <c r="D27" s="84"/>
      <c r="E27" s="84"/>
      <c r="F27" s="85" t="s">
        <v>128</v>
      </c>
      <c r="G27" s="97">
        <v>12501</v>
      </c>
      <c r="H27" s="86"/>
    </row>
    <row r="28" spans="1:8" s="82" customFormat="1">
      <c r="A28" s="83"/>
      <c r="B28" s="83"/>
      <c r="C28" s="83"/>
      <c r="D28" s="84"/>
      <c r="E28" s="84"/>
      <c r="F28" s="85" t="s">
        <v>130</v>
      </c>
      <c r="G28" s="97">
        <v>8000</v>
      </c>
      <c r="H28" s="86"/>
    </row>
    <row r="29" spans="1:8" s="82" customFormat="1" ht="35.5">
      <c r="A29" s="83"/>
      <c r="B29" s="83"/>
      <c r="C29" s="83"/>
      <c r="D29" s="84"/>
      <c r="E29" s="84"/>
      <c r="F29" s="85" t="s">
        <v>131</v>
      </c>
      <c r="G29" s="97">
        <v>7420.2</v>
      </c>
      <c r="H29" s="86"/>
    </row>
    <row r="30" spans="1:8" s="82" customFormat="1" ht="35.5">
      <c r="A30" s="83"/>
      <c r="B30" s="83"/>
      <c r="C30" s="83"/>
      <c r="D30" s="84"/>
      <c r="E30" s="84"/>
      <c r="F30" s="85" t="s">
        <v>132</v>
      </c>
      <c r="G30" s="97">
        <v>8295.9</v>
      </c>
      <c r="H30" s="86"/>
    </row>
    <row r="31" spans="1:8" s="22" customFormat="1">
      <c r="A31" s="35"/>
      <c r="B31" s="44"/>
      <c r="C31" s="35"/>
      <c r="D31" s="68"/>
      <c r="E31" s="68"/>
      <c r="F31" s="81" t="s">
        <v>133</v>
      </c>
      <c r="G31" s="96">
        <f>SUM(G32:G44)</f>
        <v>88913.599999999991</v>
      </c>
    </row>
    <row r="32" spans="1:8" s="22" customFormat="1">
      <c r="A32" s="35"/>
      <c r="B32" s="35"/>
      <c r="C32" s="35"/>
      <c r="D32" s="68"/>
      <c r="E32" s="68"/>
      <c r="F32" s="24" t="s">
        <v>135</v>
      </c>
      <c r="G32" s="97">
        <v>2759.4</v>
      </c>
      <c r="H32" s="80"/>
    </row>
    <row r="33" spans="1:8" s="22" customFormat="1">
      <c r="A33" s="35"/>
      <c r="B33" s="35"/>
      <c r="C33" s="35"/>
      <c r="D33" s="68"/>
      <c r="E33" s="68"/>
      <c r="F33" s="24" t="s">
        <v>137</v>
      </c>
      <c r="G33" s="97">
        <v>996.1</v>
      </c>
      <c r="H33" s="80"/>
    </row>
    <row r="34" spans="1:8" s="22" customFormat="1">
      <c r="A34" s="35"/>
      <c r="B34" s="35"/>
      <c r="C34" s="35"/>
      <c r="D34" s="68"/>
      <c r="E34" s="68"/>
      <c r="F34" s="24" t="s">
        <v>138</v>
      </c>
      <c r="G34" s="97">
        <v>8584.2000000000007</v>
      </c>
      <c r="H34" s="80"/>
    </row>
    <row r="35" spans="1:8" s="22" customFormat="1">
      <c r="A35" s="35"/>
      <c r="B35" s="35"/>
      <c r="C35" s="35"/>
      <c r="D35" s="68"/>
      <c r="E35" s="68"/>
      <c r="F35" s="24" t="s">
        <v>142</v>
      </c>
      <c r="G35" s="97">
        <v>3371.5</v>
      </c>
      <c r="H35" s="80"/>
    </row>
    <row r="36" spans="1:8" s="22" customFormat="1" ht="35.5">
      <c r="A36" s="35"/>
      <c r="B36" s="35"/>
      <c r="C36" s="35"/>
      <c r="D36" s="68"/>
      <c r="E36" s="68"/>
      <c r="F36" s="24" t="s">
        <v>143</v>
      </c>
      <c r="G36" s="97">
        <v>9273.7999999999993</v>
      </c>
      <c r="H36" s="80"/>
    </row>
    <row r="37" spans="1:8" s="22" customFormat="1" ht="35.5">
      <c r="A37" s="35"/>
      <c r="B37" s="35"/>
      <c r="C37" s="35"/>
      <c r="D37" s="68"/>
      <c r="E37" s="68"/>
      <c r="F37" s="24" t="s">
        <v>145</v>
      </c>
      <c r="G37" s="97">
        <v>11318.2</v>
      </c>
      <c r="H37" s="80"/>
    </row>
    <row r="38" spans="1:8" s="22" customFormat="1" ht="35.5">
      <c r="A38" s="35"/>
      <c r="B38" s="35"/>
      <c r="C38" s="35"/>
      <c r="D38" s="68"/>
      <c r="E38" s="68"/>
      <c r="F38" s="24" t="s">
        <v>146</v>
      </c>
      <c r="G38" s="97">
        <v>3382.6</v>
      </c>
      <c r="H38" s="80"/>
    </row>
    <row r="39" spans="1:8" s="22" customFormat="1">
      <c r="A39" s="35"/>
      <c r="B39" s="35"/>
      <c r="C39" s="35"/>
      <c r="D39" s="68"/>
      <c r="E39" s="68"/>
      <c r="F39" s="24" t="s">
        <v>147</v>
      </c>
      <c r="G39" s="97">
        <v>3957.9</v>
      </c>
      <c r="H39" s="80"/>
    </row>
    <row r="40" spans="1:8" s="22" customFormat="1" ht="35.5">
      <c r="A40" s="35"/>
      <c r="B40" s="35"/>
      <c r="C40" s="35"/>
      <c r="D40" s="68"/>
      <c r="E40" s="68"/>
      <c r="F40" s="24" t="s">
        <v>148</v>
      </c>
      <c r="G40" s="97">
        <v>6288.9</v>
      </c>
      <c r="H40" s="80"/>
    </row>
    <row r="41" spans="1:8" s="22" customFormat="1" ht="35.5">
      <c r="A41" s="35"/>
      <c r="B41" s="35"/>
      <c r="C41" s="35"/>
      <c r="D41" s="68"/>
      <c r="E41" s="68"/>
      <c r="F41" s="24" t="s">
        <v>150</v>
      </c>
      <c r="G41" s="97">
        <v>12465.7</v>
      </c>
      <c r="H41" s="80"/>
    </row>
    <row r="42" spans="1:8" s="22" customFormat="1" ht="35.5">
      <c r="A42" s="35"/>
      <c r="B42" s="35"/>
      <c r="C42" s="35"/>
      <c r="D42" s="68"/>
      <c r="E42" s="68"/>
      <c r="F42" s="24" t="s">
        <v>153</v>
      </c>
      <c r="G42" s="97">
        <v>9162.9</v>
      </c>
      <c r="H42" s="80"/>
    </row>
    <row r="43" spans="1:8" s="22" customFormat="1">
      <c r="A43" s="35"/>
      <c r="B43" s="35"/>
      <c r="C43" s="35"/>
      <c r="D43" s="68"/>
      <c r="E43" s="68"/>
      <c r="F43" s="24" t="s">
        <v>152</v>
      </c>
      <c r="G43" s="98">
        <v>11659.7</v>
      </c>
      <c r="H43" s="80"/>
    </row>
    <row r="44" spans="1:8" s="22" customFormat="1" ht="35.5">
      <c r="A44" s="35"/>
      <c r="B44" s="35"/>
      <c r="C44" s="35"/>
      <c r="D44" s="68"/>
      <c r="E44" s="68"/>
      <c r="F44" s="24" t="s">
        <v>156</v>
      </c>
      <c r="G44" s="98">
        <v>5692.7</v>
      </c>
      <c r="H44" s="80"/>
    </row>
    <row r="45" spans="1:8" s="22" customFormat="1">
      <c r="A45" s="35"/>
      <c r="B45" s="44"/>
      <c r="C45" s="35"/>
      <c r="D45" s="68"/>
      <c r="E45" s="68"/>
      <c r="F45" s="81" t="s">
        <v>158</v>
      </c>
      <c r="G45" s="96">
        <f>SUM(G46:G48)</f>
        <v>27136.400000000001</v>
      </c>
    </row>
    <row r="46" spans="1:8" s="22" customFormat="1">
      <c r="A46" s="35"/>
      <c r="B46" s="35"/>
      <c r="C46" s="35"/>
      <c r="D46" s="68"/>
      <c r="E46" s="68"/>
      <c r="F46" s="24" t="s">
        <v>161</v>
      </c>
      <c r="G46" s="147">
        <v>2269.3000000000002</v>
      </c>
      <c r="H46" s="80"/>
    </row>
    <row r="47" spans="1:8" s="22" customFormat="1" ht="35.5">
      <c r="A47" s="35"/>
      <c r="B47" s="35"/>
      <c r="C47" s="35"/>
      <c r="D47" s="68"/>
      <c r="E47" s="68"/>
      <c r="F47" s="24" t="s">
        <v>162</v>
      </c>
      <c r="G47" s="97">
        <v>4172.3</v>
      </c>
      <c r="H47" s="80"/>
    </row>
    <row r="48" spans="1:8" s="22" customFormat="1" ht="35.5">
      <c r="A48" s="35"/>
      <c r="B48" s="35"/>
      <c r="C48" s="35"/>
      <c r="D48" s="68"/>
      <c r="E48" s="68"/>
      <c r="F48" s="24" t="s">
        <v>164</v>
      </c>
      <c r="G48" s="97">
        <v>20694.8</v>
      </c>
      <c r="H48" s="80"/>
    </row>
    <row r="49" spans="1:8" s="22" customFormat="1" ht="33.35">
      <c r="A49" s="35"/>
      <c r="B49" s="44"/>
      <c r="C49" s="35"/>
      <c r="D49" s="68"/>
      <c r="E49" s="68"/>
      <c r="F49" s="81" t="s">
        <v>165</v>
      </c>
      <c r="G49" s="96">
        <f>SUM(G50:G63)</f>
        <v>275071.90000000002</v>
      </c>
    </row>
    <row r="50" spans="1:8" s="22" customFormat="1" ht="35.5">
      <c r="A50" s="35"/>
      <c r="B50" s="35"/>
      <c r="C50" s="35"/>
      <c r="D50" s="41"/>
      <c r="E50" s="41"/>
      <c r="F50" s="24" t="s">
        <v>166</v>
      </c>
      <c r="G50" s="98">
        <v>15024</v>
      </c>
      <c r="H50" s="80"/>
    </row>
    <row r="51" spans="1:8" s="22" customFormat="1" ht="35.5">
      <c r="A51" s="35"/>
      <c r="B51" s="35"/>
      <c r="C51" s="35"/>
      <c r="D51" s="68"/>
      <c r="E51" s="68"/>
      <c r="F51" s="24" t="s">
        <v>167</v>
      </c>
      <c r="G51" s="98">
        <v>24424.3</v>
      </c>
      <c r="H51" s="80"/>
    </row>
    <row r="52" spans="1:8" s="22" customFormat="1" ht="35.5">
      <c r="A52" s="35"/>
      <c r="B52" s="35"/>
      <c r="C52" s="35"/>
      <c r="D52" s="68"/>
      <c r="E52" s="68"/>
      <c r="F52" s="24" t="s">
        <v>168</v>
      </c>
      <c r="G52" s="98">
        <v>23557</v>
      </c>
      <c r="H52" s="80"/>
    </row>
    <row r="53" spans="1:8" s="22" customFormat="1">
      <c r="A53" s="35"/>
      <c r="B53" s="35"/>
      <c r="C53" s="35"/>
      <c r="D53" s="41"/>
      <c r="E53" s="41"/>
      <c r="F53" s="24" t="s">
        <v>169</v>
      </c>
      <c r="G53" s="98">
        <v>17928.3</v>
      </c>
      <c r="H53" s="80"/>
    </row>
    <row r="54" spans="1:8" s="22" customFormat="1" ht="35.5">
      <c r="A54" s="35"/>
      <c r="B54" s="35"/>
      <c r="C54" s="35"/>
      <c r="D54" s="41"/>
      <c r="E54" s="41"/>
      <c r="F54" s="24" t="s">
        <v>170</v>
      </c>
      <c r="G54" s="98">
        <v>20663.900000000001</v>
      </c>
      <c r="H54" s="80"/>
    </row>
    <row r="55" spans="1:8" s="22" customFormat="1">
      <c r="A55" s="35"/>
      <c r="B55" s="35"/>
      <c r="C55" s="35"/>
      <c r="D55" s="68"/>
      <c r="E55" s="68"/>
      <c r="F55" s="24" t="s">
        <v>171</v>
      </c>
      <c r="G55" s="98">
        <v>8452</v>
      </c>
      <c r="H55" s="80"/>
    </row>
    <row r="56" spans="1:8" s="22" customFormat="1" ht="35.5">
      <c r="A56" s="35"/>
      <c r="B56" s="35"/>
      <c r="C56" s="35"/>
      <c r="D56" s="68"/>
      <c r="E56" s="68"/>
      <c r="F56" s="24" t="s">
        <v>172</v>
      </c>
      <c r="G56" s="98">
        <v>20769.8</v>
      </c>
      <c r="H56" s="80"/>
    </row>
    <row r="57" spans="1:8" s="22" customFormat="1" ht="35.5">
      <c r="A57" s="35"/>
      <c r="B57" s="35"/>
      <c r="C57" s="35"/>
      <c r="D57" s="41"/>
      <c r="E57" s="41"/>
      <c r="F57" s="24" t="s">
        <v>173</v>
      </c>
      <c r="G57" s="98">
        <v>7199.7</v>
      </c>
      <c r="H57" s="80"/>
    </row>
    <row r="58" spans="1:8" s="22" customFormat="1" ht="35.5">
      <c r="A58" s="35"/>
      <c r="B58" s="35"/>
      <c r="C58" s="35"/>
      <c r="D58" s="68"/>
      <c r="E58" s="68"/>
      <c r="F58" s="24" t="s">
        <v>174</v>
      </c>
      <c r="G58" s="98">
        <v>17982</v>
      </c>
      <c r="H58" s="80"/>
    </row>
    <row r="59" spans="1:8" s="22" customFormat="1">
      <c r="A59" s="35"/>
      <c r="B59" s="35"/>
      <c r="C59" s="35"/>
      <c r="D59" s="68"/>
      <c r="E59" s="68"/>
      <c r="F59" s="24" t="s">
        <v>179</v>
      </c>
      <c r="G59" s="98">
        <v>11114.1</v>
      </c>
      <c r="H59" s="80"/>
    </row>
    <row r="60" spans="1:8" s="22" customFormat="1" ht="35.5">
      <c r="A60" s="35"/>
      <c r="B60" s="35"/>
      <c r="C60" s="35"/>
      <c r="D60" s="41"/>
      <c r="E60" s="41"/>
      <c r="F60" s="24" t="s">
        <v>177</v>
      </c>
      <c r="G60" s="98">
        <v>36928</v>
      </c>
      <c r="H60" s="80"/>
    </row>
    <row r="61" spans="1:8" s="22" customFormat="1" ht="35.5">
      <c r="A61" s="35"/>
      <c r="B61" s="35"/>
      <c r="C61" s="35"/>
      <c r="D61" s="41"/>
      <c r="E61" s="41"/>
      <c r="F61" s="24" t="s">
        <v>175</v>
      </c>
      <c r="G61" s="98">
        <v>6453</v>
      </c>
      <c r="H61" s="80"/>
    </row>
    <row r="62" spans="1:8" s="22" customFormat="1">
      <c r="A62" s="35"/>
      <c r="B62" s="35"/>
      <c r="C62" s="35"/>
      <c r="D62" s="41"/>
      <c r="E62" s="41"/>
      <c r="F62" s="24" t="s">
        <v>178</v>
      </c>
      <c r="G62" s="98">
        <v>25875.8</v>
      </c>
      <c r="H62" s="80"/>
    </row>
    <row r="63" spans="1:8" s="22" customFormat="1" ht="35.5">
      <c r="A63" s="35"/>
      <c r="B63" s="35"/>
      <c r="C63" s="35"/>
      <c r="D63" s="41"/>
      <c r="E63" s="41"/>
      <c r="F63" s="24" t="s">
        <v>176</v>
      </c>
      <c r="G63" s="98">
        <v>38700</v>
      </c>
      <c r="H63" s="80"/>
    </row>
    <row r="64" spans="1:8" s="22" customFormat="1">
      <c r="A64" s="35"/>
      <c r="B64" s="44"/>
      <c r="C64" s="35"/>
      <c r="D64" s="68"/>
      <c r="E64" s="68"/>
      <c r="F64" s="81" t="s">
        <v>218</v>
      </c>
      <c r="G64" s="96">
        <f>+SUM(G65:G70)</f>
        <v>76220.100000000006</v>
      </c>
    </row>
    <row r="65" spans="1:8" s="22" customFormat="1" ht="35.5">
      <c r="A65" s="35"/>
      <c r="B65" s="35"/>
      <c r="C65" s="35"/>
      <c r="D65" s="41"/>
      <c r="E65" s="41"/>
      <c r="F65" s="24" t="s">
        <v>224</v>
      </c>
      <c r="G65" s="98">
        <v>5384.7</v>
      </c>
      <c r="H65" s="80"/>
    </row>
    <row r="66" spans="1:8" s="22" customFormat="1" ht="35.5">
      <c r="A66" s="35"/>
      <c r="B66" s="35"/>
      <c r="C66" s="35"/>
      <c r="D66" s="41"/>
      <c r="E66" s="41"/>
      <c r="F66" s="24" t="s">
        <v>225</v>
      </c>
      <c r="G66" s="98">
        <v>3097.4</v>
      </c>
      <c r="H66" s="80"/>
    </row>
    <row r="67" spans="1:8" s="22" customFormat="1">
      <c r="A67" s="35"/>
      <c r="B67" s="35"/>
      <c r="C67" s="35"/>
      <c r="D67" s="41"/>
      <c r="E67" s="41"/>
      <c r="F67" s="24" t="s">
        <v>226</v>
      </c>
      <c r="G67" s="145">
        <f>10527+2200</f>
        <v>12727</v>
      </c>
      <c r="H67" s="87"/>
    </row>
    <row r="68" spans="1:8" s="22" customFormat="1">
      <c r="A68" s="35"/>
      <c r="B68" s="35"/>
      <c r="C68" s="35"/>
      <c r="D68" s="41"/>
      <c r="E68" s="41"/>
      <c r="F68" s="24" t="s">
        <v>227</v>
      </c>
      <c r="G68" s="98">
        <v>9111.5</v>
      </c>
      <c r="H68" s="80"/>
    </row>
    <row r="69" spans="1:8" s="22" customFormat="1">
      <c r="A69" s="35"/>
      <c r="B69" s="35"/>
      <c r="C69" s="35"/>
      <c r="D69" s="41"/>
      <c r="E69" s="41"/>
      <c r="F69" s="24" t="s">
        <v>266</v>
      </c>
      <c r="G69" s="98">
        <v>43665</v>
      </c>
      <c r="H69" s="80"/>
    </row>
    <row r="70" spans="1:8" s="22" customFormat="1" ht="35.5">
      <c r="A70" s="35"/>
      <c r="B70" s="35"/>
      <c r="C70" s="35"/>
      <c r="D70" s="41"/>
      <c r="E70" s="41"/>
      <c r="F70" s="24" t="s">
        <v>284</v>
      </c>
      <c r="G70" s="98">
        <v>2234.5</v>
      </c>
      <c r="H70" s="80"/>
    </row>
    <row r="71" spans="1:8" s="22" customFormat="1">
      <c r="A71" s="35"/>
      <c r="B71" s="44"/>
      <c r="C71" s="35"/>
      <c r="D71" s="68"/>
      <c r="E71" s="68"/>
      <c r="F71" s="81" t="s">
        <v>182</v>
      </c>
      <c r="G71" s="96">
        <f>+G72</f>
        <v>3138.5</v>
      </c>
    </row>
    <row r="72" spans="1:8" s="22" customFormat="1">
      <c r="A72" s="35"/>
      <c r="B72" s="35"/>
      <c r="C72" s="35"/>
      <c r="D72" s="41"/>
      <c r="E72" s="41"/>
      <c r="F72" s="24" t="s">
        <v>203</v>
      </c>
      <c r="G72" s="98">
        <v>3138.5</v>
      </c>
      <c r="H72" s="80"/>
    </row>
    <row r="73" spans="1:8" s="22" customFormat="1" ht="24.05" customHeight="1">
      <c r="A73" s="44">
        <v>1236</v>
      </c>
      <c r="B73" s="210" t="s">
        <v>62</v>
      </c>
      <c r="C73" s="211"/>
      <c r="D73" s="211"/>
      <c r="E73" s="211"/>
      <c r="F73" s="212"/>
      <c r="G73" s="94">
        <f>+G74</f>
        <v>277074.7</v>
      </c>
    </row>
    <row r="74" spans="1:8" s="22" customFormat="1" ht="53.75" customHeight="1">
      <c r="A74" s="35"/>
      <c r="B74" s="44">
        <v>32006</v>
      </c>
      <c r="C74" s="213" t="s">
        <v>53</v>
      </c>
      <c r="D74" s="214"/>
      <c r="E74" s="215"/>
      <c r="F74" s="23"/>
      <c r="G74" s="95">
        <f>+G75+G102+G115+G130+G134+G137+G159+G168</f>
        <v>277074.7</v>
      </c>
    </row>
    <row r="75" spans="1:8" s="22" customFormat="1" ht="33.35">
      <c r="A75" s="35"/>
      <c r="B75" s="44"/>
      <c r="C75" s="35"/>
      <c r="D75" s="68"/>
      <c r="E75" s="68"/>
      <c r="F75" s="23" t="s">
        <v>12</v>
      </c>
      <c r="G75" s="96">
        <f>SUM(G76:G101)</f>
        <v>130925.6</v>
      </c>
    </row>
    <row r="76" spans="1:8" s="22" customFormat="1">
      <c r="A76" s="35"/>
      <c r="B76" s="35"/>
      <c r="C76" s="35"/>
      <c r="D76" s="68"/>
      <c r="E76" s="68"/>
      <c r="F76" s="24" t="s">
        <v>95</v>
      </c>
      <c r="G76" s="97">
        <v>2125</v>
      </c>
      <c r="H76" s="80"/>
    </row>
    <row r="77" spans="1:8" s="22" customFormat="1" ht="35.5">
      <c r="A77" s="35"/>
      <c r="B77" s="35"/>
      <c r="C77" s="35"/>
      <c r="D77" s="68"/>
      <c r="E77" s="68"/>
      <c r="F77" s="24" t="s">
        <v>96</v>
      </c>
      <c r="G77" s="97">
        <v>12239</v>
      </c>
      <c r="H77" s="80"/>
    </row>
    <row r="78" spans="1:8" s="22" customFormat="1" ht="35.5">
      <c r="A78" s="35"/>
      <c r="B78" s="35"/>
      <c r="C78" s="35"/>
      <c r="D78" s="68"/>
      <c r="E78" s="68"/>
      <c r="F78" s="24" t="s">
        <v>97</v>
      </c>
      <c r="G78" s="98">
        <v>2735</v>
      </c>
      <c r="H78" s="80"/>
    </row>
    <row r="79" spans="1:8" s="22" customFormat="1" ht="35.5">
      <c r="A79" s="35"/>
      <c r="B79" s="35"/>
      <c r="C79" s="35"/>
      <c r="D79" s="68"/>
      <c r="E79" s="68"/>
      <c r="F79" s="24" t="s">
        <v>98</v>
      </c>
      <c r="G79" s="97">
        <v>950</v>
      </c>
      <c r="H79" s="80"/>
    </row>
    <row r="80" spans="1:8" s="22" customFormat="1">
      <c r="A80" s="35"/>
      <c r="B80" s="35"/>
      <c r="C80" s="35"/>
      <c r="D80" s="68"/>
      <c r="E80" s="68"/>
      <c r="F80" s="24" t="s">
        <v>117</v>
      </c>
      <c r="G80" s="97">
        <v>330</v>
      </c>
      <c r="H80" s="80"/>
    </row>
    <row r="81" spans="1:8" s="22" customFormat="1" ht="35.5">
      <c r="A81" s="35"/>
      <c r="B81" s="35"/>
      <c r="C81" s="35"/>
      <c r="D81" s="68"/>
      <c r="E81" s="68"/>
      <c r="F81" s="24" t="s">
        <v>118</v>
      </c>
      <c r="G81" s="97">
        <v>5380</v>
      </c>
      <c r="H81" s="80"/>
    </row>
    <row r="82" spans="1:8" s="22" customFormat="1" ht="35.5">
      <c r="A82" s="35"/>
      <c r="B82" s="35"/>
      <c r="C82" s="35"/>
      <c r="D82" s="68"/>
      <c r="E82" s="68"/>
      <c r="F82" s="24" t="s">
        <v>99</v>
      </c>
      <c r="G82" s="97">
        <v>212.4</v>
      </c>
      <c r="H82" s="80"/>
    </row>
    <row r="83" spans="1:8" s="22" customFormat="1">
      <c r="A83" s="35"/>
      <c r="B83" s="35"/>
      <c r="C83" s="35"/>
      <c r="D83" s="68"/>
      <c r="E83" s="68"/>
      <c r="F83" s="24" t="s">
        <v>116</v>
      </c>
      <c r="G83" s="97">
        <v>1854</v>
      </c>
      <c r="H83" s="80"/>
    </row>
    <row r="84" spans="1:8" s="22" customFormat="1" ht="35.5">
      <c r="A84" s="35"/>
      <c r="B84" s="35"/>
      <c r="C84" s="35"/>
      <c r="D84" s="68"/>
      <c r="E84" s="68"/>
      <c r="F84" s="24" t="s">
        <v>115</v>
      </c>
      <c r="G84" s="97">
        <v>4728</v>
      </c>
      <c r="H84" s="80"/>
    </row>
    <row r="85" spans="1:8" s="22" customFormat="1">
      <c r="A85" s="35"/>
      <c r="B85" s="35"/>
      <c r="C85" s="35"/>
      <c r="D85" s="68"/>
      <c r="E85" s="68"/>
      <c r="F85" s="24" t="s">
        <v>100</v>
      </c>
      <c r="G85" s="97">
        <v>420</v>
      </c>
      <c r="H85" s="80"/>
    </row>
    <row r="86" spans="1:8" s="22" customFormat="1" ht="35.5">
      <c r="A86" s="35"/>
      <c r="B86" s="35"/>
      <c r="C86" s="35"/>
      <c r="D86" s="68"/>
      <c r="E86" s="68"/>
      <c r="F86" s="24" t="s">
        <v>101</v>
      </c>
      <c r="G86" s="97">
        <v>5000</v>
      </c>
      <c r="H86" s="80"/>
    </row>
    <row r="87" spans="1:8" s="22" customFormat="1" ht="35.5">
      <c r="A87" s="35"/>
      <c r="B87" s="35"/>
      <c r="C87" s="35"/>
      <c r="D87" s="68"/>
      <c r="E87" s="68"/>
      <c r="F87" s="24" t="s">
        <v>102</v>
      </c>
      <c r="G87" s="97">
        <v>960</v>
      </c>
      <c r="H87" s="80"/>
    </row>
    <row r="88" spans="1:8" s="22" customFormat="1">
      <c r="A88" s="35"/>
      <c r="B88" s="35"/>
      <c r="C88" s="35"/>
      <c r="D88" s="68"/>
      <c r="E88" s="68"/>
      <c r="F88" s="24" t="s">
        <v>103</v>
      </c>
      <c r="G88" s="97">
        <v>6148</v>
      </c>
      <c r="H88" s="80"/>
    </row>
    <row r="89" spans="1:8" s="22" customFormat="1" ht="35.5">
      <c r="A89" s="35"/>
      <c r="B89" s="35"/>
      <c r="C89" s="35"/>
      <c r="D89" s="68"/>
      <c r="E89" s="68"/>
      <c r="F89" s="24" t="s">
        <v>104</v>
      </c>
      <c r="G89" s="97">
        <v>924</v>
      </c>
      <c r="H89" s="80"/>
    </row>
    <row r="90" spans="1:8" s="22" customFormat="1">
      <c r="A90" s="35"/>
      <c r="B90" s="35"/>
      <c r="C90" s="35"/>
      <c r="D90" s="68"/>
      <c r="E90" s="68"/>
      <c r="F90" s="24" t="s">
        <v>105</v>
      </c>
      <c r="G90" s="97">
        <v>6468</v>
      </c>
      <c r="H90" s="80"/>
    </row>
    <row r="91" spans="1:8" s="22" customFormat="1">
      <c r="A91" s="35"/>
      <c r="B91" s="35"/>
      <c r="C91" s="35"/>
      <c r="D91" s="41"/>
      <c r="E91" s="41"/>
      <c r="F91" s="24" t="s">
        <v>112</v>
      </c>
      <c r="G91" s="98">
        <v>995.4</v>
      </c>
      <c r="H91" s="80"/>
    </row>
    <row r="92" spans="1:8" s="22" customFormat="1" ht="35.5">
      <c r="A92" s="35"/>
      <c r="B92" s="35"/>
      <c r="C92" s="35"/>
      <c r="D92" s="41"/>
      <c r="E92" s="41"/>
      <c r="F92" s="24" t="s">
        <v>113</v>
      </c>
      <c r="G92" s="98">
        <v>172.3</v>
      </c>
      <c r="H92" s="80"/>
    </row>
    <row r="93" spans="1:8" s="22" customFormat="1">
      <c r="A93" s="35"/>
      <c r="B93" s="35"/>
      <c r="C93" s="35"/>
      <c r="D93" s="68"/>
      <c r="E93" s="68"/>
      <c r="F93" s="24" t="s">
        <v>114</v>
      </c>
      <c r="G93" s="98">
        <v>273.60000000000002</v>
      </c>
      <c r="H93" s="80"/>
    </row>
    <row r="94" spans="1:8" s="22" customFormat="1" ht="35.5">
      <c r="A94" s="35"/>
      <c r="B94" s="35"/>
      <c r="C94" s="35"/>
      <c r="D94" s="68"/>
      <c r="E94" s="68"/>
      <c r="F94" s="24" t="s">
        <v>106</v>
      </c>
      <c r="G94" s="97">
        <v>2100</v>
      </c>
      <c r="H94" s="80"/>
    </row>
    <row r="95" spans="1:8" s="22" customFormat="1" ht="53.2">
      <c r="A95" s="35"/>
      <c r="B95" s="35"/>
      <c r="C95" s="35"/>
      <c r="D95" s="68"/>
      <c r="E95" s="68"/>
      <c r="F95" s="24" t="s">
        <v>107</v>
      </c>
      <c r="G95" s="97">
        <v>21220</v>
      </c>
      <c r="H95" s="80"/>
    </row>
    <row r="96" spans="1:8" s="22" customFormat="1" ht="53.2">
      <c r="A96" s="35"/>
      <c r="B96" s="35"/>
      <c r="C96" s="35"/>
      <c r="D96" s="68"/>
      <c r="E96" s="68"/>
      <c r="F96" s="24" t="s">
        <v>108</v>
      </c>
      <c r="G96" s="97">
        <v>12651.4</v>
      </c>
      <c r="H96" s="80"/>
    </row>
    <row r="97" spans="1:8" s="22" customFormat="1" ht="35.5">
      <c r="A97" s="35"/>
      <c r="B97" s="35"/>
      <c r="C97" s="35"/>
      <c r="D97" s="68"/>
      <c r="E97" s="68"/>
      <c r="F97" s="24" t="s">
        <v>109</v>
      </c>
      <c r="G97" s="97">
        <v>6037</v>
      </c>
      <c r="H97" s="80"/>
    </row>
    <row r="98" spans="1:8" s="22" customFormat="1" ht="53.2">
      <c r="A98" s="35"/>
      <c r="B98" s="35"/>
      <c r="C98" s="35"/>
      <c r="D98" s="68"/>
      <c r="E98" s="68"/>
      <c r="F98" s="24" t="s">
        <v>94</v>
      </c>
      <c r="G98" s="97">
        <v>24879.5</v>
      </c>
      <c r="H98" s="80"/>
    </row>
    <row r="99" spans="1:8" s="22" customFormat="1" ht="53.2">
      <c r="A99" s="35"/>
      <c r="B99" s="35"/>
      <c r="C99" s="35"/>
      <c r="D99" s="68"/>
      <c r="E99" s="68"/>
      <c r="F99" s="24" t="s">
        <v>110</v>
      </c>
      <c r="G99" s="97">
        <v>4600</v>
      </c>
      <c r="H99" s="80"/>
    </row>
    <row r="100" spans="1:8" s="22" customFormat="1" ht="35.5">
      <c r="A100" s="35"/>
      <c r="B100" s="35"/>
      <c r="C100" s="35"/>
      <c r="D100" s="68"/>
      <c r="E100" s="68"/>
      <c r="F100" s="24" t="s">
        <v>111</v>
      </c>
      <c r="G100" s="97">
        <v>6950</v>
      </c>
      <c r="H100" s="80"/>
    </row>
    <row r="101" spans="1:8" s="22" customFormat="1">
      <c r="A101" s="35"/>
      <c r="B101" s="35"/>
      <c r="C101" s="35"/>
      <c r="D101" s="68"/>
      <c r="E101" s="68"/>
      <c r="F101" s="24" t="s">
        <v>270</v>
      </c>
      <c r="G101" s="97">
        <v>573</v>
      </c>
      <c r="H101" s="80"/>
    </row>
    <row r="102" spans="1:8" s="22" customFormat="1" ht="33.35">
      <c r="A102" s="35"/>
      <c r="B102" s="44"/>
      <c r="C102" s="35"/>
      <c r="D102" s="68"/>
      <c r="E102" s="68"/>
      <c r="F102" s="81" t="s">
        <v>124</v>
      </c>
      <c r="G102" s="96">
        <f>SUM(G103:G114)</f>
        <v>11108.7</v>
      </c>
    </row>
    <row r="103" spans="1:8" s="22" customFormat="1" ht="35.5">
      <c r="A103" s="35"/>
      <c r="B103" s="35"/>
      <c r="C103" s="35"/>
      <c r="D103" s="68"/>
      <c r="E103" s="68"/>
      <c r="F103" s="24" t="s">
        <v>273</v>
      </c>
      <c r="G103" s="97">
        <v>500</v>
      </c>
      <c r="H103" s="80"/>
    </row>
    <row r="104" spans="1:8" s="22" customFormat="1">
      <c r="A104" s="35"/>
      <c r="B104" s="35"/>
      <c r="C104" s="35"/>
      <c r="D104" s="68"/>
      <c r="E104" s="68"/>
      <c r="F104" s="24" t="s">
        <v>271</v>
      </c>
      <c r="G104" s="97">
        <v>2450</v>
      </c>
      <c r="H104" s="80"/>
    </row>
    <row r="105" spans="1:8" s="22" customFormat="1">
      <c r="A105" s="35"/>
      <c r="B105" s="35"/>
      <c r="C105" s="35"/>
      <c r="D105" s="68"/>
      <c r="E105" s="68"/>
      <c r="F105" s="24" t="s">
        <v>272</v>
      </c>
      <c r="G105" s="97">
        <v>655</v>
      </c>
      <c r="H105" s="80"/>
    </row>
    <row r="106" spans="1:8" s="22" customFormat="1" ht="35.5">
      <c r="A106" s="35"/>
      <c r="B106" s="35"/>
      <c r="C106" s="35"/>
      <c r="D106" s="41"/>
      <c r="E106" s="41"/>
      <c r="F106" s="24" t="s">
        <v>274</v>
      </c>
      <c r="G106" s="98">
        <v>1400</v>
      </c>
      <c r="H106" s="80"/>
    </row>
    <row r="107" spans="1:8" s="22" customFormat="1" ht="35.5">
      <c r="A107" s="35"/>
      <c r="B107" s="35"/>
      <c r="C107" s="35"/>
      <c r="D107" s="68"/>
      <c r="E107" s="68"/>
      <c r="F107" s="24" t="s">
        <v>275</v>
      </c>
      <c r="G107" s="97">
        <v>420</v>
      </c>
      <c r="H107" s="80"/>
    </row>
    <row r="108" spans="1:8" s="82" customFormat="1">
      <c r="A108" s="83"/>
      <c r="B108" s="83"/>
      <c r="C108" s="83"/>
      <c r="D108" s="84"/>
      <c r="E108" s="84"/>
      <c r="F108" s="85" t="s">
        <v>128</v>
      </c>
      <c r="G108" s="97">
        <v>988</v>
      </c>
      <c r="H108" s="86"/>
    </row>
    <row r="109" spans="1:8" s="22" customFormat="1">
      <c r="A109" s="35"/>
      <c r="B109" s="35"/>
      <c r="C109" s="35"/>
      <c r="D109" s="68"/>
      <c r="E109" s="68"/>
      <c r="F109" s="24" t="s">
        <v>276</v>
      </c>
      <c r="G109" s="97">
        <v>250</v>
      </c>
      <c r="H109" s="80"/>
    </row>
    <row r="110" spans="1:8" s="22" customFormat="1">
      <c r="A110" s="35"/>
      <c r="B110" s="35"/>
      <c r="C110" s="35"/>
      <c r="D110" s="68"/>
      <c r="E110" s="68"/>
      <c r="F110" s="24" t="s">
        <v>277</v>
      </c>
      <c r="G110" s="97">
        <v>400</v>
      </c>
      <c r="H110" s="80"/>
    </row>
    <row r="111" spans="1:8" s="22" customFormat="1">
      <c r="A111" s="35"/>
      <c r="B111" s="35"/>
      <c r="C111" s="35"/>
      <c r="D111" s="68"/>
      <c r="E111" s="68"/>
      <c r="F111" s="24" t="s">
        <v>278</v>
      </c>
      <c r="G111" s="97">
        <v>1070</v>
      </c>
      <c r="H111" s="80"/>
    </row>
    <row r="112" spans="1:8" s="22" customFormat="1" ht="35.5">
      <c r="A112" s="35"/>
      <c r="B112" s="35"/>
      <c r="C112" s="35"/>
      <c r="D112" s="68"/>
      <c r="E112" s="68"/>
      <c r="F112" s="24" t="s">
        <v>279</v>
      </c>
      <c r="G112" s="97">
        <v>931.7</v>
      </c>
      <c r="H112" s="80"/>
    </row>
    <row r="113" spans="1:8" s="22" customFormat="1" ht="35.5">
      <c r="A113" s="35"/>
      <c r="B113" s="35"/>
      <c r="C113" s="35"/>
      <c r="D113" s="68"/>
      <c r="E113" s="68"/>
      <c r="F113" s="24" t="s">
        <v>280</v>
      </c>
      <c r="G113" s="97">
        <v>350</v>
      </c>
      <c r="H113" s="80"/>
    </row>
    <row r="114" spans="1:8" s="22" customFormat="1">
      <c r="A114" s="35"/>
      <c r="B114" s="35"/>
      <c r="C114" s="35"/>
      <c r="D114" s="68"/>
      <c r="E114" s="68"/>
      <c r="F114" s="24" t="s">
        <v>281</v>
      </c>
      <c r="G114" s="97">
        <v>1694</v>
      </c>
      <c r="H114" s="80"/>
    </row>
    <row r="115" spans="1:8" s="22" customFormat="1">
      <c r="A115" s="35"/>
      <c r="B115" s="44"/>
      <c r="C115" s="35"/>
      <c r="D115" s="68"/>
      <c r="E115" s="68"/>
      <c r="F115" s="81" t="s">
        <v>133</v>
      </c>
      <c r="G115" s="96">
        <f>SUM(G116:G129)</f>
        <v>23297.899999999998</v>
      </c>
    </row>
    <row r="116" spans="1:8" s="22" customFormat="1" ht="35.5">
      <c r="A116" s="35"/>
      <c r="B116" s="35"/>
      <c r="C116" s="35"/>
      <c r="D116" s="68"/>
      <c r="E116" s="68"/>
      <c r="F116" s="24" t="s">
        <v>134</v>
      </c>
      <c r="G116" s="97">
        <v>1462</v>
      </c>
      <c r="H116" s="80"/>
    </row>
    <row r="117" spans="1:8" s="22" customFormat="1">
      <c r="A117" s="35"/>
      <c r="B117" s="35"/>
      <c r="C117" s="35"/>
      <c r="D117" s="68"/>
      <c r="E117" s="68"/>
      <c r="F117" s="24" t="s">
        <v>135</v>
      </c>
      <c r="G117" s="97">
        <v>3099</v>
      </c>
      <c r="H117" s="80"/>
    </row>
    <row r="118" spans="1:8" s="22" customFormat="1" ht="35.5">
      <c r="A118" s="35"/>
      <c r="B118" s="35"/>
      <c r="C118" s="35"/>
      <c r="D118" s="68"/>
      <c r="E118" s="68"/>
      <c r="F118" s="24" t="s">
        <v>136</v>
      </c>
      <c r="G118" s="97">
        <v>8103.1</v>
      </c>
      <c r="H118" s="80"/>
    </row>
    <row r="119" spans="1:8" s="22" customFormat="1">
      <c r="A119" s="35"/>
      <c r="B119" s="35"/>
      <c r="C119" s="35"/>
      <c r="D119" s="68"/>
      <c r="E119" s="68"/>
      <c r="F119" s="24" t="s">
        <v>137</v>
      </c>
      <c r="G119" s="97">
        <v>157</v>
      </c>
      <c r="H119" s="80"/>
    </row>
    <row r="120" spans="1:8" s="22" customFormat="1" ht="35.5">
      <c r="A120" s="35"/>
      <c r="B120" s="35"/>
      <c r="C120" s="35"/>
      <c r="D120" s="68"/>
      <c r="E120" s="68"/>
      <c r="F120" s="24" t="s">
        <v>139</v>
      </c>
      <c r="G120" s="97">
        <v>651</v>
      </c>
      <c r="H120" s="80"/>
    </row>
    <row r="121" spans="1:8" s="22" customFormat="1">
      <c r="A121" s="35"/>
      <c r="B121" s="35"/>
      <c r="C121" s="35"/>
      <c r="D121" s="68"/>
      <c r="E121" s="68"/>
      <c r="F121" s="24" t="s">
        <v>140</v>
      </c>
      <c r="G121" s="97">
        <v>3512</v>
      </c>
      <c r="H121" s="80"/>
    </row>
    <row r="122" spans="1:8" s="22" customFormat="1">
      <c r="A122" s="35"/>
      <c r="B122" s="35"/>
      <c r="C122" s="35"/>
      <c r="D122" s="68"/>
      <c r="E122" s="68"/>
      <c r="F122" s="24" t="s">
        <v>141</v>
      </c>
      <c r="G122" s="97">
        <v>850</v>
      </c>
      <c r="H122" s="80"/>
    </row>
    <row r="123" spans="1:8" s="22" customFormat="1">
      <c r="A123" s="35"/>
      <c r="B123" s="35"/>
      <c r="C123" s="35"/>
      <c r="D123" s="68"/>
      <c r="E123" s="68"/>
      <c r="F123" s="24" t="s">
        <v>144</v>
      </c>
      <c r="G123" s="97">
        <v>2369.8000000000002</v>
      </c>
      <c r="H123" s="80"/>
    </row>
    <row r="124" spans="1:8" s="22" customFormat="1" ht="35.5">
      <c r="A124" s="35"/>
      <c r="B124" s="35"/>
      <c r="C124" s="35"/>
      <c r="D124" s="68"/>
      <c r="E124" s="68"/>
      <c r="F124" s="24" t="s">
        <v>146</v>
      </c>
      <c r="G124" s="97">
        <v>970</v>
      </c>
      <c r="H124" s="80"/>
    </row>
    <row r="125" spans="1:8" s="22" customFormat="1">
      <c r="A125" s="35"/>
      <c r="B125" s="35"/>
      <c r="C125" s="35"/>
      <c r="D125" s="68"/>
      <c r="E125" s="68"/>
      <c r="F125" s="24" t="s">
        <v>149</v>
      </c>
      <c r="G125" s="97">
        <v>102</v>
      </c>
      <c r="H125" s="80"/>
    </row>
    <row r="126" spans="1:8" s="22" customFormat="1">
      <c r="A126" s="35"/>
      <c r="B126" s="35"/>
      <c r="C126" s="35"/>
      <c r="D126" s="68"/>
      <c r="E126" s="68"/>
      <c r="F126" s="24" t="s">
        <v>151</v>
      </c>
      <c r="G126" s="97">
        <v>120</v>
      </c>
      <c r="H126" s="80"/>
    </row>
    <row r="127" spans="1:8" s="22" customFormat="1">
      <c r="A127" s="35"/>
      <c r="B127" s="35"/>
      <c r="C127" s="35"/>
      <c r="D127" s="68"/>
      <c r="E127" s="68"/>
      <c r="F127" s="24" t="s">
        <v>154</v>
      </c>
      <c r="G127" s="97">
        <v>560</v>
      </c>
      <c r="H127" s="80"/>
    </row>
    <row r="128" spans="1:8" s="22" customFormat="1" ht="35.5">
      <c r="A128" s="35"/>
      <c r="B128" s="35"/>
      <c r="C128" s="35"/>
      <c r="D128" s="68"/>
      <c r="E128" s="68"/>
      <c r="F128" s="24" t="s">
        <v>155</v>
      </c>
      <c r="G128" s="97">
        <v>900</v>
      </c>
      <c r="H128" s="80"/>
    </row>
    <row r="129" spans="1:8" s="22" customFormat="1">
      <c r="A129" s="35"/>
      <c r="B129" s="35"/>
      <c r="C129" s="35"/>
      <c r="D129" s="68"/>
      <c r="E129" s="68"/>
      <c r="F129" s="24" t="s">
        <v>157</v>
      </c>
      <c r="G129" s="97">
        <v>442</v>
      </c>
      <c r="H129" s="80"/>
    </row>
    <row r="130" spans="1:8" s="22" customFormat="1">
      <c r="A130" s="35"/>
      <c r="B130" s="44"/>
      <c r="C130" s="35"/>
      <c r="D130" s="68"/>
      <c r="E130" s="68"/>
      <c r="F130" s="81" t="s">
        <v>158</v>
      </c>
      <c r="G130" s="96">
        <f>SUM(G131:G133)</f>
        <v>30358</v>
      </c>
    </row>
    <row r="131" spans="1:8" s="22" customFormat="1">
      <c r="A131" s="35"/>
      <c r="B131" s="35"/>
      <c r="C131" s="35"/>
      <c r="D131" s="68"/>
      <c r="E131" s="68"/>
      <c r="F131" s="24" t="s">
        <v>160</v>
      </c>
      <c r="G131" s="97">
        <v>390</v>
      </c>
      <c r="H131" s="80"/>
    </row>
    <row r="132" spans="1:8" s="22" customFormat="1">
      <c r="A132" s="35"/>
      <c r="B132" s="35"/>
      <c r="C132" s="35"/>
      <c r="D132" s="68"/>
      <c r="E132" s="68"/>
      <c r="F132" s="24" t="s">
        <v>159</v>
      </c>
      <c r="G132" s="97">
        <v>840</v>
      </c>
      <c r="H132" s="80"/>
    </row>
    <row r="133" spans="1:8" s="22" customFormat="1" ht="35.5">
      <c r="A133" s="35"/>
      <c r="B133" s="35"/>
      <c r="C133" s="35"/>
      <c r="D133" s="68"/>
      <c r="E133" s="68"/>
      <c r="F133" s="24" t="s">
        <v>163</v>
      </c>
      <c r="G133" s="97">
        <v>29128</v>
      </c>
      <c r="H133" s="80"/>
    </row>
    <row r="134" spans="1:8" s="22" customFormat="1" ht="33.35">
      <c r="A134" s="35"/>
      <c r="B134" s="44"/>
      <c r="C134" s="35"/>
      <c r="D134" s="68"/>
      <c r="E134" s="68"/>
      <c r="F134" s="81" t="s">
        <v>165</v>
      </c>
      <c r="G134" s="96">
        <f>SUM(G135:G136)</f>
        <v>4989.5</v>
      </c>
    </row>
    <row r="135" spans="1:8" s="22" customFormat="1">
      <c r="A135" s="35"/>
      <c r="B135" s="35"/>
      <c r="C135" s="35"/>
      <c r="D135" s="41"/>
      <c r="E135" s="41"/>
      <c r="F135" s="24" t="s">
        <v>181</v>
      </c>
      <c r="G135" s="98">
        <v>3609.5</v>
      </c>
      <c r="H135" s="80"/>
    </row>
    <row r="136" spans="1:8" s="22" customFormat="1">
      <c r="A136" s="35"/>
      <c r="B136" s="35"/>
      <c r="C136" s="35"/>
      <c r="D136" s="68"/>
      <c r="E136" s="68"/>
      <c r="F136" s="24" t="s">
        <v>180</v>
      </c>
      <c r="G136" s="98">
        <v>1380</v>
      </c>
      <c r="H136" s="80"/>
    </row>
    <row r="137" spans="1:8" s="22" customFormat="1">
      <c r="A137" s="35"/>
      <c r="B137" s="44"/>
      <c r="C137" s="35"/>
      <c r="D137" s="68"/>
      <c r="E137" s="68"/>
      <c r="F137" s="81" t="s">
        <v>182</v>
      </c>
      <c r="G137" s="96">
        <f>SUM(G138:G158)</f>
        <v>41378.400000000001</v>
      </c>
    </row>
    <row r="138" spans="1:8" s="22" customFormat="1">
      <c r="A138" s="35"/>
      <c r="B138" s="35"/>
      <c r="C138" s="35"/>
      <c r="D138" s="41"/>
      <c r="E138" s="41"/>
      <c r="F138" s="24" t="s">
        <v>183</v>
      </c>
      <c r="G138" s="98">
        <v>2996.8</v>
      </c>
      <c r="H138" s="80"/>
    </row>
    <row r="139" spans="1:8" s="22" customFormat="1">
      <c r="A139" s="35"/>
      <c r="B139" s="35"/>
      <c r="C139" s="35"/>
      <c r="D139" s="41"/>
      <c r="E139" s="41"/>
      <c r="F139" s="24" t="s">
        <v>184</v>
      </c>
      <c r="G139" s="98">
        <v>250</v>
      </c>
      <c r="H139" s="80"/>
    </row>
    <row r="140" spans="1:8" s="22" customFormat="1">
      <c r="A140" s="35"/>
      <c r="B140" s="35"/>
      <c r="C140" s="35"/>
      <c r="D140" s="41"/>
      <c r="E140" s="41"/>
      <c r="F140" s="24" t="s">
        <v>185</v>
      </c>
      <c r="G140" s="98">
        <v>326.60000000000002</v>
      </c>
      <c r="H140" s="80"/>
    </row>
    <row r="141" spans="1:8">
      <c r="A141" s="78"/>
      <c r="B141" s="78"/>
      <c r="C141" s="78"/>
      <c r="D141" s="79"/>
      <c r="E141" s="79"/>
      <c r="F141" s="24" t="s">
        <v>186</v>
      </c>
      <c r="G141" s="98">
        <v>738.8</v>
      </c>
      <c r="H141" s="87"/>
    </row>
    <row r="142" spans="1:8">
      <c r="A142" s="78"/>
      <c r="B142" s="78"/>
      <c r="C142" s="78"/>
      <c r="D142" s="79"/>
      <c r="E142" s="79"/>
      <c r="F142" s="24" t="s">
        <v>187</v>
      </c>
      <c r="G142" s="98">
        <v>865.8</v>
      </c>
      <c r="H142" s="87"/>
    </row>
    <row r="143" spans="1:8">
      <c r="A143" s="78"/>
      <c r="B143" s="78"/>
      <c r="C143" s="78"/>
      <c r="D143" s="79"/>
      <c r="E143" s="79"/>
      <c r="F143" s="24" t="s">
        <v>188</v>
      </c>
      <c r="G143" s="98">
        <v>910.5</v>
      </c>
      <c r="H143" s="87"/>
    </row>
    <row r="144" spans="1:8" s="22" customFormat="1">
      <c r="A144" s="35"/>
      <c r="B144" s="35"/>
      <c r="C144" s="35"/>
      <c r="D144" s="41"/>
      <c r="E144" s="41"/>
      <c r="F144" s="24" t="s">
        <v>189</v>
      </c>
      <c r="G144" s="98">
        <v>2908.6</v>
      </c>
      <c r="H144" s="80"/>
    </row>
    <row r="145" spans="1:8">
      <c r="A145" s="78"/>
      <c r="B145" s="78"/>
      <c r="C145" s="78"/>
      <c r="D145" s="79"/>
      <c r="E145" s="79"/>
      <c r="F145" s="24" t="s">
        <v>190</v>
      </c>
      <c r="G145" s="98">
        <v>1300</v>
      </c>
      <c r="H145" s="87"/>
    </row>
    <row r="146" spans="1:8">
      <c r="A146" s="78"/>
      <c r="B146" s="78"/>
      <c r="C146" s="78"/>
      <c r="D146" s="79"/>
      <c r="E146" s="79"/>
      <c r="F146" s="24" t="s">
        <v>191</v>
      </c>
      <c r="G146" s="98">
        <v>690</v>
      </c>
      <c r="H146" s="87"/>
    </row>
    <row r="147" spans="1:8" s="22" customFormat="1">
      <c r="A147" s="35"/>
      <c r="B147" s="35"/>
      <c r="C147" s="35"/>
      <c r="D147" s="41"/>
      <c r="E147" s="41"/>
      <c r="F147" s="24" t="s">
        <v>192</v>
      </c>
      <c r="G147" s="98">
        <v>1594.8</v>
      </c>
      <c r="H147" s="80"/>
    </row>
    <row r="148" spans="1:8">
      <c r="A148" s="78"/>
      <c r="B148" s="78"/>
      <c r="C148" s="78"/>
      <c r="D148" s="79"/>
      <c r="E148" s="79"/>
      <c r="F148" s="24" t="s">
        <v>193</v>
      </c>
      <c r="G148" s="98">
        <v>2565</v>
      </c>
      <c r="H148" s="87"/>
    </row>
    <row r="149" spans="1:8">
      <c r="A149" s="78"/>
      <c r="B149" s="78"/>
      <c r="C149" s="78"/>
      <c r="D149" s="79"/>
      <c r="E149" s="79"/>
      <c r="F149" s="24" t="s">
        <v>194</v>
      </c>
      <c r="G149" s="98">
        <v>5070</v>
      </c>
      <c r="H149" s="87"/>
    </row>
    <row r="150" spans="1:8" s="22" customFormat="1" ht="35.5">
      <c r="A150" s="35"/>
      <c r="B150" s="35"/>
      <c r="C150" s="35"/>
      <c r="D150" s="41"/>
      <c r="E150" s="41"/>
      <c r="F150" s="24" t="s">
        <v>195</v>
      </c>
      <c r="G150" s="98">
        <v>1007</v>
      </c>
      <c r="H150" s="80"/>
    </row>
    <row r="151" spans="1:8" s="22" customFormat="1">
      <c r="A151" s="35"/>
      <c r="B151" s="35"/>
      <c r="C151" s="35"/>
      <c r="D151" s="41"/>
      <c r="E151" s="41"/>
      <c r="F151" s="24" t="s">
        <v>196</v>
      </c>
      <c r="G151" s="98">
        <v>1394.2</v>
      </c>
      <c r="H151" s="80"/>
    </row>
    <row r="152" spans="1:8" s="22" customFormat="1">
      <c r="A152" s="35"/>
      <c r="B152" s="35"/>
      <c r="C152" s="35"/>
      <c r="D152" s="41"/>
      <c r="E152" s="41"/>
      <c r="F152" s="24" t="s">
        <v>197</v>
      </c>
      <c r="G152" s="98">
        <v>1211.5999999999999</v>
      </c>
      <c r="H152" s="80"/>
    </row>
    <row r="153" spans="1:8" s="22" customFormat="1">
      <c r="A153" s="35"/>
      <c r="B153" s="35"/>
      <c r="C153" s="35"/>
      <c r="D153" s="41"/>
      <c r="E153" s="41"/>
      <c r="F153" s="24" t="s">
        <v>198</v>
      </c>
      <c r="G153" s="98">
        <v>1400</v>
      </c>
      <c r="H153" s="80"/>
    </row>
    <row r="154" spans="1:8" s="22" customFormat="1">
      <c r="A154" s="35"/>
      <c r="B154" s="35"/>
      <c r="C154" s="35"/>
      <c r="D154" s="41"/>
      <c r="E154" s="41"/>
      <c r="F154" s="24" t="s">
        <v>199</v>
      </c>
      <c r="G154" s="98">
        <v>1375.4</v>
      </c>
      <c r="H154" s="80"/>
    </row>
    <row r="155" spans="1:8">
      <c r="A155" s="78"/>
      <c r="B155" s="78"/>
      <c r="C155" s="78"/>
      <c r="D155" s="79"/>
      <c r="E155" s="79"/>
      <c r="F155" s="24" t="s">
        <v>202</v>
      </c>
      <c r="G155" s="98">
        <v>1891</v>
      </c>
      <c r="H155" s="87"/>
    </row>
    <row r="156" spans="1:8" s="22" customFormat="1">
      <c r="A156" s="35"/>
      <c r="B156" s="35"/>
      <c r="C156" s="35"/>
      <c r="D156" s="41"/>
      <c r="E156" s="41"/>
      <c r="F156" s="24" t="s">
        <v>200</v>
      </c>
      <c r="G156" s="98">
        <v>6631.2000000000007</v>
      </c>
      <c r="H156" s="80"/>
    </row>
    <row r="157" spans="1:8" s="22" customFormat="1">
      <c r="A157" s="35"/>
      <c r="B157" s="35"/>
      <c r="C157" s="35"/>
      <c r="D157" s="41"/>
      <c r="E157" s="41"/>
      <c r="F157" s="24" t="s">
        <v>201</v>
      </c>
      <c r="G157" s="98">
        <v>3379.9</v>
      </c>
      <c r="H157" s="80"/>
    </row>
    <row r="158" spans="1:8" s="22" customFormat="1">
      <c r="A158" s="35"/>
      <c r="B158" s="35"/>
      <c r="C158" s="35"/>
      <c r="D158" s="41"/>
      <c r="E158" s="41"/>
      <c r="F158" s="24" t="s">
        <v>210</v>
      </c>
      <c r="G158" s="98">
        <v>2871.2</v>
      </c>
      <c r="H158" s="80"/>
    </row>
    <row r="159" spans="1:8" s="22" customFormat="1">
      <c r="A159" s="35"/>
      <c r="B159" s="44"/>
      <c r="C159" s="35"/>
      <c r="D159" s="68"/>
      <c r="E159" s="68"/>
      <c r="F159" s="81" t="s">
        <v>204</v>
      </c>
      <c r="G159" s="96">
        <f>SUM(G160:G167)</f>
        <v>12554.5</v>
      </c>
    </row>
    <row r="160" spans="1:8" s="22" customFormat="1">
      <c r="A160" s="35"/>
      <c r="B160" s="35"/>
      <c r="C160" s="35"/>
      <c r="D160" s="41"/>
      <c r="E160" s="41"/>
      <c r="F160" s="24" t="s">
        <v>205</v>
      </c>
      <c r="G160" s="98">
        <v>159.19999999999999</v>
      </c>
      <c r="H160" s="80"/>
    </row>
    <row r="161" spans="1:8" s="22" customFormat="1" ht="35.5">
      <c r="A161" s="35"/>
      <c r="B161" s="35"/>
      <c r="C161" s="35"/>
      <c r="D161" s="41"/>
      <c r="E161" s="41"/>
      <c r="F161" s="24" t="s">
        <v>206</v>
      </c>
      <c r="G161" s="145">
        <v>170</v>
      </c>
      <c r="H161" s="80"/>
    </row>
    <row r="162" spans="1:8" s="22" customFormat="1">
      <c r="A162" s="35"/>
      <c r="B162" s="35"/>
      <c r="C162" s="35"/>
      <c r="D162" s="41"/>
      <c r="E162" s="41"/>
      <c r="F162" s="24" t="s">
        <v>207</v>
      </c>
      <c r="G162" s="145">
        <v>3132.3</v>
      </c>
      <c r="H162" s="80"/>
    </row>
    <row r="163" spans="1:8">
      <c r="A163" s="78"/>
      <c r="B163" s="78"/>
      <c r="C163" s="78"/>
      <c r="D163" s="79"/>
      <c r="E163" s="79"/>
      <c r="F163" s="24" t="s">
        <v>208</v>
      </c>
      <c r="G163" s="145">
        <v>6015</v>
      </c>
      <c r="H163" s="87"/>
    </row>
    <row r="164" spans="1:8">
      <c r="A164" s="78"/>
      <c r="B164" s="78"/>
      <c r="C164" s="78"/>
      <c r="D164" s="79"/>
      <c r="E164" s="79"/>
      <c r="F164" s="24" t="s">
        <v>211</v>
      </c>
      <c r="G164" s="145">
        <v>178</v>
      </c>
      <c r="H164" s="87"/>
    </row>
    <row r="165" spans="1:8">
      <c r="A165" s="78"/>
      <c r="B165" s="78"/>
      <c r="C165" s="78"/>
      <c r="D165" s="79"/>
      <c r="E165" s="79"/>
      <c r="F165" s="24" t="s">
        <v>212</v>
      </c>
      <c r="G165" s="145">
        <v>1260</v>
      </c>
      <c r="H165" s="87"/>
    </row>
    <row r="166" spans="1:8" s="22" customFormat="1">
      <c r="A166" s="35"/>
      <c r="B166" s="35"/>
      <c r="C166" s="35"/>
      <c r="D166" s="41"/>
      <c r="E166" s="41"/>
      <c r="F166" s="24" t="s">
        <v>213</v>
      </c>
      <c r="G166" s="145">
        <v>559</v>
      </c>
      <c r="H166" s="80"/>
    </row>
    <row r="167" spans="1:8" s="22" customFormat="1">
      <c r="A167" s="35"/>
      <c r="B167" s="35"/>
      <c r="C167" s="35"/>
      <c r="D167" s="41"/>
      <c r="E167" s="41"/>
      <c r="F167" s="24" t="s">
        <v>267</v>
      </c>
      <c r="G167" s="98">
        <f>981+100</f>
        <v>1081</v>
      </c>
      <c r="H167" s="80"/>
    </row>
    <row r="168" spans="1:8" s="22" customFormat="1">
      <c r="A168" s="35"/>
      <c r="B168" s="44"/>
      <c r="C168" s="35"/>
      <c r="D168" s="68"/>
      <c r="E168" s="68"/>
      <c r="F168" s="81" t="s">
        <v>209</v>
      </c>
      <c r="G168" s="96">
        <f>SUM(G169:G174)</f>
        <v>22462.1</v>
      </c>
    </row>
    <row r="169" spans="1:8" s="22" customFormat="1" ht="35.5">
      <c r="A169" s="35"/>
      <c r="B169" s="35"/>
      <c r="C169" s="35"/>
      <c r="D169" s="41"/>
      <c r="E169" s="41"/>
      <c r="F169" s="24" t="s">
        <v>214</v>
      </c>
      <c r="G169" s="145">
        <v>4673</v>
      </c>
      <c r="H169" s="80"/>
    </row>
    <row r="170" spans="1:8" s="22" customFormat="1">
      <c r="A170" s="35"/>
      <c r="B170" s="35"/>
      <c r="C170" s="35"/>
      <c r="D170" s="41"/>
      <c r="E170" s="41"/>
      <c r="F170" s="24" t="s">
        <v>215</v>
      </c>
      <c r="G170" s="98">
        <v>4635.5</v>
      </c>
      <c r="H170" s="80"/>
    </row>
    <row r="171" spans="1:8">
      <c r="A171" s="78"/>
      <c r="B171" s="78"/>
      <c r="C171" s="78"/>
      <c r="D171" s="79"/>
      <c r="E171" s="79"/>
      <c r="F171" s="24" t="s">
        <v>216</v>
      </c>
      <c r="G171" s="98">
        <v>1850</v>
      </c>
      <c r="H171" s="87"/>
    </row>
    <row r="172" spans="1:8">
      <c r="A172" s="78"/>
      <c r="B172" s="78"/>
      <c r="C172" s="78"/>
      <c r="D172" s="79"/>
      <c r="E172" s="79"/>
      <c r="F172" s="24" t="s">
        <v>217</v>
      </c>
      <c r="G172" s="98">
        <v>4346.6000000000004</v>
      </c>
      <c r="H172" s="87"/>
    </row>
    <row r="173" spans="1:8">
      <c r="A173" s="78"/>
      <c r="B173" s="78"/>
      <c r="C173" s="78"/>
      <c r="D173" s="79"/>
      <c r="E173" s="79"/>
      <c r="F173" s="24" t="s">
        <v>268</v>
      </c>
      <c r="G173" s="98">
        <v>1820</v>
      </c>
      <c r="H173" s="87"/>
    </row>
    <row r="174" spans="1:8">
      <c r="A174" s="78"/>
      <c r="B174" s="78"/>
      <c r="C174" s="78"/>
      <c r="D174" s="79"/>
      <c r="E174" s="79"/>
      <c r="F174" s="24" t="s">
        <v>269</v>
      </c>
      <c r="G174" s="98">
        <v>5137</v>
      </c>
      <c r="H174" s="87"/>
    </row>
  </sheetData>
  <mergeCells count="16">
    <mergeCell ref="B11:F11"/>
    <mergeCell ref="C12:E12"/>
    <mergeCell ref="B73:F73"/>
    <mergeCell ref="C74:E74"/>
    <mergeCell ref="F1:G1"/>
    <mergeCell ref="A6:G6"/>
    <mergeCell ref="A7:G7"/>
    <mergeCell ref="A8:B8"/>
    <mergeCell ref="D8:E9"/>
    <mergeCell ref="F8:F9"/>
    <mergeCell ref="A10:F10"/>
    <mergeCell ref="AA1:AC1"/>
    <mergeCell ref="F2:G2"/>
    <mergeCell ref="Z2:AC2"/>
    <mergeCell ref="F3:G3"/>
    <mergeCell ref="X3:AC3"/>
  </mergeCells>
  <pageMargins left="0.7" right="0.7" top="0.75" bottom="0.75" header="0.3" footer="0.3"/>
  <pageSetup paperSize="9" scale="2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zoomScale="85" zoomScaleNormal="85" zoomScaleSheetLayoutView="115" workbookViewId="0">
      <selection activeCell="C1" sqref="C1:G1"/>
    </sheetView>
  </sheetViews>
  <sheetFormatPr defaultColWidth="8.19921875" defaultRowHeight="17.75"/>
  <cols>
    <col min="1" max="1" width="9.796875" style="103" customWidth="1"/>
    <col min="2" max="2" width="15.3984375" style="103" customWidth="1"/>
    <col min="3" max="3" width="48" style="103" customWidth="1"/>
    <col min="4" max="4" width="38" style="103" customWidth="1"/>
    <col min="5" max="7" width="22.19921875" style="103" customWidth="1"/>
    <col min="8" max="8" width="20.69921875" style="103" customWidth="1"/>
    <col min="9" max="9" width="21" style="103" customWidth="1"/>
    <col min="10" max="11" width="8.69921875" style="103" bestFit="1" customWidth="1"/>
    <col min="12" max="16384" width="8.19921875" style="103"/>
  </cols>
  <sheetData>
    <row r="1" spans="1:8" ht="36.549999999999997" customHeight="1">
      <c r="C1" s="228" t="s">
        <v>26</v>
      </c>
      <c r="D1" s="228"/>
      <c r="E1" s="228"/>
      <c r="F1" s="228"/>
      <c r="G1" s="228"/>
    </row>
    <row r="2" spans="1:8" ht="17.100000000000001" customHeight="1">
      <c r="C2" s="152" t="s">
        <v>52</v>
      </c>
      <c r="D2" s="152"/>
      <c r="E2" s="152"/>
      <c r="F2" s="152"/>
      <c r="G2" s="152"/>
      <c r="H2" s="105"/>
    </row>
    <row r="3" spans="1:8" ht="17.100000000000001" customHeight="1">
      <c r="C3" s="152" t="s">
        <v>0</v>
      </c>
      <c r="D3" s="152"/>
      <c r="E3" s="152"/>
      <c r="F3" s="152"/>
      <c r="G3" s="152"/>
      <c r="H3" s="105"/>
    </row>
    <row r="4" spans="1:8">
      <c r="C4" s="104"/>
      <c r="D4" s="104"/>
      <c r="E4" s="104"/>
      <c r="F4" s="104"/>
      <c r="G4" s="104"/>
      <c r="H4" s="105"/>
    </row>
    <row r="5" spans="1:8">
      <c r="C5" s="104"/>
      <c r="D5" s="104"/>
      <c r="E5" s="104"/>
      <c r="F5" s="104"/>
      <c r="G5" s="104"/>
      <c r="H5" s="105"/>
    </row>
    <row r="6" spans="1:8" ht="62.5" customHeight="1">
      <c r="A6" s="153" t="s">
        <v>249</v>
      </c>
      <c r="B6" s="153"/>
      <c r="C6" s="153"/>
      <c r="D6" s="153"/>
      <c r="E6" s="153"/>
      <c r="F6" s="153"/>
      <c r="G6" s="153"/>
    </row>
    <row r="7" spans="1:8">
      <c r="A7" s="106"/>
      <c r="B7" s="106"/>
      <c r="C7" s="106"/>
      <c r="D7" s="106"/>
      <c r="E7" s="106"/>
      <c r="F7" s="106"/>
      <c r="G7" s="106"/>
    </row>
    <row r="8" spans="1:8" ht="17.600000000000001" customHeight="1">
      <c r="A8" s="107"/>
      <c r="B8" s="107"/>
      <c r="C8" s="107"/>
      <c r="D8" s="107"/>
      <c r="E8" s="108"/>
      <c r="F8" s="108"/>
      <c r="G8" s="108"/>
    </row>
    <row r="9" spans="1:8" ht="60.2" customHeight="1">
      <c r="A9" s="229" t="s">
        <v>243</v>
      </c>
      <c r="B9" s="231" t="s">
        <v>242</v>
      </c>
      <c r="C9" s="232"/>
      <c r="D9" s="229" t="s">
        <v>241</v>
      </c>
      <c r="E9" s="166" t="s">
        <v>230</v>
      </c>
      <c r="F9" s="167"/>
      <c r="G9" s="168"/>
    </row>
    <row r="10" spans="1:8">
      <c r="A10" s="230"/>
      <c r="B10" s="233"/>
      <c r="C10" s="234"/>
      <c r="D10" s="230"/>
      <c r="E10" s="29" t="s">
        <v>28</v>
      </c>
      <c r="F10" s="29" t="s">
        <v>2</v>
      </c>
      <c r="G10" s="29" t="s">
        <v>3</v>
      </c>
    </row>
    <row r="11" spans="1:8" ht="28.35" customHeight="1">
      <c r="A11" s="157" t="s">
        <v>240</v>
      </c>
      <c r="B11" s="158"/>
      <c r="C11" s="159"/>
      <c r="D11" s="109"/>
      <c r="E11" s="110">
        <f>+E13</f>
        <v>903608.5</v>
      </c>
      <c r="F11" s="110">
        <f>+F13</f>
        <v>903608.5</v>
      </c>
      <c r="G11" s="110">
        <f>+G13</f>
        <v>903608.5</v>
      </c>
    </row>
    <row r="12" spans="1:8">
      <c r="A12" s="120"/>
      <c r="B12" s="163" t="s">
        <v>54</v>
      </c>
      <c r="C12" s="165"/>
      <c r="D12" s="112"/>
      <c r="E12" s="113"/>
      <c r="F12" s="113"/>
      <c r="G12" s="113"/>
    </row>
    <row r="13" spans="1:8" s="114" customFormat="1" ht="36" customHeight="1">
      <c r="A13" s="119">
        <v>6</v>
      </c>
      <c r="B13" s="235" t="s">
        <v>239</v>
      </c>
      <c r="C13" s="235"/>
      <c r="D13" s="118"/>
      <c r="E13" s="37">
        <f>+E14</f>
        <v>903608.5</v>
      </c>
      <c r="F13" s="37">
        <f>+F14</f>
        <v>903608.5</v>
      </c>
      <c r="G13" s="37">
        <f>+G14</f>
        <v>903608.5</v>
      </c>
    </row>
    <row r="14" spans="1:8" s="111" customFormat="1" ht="73.099999999999994" customHeight="1">
      <c r="A14" s="117">
        <v>6.8</v>
      </c>
      <c r="B14" s="227" t="s">
        <v>238</v>
      </c>
      <c r="C14" s="227"/>
      <c r="D14" s="117" t="s">
        <v>237</v>
      </c>
      <c r="E14" s="116">
        <f>+G14</f>
        <v>903608.5</v>
      </c>
      <c r="F14" s="116">
        <f>+G14</f>
        <v>903608.5</v>
      </c>
      <c r="G14" s="116">
        <f>+'Հավելված N 5'!G10</f>
        <v>903608.5</v>
      </c>
    </row>
  </sheetData>
  <mergeCells count="12">
    <mergeCell ref="B14:C14"/>
    <mergeCell ref="C1:G1"/>
    <mergeCell ref="C2:G2"/>
    <mergeCell ref="C3:G3"/>
    <mergeCell ref="A6:G6"/>
    <mergeCell ref="A9:A10"/>
    <mergeCell ref="B9:C10"/>
    <mergeCell ref="D9:D10"/>
    <mergeCell ref="E9:G9"/>
    <mergeCell ref="A11:C11"/>
    <mergeCell ref="B12:C12"/>
    <mergeCell ref="B13:C13"/>
  </mergeCells>
  <pageMargins left="0.75" right="0.75" top="1" bottom="1" header="0.5" footer="0.5"/>
  <pageSetup paperSize="9" scale="91" orientation="landscape" r:id="rId1"/>
  <colBreaks count="1" manualBreakCount="1">
    <brk id="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1" sqref="C1:D1"/>
    </sheetView>
  </sheetViews>
  <sheetFormatPr defaultColWidth="8.796875" defaultRowHeight="15.6"/>
  <cols>
    <col min="1" max="1" width="10.796875" style="136" customWidth="1"/>
    <col min="2" max="2" width="12.69921875" style="136" customWidth="1"/>
    <col min="3" max="3" width="60" style="136" customWidth="1"/>
    <col min="4" max="4" width="30.5" style="136" customWidth="1"/>
    <col min="5" max="16384" width="8.796875" style="136"/>
  </cols>
  <sheetData>
    <row r="1" spans="1:4" s="20" customFormat="1" ht="33.450000000000003" customHeight="1">
      <c r="A1" s="47"/>
      <c r="B1" s="48"/>
      <c r="C1" s="238" t="s">
        <v>283</v>
      </c>
      <c r="D1" s="238"/>
    </row>
    <row r="2" spans="1:4" s="20" customFormat="1" ht="17.75">
      <c r="A2" s="47"/>
      <c r="B2" s="48"/>
      <c r="C2" s="239" t="s">
        <v>50</v>
      </c>
      <c r="D2" s="239"/>
    </row>
    <row r="3" spans="1:4" s="20" customFormat="1" ht="17.75">
      <c r="A3" s="47"/>
      <c r="B3" s="48"/>
      <c r="C3" s="239" t="s">
        <v>0</v>
      </c>
      <c r="D3" s="239"/>
    </row>
    <row r="4" spans="1:4" s="20" customFormat="1" ht="17.75">
      <c r="A4" s="47"/>
      <c r="B4" s="48"/>
      <c r="C4" s="48"/>
      <c r="D4" s="135"/>
    </row>
    <row r="5" spans="1:4" s="20" customFormat="1" ht="17.75">
      <c r="A5" s="47"/>
      <c r="B5" s="47"/>
      <c r="C5" s="47"/>
      <c r="D5" s="47"/>
    </row>
    <row r="6" spans="1:4" s="20" customFormat="1" ht="32.25" customHeight="1">
      <c r="A6" s="240" t="s">
        <v>245</v>
      </c>
      <c r="B6" s="241"/>
      <c r="C6" s="241"/>
      <c r="D6" s="242"/>
    </row>
    <row r="7" spans="1:4" s="20" customFormat="1" ht="20.95" customHeight="1">
      <c r="A7" s="243"/>
      <c r="B7" s="244"/>
      <c r="C7" s="244"/>
      <c r="D7" s="245"/>
    </row>
    <row r="10" spans="1:4" ht="17.75" customHeight="1">
      <c r="C10" s="249" t="s">
        <v>9</v>
      </c>
      <c r="D10" s="249"/>
    </row>
    <row r="11" spans="1:4" ht="17.75">
      <c r="A11" s="246" t="s">
        <v>1</v>
      </c>
      <c r="B11" s="246"/>
      <c r="C11" s="247" t="s">
        <v>246</v>
      </c>
      <c r="D11" s="248" t="s">
        <v>230</v>
      </c>
    </row>
    <row r="12" spans="1:4" ht="53.2">
      <c r="A12" s="134" t="s">
        <v>4</v>
      </c>
      <c r="B12" s="134" t="s">
        <v>47</v>
      </c>
      <c r="C12" s="247"/>
      <c r="D12" s="248"/>
    </row>
    <row r="13" spans="1:4" ht="17.75">
      <c r="A13" s="236"/>
      <c r="B13" s="237"/>
      <c r="C13" s="129" t="s">
        <v>7</v>
      </c>
      <c r="D13" s="137">
        <f>+D15+D17+D19+D21+D27+D30+D43+D45+D48+D50+D52+D55</f>
        <v>54365.9</v>
      </c>
    </row>
    <row r="14" spans="1:4" ht="17.75">
      <c r="A14" s="134"/>
      <c r="B14" s="130"/>
      <c r="C14" s="30" t="s">
        <v>54</v>
      </c>
      <c r="D14" s="137"/>
    </row>
    <row r="15" spans="1:4" ht="16.7">
      <c r="A15" s="132">
        <v>1183</v>
      </c>
      <c r="B15" s="131"/>
      <c r="C15" s="133" t="s">
        <v>45</v>
      </c>
      <c r="D15" s="138">
        <f>+D16</f>
        <v>54365.9</v>
      </c>
    </row>
    <row r="16" spans="1:4" ht="35.5">
      <c r="A16" s="139"/>
      <c r="B16" s="130">
        <v>32001</v>
      </c>
      <c r="C16" s="30" t="s">
        <v>221</v>
      </c>
      <c r="D16" s="140">
        <f>+'Հավելված N 4'!I101</f>
        <v>54365.9</v>
      </c>
    </row>
  </sheetData>
  <mergeCells count="9">
    <mergeCell ref="A13:B13"/>
    <mergeCell ref="C1:D1"/>
    <mergeCell ref="C2:D2"/>
    <mergeCell ref="C3:D3"/>
    <mergeCell ref="A6:D7"/>
    <mergeCell ref="A11:B11"/>
    <mergeCell ref="C11:C12"/>
    <mergeCell ref="D11:D12"/>
    <mergeCell ref="C10:D10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6"/>
  <sheetViews>
    <sheetView zoomScale="70" zoomScaleNormal="70" workbookViewId="0">
      <selection activeCell="J11" sqref="J11"/>
    </sheetView>
  </sheetViews>
  <sheetFormatPr defaultColWidth="8.796875" defaultRowHeight="17.75"/>
  <cols>
    <col min="1" max="1" width="6.3984375" style="57" bestFit="1" customWidth="1"/>
    <col min="2" max="2" width="9.69921875" style="57" customWidth="1"/>
    <col min="3" max="3" width="13.09765625" style="57" customWidth="1"/>
    <col min="4" max="4" width="16.69921875" style="72" customWidth="1"/>
    <col min="5" max="5" width="13.09765625" style="57" customWidth="1"/>
    <col min="6" max="6" width="15.3984375" style="57" customWidth="1"/>
    <col min="7" max="7" width="10.3984375" style="57" customWidth="1"/>
    <col min="8" max="8" width="22.59765625" style="57" customWidth="1"/>
    <col min="9" max="9" width="46.296875" style="57" customWidth="1"/>
    <col min="10" max="12" width="19.3984375" style="57" customWidth="1"/>
    <col min="13" max="16384" width="8.796875" style="57"/>
  </cols>
  <sheetData>
    <row r="1" spans="1:62" ht="28.5" customHeight="1">
      <c r="D1" s="58"/>
      <c r="E1" s="58"/>
      <c r="F1" s="58"/>
      <c r="G1" s="253"/>
      <c r="H1" s="253"/>
      <c r="J1" s="253" t="s">
        <v>244</v>
      </c>
      <c r="K1" s="253"/>
      <c r="L1" s="253"/>
    </row>
    <row r="2" spans="1:62" ht="17.75" customHeight="1">
      <c r="D2" s="59"/>
      <c r="E2" s="59"/>
      <c r="F2" s="60"/>
      <c r="H2" s="61"/>
      <c r="I2" s="61"/>
      <c r="J2" s="254" t="s">
        <v>52</v>
      </c>
      <c r="K2" s="254"/>
      <c r="L2" s="254"/>
    </row>
    <row r="3" spans="1:62">
      <c r="D3" s="59"/>
      <c r="E3" s="59"/>
      <c r="F3" s="60"/>
      <c r="G3" s="254"/>
      <c r="H3" s="254"/>
      <c r="J3" s="254" t="s">
        <v>20</v>
      </c>
      <c r="K3" s="254"/>
      <c r="L3" s="254"/>
    </row>
    <row r="4" spans="1:62">
      <c r="D4" s="59"/>
      <c r="E4" s="59"/>
      <c r="F4" s="60"/>
      <c r="G4" s="61"/>
      <c r="H4" s="61"/>
      <c r="I4" s="61"/>
    </row>
    <row r="5" spans="1:62">
      <c r="D5" s="59"/>
      <c r="E5" s="59"/>
      <c r="F5" s="60"/>
      <c r="G5" s="61"/>
      <c r="H5" s="61"/>
      <c r="I5" s="61"/>
    </row>
    <row r="6" spans="1:62" ht="36" customHeight="1">
      <c r="A6" s="258" t="s">
        <v>69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</row>
    <row r="9" spans="1:62" ht="51.05" customHeight="1">
      <c r="A9" s="178" t="s">
        <v>70</v>
      </c>
      <c r="B9" s="178" t="s">
        <v>71</v>
      </c>
      <c r="C9" s="178"/>
      <c r="D9" s="178" t="s">
        <v>72</v>
      </c>
      <c r="E9" s="178"/>
      <c r="F9" s="178"/>
      <c r="G9" s="178"/>
      <c r="H9" s="178" t="s">
        <v>73</v>
      </c>
      <c r="I9" s="178" t="s">
        <v>74</v>
      </c>
      <c r="J9" s="259" t="s">
        <v>29</v>
      </c>
      <c r="K9" s="260"/>
      <c r="L9" s="261"/>
    </row>
    <row r="10" spans="1:62" ht="51.05" customHeight="1">
      <c r="A10" s="178"/>
      <c r="B10" s="52" t="s">
        <v>75</v>
      </c>
      <c r="C10" s="52" t="s">
        <v>76</v>
      </c>
      <c r="D10" s="52" t="s">
        <v>77</v>
      </c>
      <c r="E10" s="52" t="s">
        <v>76</v>
      </c>
      <c r="F10" s="52" t="s">
        <v>78</v>
      </c>
      <c r="G10" s="52" t="s">
        <v>79</v>
      </c>
      <c r="H10" s="178"/>
      <c r="I10" s="178"/>
      <c r="J10" s="52" t="s">
        <v>80</v>
      </c>
      <c r="K10" s="52" t="s">
        <v>81</v>
      </c>
      <c r="L10" s="52" t="s">
        <v>82</v>
      </c>
    </row>
    <row r="11" spans="1:62" s="63" customFormat="1" ht="48.5" customHeight="1">
      <c r="A11" s="264" t="s">
        <v>83</v>
      </c>
      <c r="B11" s="264"/>
      <c r="C11" s="264"/>
      <c r="D11" s="264"/>
      <c r="E11" s="264"/>
      <c r="F11" s="264"/>
      <c r="G11" s="264"/>
      <c r="H11" s="264"/>
      <c r="I11" s="264"/>
      <c r="J11" s="62">
        <f>+J13</f>
        <v>903608.5</v>
      </c>
      <c r="K11" s="62">
        <f t="shared" ref="K11:L11" si="0">+K13</f>
        <v>903608.5</v>
      </c>
      <c r="L11" s="62">
        <f t="shared" si="0"/>
        <v>903608.5</v>
      </c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</row>
    <row r="12" spans="1:62" s="65" customFormat="1" ht="16.7">
      <c r="A12" s="265" t="s">
        <v>54</v>
      </c>
      <c r="B12" s="265"/>
      <c r="C12" s="265"/>
      <c r="D12" s="265"/>
      <c r="E12" s="265"/>
      <c r="F12" s="265"/>
      <c r="G12" s="265"/>
      <c r="H12" s="265"/>
      <c r="I12" s="265"/>
      <c r="J12" s="64"/>
      <c r="K12" s="64"/>
      <c r="L12" s="64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</row>
    <row r="13" spans="1:62" s="67" customFormat="1" ht="29.95" customHeight="1">
      <c r="A13" s="263" t="s">
        <v>84</v>
      </c>
      <c r="B13" s="263"/>
      <c r="C13" s="263"/>
      <c r="D13" s="263"/>
      <c r="E13" s="263"/>
      <c r="F13" s="263"/>
      <c r="G13" s="263"/>
      <c r="H13" s="263"/>
      <c r="I13" s="263"/>
      <c r="J13" s="66">
        <f>++J14+J21</f>
        <v>903608.5</v>
      </c>
      <c r="K13" s="66">
        <f t="shared" ref="K13:L13" si="1">++K14+K21</f>
        <v>903608.5</v>
      </c>
      <c r="L13" s="66">
        <f t="shared" si="1"/>
        <v>903608.5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</row>
    <row r="14" spans="1:62" s="70" customFormat="1">
      <c r="A14" s="266"/>
      <c r="B14" s="90">
        <v>1183</v>
      </c>
      <c r="C14" s="257" t="s">
        <v>45</v>
      </c>
      <c r="D14" s="257"/>
      <c r="E14" s="257"/>
      <c r="F14" s="257"/>
      <c r="G14" s="257"/>
      <c r="H14" s="257"/>
      <c r="I14" s="257"/>
      <c r="J14" s="64">
        <f>+J15</f>
        <v>626533.79999999993</v>
      </c>
      <c r="K14" s="64">
        <f t="shared" ref="K14:L14" si="2">+K15</f>
        <v>626533.79999999993</v>
      </c>
      <c r="L14" s="64">
        <f t="shared" si="2"/>
        <v>626533.79999999993</v>
      </c>
    </row>
    <row r="15" spans="1:62" s="71" customFormat="1" ht="33.049999999999997" customHeight="1">
      <c r="A15" s="266"/>
      <c r="B15" s="255"/>
      <c r="C15" s="187"/>
      <c r="D15" s="39" t="s">
        <v>228</v>
      </c>
      <c r="E15" s="262" t="s">
        <v>250</v>
      </c>
      <c r="F15" s="262"/>
      <c r="G15" s="262"/>
      <c r="H15" s="262"/>
      <c r="I15" s="262"/>
      <c r="J15" s="55">
        <f>+'Հավելված N 3'!G17</f>
        <v>626533.79999999993</v>
      </c>
      <c r="K15" s="55">
        <f>+'Հավելված N 3'!H17</f>
        <v>626533.79999999993</v>
      </c>
      <c r="L15" s="55">
        <f>+'Հավելված N 3'!I17</f>
        <v>626533.79999999993</v>
      </c>
    </row>
    <row r="16" spans="1:62" s="70" customFormat="1" ht="37.75" customHeight="1">
      <c r="A16" s="266"/>
      <c r="B16" s="256"/>
      <c r="C16" s="188"/>
      <c r="D16" s="197"/>
      <c r="E16" s="197"/>
      <c r="F16" s="250" t="s">
        <v>251</v>
      </c>
      <c r="G16" s="251"/>
      <c r="H16" s="251"/>
      <c r="I16" s="251"/>
      <c r="J16" s="251"/>
      <c r="K16" s="251"/>
      <c r="L16" s="252"/>
    </row>
    <row r="17" spans="1:12" s="70" customFormat="1" ht="17.75" customHeight="1">
      <c r="A17" s="266"/>
      <c r="B17" s="256"/>
      <c r="C17" s="188"/>
      <c r="D17" s="197"/>
      <c r="E17" s="197"/>
      <c r="F17" s="197"/>
      <c r="G17" s="250" t="s">
        <v>43</v>
      </c>
      <c r="H17" s="251"/>
      <c r="I17" s="251"/>
      <c r="J17" s="251"/>
      <c r="K17" s="251"/>
      <c r="L17" s="252"/>
    </row>
    <row r="18" spans="1:12" s="70" customFormat="1" ht="18" customHeight="1">
      <c r="A18" s="266"/>
      <c r="B18" s="256"/>
      <c r="C18" s="188"/>
      <c r="D18" s="197"/>
      <c r="E18" s="197"/>
      <c r="F18" s="197"/>
      <c r="G18" s="197"/>
      <c r="H18" s="250" t="s">
        <v>252</v>
      </c>
      <c r="I18" s="251"/>
      <c r="J18" s="251"/>
      <c r="K18" s="251"/>
      <c r="L18" s="252"/>
    </row>
    <row r="19" spans="1:12" ht="35.5">
      <c r="A19" s="266"/>
      <c r="B19" s="256"/>
      <c r="C19" s="188"/>
      <c r="D19" s="197"/>
      <c r="E19" s="197"/>
      <c r="F19" s="197"/>
      <c r="G19" s="197"/>
      <c r="H19" s="73"/>
      <c r="I19" s="68" t="s">
        <v>253</v>
      </c>
      <c r="J19" s="68">
        <f>+'Հավելված N 9'!J19+'Հավելված N 9'!J34+'Հավելված N 9'!J42+'Հավելված N 9'!J57+'Հավելված N 9'!J72+'Հավելված N 9'!J87+'Հավելված N 9'!J102+'Հավելված N 9'!J110</f>
        <v>52</v>
      </c>
      <c r="K19" s="68"/>
      <c r="L19" s="68">
        <f>+'Հավելված N 9'!L19+'Հավելված N 9'!L34+'Հավելված N 9'!L42+'Հավելված N 9'!L57+'Հավելված N 9'!L72+'Հավելված N 9'!L87+'Հավելված N 9'!L102+'Հավելված N 9'!L110</f>
        <v>52</v>
      </c>
    </row>
    <row r="20" spans="1:12" ht="8.6" customHeight="1">
      <c r="A20" s="26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69"/>
    </row>
    <row r="21" spans="1:12" s="70" customFormat="1">
      <c r="A21" s="266"/>
      <c r="B21" s="90">
        <v>1236</v>
      </c>
      <c r="C21" s="257" t="s">
        <v>42</v>
      </c>
      <c r="D21" s="257"/>
      <c r="E21" s="257"/>
      <c r="F21" s="257"/>
      <c r="G21" s="257"/>
      <c r="H21" s="257"/>
      <c r="I21" s="257"/>
      <c r="J21" s="64">
        <f>+J22</f>
        <v>277074.7</v>
      </c>
      <c r="K21" s="64">
        <f t="shared" ref="K21:L21" si="3">+K22</f>
        <v>277074.7</v>
      </c>
      <c r="L21" s="64">
        <f t="shared" si="3"/>
        <v>277074.7</v>
      </c>
    </row>
    <row r="22" spans="1:12" s="71" customFormat="1" ht="17.75" customHeight="1">
      <c r="A22" s="266"/>
      <c r="B22" s="197"/>
      <c r="C22" s="197"/>
      <c r="D22" s="90" t="s">
        <v>67</v>
      </c>
      <c r="E22" s="257" t="s">
        <v>53</v>
      </c>
      <c r="F22" s="257"/>
      <c r="G22" s="257"/>
      <c r="H22" s="257"/>
      <c r="I22" s="257"/>
      <c r="J22" s="55">
        <f>+'Հավելված N 3'!G19:G19</f>
        <v>277074.7</v>
      </c>
      <c r="K22" s="55">
        <f>+'Հավելված N 3'!H19:H19</f>
        <v>277074.7</v>
      </c>
      <c r="L22" s="55">
        <f>+'Հավելված N 3'!I19:I19</f>
        <v>277074.7</v>
      </c>
    </row>
    <row r="23" spans="1:12" s="70" customFormat="1" ht="33.85" customHeight="1">
      <c r="A23" s="266"/>
      <c r="B23" s="197"/>
      <c r="C23" s="197"/>
      <c r="D23" s="197"/>
      <c r="E23" s="197"/>
      <c r="F23" s="215" t="s">
        <v>86</v>
      </c>
      <c r="G23" s="257"/>
      <c r="H23" s="257"/>
      <c r="I23" s="257"/>
      <c r="J23" s="257"/>
      <c r="K23" s="257"/>
      <c r="L23" s="257"/>
    </row>
    <row r="24" spans="1:12" s="70" customFormat="1" ht="17.75" customHeight="1">
      <c r="A24" s="266"/>
      <c r="B24" s="197"/>
      <c r="C24" s="197"/>
      <c r="D24" s="197"/>
      <c r="E24" s="197"/>
      <c r="F24" s="197"/>
      <c r="G24" s="215" t="s">
        <v>43</v>
      </c>
      <c r="H24" s="257"/>
      <c r="I24" s="257"/>
      <c r="J24" s="257"/>
      <c r="K24" s="257"/>
      <c r="L24" s="257"/>
    </row>
    <row r="25" spans="1:12" s="70" customFormat="1">
      <c r="A25" s="266"/>
      <c r="B25" s="197"/>
      <c r="C25" s="197"/>
      <c r="D25" s="197"/>
      <c r="E25" s="197"/>
      <c r="F25" s="197"/>
      <c r="G25" s="197"/>
      <c r="H25" s="215" t="s">
        <v>87</v>
      </c>
      <c r="I25" s="257"/>
      <c r="J25" s="257"/>
      <c r="K25" s="257"/>
      <c r="L25" s="257"/>
    </row>
    <row r="26" spans="1:12" ht="35.5">
      <c r="A26" s="266"/>
      <c r="B26" s="197"/>
      <c r="C26" s="197"/>
      <c r="D26" s="197"/>
      <c r="E26" s="197"/>
      <c r="F26" s="197"/>
      <c r="G26" s="197"/>
      <c r="H26" s="88"/>
      <c r="I26" s="121" t="s">
        <v>254</v>
      </c>
      <c r="J26" s="68">
        <f>+'Հավելված N 9'!J26+'Հավելված N 9'!J49+'Հավելված N 9'!J64+'Հավելված N 9'!J79+'Հավելված N 9'!J94+'Հավելված N 9'!J117+'Հավելված N 9'!J125+'Հավելված N 9'!J133</f>
        <v>92</v>
      </c>
      <c r="K26" s="68"/>
      <c r="L26" s="68">
        <f>+'Հավելված N 9'!L26+'Հավելված N 9'!L49+'Հավելված N 9'!L64+'Հավելված N 9'!L79+'Հավելված N 9'!L94+'Հավելված N 9'!L117+'Հավելված N 9'!L125+'Հավելված N 9'!L133</f>
        <v>92</v>
      </c>
    </row>
  </sheetData>
  <mergeCells count="38">
    <mergeCell ref="A6:L6"/>
    <mergeCell ref="J9:L9"/>
    <mergeCell ref="C21:I21"/>
    <mergeCell ref="C14:I14"/>
    <mergeCell ref="E15:I15"/>
    <mergeCell ref="C15:C19"/>
    <mergeCell ref="A13:I13"/>
    <mergeCell ref="A9:A10"/>
    <mergeCell ref="B9:C9"/>
    <mergeCell ref="D9:G9"/>
    <mergeCell ref="A11:I11"/>
    <mergeCell ref="A12:I12"/>
    <mergeCell ref="H9:H10"/>
    <mergeCell ref="I9:I10"/>
    <mergeCell ref="A14:A26"/>
    <mergeCell ref="B22:B26"/>
    <mergeCell ref="G1:H1"/>
    <mergeCell ref="J1:L1"/>
    <mergeCell ref="J2:L2"/>
    <mergeCell ref="G3:H3"/>
    <mergeCell ref="J3:L3"/>
    <mergeCell ref="B15:B19"/>
    <mergeCell ref="F24:F26"/>
    <mergeCell ref="G25:G26"/>
    <mergeCell ref="C22:C26"/>
    <mergeCell ref="D23:D26"/>
    <mergeCell ref="E23:E26"/>
    <mergeCell ref="E22:I22"/>
    <mergeCell ref="F23:L23"/>
    <mergeCell ref="G24:L24"/>
    <mergeCell ref="H25:L25"/>
    <mergeCell ref="D16:D19"/>
    <mergeCell ref="E16:E19"/>
    <mergeCell ref="F17:F19"/>
    <mergeCell ref="G18:G19"/>
    <mergeCell ref="F16:L16"/>
    <mergeCell ref="G17:L17"/>
    <mergeCell ref="H18:L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133"/>
  <sheetViews>
    <sheetView topLeftCell="A118" zoomScale="70" zoomScaleNormal="70" workbookViewId="0">
      <selection activeCell="L57" sqref="L57"/>
    </sheetView>
  </sheetViews>
  <sheetFormatPr defaultColWidth="8.796875" defaultRowHeight="17.75"/>
  <cols>
    <col min="1" max="1" width="6.3984375" style="57" bestFit="1" customWidth="1"/>
    <col min="2" max="2" width="9.69921875" style="57" customWidth="1"/>
    <col min="3" max="3" width="13.09765625" style="57" customWidth="1"/>
    <col min="4" max="4" width="16.69921875" style="72" customWidth="1"/>
    <col min="5" max="5" width="13.09765625" style="57" customWidth="1"/>
    <col min="6" max="6" width="15.3984375" style="57" customWidth="1"/>
    <col min="7" max="7" width="10.3984375" style="57" customWidth="1"/>
    <col min="8" max="8" width="22.59765625" style="57" customWidth="1"/>
    <col min="9" max="9" width="46.296875" style="57" customWidth="1"/>
    <col min="10" max="12" width="19.3984375" style="57" customWidth="1"/>
    <col min="13" max="16384" width="8.796875" style="57"/>
  </cols>
  <sheetData>
    <row r="1" spans="1:62" ht="28.5" customHeight="1">
      <c r="D1" s="58"/>
      <c r="E1" s="58"/>
      <c r="F1" s="58"/>
      <c r="G1" s="253"/>
      <c r="H1" s="253"/>
      <c r="J1" s="253" t="s">
        <v>285</v>
      </c>
      <c r="K1" s="253"/>
      <c r="L1" s="253"/>
    </row>
    <row r="2" spans="1:62" ht="17.75" customHeight="1">
      <c r="D2" s="59"/>
      <c r="E2" s="59"/>
      <c r="F2" s="60"/>
      <c r="H2" s="61"/>
      <c r="I2" s="61"/>
      <c r="J2" s="254" t="s">
        <v>52</v>
      </c>
      <c r="K2" s="254"/>
      <c r="L2" s="254"/>
    </row>
    <row r="3" spans="1:62">
      <c r="D3" s="59"/>
      <c r="E3" s="59"/>
      <c r="F3" s="60"/>
      <c r="G3" s="254"/>
      <c r="H3" s="254"/>
      <c r="J3" s="254" t="s">
        <v>20</v>
      </c>
      <c r="K3" s="254"/>
      <c r="L3" s="254"/>
    </row>
    <row r="4" spans="1:62">
      <c r="D4" s="59"/>
      <c r="E4" s="59"/>
      <c r="F4" s="60"/>
      <c r="G4" s="61"/>
      <c r="H4" s="61"/>
      <c r="I4" s="61"/>
    </row>
    <row r="5" spans="1:62">
      <c r="D5" s="59"/>
      <c r="E5" s="59"/>
      <c r="F5" s="60"/>
      <c r="G5" s="61"/>
      <c r="H5" s="61"/>
      <c r="I5" s="61"/>
    </row>
    <row r="6" spans="1:62" ht="36" customHeight="1">
      <c r="A6" s="258" t="s">
        <v>88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</row>
    <row r="9" spans="1:62" ht="51.05" customHeight="1">
      <c r="A9" s="178" t="s">
        <v>89</v>
      </c>
      <c r="B9" s="178" t="s">
        <v>71</v>
      </c>
      <c r="C9" s="178"/>
      <c r="D9" s="178" t="s">
        <v>72</v>
      </c>
      <c r="E9" s="178"/>
      <c r="F9" s="178"/>
      <c r="G9" s="178"/>
      <c r="H9" s="178" t="s">
        <v>73</v>
      </c>
      <c r="I9" s="178" t="s">
        <v>74</v>
      </c>
      <c r="J9" s="259" t="s">
        <v>29</v>
      </c>
      <c r="K9" s="260"/>
      <c r="L9" s="261"/>
    </row>
    <row r="10" spans="1:62" ht="51.05" customHeight="1">
      <c r="A10" s="178"/>
      <c r="B10" s="52" t="s">
        <v>75</v>
      </c>
      <c r="C10" s="52" t="s">
        <v>76</v>
      </c>
      <c r="D10" s="52" t="s">
        <v>77</v>
      </c>
      <c r="E10" s="52" t="s">
        <v>76</v>
      </c>
      <c r="F10" s="52" t="s">
        <v>78</v>
      </c>
      <c r="G10" s="52" t="s">
        <v>79</v>
      </c>
      <c r="H10" s="178"/>
      <c r="I10" s="178"/>
      <c r="J10" s="52" t="s">
        <v>80</v>
      </c>
      <c r="K10" s="52" t="s">
        <v>81</v>
      </c>
      <c r="L10" s="52" t="s">
        <v>82</v>
      </c>
    </row>
    <row r="11" spans="1:62" s="63" customFormat="1" ht="48.5" customHeight="1">
      <c r="A11" s="264" t="s">
        <v>83</v>
      </c>
      <c r="B11" s="264"/>
      <c r="C11" s="264"/>
      <c r="D11" s="264"/>
      <c r="E11" s="264"/>
      <c r="F11" s="264"/>
      <c r="G11" s="264"/>
      <c r="H11" s="264"/>
      <c r="I11" s="264"/>
      <c r="J11" s="62">
        <f>+J13+J28+J36+J51+J66+J81+J96+J104+J119+J127</f>
        <v>903608.5</v>
      </c>
      <c r="K11" s="62">
        <f t="shared" ref="K11:L11" si="0">+K13+K28+K36+K51+K66+K81+K96+K104+K119+K127</f>
        <v>903608.5</v>
      </c>
      <c r="L11" s="62">
        <f t="shared" si="0"/>
        <v>903608.5</v>
      </c>
      <c r="M11" s="122"/>
      <c r="N11" s="122"/>
      <c r="O11" s="122"/>
      <c r="P11" s="122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</row>
    <row r="12" spans="1:62" s="65" customFormat="1" ht="16.7">
      <c r="A12" s="265" t="s">
        <v>54</v>
      </c>
      <c r="B12" s="265"/>
      <c r="C12" s="265"/>
      <c r="D12" s="265"/>
      <c r="E12" s="265"/>
      <c r="F12" s="265"/>
      <c r="G12" s="265"/>
      <c r="H12" s="265"/>
      <c r="I12" s="265"/>
      <c r="J12" s="64"/>
      <c r="K12" s="64"/>
      <c r="L12" s="64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  <c r="AD12" s="123"/>
      <c r="AE12" s="123"/>
      <c r="AF12" s="123"/>
      <c r="AG12" s="123"/>
      <c r="AH12" s="123"/>
      <c r="AI12" s="123"/>
      <c r="AJ12" s="123"/>
      <c r="AK12" s="123"/>
      <c r="AL12" s="123"/>
      <c r="AM12" s="123"/>
      <c r="AN12" s="123"/>
      <c r="AO12" s="123"/>
      <c r="AP12" s="123"/>
      <c r="AQ12" s="123"/>
      <c r="AR12" s="123"/>
      <c r="AS12" s="123"/>
      <c r="AT12" s="123"/>
      <c r="AU12" s="123"/>
      <c r="AV12" s="123"/>
      <c r="AW12" s="123"/>
      <c r="AX12" s="123"/>
      <c r="AY12" s="123"/>
      <c r="AZ12" s="123"/>
      <c r="BA12" s="123"/>
      <c r="BB12" s="123"/>
      <c r="BC12" s="123"/>
      <c r="BD12" s="123"/>
      <c r="BE12" s="123"/>
      <c r="BF12" s="123"/>
      <c r="BG12" s="123"/>
      <c r="BH12" s="123"/>
      <c r="BI12" s="123"/>
      <c r="BJ12" s="123"/>
    </row>
    <row r="13" spans="1:62" s="67" customFormat="1" ht="29.95" customHeight="1">
      <c r="A13" s="263" t="s">
        <v>84</v>
      </c>
      <c r="B13" s="263"/>
      <c r="C13" s="263"/>
      <c r="D13" s="263"/>
      <c r="E13" s="263"/>
      <c r="F13" s="263"/>
      <c r="G13" s="263"/>
      <c r="H13" s="263"/>
      <c r="I13" s="263"/>
      <c r="J13" s="66">
        <f>+J14+J21</f>
        <v>164284.70000000001</v>
      </c>
      <c r="K13" s="66">
        <f t="shared" ref="K13:L13" si="1">+K14+K21</f>
        <v>164284.70000000001</v>
      </c>
      <c r="L13" s="66">
        <f t="shared" si="1"/>
        <v>164284.70000000001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</row>
    <row r="14" spans="1:62" s="70" customFormat="1">
      <c r="A14" s="266"/>
      <c r="B14" s="90">
        <v>1183</v>
      </c>
      <c r="C14" s="257" t="s">
        <v>45</v>
      </c>
      <c r="D14" s="257"/>
      <c r="E14" s="257"/>
      <c r="F14" s="257"/>
      <c r="G14" s="257"/>
      <c r="H14" s="257"/>
      <c r="I14" s="257"/>
      <c r="J14" s="64">
        <f>+J15</f>
        <v>33359.100000000006</v>
      </c>
      <c r="K14" s="64">
        <f t="shared" ref="K14:L14" si="2">+K15</f>
        <v>33359.100000000006</v>
      </c>
      <c r="L14" s="64">
        <f t="shared" si="2"/>
        <v>33359.100000000006</v>
      </c>
    </row>
    <row r="15" spans="1:62" s="71" customFormat="1" ht="33.049999999999997" customHeight="1">
      <c r="A15" s="266"/>
      <c r="B15" s="255"/>
      <c r="C15" s="187"/>
      <c r="D15" s="39" t="s">
        <v>228</v>
      </c>
      <c r="E15" s="262" t="s">
        <v>250</v>
      </c>
      <c r="F15" s="262"/>
      <c r="G15" s="262"/>
      <c r="H15" s="262"/>
      <c r="I15" s="262"/>
      <c r="J15" s="55">
        <f>+'Հավելված N 4'!G94</f>
        <v>33359.100000000006</v>
      </c>
      <c r="K15" s="55">
        <f>+'Հավելված N 4'!H94</f>
        <v>33359.100000000006</v>
      </c>
      <c r="L15" s="55">
        <f>+'Հավելված N 4'!I94</f>
        <v>33359.100000000006</v>
      </c>
    </row>
    <row r="16" spans="1:62" s="70" customFormat="1" ht="37.75" customHeight="1">
      <c r="A16" s="266"/>
      <c r="B16" s="256"/>
      <c r="C16" s="188"/>
      <c r="D16" s="197"/>
      <c r="E16" s="197"/>
      <c r="F16" s="250" t="s">
        <v>251</v>
      </c>
      <c r="G16" s="251"/>
      <c r="H16" s="251"/>
      <c r="I16" s="251"/>
      <c r="J16" s="251"/>
      <c r="K16" s="251"/>
      <c r="L16" s="252"/>
    </row>
    <row r="17" spans="1:62" s="70" customFormat="1" ht="17.75" customHeight="1">
      <c r="A17" s="266"/>
      <c r="B17" s="256"/>
      <c r="C17" s="188"/>
      <c r="D17" s="197"/>
      <c r="E17" s="197"/>
      <c r="F17" s="197"/>
      <c r="G17" s="250" t="s">
        <v>43</v>
      </c>
      <c r="H17" s="251"/>
      <c r="I17" s="251"/>
      <c r="J17" s="251"/>
      <c r="K17" s="251"/>
      <c r="L17" s="252"/>
    </row>
    <row r="18" spans="1:62" s="70" customFormat="1" ht="18" customHeight="1">
      <c r="A18" s="266"/>
      <c r="B18" s="256"/>
      <c r="C18" s="188"/>
      <c r="D18" s="197"/>
      <c r="E18" s="197"/>
      <c r="F18" s="197"/>
      <c r="G18" s="197"/>
      <c r="H18" s="250" t="s">
        <v>252</v>
      </c>
      <c r="I18" s="251"/>
      <c r="J18" s="251"/>
      <c r="K18" s="251"/>
      <c r="L18" s="252"/>
    </row>
    <row r="19" spans="1:62" ht="35.5">
      <c r="A19" s="266"/>
      <c r="B19" s="256"/>
      <c r="C19" s="188"/>
      <c r="D19" s="197"/>
      <c r="E19" s="197"/>
      <c r="F19" s="197"/>
      <c r="G19" s="197"/>
      <c r="H19" s="73"/>
      <c r="I19" s="68" t="s">
        <v>253</v>
      </c>
      <c r="J19" s="68">
        <f>+L19</f>
        <v>3</v>
      </c>
      <c r="K19" s="68" t="s">
        <v>85</v>
      </c>
      <c r="L19" s="68">
        <f>COUNT('Հավելված N 5'!G14:G16)</f>
        <v>3</v>
      </c>
    </row>
    <row r="20" spans="1:62" ht="8.6" customHeight="1">
      <c r="A20" s="266"/>
      <c r="B20" s="46"/>
      <c r="C20" s="46"/>
      <c r="D20" s="46"/>
      <c r="E20" s="46"/>
      <c r="F20" s="46"/>
      <c r="G20" s="46"/>
      <c r="H20" s="46"/>
      <c r="I20" s="46"/>
      <c r="J20" s="46"/>
      <c r="K20" s="46"/>
      <c r="L20" s="69"/>
    </row>
    <row r="21" spans="1:62" s="70" customFormat="1">
      <c r="A21" s="266"/>
      <c r="B21" s="90">
        <v>1236</v>
      </c>
      <c r="C21" s="257" t="s">
        <v>42</v>
      </c>
      <c r="D21" s="257"/>
      <c r="E21" s="257"/>
      <c r="F21" s="257"/>
      <c r="G21" s="257"/>
      <c r="H21" s="257"/>
      <c r="I21" s="257"/>
      <c r="J21" s="64">
        <f>+J22</f>
        <v>130925.6</v>
      </c>
      <c r="K21" s="64">
        <f t="shared" ref="K21:L21" si="3">+K22</f>
        <v>130925.6</v>
      </c>
      <c r="L21" s="64">
        <f t="shared" si="3"/>
        <v>130925.6</v>
      </c>
    </row>
    <row r="22" spans="1:62" s="71" customFormat="1" ht="17.75" customHeight="1">
      <c r="A22" s="266"/>
      <c r="B22" s="197"/>
      <c r="C22" s="197"/>
      <c r="D22" s="90" t="s">
        <v>67</v>
      </c>
      <c r="E22" s="257" t="s">
        <v>53</v>
      </c>
      <c r="F22" s="257"/>
      <c r="G22" s="257"/>
      <c r="H22" s="257"/>
      <c r="I22" s="257"/>
      <c r="J22" s="55">
        <f>+'Հավելված N 4'!G28</f>
        <v>130925.6</v>
      </c>
      <c r="K22" s="55">
        <f>+'Հավելված N 4'!H28</f>
        <v>130925.6</v>
      </c>
      <c r="L22" s="55">
        <f>+'Հավելված N 4'!I28</f>
        <v>130925.6</v>
      </c>
    </row>
    <row r="23" spans="1:62" s="70" customFormat="1" ht="33.85" customHeight="1">
      <c r="A23" s="266"/>
      <c r="B23" s="197"/>
      <c r="C23" s="197"/>
      <c r="D23" s="197"/>
      <c r="E23" s="197"/>
      <c r="F23" s="215" t="s">
        <v>86</v>
      </c>
      <c r="G23" s="257"/>
      <c r="H23" s="257"/>
      <c r="I23" s="257"/>
      <c r="J23" s="257"/>
      <c r="K23" s="257"/>
      <c r="L23" s="257"/>
    </row>
    <row r="24" spans="1:62" s="70" customFormat="1" ht="17.75" customHeight="1">
      <c r="A24" s="266"/>
      <c r="B24" s="197"/>
      <c r="C24" s="197"/>
      <c r="D24" s="197"/>
      <c r="E24" s="197"/>
      <c r="F24" s="197"/>
      <c r="G24" s="215" t="s">
        <v>43</v>
      </c>
      <c r="H24" s="257"/>
      <c r="I24" s="257"/>
      <c r="J24" s="257"/>
      <c r="K24" s="257"/>
      <c r="L24" s="257"/>
    </row>
    <row r="25" spans="1:62" s="70" customFormat="1">
      <c r="A25" s="266"/>
      <c r="B25" s="197"/>
      <c r="C25" s="197"/>
      <c r="D25" s="197"/>
      <c r="E25" s="197"/>
      <c r="F25" s="197"/>
      <c r="G25" s="197"/>
      <c r="H25" s="215" t="s">
        <v>87</v>
      </c>
      <c r="I25" s="257"/>
      <c r="J25" s="257"/>
      <c r="K25" s="257"/>
      <c r="L25" s="257"/>
    </row>
    <row r="26" spans="1:62" ht="35.5">
      <c r="A26" s="266"/>
      <c r="B26" s="197"/>
      <c r="C26" s="197"/>
      <c r="D26" s="197"/>
      <c r="E26" s="197"/>
      <c r="F26" s="197"/>
      <c r="G26" s="197"/>
      <c r="H26" s="88"/>
      <c r="I26" s="121" t="s">
        <v>254</v>
      </c>
      <c r="J26" s="124">
        <f>+L26</f>
        <v>26</v>
      </c>
      <c r="K26" s="68" t="s">
        <v>85</v>
      </c>
      <c r="L26" s="68">
        <f>+COUNT('Հավելված N 5'!G76:G101)</f>
        <v>26</v>
      </c>
    </row>
    <row r="28" spans="1:62" s="67" customFormat="1" ht="29.95" customHeight="1">
      <c r="A28" s="263" t="s">
        <v>255</v>
      </c>
      <c r="B28" s="263"/>
      <c r="C28" s="263"/>
      <c r="D28" s="263"/>
      <c r="E28" s="263"/>
      <c r="F28" s="263"/>
      <c r="G28" s="263"/>
      <c r="H28" s="263"/>
      <c r="I28" s="263"/>
      <c r="J28" s="66">
        <f>+J29</f>
        <v>54365.9</v>
      </c>
      <c r="K28" s="66">
        <f t="shared" ref="K28:L28" si="4">+K29</f>
        <v>54365.9</v>
      </c>
      <c r="L28" s="66">
        <f t="shared" si="4"/>
        <v>54365.9</v>
      </c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</row>
    <row r="29" spans="1:62" s="70" customFormat="1">
      <c r="A29" s="266"/>
      <c r="B29" s="90">
        <v>1183</v>
      </c>
      <c r="C29" s="257" t="s">
        <v>45</v>
      </c>
      <c r="D29" s="257"/>
      <c r="E29" s="257"/>
      <c r="F29" s="257"/>
      <c r="G29" s="257"/>
      <c r="H29" s="257"/>
      <c r="I29" s="257"/>
      <c r="J29" s="64">
        <f>+J30</f>
        <v>54365.9</v>
      </c>
      <c r="K29" s="64">
        <f t="shared" ref="K29" si="5">+K30</f>
        <v>54365.9</v>
      </c>
      <c r="L29" s="64">
        <f t="shared" ref="L29" si="6">+L30</f>
        <v>54365.9</v>
      </c>
    </row>
    <row r="30" spans="1:62" s="71" customFormat="1" ht="33.049999999999997" customHeight="1">
      <c r="A30" s="266"/>
      <c r="B30" s="197"/>
      <c r="C30" s="197"/>
      <c r="D30" s="39" t="s">
        <v>228</v>
      </c>
      <c r="E30" s="262" t="s">
        <v>250</v>
      </c>
      <c r="F30" s="262"/>
      <c r="G30" s="262"/>
      <c r="H30" s="262"/>
      <c r="I30" s="262"/>
      <c r="J30" s="55">
        <f>+'Հավելված N 4'!G101</f>
        <v>54365.9</v>
      </c>
      <c r="K30" s="55">
        <f>+'Հավելված N 4'!H101</f>
        <v>54365.9</v>
      </c>
      <c r="L30" s="55">
        <f>+'Հավելված N 4'!I101</f>
        <v>54365.9</v>
      </c>
    </row>
    <row r="31" spans="1:62" s="70" customFormat="1" ht="37.75" customHeight="1">
      <c r="A31" s="266"/>
      <c r="B31" s="197"/>
      <c r="C31" s="197"/>
      <c r="D31" s="197"/>
      <c r="E31" s="197"/>
      <c r="F31" s="262" t="s">
        <v>251</v>
      </c>
      <c r="G31" s="262"/>
      <c r="H31" s="262"/>
      <c r="I31" s="262"/>
      <c r="J31" s="262"/>
      <c r="K31" s="262"/>
      <c r="L31" s="262"/>
    </row>
    <row r="32" spans="1:62" s="70" customFormat="1" ht="17.75" customHeight="1">
      <c r="A32" s="266"/>
      <c r="B32" s="197"/>
      <c r="C32" s="197"/>
      <c r="D32" s="197"/>
      <c r="E32" s="197"/>
      <c r="F32" s="197"/>
      <c r="G32" s="262" t="s">
        <v>43</v>
      </c>
      <c r="H32" s="262"/>
      <c r="I32" s="262"/>
      <c r="J32" s="262"/>
      <c r="K32" s="262"/>
      <c r="L32" s="262"/>
    </row>
    <row r="33" spans="1:62" s="70" customFormat="1" ht="18" customHeight="1">
      <c r="A33" s="266"/>
      <c r="B33" s="197"/>
      <c r="C33" s="197"/>
      <c r="D33" s="197"/>
      <c r="E33" s="197"/>
      <c r="F33" s="197"/>
      <c r="G33" s="197"/>
      <c r="H33" s="262" t="s">
        <v>252</v>
      </c>
      <c r="I33" s="262"/>
      <c r="J33" s="262"/>
      <c r="K33" s="262"/>
      <c r="L33" s="262"/>
    </row>
    <row r="34" spans="1:62" ht="35.5">
      <c r="A34" s="266"/>
      <c r="B34" s="197"/>
      <c r="C34" s="197"/>
      <c r="D34" s="197"/>
      <c r="E34" s="197"/>
      <c r="F34" s="197"/>
      <c r="G34" s="197"/>
      <c r="H34" s="88"/>
      <c r="I34" s="68" t="s">
        <v>253</v>
      </c>
      <c r="J34" s="68">
        <f>+L34</f>
        <v>4</v>
      </c>
      <c r="K34" s="68" t="s">
        <v>85</v>
      </c>
      <c r="L34" s="68">
        <f>+COUNT('Հավելված N 5'!G18:G21)</f>
        <v>4</v>
      </c>
    </row>
    <row r="36" spans="1:62" s="67" customFormat="1" ht="29.95" customHeight="1">
      <c r="A36" s="263" t="s">
        <v>256</v>
      </c>
      <c r="B36" s="263"/>
      <c r="C36" s="263"/>
      <c r="D36" s="263"/>
      <c r="E36" s="263"/>
      <c r="F36" s="263"/>
      <c r="G36" s="263"/>
      <c r="H36" s="263"/>
      <c r="I36" s="263"/>
      <c r="J36" s="66">
        <f>+J37+J44</f>
        <v>79436.999999999985</v>
      </c>
      <c r="K36" s="66">
        <f t="shared" ref="K36:L36" si="7">+K37+K44</f>
        <v>79436.999999999985</v>
      </c>
      <c r="L36" s="66">
        <f t="shared" si="7"/>
        <v>79436.999999999985</v>
      </c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</row>
    <row r="37" spans="1:62" s="70" customFormat="1">
      <c r="A37" s="246"/>
      <c r="B37" s="142">
        <v>1183</v>
      </c>
      <c r="C37" s="257" t="s">
        <v>45</v>
      </c>
      <c r="D37" s="257"/>
      <c r="E37" s="257"/>
      <c r="F37" s="257"/>
      <c r="G37" s="257"/>
      <c r="H37" s="257"/>
      <c r="I37" s="257"/>
      <c r="J37" s="64">
        <f>+J38</f>
        <v>68328.299999999988</v>
      </c>
      <c r="K37" s="64">
        <f t="shared" ref="K37" si="8">+K38</f>
        <v>68328.299999999988</v>
      </c>
      <c r="L37" s="64">
        <f t="shared" ref="L37" si="9">+L38</f>
        <v>68328.299999999988</v>
      </c>
    </row>
    <row r="38" spans="1:62" s="71" customFormat="1" ht="33.049999999999997" customHeight="1">
      <c r="A38" s="246"/>
      <c r="B38" s="226"/>
      <c r="C38" s="197"/>
      <c r="D38" s="39" t="s">
        <v>228</v>
      </c>
      <c r="E38" s="257" t="s">
        <v>250</v>
      </c>
      <c r="F38" s="257"/>
      <c r="G38" s="257"/>
      <c r="H38" s="257"/>
      <c r="I38" s="257"/>
      <c r="J38" s="55">
        <f>+'Հավելված N 4'!G108</f>
        <v>68328.299999999988</v>
      </c>
      <c r="K38" s="55">
        <f>+'Հավելված N 4'!H108</f>
        <v>68328.299999999988</v>
      </c>
      <c r="L38" s="55">
        <f>+'Հավելված N 4'!I108</f>
        <v>68328.299999999988</v>
      </c>
    </row>
    <row r="39" spans="1:62" s="70" customFormat="1" ht="37.75" customHeight="1">
      <c r="A39" s="246"/>
      <c r="B39" s="226"/>
      <c r="C39" s="197"/>
      <c r="D39" s="197"/>
      <c r="E39" s="197"/>
      <c r="F39" s="257" t="s">
        <v>251</v>
      </c>
      <c r="G39" s="257"/>
      <c r="H39" s="257"/>
      <c r="I39" s="257"/>
      <c r="J39" s="257"/>
      <c r="K39" s="257"/>
      <c r="L39" s="257"/>
    </row>
    <row r="40" spans="1:62" s="70" customFormat="1" ht="17.75" customHeight="1">
      <c r="A40" s="246"/>
      <c r="B40" s="226"/>
      <c r="C40" s="197"/>
      <c r="D40" s="197"/>
      <c r="E40" s="197"/>
      <c r="F40" s="197"/>
      <c r="G40" s="257" t="s">
        <v>43</v>
      </c>
      <c r="H40" s="257"/>
      <c r="I40" s="257"/>
      <c r="J40" s="257"/>
      <c r="K40" s="257"/>
      <c r="L40" s="257"/>
    </row>
    <row r="41" spans="1:62" s="70" customFormat="1" ht="18" customHeight="1">
      <c r="A41" s="246"/>
      <c r="B41" s="226"/>
      <c r="C41" s="197"/>
      <c r="D41" s="197"/>
      <c r="E41" s="197"/>
      <c r="F41" s="197"/>
      <c r="G41" s="197"/>
      <c r="H41" s="257" t="s">
        <v>252</v>
      </c>
      <c r="I41" s="257"/>
      <c r="J41" s="257"/>
      <c r="K41" s="257"/>
      <c r="L41" s="257"/>
    </row>
    <row r="42" spans="1:62" s="70" customFormat="1" ht="35.5">
      <c r="A42" s="246"/>
      <c r="B42" s="226"/>
      <c r="C42" s="197"/>
      <c r="D42" s="197"/>
      <c r="E42" s="197"/>
      <c r="F42" s="197"/>
      <c r="G42" s="197"/>
      <c r="H42" s="29"/>
      <c r="I42" s="41" t="s">
        <v>253</v>
      </c>
      <c r="J42" s="41">
        <f>+L42</f>
        <v>8</v>
      </c>
      <c r="K42" s="41" t="s">
        <v>85</v>
      </c>
      <c r="L42" s="41">
        <f>+COUNT('Հավելված N 5'!G23:G30)</f>
        <v>8</v>
      </c>
    </row>
    <row r="43" spans="1:62" ht="8.6" customHeight="1">
      <c r="A43" s="2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69"/>
    </row>
    <row r="44" spans="1:62" s="70" customFormat="1">
      <c r="A44" s="246"/>
      <c r="B44" s="142">
        <v>1236</v>
      </c>
      <c r="C44" s="257" t="s">
        <v>42</v>
      </c>
      <c r="D44" s="257"/>
      <c r="E44" s="257"/>
      <c r="F44" s="257"/>
      <c r="G44" s="257"/>
      <c r="H44" s="257"/>
      <c r="I44" s="257"/>
      <c r="J44" s="64">
        <f>+J45</f>
        <v>11108.7</v>
      </c>
      <c r="K44" s="64">
        <f t="shared" ref="K44:L44" si="10">+K45</f>
        <v>11108.7</v>
      </c>
      <c r="L44" s="64">
        <f t="shared" si="10"/>
        <v>11108.7</v>
      </c>
    </row>
    <row r="45" spans="1:62" s="71" customFormat="1" ht="17.75" customHeight="1">
      <c r="A45" s="246"/>
      <c r="B45" s="226"/>
      <c r="C45" s="197"/>
      <c r="D45" s="142" t="s">
        <v>67</v>
      </c>
      <c r="E45" s="257" t="s">
        <v>53</v>
      </c>
      <c r="F45" s="257"/>
      <c r="G45" s="257"/>
      <c r="H45" s="257"/>
      <c r="I45" s="257"/>
      <c r="J45" s="55">
        <f>+'Հավելված N 4'!G35</f>
        <v>11108.7</v>
      </c>
      <c r="K45" s="55">
        <f>+'Հավելված N 4'!H35</f>
        <v>11108.7</v>
      </c>
      <c r="L45" s="55">
        <f>+'Հավելված N 4'!I35</f>
        <v>11108.7</v>
      </c>
    </row>
    <row r="46" spans="1:62" s="70" customFormat="1" ht="33.85" customHeight="1">
      <c r="A46" s="246"/>
      <c r="B46" s="226"/>
      <c r="C46" s="197"/>
      <c r="D46" s="197"/>
      <c r="E46" s="197"/>
      <c r="F46" s="215" t="s">
        <v>86</v>
      </c>
      <c r="G46" s="257"/>
      <c r="H46" s="257"/>
      <c r="I46" s="257"/>
      <c r="J46" s="257"/>
      <c r="K46" s="257"/>
      <c r="L46" s="257"/>
    </row>
    <row r="47" spans="1:62" s="70" customFormat="1" ht="17.75" customHeight="1">
      <c r="A47" s="246"/>
      <c r="B47" s="226"/>
      <c r="C47" s="197"/>
      <c r="D47" s="197"/>
      <c r="E47" s="197"/>
      <c r="F47" s="197"/>
      <c r="G47" s="215" t="s">
        <v>43</v>
      </c>
      <c r="H47" s="257"/>
      <c r="I47" s="257"/>
      <c r="J47" s="257"/>
      <c r="K47" s="257"/>
      <c r="L47" s="257"/>
    </row>
    <row r="48" spans="1:62" s="70" customFormat="1">
      <c r="A48" s="246"/>
      <c r="B48" s="226"/>
      <c r="C48" s="197"/>
      <c r="D48" s="197"/>
      <c r="E48" s="197"/>
      <c r="F48" s="197"/>
      <c r="G48" s="197"/>
      <c r="H48" s="215" t="s">
        <v>87</v>
      </c>
      <c r="I48" s="257"/>
      <c r="J48" s="257"/>
      <c r="K48" s="257"/>
      <c r="L48" s="257"/>
    </row>
    <row r="49" spans="1:62" ht="35.5">
      <c r="A49" s="246"/>
      <c r="B49" s="226"/>
      <c r="C49" s="197"/>
      <c r="D49" s="197"/>
      <c r="E49" s="197"/>
      <c r="F49" s="197"/>
      <c r="G49" s="197"/>
      <c r="H49" s="144"/>
      <c r="I49" s="121" t="s">
        <v>254</v>
      </c>
      <c r="J49" s="124">
        <f>+L49</f>
        <v>12</v>
      </c>
      <c r="K49" s="68" t="s">
        <v>85</v>
      </c>
      <c r="L49" s="68">
        <f>+COUNT('Հավելված N 5'!G103:G114)</f>
        <v>12</v>
      </c>
    </row>
    <row r="50" spans="1:62" s="70" customFormat="1">
      <c r="D50" s="126"/>
    </row>
    <row r="51" spans="1:62" s="67" customFormat="1" ht="29.95" customHeight="1">
      <c r="A51" s="263" t="s">
        <v>257</v>
      </c>
      <c r="B51" s="263"/>
      <c r="C51" s="263"/>
      <c r="D51" s="263"/>
      <c r="E51" s="263"/>
      <c r="F51" s="263"/>
      <c r="G51" s="263"/>
      <c r="H51" s="263"/>
      <c r="I51" s="263"/>
      <c r="J51" s="66">
        <f>+J52+J59</f>
        <v>112211.49999999999</v>
      </c>
      <c r="K51" s="66">
        <f t="shared" ref="K51:L51" si="11">+K52+K59</f>
        <v>112211.49999999999</v>
      </c>
      <c r="L51" s="66">
        <f t="shared" si="11"/>
        <v>112211.49999999999</v>
      </c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</row>
    <row r="52" spans="1:62" s="70" customFormat="1">
      <c r="A52" s="246"/>
      <c r="B52" s="90">
        <v>1183</v>
      </c>
      <c r="C52" s="257" t="s">
        <v>45</v>
      </c>
      <c r="D52" s="257"/>
      <c r="E52" s="257"/>
      <c r="F52" s="257"/>
      <c r="G52" s="257"/>
      <c r="H52" s="257"/>
      <c r="I52" s="257"/>
      <c r="J52" s="64">
        <f>+J53</f>
        <v>88913.599999999991</v>
      </c>
      <c r="K52" s="64">
        <f t="shared" ref="K52" si="12">+K53</f>
        <v>88913.599999999991</v>
      </c>
      <c r="L52" s="64">
        <f t="shared" ref="L52" si="13">+L53</f>
        <v>88913.599999999991</v>
      </c>
    </row>
    <row r="53" spans="1:62" s="71" customFormat="1" ht="33.049999999999997" customHeight="1">
      <c r="A53" s="246"/>
      <c r="B53" s="255"/>
      <c r="C53" s="187"/>
      <c r="D53" s="39" t="s">
        <v>228</v>
      </c>
      <c r="E53" s="257" t="s">
        <v>250</v>
      </c>
      <c r="F53" s="257"/>
      <c r="G53" s="257"/>
      <c r="H53" s="257"/>
      <c r="I53" s="257"/>
      <c r="J53" s="55">
        <f>+'Հավելված N 4'!G115</f>
        <v>88913.599999999991</v>
      </c>
      <c r="K53" s="55">
        <f>+'Հավելված N 4'!H115</f>
        <v>88913.599999999991</v>
      </c>
      <c r="L53" s="55">
        <f>+'Հավելված N 4'!I115</f>
        <v>88913.599999999991</v>
      </c>
    </row>
    <row r="54" spans="1:62" s="70" customFormat="1" ht="37.75" customHeight="1">
      <c r="A54" s="246"/>
      <c r="B54" s="256"/>
      <c r="C54" s="188"/>
      <c r="D54" s="197"/>
      <c r="E54" s="197"/>
      <c r="F54" s="213" t="s">
        <v>251</v>
      </c>
      <c r="G54" s="214"/>
      <c r="H54" s="214"/>
      <c r="I54" s="214"/>
      <c r="J54" s="214"/>
      <c r="K54" s="214"/>
      <c r="L54" s="215"/>
    </row>
    <row r="55" spans="1:62" s="70" customFormat="1" ht="17.75" customHeight="1">
      <c r="A55" s="246"/>
      <c r="B55" s="256"/>
      <c r="C55" s="188"/>
      <c r="D55" s="197"/>
      <c r="E55" s="197"/>
      <c r="F55" s="197"/>
      <c r="G55" s="213" t="s">
        <v>43</v>
      </c>
      <c r="H55" s="214"/>
      <c r="I55" s="214"/>
      <c r="J55" s="214"/>
      <c r="K55" s="214"/>
      <c r="L55" s="215"/>
    </row>
    <row r="56" spans="1:62" s="70" customFormat="1" ht="18" customHeight="1">
      <c r="A56" s="246"/>
      <c r="B56" s="256"/>
      <c r="C56" s="188"/>
      <c r="D56" s="197"/>
      <c r="E56" s="197"/>
      <c r="F56" s="197"/>
      <c r="G56" s="197"/>
      <c r="H56" s="213" t="s">
        <v>252</v>
      </c>
      <c r="I56" s="214"/>
      <c r="J56" s="214"/>
      <c r="K56" s="214"/>
      <c r="L56" s="215"/>
    </row>
    <row r="57" spans="1:62" s="70" customFormat="1" ht="35.5">
      <c r="A57" s="246"/>
      <c r="B57" s="256"/>
      <c r="C57" s="188"/>
      <c r="D57" s="197"/>
      <c r="E57" s="197"/>
      <c r="F57" s="197"/>
      <c r="G57" s="197"/>
      <c r="H57" s="125"/>
      <c r="I57" s="41" t="s">
        <v>253</v>
      </c>
      <c r="J57" s="41">
        <f>+L57</f>
        <v>13</v>
      </c>
      <c r="K57" s="41" t="s">
        <v>85</v>
      </c>
      <c r="L57" s="41">
        <f>+COUNT('Հավելված N 5'!G32:G44)</f>
        <v>13</v>
      </c>
    </row>
    <row r="58" spans="1:62" s="70" customFormat="1" ht="8.6" customHeight="1">
      <c r="A58" s="246"/>
      <c r="B58" s="101"/>
      <c r="C58" s="101"/>
      <c r="D58" s="101"/>
      <c r="E58" s="101"/>
      <c r="F58" s="101"/>
      <c r="G58" s="101"/>
      <c r="H58" s="101"/>
      <c r="I58" s="101"/>
      <c r="J58" s="101"/>
      <c r="K58" s="101"/>
      <c r="L58" s="102"/>
    </row>
    <row r="59" spans="1:62" s="70" customFormat="1">
      <c r="A59" s="246"/>
      <c r="B59" s="90">
        <v>1236</v>
      </c>
      <c r="C59" s="257" t="s">
        <v>42</v>
      </c>
      <c r="D59" s="257"/>
      <c r="E59" s="257"/>
      <c r="F59" s="257"/>
      <c r="G59" s="257"/>
      <c r="H59" s="257"/>
      <c r="I59" s="257"/>
      <c r="J59" s="64">
        <f>+J60</f>
        <v>23297.899999999998</v>
      </c>
      <c r="K59" s="64">
        <f t="shared" ref="K59" si="14">+K60</f>
        <v>23297.899999999998</v>
      </c>
      <c r="L59" s="64">
        <f t="shared" ref="L59" si="15">+L60</f>
        <v>23297.899999999998</v>
      </c>
    </row>
    <row r="60" spans="1:62" s="71" customFormat="1" ht="17.75" customHeight="1">
      <c r="A60" s="246"/>
      <c r="B60" s="197"/>
      <c r="C60" s="197"/>
      <c r="D60" s="90" t="s">
        <v>67</v>
      </c>
      <c r="E60" s="257" t="s">
        <v>53</v>
      </c>
      <c r="F60" s="257"/>
      <c r="G60" s="257"/>
      <c r="H60" s="257"/>
      <c r="I60" s="257"/>
      <c r="J60" s="55">
        <f>+'Հավելված N 4'!G42</f>
        <v>23297.899999999998</v>
      </c>
      <c r="K60" s="55">
        <f>+'Հավելված N 4'!H42</f>
        <v>23297.899999999998</v>
      </c>
      <c r="L60" s="55">
        <f>+'Հավելված N 4'!I42</f>
        <v>23297.899999999998</v>
      </c>
    </row>
    <row r="61" spans="1:62" s="70" customFormat="1" ht="33.85" customHeight="1">
      <c r="A61" s="246"/>
      <c r="B61" s="197"/>
      <c r="C61" s="197"/>
      <c r="D61" s="197"/>
      <c r="E61" s="197"/>
      <c r="F61" s="215" t="s">
        <v>86</v>
      </c>
      <c r="G61" s="257"/>
      <c r="H61" s="257"/>
      <c r="I61" s="257"/>
      <c r="J61" s="257"/>
      <c r="K61" s="257"/>
      <c r="L61" s="257"/>
    </row>
    <row r="62" spans="1:62" s="70" customFormat="1" ht="17.75" customHeight="1">
      <c r="A62" s="246"/>
      <c r="B62" s="197"/>
      <c r="C62" s="197"/>
      <c r="D62" s="197"/>
      <c r="E62" s="197"/>
      <c r="F62" s="197"/>
      <c r="G62" s="215" t="s">
        <v>43</v>
      </c>
      <c r="H62" s="257"/>
      <c r="I62" s="257"/>
      <c r="J62" s="257"/>
      <c r="K62" s="257"/>
      <c r="L62" s="257"/>
    </row>
    <row r="63" spans="1:62" s="70" customFormat="1">
      <c r="A63" s="246"/>
      <c r="B63" s="197"/>
      <c r="C63" s="197"/>
      <c r="D63" s="197"/>
      <c r="E63" s="197"/>
      <c r="F63" s="197"/>
      <c r="G63" s="197"/>
      <c r="H63" s="215" t="s">
        <v>87</v>
      </c>
      <c r="I63" s="257"/>
      <c r="J63" s="257"/>
      <c r="K63" s="257"/>
      <c r="L63" s="257"/>
    </row>
    <row r="64" spans="1:62" s="70" customFormat="1" ht="35.5">
      <c r="A64" s="246"/>
      <c r="B64" s="197"/>
      <c r="C64" s="197"/>
      <c r="D64" s="197"/>
      <c r="E64" s="197"/>
      <c r="F64" s="197"/>
      <c r="G64" s="197"/>
      <c r="H64" s="29"/>
      <c r="I64" s="100" t="s">
        <v>254</v>
      </c>
      <c r="J64" s="127">
        <f>+L64</f>
        <v>14</v>
      </c>
      <c r="K64" s="41" t="s">
        <v>85</v>
      </c>
      <c r="L64" s="41">
        <f>+COUNT('Հավելված N 5'!G116:G129)</f>
        <v>14</v>
      </c>
    </row>
    <row r="65" spans="1:62" s="70" customFormat="1">
      <c r="D65" s="126"/>
    </row>
    <row r="66" spans="1:62" s="67" customFormat="1" ht="29.95" customHeight="1">
      <c r="A66" s="263" t="s">
        <v>258</v>
      </c>
      <c r="B66" s="263"/>
      <c r="C66" s="263"/>
      <c r="D66" s="263"/>
      <c r="E66" s="263"/>
      <c r="F66" s="263"/>
      <c r="G66" s="263"/>
      <c r="H66" s="263"/>
      <c r="I66" s="263"/>
      <c r="J66" s="66">
        <f>+J67+J74</f>
        <v>57494.400000000001</v>
      </c>
      <c r="K66" s="66">
        <f t="shared" ref="K66:L66" si="16">+K67+K74</f>
        <v>57494.400000000001</v>
      </c>
      <c r="L66" s="66">
        <f t="shared" si="16"/>
        <v>57494.400000000001</v>
      </c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</row>
    <row r="67" spans="1:62" s="70" customFormat="1">
      <c r="A67" s="246"/>
      <c r="B67" s="90">
        <v>1183</v>
      </c>
      <c r="C67" s="257" t="s">
        <v>45</v>
      </c>
      <c r="D67" s="257"/>
      <c r="E67" s="257"/>
      <c r="F67" s="257"/>
      <c r="G67" s="257"/>
      <c r="H67" s="257"/>
      <c r="I67" s="257"/>
      <c r="J67" s="64">
        <f>+J68</f>
        <v>27136.400000000001</v>
      </c>
      <c r="K67" s="64">
        <f t="shared" ref="K67" si="17">+K68</f>
        <v>27136.400000000001</v>
      </c>
      <c r="L67" s="64">
        <f t="shared" ref="L67" si="18">+L68</f>
        <v>27136.400000000001</v>
      </c>
    </row>
    <row r="68" spans="1:62" s="71" customFormat="1" ht="33.049999999999997" customHeight="1">
      <c r="A68" s="246"/>
      <c r="B68" s="255"/>
      <c r="C68" s="187"/>
      <c r="D68" s="39" t="s">
        <v>228</v>
      </c>
      <c r="E68" s="257" t="s">
        <v>250</v>
      </c>
      <c r="F68" s="257"/>
      <c r="G68" s="257"/>
      <c r="H68" s="257"/>
      <c r="I68" s="257"/>
      <c r="J68" s="55">
        <f>+'Հավելված N 4'!G122</f>
        <v>27136.400000000001</v>
      </c>
      <c r="K68" s="55">
        <f>+'Հավելված N 4'!H122</f>
        <v>27136.400000000001</v>
      </c>
      <c r="L68" s="55">
        <f>+'Հավելված N 4'!I122</f>
        <v>27136.400000000001</v>
      </c>
    </row>
    <row r="69" spans="1:62" s="70" customFormat="1" ht="37.75" customHeight="1">
      <c r="A69" s="246"/>
      <c r="B69" s="256"/>
      <c r="C69" s="188"/>
      <c r="D69" s="197"/>
      <c r="E69" s="197"/>
      <c r="F69" s="213" t="s">
        <v>251</v>
      </c>
      <c r="G69" s="214"/>
      <c r="H69" s="214"/>
      <c r="I69" s="214"/>
      <c r="J69" s="214"/>
      <c r="K69" s="214"/>
      <c r="L69" s="215"/>
    </row>
    <row r="70" spans="1:62" s="70" customFormat="1" ht="17.75" customHeight="1">
      <c r="A70" s="246"/>
      <c r="B70" s="256"/>
      <c r="C70" s="188"/>
      <c r="D70" s="197"/>
      <c r="E70" s="197"/>
      <c r="F70" s="197"/>
      <c r="G70" s="213" t="s">
        <v>43</v>
      </c>
      <c r="H70" s="214"/>
      <c r="I70" s="214"/>
      <c r="J70" s="214"/>
      <c r="K70" s="214"/>
      <c r="L70" s="215"/>
    </row>
    <row r="71" spans="1:62" s="70" customFormat="1" ht="18" customHeight="1">
      <c r="A71" s="246"/>
      <c r="B71" s="256"/>
      <c r="C71" s="188"/>
      <c r="D71" s="197"/>
      <c r="E71" s="197"/>
      <c r="F71" s="197"/>
      <c r="G71" s="197"/>
      <c r="H71" s="213" t="s">
        <v>252</v>
      </c>
      <c r="I71" s="214"/>
      <c r="J71" s="214"/>
      <c r="K71" s="214"/>
      <c r="L71" s="215"/>
    </row>
    <row r="72" spans="1:62" s="70" customFormat="1" ht="35.5">
      <c r="A72" s="246"/>
      <c r="B72" s="256"/>
      <c r="C72" s="188"/>
      <c r="D72" s="197"/>
      <c r="E72" s="197"/>
      <c r="F72" s="197"/>
      <c r="G72" s="197"/>
      <c r="H72" s="125"/>
      <c r="I72" s="41" t="s">
        <v>253</v>
      </c>
      <c r="J72" s="41">
        <f>+L72</f>
        <v>3</v>
      </c>
      <c r="K72" s="41" t="s">
        <v>85</v>
      </c>
      <c r="L72" s="41">
        <f>+COUNT('Հավելված N 5'!G46:G48)</f>
        <v>3</v>
      </c>
    </row>
    <row r="73" spans="1:62" s="70" customFormat="1" ht="8.6" customHeight="1">
      <c r="A73" s="246"/>
      <c r="B73" s="101"/>
      <c r="C73" s="101"/>
      <c r="D73" s="101"/>
      <c r="E73" s="101"/>
      <c r="F73" s="101"/>
      <c r="G73" s="101"/>
      <c r="H73" s="101"/>
      <c r="I73" s="101"/>
      <c r="J73" s="101"/>
      <c r="K73" s="101"/>
      <c r="L73" s="102"/>
    </row>
    <row r="74" spans="1:62" s="70" customFormat="1">
      <c r="A74" s="246"/>
      <c r="B74" s="90">
        <v>1236</v>
      </c>
      <c r="C74" s="257" t="s">
        <v>42</v>
      </c>
      <c r="D74" s="257"/>
      <c r="E74" s="257"/>
      <c r="F74" s="257"/>
      <c r="G74" s="257"/>
      <c r="H74" s="257"/>
      <c r="I74" s="257"/>
      <c r="J74" s="64">
        <f>+J75</f>
        <v>30358</v>
      </c>
      <c r="K74" s="64">
        <f t="shared" ref="K74" si="19">+K75</f>
        <v>30358</v>
      </c>
      <c r="L74" s="64">
        <f t="shared" ref="L74" si="20">+L75</f>
        <v>30358</v>
      </c>
    </row>
    <row r="75" spans="1:62" s="71" customFormat="1" ht="17.75" customHeight="1">
      <c r="A75" s="246"/>
      <c r="B75" s="197"/>
      <c r="C75" s="197"/>
      <c r="D75" s="90" t="s">
        <v>67</v>
      </c>
      <c r="E75" s="257" t="s">
        <v>53</v>
      </c>
      <c r="F75" s="257"/>
      <c r="G75" s="257"/>
      <c r="H75" s="257"/>
      <c r="I75" s="257"/>
      <c r="J75" s="55">
        <f>+'Հավելված N 4'!G49</f>
        <v>30358</v>
      </c>
      <c r="K75" s="55">
        <f>+'Հավելված N 4'!H49</f>
        <v>30358</v>
      </c>
      <c r="L75" s="55">
        <f>+'Հավելված N 4'!I49</f>
        <v>30358</v>
      </c>
    </row>
    <row r="76" spans="1:62" s="70" customFormat="1" ht="33.85" customHeight="1">
      <c r="A76" s="246"/>
      <c r="B76" s="197"/>
      <c r="C76" s="197"/>
      <c r="D76" s="197"/>
      <c r="E76" s="197"/>
      <c r="F76" s="215" t="s">
        <v>86</v>
      </c>
      <c r="G76" s="257"/>
      <c r="H76" s="257"/>
      <c r="I76" s="257"/>
      <c r="J76" s="257"/>
      <c r="K76" s="257"/>
      <c r="L76" s="257"/>
    </row>
    <row r="77" spans="1:62" s="70" customFormat="1" ht="17.75" customHeight="1">
      <c r="A77" s="246"/>
      <c r="B77" s="197"/>
      <c r="C77" s="197"/>
      <c r="D77" s="197"/>
      <c r="E77" s="197"/>
      <c r="F77" s="197"/>
      <c r="G77" s="215" t="s">
        <v>43</v>
      </c>
      <c r="H77" s="257"/>
      <c r="I77" s="257"/>
      <c r="J77" s="257"/>
      <c r="K77" s="257"/>
      <c r="L77" s="257"/>
    </row>
    <row r="78" spans="1:62" s="70" customFormat="1">
      <c r="A78" s="246"/>
      <c r="B78" s="197"/>
      <c r="C78" s="197"/>
      <c r="D78" s="197"/>
      <c r="E78" s="197"/>
      <c r="F78" s="197"/>
      <c r="G78" s="197"/>
      <c r="H78" s="215" t="s">
        <v>87</v>
      </c>
      <c r="I78" s="257"/>
      <c r="J78" s="257"/>
      <c r="K78" s="257"/>
      <c r="L78" s="257"/>
    </row>
    <row r="79" spans="1:62" s="70" customFormat="1" ht="35.5">
      <c r="A79" s="246"/>
      <c r="B79" s="197"/>
      <c r="C79" s="197"/>
      <c r="D79" s="197"/>
      <c r="E79" s="197"/>
      <c r="F79" s="197"/>
      <c r="G79" s="197"/>
      <c r="H79" s="29"/>
      <c r="I79" s="100" t="s">
        <v>254</v>
      </c>
      <c r="J79" s="127">
        <f>+L79</f>
        <v>3</v>
      </c>
      <c r="K79" s="41" t="s">
        <v>85</v>
      </c>
      <c r="L79" s="41">
        <f>+COUNT('Հավելված N 5'!G131:G133)</f>
        <v>3</v>
      </c>
    </row>
    <row r="80" spans="1:62" s="70" customFormat="1">
      <c r="D80" s="126"/>
    </row>
    <row r="81" spans="1:62" s="67" customFormat="1" ht="29.95" customHeight="1">
      <c r="A81" s="263" t="s">
        <v>259</v>
      </c>
      <c r="B81" s="263"/>
      <c r="C81" s="263"/>
      <c r="D81" s="263"/>
      <c r="E81" s="263"/>
      <c r="F81" s="263"/>
      <c r="G81" s="263"/>
      <c r="H81" s="263"/>
      <c r="I81" s="263"/>
      <c r="J81" s="66">
        <f>+J82+J89</f>
        <v>280061.40000000002</v>
      </c>
      <c r="K81" s="66">
        <f t="shared" ref="K81" si="21">+K82+K89</f>
        <v>280061.40000000002</v>
      </c>
      <c r="L81" s="66">
        <f t="shared" ref="L81" si="22">+L82+L89</f>
        <v>280061.40000000002</v>
      </c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</row>
    <row r="82" spans="1:62" s="70" customFormat="1">
      <c r="A82" s="246"/>
      <c r="B82" s="90">
        <v>1183</v>
      </c>
      <c r="C82" s="257" t="s">
        <v>45</v>
      </c>
      <c r="D82" s="257"/>
      <c r="E82" s="257"/>
      <c r="F82" s="257"/>
      <c r="G82" s="257"/>
      <c r="H82" s="257"/>
      <c r="I82" s="257"/>
      <c r="J82" s="64">
        <f>+J83</f>
        <v>275071.90000000002</v>
      </c>
      <c r="K82" s="64">
        <f t="shared" ref="K82" si="23">+K83</f>
        <v>275071.90000000002</v>
      </c>
      <c r="L82" s="64">
        <f t="shared" ref="L82" si="24">+L83</f>
        <v>275071.90000000002</v>
      </c>
    </row>
    <row r="83" spans="1:62" s="71" customFormat="1" ht="33.049999999999997" customHeight="1">
      <c r="A83" s="246"/>
      <c r="B83" s="255"/>
      <c r="C83" s="187"/>
      <c r="D83" s="39" t="s">
        <v>228</v>
      </c>
      <c r="E83" s="257" t="s">
        <v>250</v>
      </c>
      <c r="F83" s="257"/>
      <c r="G83" s="257"/>
      <c r="H83" s="257"/>
      <c r="I83" s="257"/>
      <c r="J83" s="55">
        <f>+'Հավելված N 4'!G129</f>
        <v>275071.90000000002</v>
      </c>
      <c r="K83" s="55">
        <f>+'Հավելված N 4'!H129</f>
        <v>275071.90000000002</v>
      </c>
      <c r="L83" s="55">
        <f>+'Հավելված N 4'!I129</f>
        <v>275071.90000000002</v>
      </c>
    </row>
    <row r="84" spans="1:62" s="70" customFormat="1" ht="37.75" customHeight="1">
      <c r="A84" s="246"/>
      <c r="B84" s="256"/>
      <c r="C84" s="188"/>
      <c r="D84" s="197"/>
      <c r="E84" s="197"/>
      <c r="F84" s="213" t="s">
        <v>251</v>
      </c>
      <c r="G84" s="214"/>
      <c r="H84" s="214"/>
      <c r="I84" s="214"/>
      <c r="J84" s="214"/>
      <c r="K84" s="214"/>
      <c r="L84" s="215"/>
    </row>
    <row r="85" spans="1:62" s="70" customFormat="1" ht="17.75" customHeight="1">
      <c r="A85" s="246"/>
      <c r="B85" s="256"/>
      <c r="C85" s="188"/>
      <c r="D85" s="197"/>
      <c r="E85" s="197"/>
      <c r="F85" s="197"/>
      <c r="G85" s="213" t="s">
        <v>43</v>
      </c>
      <c r="H85" s="214"/>
      <c r="I85" s="214"/>
      <c r="J85" s="214"/>
      <c r="K85" s="214"/>
      <c r="L85" s="215"/>
    </row>
    <row r="86" spans="1:62" s="70" customFormat="1" ht="18" customHeight="1">
      <c r="A86" s="246"/>
      <c r="B86" s="256"/>
      <c r="C86" s="188"/>
      <c r="D86" s="197"/>
      <c r="E86" s="197"/>
      <c r="F86" s="197"/>
      <c r="G86" s="197"/>
      <c r="H86" s="213" t="s">
        <v>252</v>
      </c>
      <c r="I86" s="214"/>
      <c r="J86" s="214"/>
      <c r="K86" s="214"/>
      <c r="L86" s="215"/>
    </row>
    <row r="87" spans="1:62" s="70" customFormat="1" ht="35.5">
      <c r="A87" s="246"/>
      <c r="B87" s="256"/>
      <c r="C87" s="188"/>
      <c r="D87" s="197"/>
      <c r="E87" s="197"/>
      <c r="F87" s="197"/>
      <c r="G87" s="197"/>
      <c r="H87" s="125"/>
      <c r="I87" s="41" t="s">
        <v>253</v>
      </c>
      <c r="J87" s="41">
        <f>+L87</f>
        <v>14</v>
      </c>
      <c r="K87" s="41" t="s">
        <v>85</v>
      </c>
      <c r="L87" s="41">
        <f>+COUNT('Հավելված N 5'!G50:G63)</f>
        <v>14</v>
      </c>
    </row>
    <row r="88" spans="1:62" s="70" customFormat="1" ht="8.6" customHeight="1">
      <c r="A88" s="246"/>
      <c r="B88" s="101"/>
      <c r="C88" s="101"/>
      <c r="D88" s="101"/>
      <c r="E88" s="101"/>
      <c r="F88" s="101"/>
      <c r="G88" s="101"/>
      <c r="H88" s="101"/>
      <c r="I88" s="101"/>
      <c r="J88" s="101"/>
      <c r="K88" s="101"/>
      <c r="L88" s="102"/>
    </row>
    <row r="89" spans="1:62" s="70" customFormat="1">
      <c r="A89" s="246"/>
      <c r="B89" s="90">
        <v>1236</v>
      </c>
      <c r="C89" s="257" t="s">
        <v>42</v>
      </c>
      <c r="D89" s="257"/>
      <c r="E89" s="257"/>
      <c r="F89" s="257"/>
      <c r="G89" s="257"/>
      <c r="H89" s="257"/>
      <c r="I89" s="257"/>
      <c r="J89" s="64">
        <f>+J90</f>
        <v>4989.5</v>
      </c>
      <c r="K89" s="64">
        <f t="shared" ref="K89" si="25">+K90</f>
        <v>4989.5</v>
      </c>
      <c r="L89" s="64">
        <f t="shared" ref="L89" si="26">+L90</f>
        <v>4989.5</v>
      </c>
    </row>
    <row r="90" spans="1:62" s="71" customFormat="1" ht="17.75" customHeight="1">
      <c r="A90" s="246"/>
      <c r="B90" s="197"/>
      <c r="C90" s="197"/>
      <c r="D90" s="90" t="s">
        <v>67</v>
      </c>
      <c r="E90" s="257" t="s">
        <v>53</v>
      </c>
      <c r="F90" s="257"/>
      <c r="G90" s="257"/>
      <c r="H90" s="257"/>
      <c r="I90" s="257"/>
      <c r="J90" s="55">
        <f>+'Հավելված N 4'!G56</f>
        <v>4989.5</v>
      </c>
      <c r="K90" s="55">
        <f>+'Հավելված N 4'!H56</f>
        <v>4989.5</v>
      </c>
      <c r="L90" s="55">
        <f>+'Հավելված N 4'!I56</f>
        <v>4989.5</v>
      </c>
    </row>
    <row r="91" spans="1:62" s="70" customFormat="1" ht="33.85" customHeight="1">
      <c r="A91" s="246"/>
      <c r="B91" s="197"/>
      <c r="C91" s="197"/>
      <c r="D91" s="197"/>
      <c r="E91" s="197"/>
      <c r="F91" s="215" t="s">
        <v>86</v>
      </c>
      <c r="G91" s="257"/>
      <c r="H91" s="257"/>
      <c r="I91" s="257"/>
      <c r="J91" s="257"/>
      <c r="K91" s="257"/>
      <c r="L91" s="257"/>
    </row>
    <row r="92" spans="1:62" s="70" customFormat="1" ht="17.75" customHeight="1">
      <c r="A92" s="246"/>
      <c r="B92" s="197"/>
      <c r="C92" s="197"/>
      <c r="D92" s="197"/>
      <c r="E92" s="197"/>
      <c r="F92" s="197"/>
      <c r="G92" s="215" t="s">
        <v>43</v>
      </c>
      <c r="H92" s="257"/>
      <c r="I92" s="257"/>
      <c r="J92" s="257"/>
      <c r="K92" s="257"/>
      <c r="L92" s="257"/>
    </row>
    <row r="93" spans="1:62" s="70" customFormat="1">
      <c r="A93" s="246"/>
      <c r="B93" s="197"/>
      <c r="C93" s="197"/>
      <c r="D93" s="197"/>
      <c r="E93" s="197"/>
      <c r="F93" s="197"/>
      <c r="G93" s="197"/>
      <c r="H93" s="215" t="s">
        <v>87</v>
      </c>
      <c r="I93" s="257"/>
      <c r="J93" s="257"/>
      <c r="K93" s="257"/>
      <c r="L93" s="257"/>
    </row>
    <row r="94" spans="1:62" s="70" customFormat="1" ht="35.5">
      <c r="A94" s="246"/>
      <c r="B94" s="197"/>
      <c r="C94" s="197"/>
      <c r="D94" s="197"/>
      <c r="E94" s="197"/>
      <c r="F94" s="197"/>
      <c r="G94" s="197"/>
      <c r="H94" s="29"/>
      <c r="I94" s="100" t="s">
        <v>254</v>
      </c>
      <c r="J94" s="127">
        <f>+L94</f>
        <v>2</v>
      </c>
      <c r="K94" s="41" t="s">
        <v>85</v>
      </c>
      <c r="L94" s="41">
        <f>+COUNT('Հավելված N 5'!G135:G136)</f>
        <v>2</v>
      </c>
    </row>
    <row r="95" spans="1:62" s="70" customFormat="1">
      <c r="D95" s="126"/>
    </row>
    <row r="96" spans="1:62" s="67" customFormat="1" ht="29.95" customHeight="1">
      <c r="A96" s="263" t="s">
        <v>260</v>
      </c>
      <c r="B96" s="263"/>
      <c r="C96" s="263"/>
      <c r="D96" s="263"/>
      <c r="E96" s="263"/>
      <c r="F96" s="263"/>
      <c r="G96" s="263"/>
      <c r="H96" s="263"/>
      <c r="I96" s="263"/>
      <c r="J96" s="66">
        <f>+J97</f>
        <v>76220.100000000006</v>
      </c>
      <c r="K96" s="66">
        <f t="shared" ref="K96:L96" si="27">+K97</f>
        <v>76220.100000000006</v>
      </c>
      <c r="L96" s="66">
        <f t="shared" si="27"/>
        <v>76220.100000000006</v>
      </c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</row>
    <row r="97" spans="1:62" s="70" customFormat="1">
      <c r="A97" s="246"/>
      <c r="B97" s="39">
        <v>1183</v>
      </c>
      <c r="C97" s="257" t="s">
        <v>45</v>
      </c>
      <c r="D97" s="257"/>
      <c r="E97" s="257"/>
      <c r="F97" s="257"/>
      <c r="G97" s="257"/>
      <c r="H97" s="257"/>
      <c r="I97" s="257"/>
      <c r="J97" s="64">
        <f>+J98</f>
        <v>76220.100000000006</v>
      </c>
      <c r="K97" s="64">
        <f t="shared" ref="K97" si="28">+K98</f>
        <v>76220.100000000006</v>
      </c>
      <c r="L97" s="64">
        <f t="shared" ref="L97" si="29">+L98</f>
        <v>76220.100000000006</v>
      </c>
    </row>
    <row r="98" spans="1:62" s="71" customFormat="1" ht="33.049999999999997" customHeight="1">
      <c r="A98" s="246"/>
      <c r="B98" s="197"/>
      <c r="C98" s="197"/>
      <c r="D98" s="39" t="s">
        <v>228</v>
      </c>
      <c r="E98" s="257" t="s">
        <v>250</v>
      </c>
      <c r="F98" s="257"/>
      <c r="G98" s="257"/>
      <c r="H98" s="257"/>
      <c r="I98" s="257"/>
      <c r="J98" s="55">
        <f>+'Հավելված N 4'!G136</f>
        <v>76220.100000000006</v>
      </c>
      <c r="K98" s="55">
        <f>+'Հավելված N 4'!H136</f>
        <v>76220.100000000006</v>
      </c>
      <c r="L98" s="55">
        <f>+'Հավելված N 4'!I136</f>
        <v>76220.100000000006</v>
      </c>
    </row>
    <row r="99" spans="1:62" s="70" customFormat="1" ht="37.75" customHeight="1">
      <c r="A99" s="246"/>
      <c r="B99" s="197"/>
      <c r="C99" s="197"/>
      <c r="D99" s="197"/>
      <c r="E99" s="197"/>
      <c r="F99" s="257" t="s">
        <v>251</v>
      </c>
      <c r="G99" s="257"/>
      <c r="H99" s="257"/>
      <c r="I99" s="257"/>
      <c r="J99" s="257"/>
      <c r="K99" s="257"/>
      <c r="L99" s="257"/>
    </row>
    <row r="100" spans="1:62" s="70" customFormat="1" ht="17.75" customHeight="1">
      <c r="A100" s="246"/>
      <c r="B100" s="197"/>
      <c r="C100" s="197"/>
      <c r="D100" s="197"/>
      <c r="E100" s="197"/>
      <c r="F100" s="197"/>
      <c r="G100" s="257" t="s">
        <v>43</v>
      </c>
      <c r="H100" s="257"/>
      <c r="I100" s="257"/>
      <c r="J100" s="257"/>
      <c r="K100" s="257"/>
      <c r="L100" s="257"/>
    </row>
    <row r="101" spans="1:62" s="70" customFormat="1" ht="18" customHeight="1">
      <c r="A101" s="246"/>
      <c r="B101" s="197"/>
      <c r="C101" s="197"/>
      <c r="D101" s="197"/>
      <c r="E101" s="197"/>
      <c r="F101" s="197"/>
      <c r="G101" s="197"/>
      <c r="H101" s="257" t="s">
        <v>252</v>
      </c>
      <c r="I101" s="257"/>
      <c r="J101" s="257"/>
      <c r="K101" s="257"/>
      <c r="L101" s="257"/>
    </row>
    <row r="102" spans="1:62" s="70" customFormat="1" ht="35.5">
      <c r="A102" s="246"/>
      <c r="B102" s="197"/>
      <c r="C102" s="197"/>
      <c r="D102" s="197"/>
      <c r="E102" s="197"/>
      <c r="F102" s="197"/>
      <c r="G102" s="197"/>
      <c r="H102" s="29"/>
      <c r="I102" s="41" t="s">
        <v>253</v>
      </c>
      <c r="J102" s="41">
        <f>+L102</f>
        <v>6</v>
      </c>
      <c r="K102" s="41" t="s">
        <v>85</v>
      </c>
      <c r="L102" s="41">
        <f>+COUNT('Հավելված N 5'!G65:G70)</f>
        <v>6</v>
      </c>
    </row>
    <row r="103" spans="1:62" s="70" customFormat="1">
      <c r="D103" s="126"/>
    </row>
    <row r="104" spans="1:62" s="67" customFormat="1" ht="29.95" customHeight="1">
      <c r="A104" s="263" t="s">
        <v>261</v>
      </c>
      <c r="B104" s="263"/>
      <c r="C104" s="263"/>
      <c r="D104" s="263"/>
      <c r="E104" s="263"/>
      <c r="F104" s="263"/>
      <c r="G104" s="263"/>
      <c r="H104" s="263"/>
      <c r="I104" s="263"/>
      <c r="J104" s="66">
        <f>+J105+J112</f>
        <v>44516.9</v>
      </c>
      <c r="K104" s="66">
        <f t="shared" ref="K104" si="30">+K105+K112</f>
        <v>44516.9</v>
      </c>
      <c r="L104" s="66">
        <f t="shared" ref="L104" si="31">+L105+L112</f>
        <v>44516.9</v>
      </c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</row>
    <row r="105" spans="1:62" s="70" customFormat="1">
      <c r="A105" s="246"/>
      <c r="B105" s="90">
        <v>1183</v>
      </c>
      <c r="C105" s="257" t="s">
        <v>45</v>
      </c>
      <c r="D105" s="257"/>
      <c r="E105" s="257"/>
      <c r="F105" s="257"/>
      <c r="G105" s="257"/>
      <c r="H105" s="257"/>
      <c r="I105" s="257"/>
      <c r="J105" s="64">
        <f>+J106</f>
        <v>3138.5</v>
      </c>
      <c r="K105" s="64">
        <f t="shared" ref="K105" si="32">+K106</f>
        <v>3138.5</v>
      </c>
      <c r="L105" s="64">
        <f t="shared" ref="L105" si="33">+L106</f>
        <v>3138.5</v>
      </c>
    </row>
    <row r="106" spans="1:62" s="71" customFormat="1" ht="33.049999999999997" customHeight="1">
      <c r="A106" s="246"/>
      <c r="B106" s="255"/>
      <c r="C106" s="187"/>
      <c r="D106" s="39" t="s">
        <v>228</v>
      </c>
      <c r="E106" s="257" t="s">
        <v>250</v>
      </c>
      <c r="F106" s="257"/>
      <c r="G106" s="257"/>
      <c r="H106" s="257"/>
      <c r="I106" s="257"/>
      <c r="J106" s="55">
        <f>+'Հավելված N 4'!G143</f>
        <v>3138.5</v>
      </c>
      <c r="K106" s="55">
        <f>+'Հավելված N 4'!H143</f>
        <v>3138.5</v>
      </c>
      <c r="L106" s="55">
        <f>+'Հավելված N 4'!I143</f>
        <v>3138.5</v>
      </c>
    </row>
    <row r="107" spans="1:62" s="70" customFormat="1" ht="37.75" customHeight="1">
      <c r="A107" s="246"/>
      <c r="B107" s="256"/>
      <c r="C107" s="188"/>
      <c r="D107" s="197"/>
      <c r="E107" s="197"/>
      <c r="F107" s="213" t="s">
        <v>251</v>
      </c>
      <c r="G107" s="214"/>
      <c r="H107" s="214"/>
      <c r="I107" s="214"/>
      <c r="J107" s="214"/>
      <c r="K107" s="214"/>
      <c r="L107" s="215"/>
    </row>
    <row r="108" spans="1:62" s="70" customFormat="1" ht="17.75" customHeight="1">
      <c r="A108" s="246"/>
      <c r="B108" s="256"/>
      <c r="C108" s="188"/>
      <c r="D108" s="197"/>
      <c r="E108" s="197"/>
      <c r="F108" s="197"/>
      <c r="G108" s="213" t="s">
        <v>43</v>
      </c>
      <c r="H108" s="214"/>
      <c r="I108" s="214"/>
      <c r="J108" s="214"/>
      <c r="K108" s="214"/>
      <c r="L108" s="215"/>
    </row>
    <row r="109" spans="1:62" s="70" customFormat="1" ht="18" customHeight="1">
      <c r="A109" s="246"/>
      <c r="B109" s="256"/>
      <c r="C109" s="188"/>
      <c r="D109" s="197"/>
      <c r="E109" s="197"/>
      <c r="F109" s="197"/>
      <c r="G109" s="197"/>
      <c r="H109" s="213" t="s">
        <v>252</v>
      </c>
      <c r="I109" s="214"/>
      <c r="J109" s="214"/>
      <c r="K109" s="214"/>
      <c r="L109" s="215"/>
    </row>
    <row r="110" spans="1:62" s="70" customFormat="1" ht="35.5">
      <c r="A110" s="246"/>
      <c r="B110" s="256"/>
      <c r="C110" s="188"/>
      <c r="D110" s="197"/>
      <c r="E110" s="197"/>
      <c r="F110" s="197"/>
      <c r="G110" s="197"/>
      <c r="H110" s="125"/>
      <c r="I110" s="41" t="s">
        <v>253</v>
      </c>
      <c r="J110" s="41">
        <f>+L110</f>
        <v>1</v>
      </c>
      <c r="K110" s="41" t="s">
        <v>85</v>
      </c>
      <c r="L110" s="41">
        <f>+COUNT('Հավելված N 5'!G72)</f>
        <v>1</v>
      </c>
    </row>
    <row r="111" spans="1:62" s="70" customFormat="1" ht="8.6" customHeight="1">
      <c r="A111" s="246"/>
      <c r="B111" s="101"/>
      <c r="C111" s="101"/>
      <c r="D111" s="101"/>
      <c r="E111" s="101"/>
      <c r="F111" s="101"/>
      <c r="G111" s="101"/>
      <c r="H111" s="101"/>
      <c r="I111" s="101"/>
      <c r="J111" s="101"/>
      <c r="K111" s="101"/>
      <c r="L111" s="102"/>
    </row>
    <row r="112" spans="1:62" s="70" customFormat="1">
      <c r="A112" s="246"/>
      <c r="B112" s="90">
        <v>1236</v>
      </c>
      <c r="C112" s="257" t="s">
        <v>42</v>
      </c>
      <c r="D112" s="257"/>
      <c r="E112" s="257"/>
      <c r="F112" s="257"/>
      <c r="G112" s="257"/>
      <c r="H112" s="257"/>
      <c r="I112" s="257"/>
      <c r="J112" s="64">
        <f>+J113</f>
        <v>41378.400000000001</v>
      </c>
      <c r="K112" s="64">
        <f t="shared" ref="K112" si="34">+K113</f>
        <v>41378.400000000001</v>
      </c>
      <c r="L112" s="64">
        <f t="shared" ref="L112" si="35">+L113</f>
        <v>41378.400000000001</v>
      </c>
    </row>
    <row r="113" spans="1:62" s="71" customFormat="1" ht="17.75" customHeight="1">
      <c r="A113" s="246"/>
      <c r="B113" s="197"/>
      <c r="C113" s="197"/>
      <c r="D113" s="90" t="s">
        <v>67</v>
      </c>
      <c r="E113" s="257" t="s">
        <v>53</v>
      </c>
      <c r="F113" s="257"/>
      <c r="G113" s="257"/>
      <c r="H113" s="257"/>
      <c r="I113" s="257"/>
      <c r="J113" s="55">
        <f>+'Հավելված N 4'!G63</f>
        <v>41378.400000000001</v>
      </c>
      <c r="K113" s="55">
        <f>+'Հավելված N 4'!H63</f>
        <v>41378.400000000001</v>
      </c>
      <c r="L113" s="55">
        <f>+'Հավելված N 4'!I63</f>
        <v>41378.400000000001</v>
      </c>
    </row>
    <row r="114" spans="1:62" s="70" customFormat="1" ht="33.85" customHeight="1">
      <c r="A114" s="246"/>
      <c r="B114" s="197"/>
      <c r="C114" s="197"/>
      <c r="D114" s="197"/>
      <c r="E114" s="197"/>
      <c r="F114" s="215" t="s">
        <v>86</v>
      </c>
      <c r="G114" s="257"/>
      <c r="H114" s="257"/>
      <c r="I114" s="257"/>
      <c r="J114" s="257"/>
      <c r="K114" s="257"/>
      <c r="L114" s="257"/>
    </row>
    <row r="115" spans="1:62" s="70" customFormat="1" ht="17.75" customHeight="1">
      <c r="A115" s="246"/>
      <c r="B115" s="197"/>
      <c r="C115" s="197"/>
      <c r="D115" s="197"/>
      <c r="E115" s="197"/>
      <c r="F115" s="197"/>
      <c r="G115" s="215" t="s">
        <v>43</v>
      </c>
      <c r="H115" s="257"/>
      <c r="I115" s="257"/>
      <c r="J115" s="257"/>
      <c r="K115" s="257"/>
      <c r="L115" s="257"/>
    </row>
    <row r="116" spans="1:62" s="70" customFormat="1">
      <c r="A116" s="246"/>
      <c r="B116" s="197"/>
      <c r="C116" s="197"/>
      <c r="D116" s="197"/>
      <c r="E116" s="197"/>
      <c r="F116" s="197"/>
      <c r="G116" s="197"/>
      <c r="H116" s="215" t="s">
        <v>87</v>
      </c>
      <c r="I116" s="257"/>
      <c r="J116" s="257"/>
      <c r="K116" s="257"/>
      <c r="L116" s="257"/>
    </row>
    <row r="117" spans="1:62" s="70" customFormat="1" ht="35.5">
      <c r="A117" s="246"/>
      <c r="B117" s="197"/>
      <c r="C117" s="197"/>
      <c r="D117" s="197"/>
      <c r="E117" s="197"/>
      <c r="F117" s="197"/>
      <c r="G117" s="197"/>
      <c r="H117" s="29"/>
      <c r="I117" s="100" t="s">
        <v>254</v>
      </c>
      <c r="J117" s="127">
        <f>+L117</f>
        <v>21</v>
      </c>
      <c r="K117" s="41" t="s">
        <v>85</v>
      </c>
      <c r="L117" s="41">
        <f>+COUNT('Հավելված N 5'!G138:G158)</f>
        <v>21</v>
      </c>
    </row>
    <row r="118" spans="1:62" s="70" customFormat="1">
      <c r="D118" s="126"/>
    </row>
    <row r="119" spans="1:62" s="67" customFormat="1" ht="29.95" customHeight="1">
      <c r="A119" s="263" t="s">
        <v>262</v>
      </c>
      <c r="B119" s="263"/>
      <c r="C119" s="263"/>
      <c r="D119" s="263"/>
      <c r="E119" s="263"/>
      <c r="F119" s="263"/>
      <c r="G119" s="263"/>
      <c r="H119" s="263"/>
      <c r="I119" s="263"/>
      <c r="J119" s="66">
        <f>+J120</f>
        <v>12554.5</v>
      </c>
      <c r="K119" s="66">
        <f t="shared" ref="K119:L119" si="36">+K120</f>
        <v>12554.5</v>
      </c>
      <c r="L119" s="66">
        <f t="shared" si="36"/>
        <v>12554.5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</row>
    <row r="120" spans="1:62" s="70" customFormat="1">
      <c r="A120" s="246"/>
      <c r="B120" s="90">
        <v>1236</v>
      </c>
      <c r="C120" s="257" t="s">
        <v>42</v>
      </c>
      <c r="D120" s="257"/>
      <c r="E120" s="257"/>
      <c r="F120" s="257"/>
      <c r="G120" s="257"/>
      <c r="H120" s="257"/>
      <c r="I120" s="257"/>
      <c r="J120" s="64">
        <f>+J121</f>
        <v>12554.5</v>
      </c>
      <c r="K120" s="64">
        <f t="shared" ref="K120" si="37">+K121</f>
        <v>12554.5</v>
      </c>
      <c r="L120" s="64">
        <f t="shared" ref="L120" si="38">+L121</f>
        <v>12554.5</v>
      </c>
    </row>
    <row r="121" spans="1:62" s="71" customFormat="1" ht="17.75" customHeight="1">
      <c r="A121" s="246"/>
      <c r="B121" s="197"/>
      <c r="C121" s="197"/>
      <c r="D121" s="90" t="s">
        <v>67</v>
      </c>
      <c r="E121" s="257" t="s">
        <v>53</v>
      </c>
      <c r="F121" s="257"/>
      <c r="G121" s="257"/>
      <c r="H121" s="257"/>
      <c r="I121" s="257"/>
      <c r="J121" s="55">
        <f>+'Հավելված N 4'!G70</f>
        <v>12554.5</v>
      </c>
      <c r="K121" s="55">
        <f>+'Հավելված N 4'!H70</f>
        <v>12554.5</v>
      </c>
      <c r="L121" s="55">
        <f>+'Հավելված N 4'!I70</f>
        <v>12554.5</v>
      </c>
    </row>
    <row r="122" spans="1:62" s="70" customFormat="1" ht="33.85" customHeight="1">
      <c r="A122" s="246"/>
      <c r="B122" s="197"/>
      <c r="C122" s="197"/>
      <c r="D122" s="197"/>
      <c r="E122" s="197"/>
      <c r="F122" s="215" t="s">
        <v>86</v>
      </c>
      <c r="G122" s="257"/>
      <c r="H122" s="257"/>
      <c r="I122" s="257"/>
      <c r="J122" s="257"/>
      <c r="K122" s="257"/>
      <c r="L122" s="257"/>
    </row>
    <row r="123" spans="1:62" s="70" customFormat="1" ht="17.75" customHeight="1">
      <c r="A123" s="246"/>
      <c r="B123" s="197"/>
      <c r="C123" s="197"/>
      <c r="D123" s="197"/>
      <c r="E123" s="197"/>
      <c r="F123" s="197"/>
      <c r="G123" s="215" t="s">
        <v>43</v>
      </c>
      <c r="H123" s="257"/>
      <c r="I123" s="257"/>
      <c r="J123" s="257"/>
      <c r="K123" s="257"/>
      <c r="L123" s="257"/>
    </row>
    <row r="124" spans="1:62" s="70" customFormat="1">
      <c r="A124" s="246"/>
      <c r="B124" s="197"/>
      <c r="C124" s="197"/>
      <c r="D124" s="197"/>
      <c r="E124" s="197"/>
      <c r="F124" s="197"/>
      <c r="G124" s="197"/>
      <c r="H124" s="215" t="s">
        <v>87</v>
      </c>
      <c r="I124" s="257"/>
      <c r="J124" s="257"/>
      <c r="K124" s="257"/>
      <c r="L124" s="257"/>
    </row>
    <row r="125" spans="1:62" s="70" customFormat="1" ht="35.5">
      <c r="A125" s="246"/>
      <c r="B125" s="197"/>
      <c r="C125" s="197"/>
      <c r="D125" s="197"/>
      <c r="E125" s="197"/>
      <c r="F125" s="197"/>
      <c r="G125" s="197"/>
      <c r="H125" s="29"/>
      <c r="I125" s="100" t="s">
        <v>254</v>
      </c>
      <c r="J125" s="127">
        <f>+L125</f>
        <v>8</v>
      </c>
      <c r="K125" s="41" t="s">
        <v>85</v>
      </c>
      <c r="L125" s="41">
        <f>+COUNT('Հավելված N 5'!G160:G167)</f>
        <v>8</v>
      </c>
    </row>
    <row r="126" spans="1:62" s="70" customFormat="1">
      <c r="D126" s="126"/>
    </row>
    <row r="127" spans="1:62" s="67" customFormat="1" ht="29.95" customHeight="1">
      <c r="A127" s="263" t="s">
        <v>263</v>
      </c>
      <c r="B127" s="263"/>
      <c r="C127" s="263"/>
      <c r="D127" s="263"/>
      <c r="E127" s="263"/>
      <c r="F127" s="263"/>
      <c r="G127" s="263"/>
      <c r="H127" s="263"/>
      <c r="I127" s="263"/>
      <c r="J127" s="66">
        <f>+J128</f>
        <v>22462.1</v>
      </c>
      <c r="K127" s="66">
        <f t="shared" ref="K127:K128" si="39">+K128</f>
        <v>22462.1</v>
      </c>
      <c r="L127" s="66">
        <f t="shared" ref="L127:L128" si="40">+L128</f>
        <v>22462.1</v>
      </c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</row>
    <row r="128" spans="1:62" s="70" customFormat="1">
      <c r="A128" s="246"/>
      <c r="B128" s="90">
        <v>1236</v>
      </c>
      <c r="C128" s="257" t="s">
        <v>42</v>
      </c>
      <c r="D128" s="257"/>
      <c r="E128" s="257"/>
      <c r="F128" s="257"/>
      <c r="G128" s="257"/>
      <c r="H128" s="257"/>
      <c r="I128" s="257"/>
      <c r="J128" s="64">
        <f>+J129</f>
        <v>22462.1</v>
      </c>
      <c r="K128" s="64">
        <f t="shared" si="39"/>
        <v>22462.1</v>
      </c>
      <c r="L128" s="64">
        <f t="shared" si="40"/>
        <v>22462.1</v>
      </c>
    </row>
    <row r="129" spans="1:12" s="71" customFormat="1" ht="17.75" customHeight="1">
      <c r="A129" s="246"/>
      <c r="B129" s="197"/>
      <c r="C129" s="197"/>
      <c r="D129" s="90" t="s">
        <v>67</v>
      </c>
      <c r="E129" s="257" t="s">
        <v>53</v>
      </c>
      <c r="F129" s="257"/>
      <c r="G129" s="257"/>
      <c r="H129" s="257"/>
      <c r="I129" s="257"/>
      <c r="J129" s="55">
        <f>+'Հավելված N 4'!G77</f>
        <v>22462.1</v>
      </c>
      <c r="K129" s="55">
        <f>+'Հավելված N 4'!H77</f>
        <v>22462.1</v>
      </c>
      <c r="L129" s="55">
        <f>+'Հավելված N 4'!I77</f>
        <v>22462.1</v>
      </c>
    </row>
    <row r="130" spans="1:12" s="70" customFormat="1" ht="33.85" customHeight="1">
      <c r="A130" s="246"/>
      <c r="B130" s="197"/>
      <c r="C130" s="197"/>
      <c r="D130" s="197"/>
      <c r="E130" s="197"/>
      <c r="F130" s="215" t="s">
        <v>86</v>
      </c>
      <c r="G130" s="257"/>
      <c r="H130" s="257"/>
      <c r="I130" s="257"/>
      <c r="J130" s="257"/>
      <c r="K130" s="257"/>
      <c r="L130" s="257"/>
    </row>
    <row r="131" spans="1:12" s="70" customFormat="1" ht="17.75" customHeight="1">
      <c r="A131" s="246"/>
      <c r="B131" s="197"/>
      <c r="C131" s="197"/>
      <c r="D131" s="197"/>
      <c r="E131" s="197"/>
      <c r="F131" s="197"/>
      <c r="G131" s="215" t="s">
        <v>43</v>
      </c>
      <c r="H131" s="257"/>
      <c r="I131" s="257"/>
      <c r="J131" s="257"/>
      <c r="K131" s="257"/>
      <c r="L131" s="257"/>
    </row>
    <row r="132" spans="1:12" s="70" customFormat="1">
      <c r="A132" s="246"/>
      <c r="B132" s="197"/>
      <c r="C132" s="197"/>
      <c r="D132" s="197"/>
      <c r="E132" s="197"/>
      <c r="F132" s="197"/>
      <c r="G132" s="197"/>
      <c r="H132" s="215" t="s">
        <v>87</v>
      </c>
      <c r="I132" s="257"/>
      <c r="J132" s="257"/>
      <c r="K132" s="257"/>
      <c r="L132" s="257"/>
    </row>
    <row r="133" spans="1:12" s="70" customFormat="1" ht="35.5">
      <c r="A133" s="246"/>
      <c r="B133" s="197"/>
      <c r="C133" s="197"/>
      <c r="D133" s="197"/>
      <c r="E133" s="197"/>
      <c r="F133" s="197"/>
      <c r="G133" s="197"/>
      <c r="H133" s="29"/>
      <c r="I133" s="100" t="s">
        <v>254</v>
      </c>
      <c r="J133" s="127">
        <f>+L133</f>
        <v>6</v>
      </c>
      <c r="K133" s="41" t="s">
        <v>85</v>
      </c>
      <c r="L133" s="41">
        <f>+COUNT('Հավելված N 5'!G169:G174)</f>
        <v>6</v>
      </c>
    </row>
  </sheetData>
  <mergeCells count="210">
    <mergeCell ref="A9:A10"/>
    <mergeCell ref="B9:C9"/>
    <mergeCell ref="D9:G9"/>
    <mergeCell ref="H9:H10"/>
    <mergeCell ref="I9:I10"/>
    <mergeCell ref="J9:L9"/>
    <mergeCell ref="G1:H1"/>
    <mergeCell ref="J1:L1"/>
    <mergeCell ref="J2:L2"/>
    <mergeCell ref="G3:H3"/>
    <mergeCell ref="J3:L3"/>
    <mergeCell ref="A6:L6"/>
    <mergeCell ref="A11:I11"/>
    <mergeCell ref="A12:I12"/>
    <mergeCell ref="A13:I13"/>
    <mergeCell ref="A14:A26"/>
    <mergeCell ref="F16:L16"/>
    <mergeCell ref="F17:F19"/>
    <mergeCell ref="G17:L17"/>
    <mergeCell ref="G18:G19"/>
    <mergeCell ref="H18:L18"/>
    <mergeCell ref="C14:I14"/>
    <mergeCell ref="B15:B19"/>
    <mergeCell ref="C15:C19"/>
    <mergeCell ref="E15:I15"/>
    <mergeCell ref="D16:D19"/>
    <mergeCell ref="E16:E19"/>
    <mergeCell ref="C21:I21"/>
    <mergeCell ref="B22:B26"/>
    <mergeCell ref="C22:C26"/>
    <mergeCell ref="E22:I22"/>
    <mergeCell ref="D23:D26"/>
    <mergeCell ref="E23:E26"/>
    <mergeCell ref="F23:L23"/>
    <mergeCell ref="F24:F26"/>
    <mergeCell ref="G24:L24"/>
    <mergeCell ref="G25:G26"/>
    <mergeCell ref="H25:L25"/>
    <mergeCell ref="A28:I28"/>
    <mergeCell ref="A29:A34"/>
    <mergeCell ref="G32:L32"/>
    <mergeCell ref="G33:G34"/>
    <mergeCell ref="H33:L33"/>
    <mergeCell ref="C29:I29"/>
    <mergeCell ref="B30:B34"/>
    <mergeCell ref="C30:C34"/>
    <mergeCell ref="E30:I30"/>
    <mergeCell ref="D31:D34"/>
    <mergeCell ref="E31:E34"/>
    <mergeCell ref="F31:L31"/>
    <mergeCell ref="F32:F34"/>
    <mergeCell ref="D39:D42"/>
    <mergeCell ref="E39:E42"/>
    <mergeCell ref="F39:L39"/>
    <mergeCell ref="F40:F42"/>
    <mergeCell ref="G40:L40"/>
    <mergeCell ref="G41:G42"/>
    <mergeCell ref="H41:L41"/>
    <mergeCell ref="A36:I36"/>
    <mergeCell ref="C37:I37"/>
    <mergeCell ref="B38:B42"/>
    <mergeCell ref="C38:C42"/>
    <mergeCell ref="E38:I38"/>
    <mergeCell ref="A37:A49"/>
    <mergeCell ref="C44:I44"/>
    <mergeCell ref="B45:B49"/>
    <mergeCell ref="C45:C49"/>
    <mergeCell ref="E45:I45"/>
    <mergeCell ref="D46:D49"/>
    <mergeCell ref="E46:E49"/>
    <mergeCell ref="F46:L46"/>
    <mergeCell ref="F47:F49"/>
    <mergeCell ref="G47:L47"/>
    <mergeCell ref="G48:G49"/>
    <mergeCell ref="H48:L48"/>
    <mergeCell ref="A51:I51"/>
    <mergeCell ref="A52:A64"/>
    <mergeCell ref="C52:I52"/>
    <mergeCell ref="B53:B57"/>
    <mergeCell ref="C53:C57"/>
    <mergeCell ref="E53:I53"/>
    <mergeCell ref="D54:D57"/>
    <mergeCell ref="E54:E57"/>
    <mergeCell ref="F54:L54"/>
    <mergeCell ref="F61:L61"/>
    <mergeCell ref="F62:F64"/>
    <mergeCell ref="G62:L62"/>
    <mergeCell ref="G63:G64"/>
    <mergeCell ref="H63:L63"/>
    <mergeCell ref="A66:I66"/>
    <mergeCell ref="F55:F57"/>
    <mergeCell ref="G55:L55"/>
    <mergeCell ref="G56:G57"/>
    <mergeCell ref="H56:L56"/>
    <mergeCell ref="C59:I59"/>
    <mergeCell ref="B60:B64"/>
    <mergeCell ref="C60:C64"/>
    <mergeCell ref="E60:I60"/>
    <mergeCell ref="D61:D64"/>
    <mergeCell ref="E61:E64"/>
    <mergeCell ref="G71:G72"/>
    <mergeCell ref="H71:L71"/>
    <mergeCell ref="C74:I74"/>
    <mergeCell ref="B75:B79"/>
    <mergeCell ref="C75:C79"/>
    <mergeCell ref="E75:I75"/>
    <mergeCell ref="D76:D79"/>
    <mergeCell ref="E76:E79"/>
    <mergeCell ref="F76:L76"/>
    <mergeCell ref="F77:F79"/>
    <mergeCell ref="B68:B72"/>
    <mergeCell ref="C68:C72"/>
    <mergeCell ref="E68:I68"/>
    <mergeCell ref="D69:D72"/>
    <mergeCell ref="E69:E72"/>
    <mergeCell ref="F69:L69"/>
    <mergeCell ref="F70:F72"/>
    <mergeCell ref="G70:L70"/>
    <mergeCell ref="E84:E87"/>
    <mergeCell ref="F84:L84"/>
    <mergeCell ref="F85:F87"/>
    <mergeCell ref="G85:L85"/>
    <mergeCell ref="G86:G87"/>
    <mergeCell ref="H86:L86"/>
    <mergeCell ref="G77:L77"/>
    <mergeCell ref="G78:G79"/>
    <mergeCell ref="H78:L78"/>
    <mergeCell ref="A81:I81"/>
    <mergeCell ref="A82:A94"/>
    <mergeCell ref="C82:I82"/>
    <mergeCell ref="B83:B87"/>
    <mergeCell ref="C83:C87"/>
    <mergeCell ref="E83:I83"/>
    <mergeCell ref="D84:D87"/>
    <mergeCell ref="A67:A79"/>
    <mergeCell ref="C67:I67"/>
    <mergeCell ref="C89:I89"/>
    <mergeCell ref="B90:B94"/>
    <mergeCell ref="C90:C94"/>
    <mergeCell ref="E90:I90"/>
    <mergeCell ref="D91:D94"/>
    <mergeCell ref="E91:E94"/>
    <mergeCell ref="F91:L91"/>
    <mergeCell ref="F92:F94"/>
    <mergeCell ref="G92:L92"/>
    <mergeCell ref="G93:G94"/>
    <mergeCell ref="G108:L108"/>
    <mergeCell ref="A104:I104"/>
    <mergeCell ref="F100:F102"/>
    <mergeCell ref="G100:L100"/>
    <mergeCell ref="G101:G102"/>
    <mergeCell ref="H101:L101"/>
    <mergeCell ref="H93:L93"/>
    <mergeCell ref="A96:I96"/>
    <mergeCell ref="A97:A102"/>
    <mergeCell ref="C97:I97"/>
    <mergeCell ref="B98:B102"/>
    <mergeCell ref="C98:C102"/>
    <mergeCell ref="E98:I98"/>
    <mergeCell ref="D99:D102"/>
    <mergeCell ref="E99:E102"/>
    <mergeCell ref="F99:L99"/>
    <mergeCell ref="G115:L115"/>
    <mergeCell ref="G116:G117"/>
    <mergeCell ref="H116:L116"/>
    <mergeCell ref="A119:I119"/>
    <mergeCell ref="A120:A125"/>
    <mergeCell ref="G109:G110"/>
    <mergeCell ref="H109:L109"/>
    <mergeCell ref="C112:I112"/>
    <mergeCell ref="B113:B117"/>
    <mergeCell ref="C113:C117"/>
    <mergeCell ref="E113:I113"/>
    <mergeCell ref="D114:D117"/>
    <mergeCell ref="E114:E117"/>
    <mergeCell ref="F114:L114"/>
    <mergeCell ref="F115:F117"/>
    <mergeCell ref="A105:A117"/>
    <mergeCell ref="C105:I105"/>
    <mergeCell ref="B106:B110"/>
    <mergeCell ref="C106:C110"/>
    <mergeCell ref="E106:I106"/>
    <mergeCell ref="D107:D110"/>
    <mergeCell ref="E107:E110"/>
    <mergeCell ref="F107:L107"/>
    <mergeCell ref="F108:F110"/>
    <mergeCell ref="C120:I120"/>
    <mergeCell ref="B121:B125"/>
    <mergeCell ref="C121:C125"/>
    <mergeCell ref="E121:I121"/>
    <mergeCell ref="D122:D125"/>
    <mergeCell ref="E122:E125"/>
    <mergeCell ref="F122:L122"/>
    <mergeCell ref="F123:F125"/>
    <mergeCell ref="G123:L123"/>
    <mergeCell ref="G124:G125"/>
    <mergeCell ref="F131:F133"/>
    <mergeCell ref="G131:L131"/>
    <mergeCell ref="G132:G133"/>
    <mergeCell ref="H132:L132"/>
    <mergeCell ref="H124:L124"/>
    <mergeCell ref="A127:I127"/>
    <mergeCell ref="A128:A133"/>
    <mergeCell ref="C128:I128"/>
    <mergeCell ref="B129:B133"/>
    <mergeCell ref="C129:C133"/>
    <mergeCell ref="E129:I129"/>
    <mergeCell ref="D130:D133"/>
    <mergeCell ref="E130:E133"/>
    <mergeCell ref="F130:L1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 </vt:lpstr>
      <vt:lpstr>Հավելված N 2 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2024-01-29T13:27:34Z</cp:lastPrinted>
  <dcterms:created xsi:type="dcterms:W3CDTF">2022-01-04T07:12:58Z</dcterms:created>
  <dcterms:modified xsi:type="dcterms:W3CDTF">2025-05-06T11:00:53Z</dcterms:modified>
</cp:coreProperties>
</file>