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5125" windowHeight="12480" tabRatio="850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82" r:id="rId5"/>
    <sheet name="Հավելված N 6" sheetId="73" r:id="rId6"/>
    <sheet name="Հավելված N 7" sheetId="81" r:id="rId7"/>
    <sheet name="Հավելված N 8" sheetId="54" r:id="rId8"/>
  </sheets>
  <definedNames>
    <definedName name="a" localSheetId="0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7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åû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>#REF!</definedName>
    <definedName name="mas">#REF!</definedName>
    <definedName name="mass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x">#REF!</definedName>
    <definedName name="Հավելված" localSheetId="4">#REF!</definedName>
    <definedName name="Հավելված">#REF!</definedName>
    <definedName name="Հավելված10" localSheetId="4">#REF!</definedName>
    <definedName name="Հավելված10">#REF!</definedName>
    <definedName name="Հավելված11" localSheetId="4">#REF!</definedName>
    <definedName name="Հավելված11">#REF!</definedName>
    <definedName name="Հավելված20" localSheetId="4">#REF!</definedName>
    <definedName name="Հավելված20">#REF!</definedName>
    <definedName name="Հավելված9" localSheetId="4">#REF!</definedName>
    <definedName name="Հավելված9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L8" i="81" l="1"/>
  <c r="L8" i="73"/>
  <c r="E83" i="56" l="1"/>
  <c r="F83" i="56"/>
  <c r="F88" i="56" l="1"/>
  <c r="E88" i="56"/>
  <c r="F86" i="56"/>
  <c r="E86" i="56"/>
  <c r="F84" i="56"/>
  <c r="E84" i="56"/>
  <c r="F82" i="56"/>
  <c r="E82" i="56"/>
  <c r="E80" i="56" s="1"/>
  <c r="F80" i="56" l="1"/>
  <c r="H118" i="32"/>
  <c r="H117" i="32" s="1"/>
  <c r="H116" i="32" s="1"/>
  <c r="H115" i="32" s="1"/>
  <c r="H114" i="32" s="1"/>
  <c r="H112" i="32" s="1"/>
  <c r="G118" i="32"/>
  <c r="G117" i="32" s="1"/>
  <c r="G116" i="32" s="1"/>
  <c r="G115" i="32" s="1"/>
  <c r="G114" i="32" s="1"/>
  <c r="G112" i="32" s="1"/>
  <c r="K36" i="81" l="1"/>
  <c r="J36" i="81"/>
  <c r="D89" i="56"/>
  <c r="D87" i="56"/>
  <c r="D85" i="56"/>
  <c r="D83" i="56"/>
  <c r="I39" i="54" l="1"/>
  <c r="I42" i="54" l="1"/>
  <c r="I41" i="54"/>
  <c r="I40" i="54"/>
  <c r="I38" i="54" s="1"/>
  <c r="I37" i="54"/>
  <c r="I36" i="54"/>
  <c r="I33" i="54" s="1"/>
  <c r="E27" i="55"/>
  <c r="E26" i="55" s="1"/>
  <c r="E25" i="55"/>
  <c r="D25" i="55" s="1"/>
  <c r="G83" i="56" s="1"/>
  <c r="G82" i="56" s="1"/>
  <c r="H28" i="55"/>
  <c r="G28" i="55"/>
  <c r="F28" i="55"/>
  <c r="H30" i="55"/>
  <c r="G30" i="55"/>
  <c r="F30" i="55"/>
  <c r="I32" i="54" l="1"/>
  <c r="E29" i="55"/>
  <c r="E28" i="55" s="1"/>
  <c r="E31" i="55"/>
  <c r="E30" i="55" s="1"/>
  <c r="D29" i="55"/>
  <c r="G87" i="56" s="1"/>
  <c r="G86" i="56" s="1"/>
  <c r="E24" i="55"/>
  <c r="E22" i="55" s="1"/>
  <c r="D27" i="55"/>
  <c r="G85" i="56" s="1"/>
  <c r="G84" i="56" s="1"/>
  <c r="D28" i="55"/>
  <c r="D30" i="55"/>
  <c r="D31" i="55" l="1"/>
  <c r="G89" i="56" s="1"/>
  <c r="G88" i="56" s="1"/>
  <c r="G80" i="56" s="1"/>
  <c r="H26" i="55"/>
  <c r="G26" i="55"/>
  <c r="F26" i="55"/>
  <c r="H24" i="55"/>
  <c r="H22" i="55" s="1"/>
  <c r="G24" i="55"/>
  <c r="F24" i="55"/>
  <c r="I118" i="32" l="1"/>
  <c r="I117" i="32" s="1"/>
  <c r="I116" i="32" s="1"/>
  <c r="I115" i="32" s="1"/>
  <c r="I114" i="32" s="1"/>
  <c r="I112" i="32" s="1"/>
  <c r="F22" i="55"/>
  <c r="G22" i="55"/>
  <c r="D24" i="55"/>
  <c r="D26" i="55"/>
  <c r="L36" i="81" l="1"/>
  <c r="D22" i="55"/>
  <c r="E100" i="56" l="1"/>
  <c r="E39" i="56"/>
  <c r="F39" i="56"/>
  <c r="G37" i="56"/>
  <c r="F37" i="56"/>
  <c r="E37" i="56"/>
  <c r="G35" i="56"/>
  <c r="E35" i="56"/>
  <c r="F33" i="56"/>
  <c r="E33" i="56"/>
  <c r="E31" i="56" s="1"/>
  <c r="G48" i="32" s="1"/>
  <c r="G47" i="32" s="1"/>
  <c r="G46" i="32" s="1"/>
  <c r="G45" i="32" s="1"/>
  <c r="G44" i="32" l="1"/>
  <c r="G42" i="32" s="1"/>
  <c r="E29" i="56"/>
  <c r="E27" i="56" s="1"/>
  <c r="F35" i="56"/>
  <c r="F31" i="56" s="1"/>
  <c r="G33" i="56"/>
  <c r="G39" i="56"/>
  <c r="G40" i="32" l="1"/>
  <c r="J15" i="81"/>
  <c r="F29" i="56"/>
  <c r="F27" i="56" s="1"/>
  <c r="H48" i="32"/>
  <c r="H47" i="32" s="1"/>
  <c r="H46" i="32" s="1"/>
  <c r="H45" i="32" s="1"/>
  <c r="H44" i="32" s="1"/>
  <c r="H42" i="32" s="1"/>
  <c r="G31" i="56"/>
  <c r="G29" i="56" l="1"/>
  <c r="G27" i="56" s="1"/>
  <c r="I48" i="32"/>
  <c r="I47" i="32" s="1"/>
  <c r="I46" i="32" s="1"/>
  <c r="I45" i="32" s="1"/>
  <c r="I44" i="32" s="1"/>
  <c r="I42" i="32" s="1"/>
  <c r="G20" i="65"/>
  <c r="G38" i="32"/>
  <c r="H40" i="32"/>
  <c r="K15" i="81"/>
  <c r="H38" i="32" l="1"/>
  <c r="H20" i="65"/>
  <c r="J27" i="73"/>
  <c r="I40" i="32"/>
  <c r="L15" i="81"/>
  <c r="K27" i="73" l="1"/>
  <c r="I38" i="32"/>
  <c r="I20" i="65"/>
  <c r="L27" i="73" l="1"/>
  <c r="I32" i="32"/>
  <c r="I31" i="32" s="1"/>
  <c r="I30" i="32" s="1"/>
  <c r="I28" i="32" s="1"/>
  <c r="H32" i="32"/>
  <c r="H31" i="32" s="1"/>
  <c r="H30" i="32" s="1"/>
  <c r="H28" i="32" s="1"/>
  <c r="K20" i="81" s="1"/>
  <c r="K14" i="81" s="1"/>
  <c r="G32" i="32"/>
  <c r="I26" i="32" l="1"/>
  <c r="I24" i="32" s="1"/>
  <c r="I22" i="32" s="1"/>
  <c r="I20" i="32" s="1"/>
  <c r="L20" i="81"/>
  <c r="L14" i="81" s="1"/>
  <c r="H26" i="32"/>
  <c r="H24" i="32" s="1"/>
  <c r="H22" i="32" s="1"/>
  <c r="H20" i="32" s="1"/>
  <c r="H21" i="65"/>
  <c r="H19" i="65" s="1"/>
  <c r="I21" i="65"/>
  <c r="I19" i="65" s="1"/>
  <c r="G31" i="32"/>
  <c r="G30" i="32" s="1"/>
  <c r="G28" i="32" s="1"/>
  <c r="G21" i="65" l="1"/>
  <c r="J20" i="81"/>
  <c r="J14" i="81" s="1"/>
  <c r="G26" i="32"/>
  <c r="G24" i="32" s="1"/>
  <c r="G22" i="32" s="1"/>
  <c r="G20" i="32" s="1"/>
  <c r="L32" i="73"/>
  <c r="L26" i="73" s="1"/>
  <c r="K32" i="73"/>
  <c r="K26" i="73" s="1"/>
  <c r="H193" i="32"/>
  <c r="I193" i="32"/>
  <c r="H191" i="32"/>
  <c r="I191" i="32"/>
  <c r="J32" i="73" l="1"/>
  <c r="J26" i="73" s="1"/>
  <c r="G19" i="65"/>
  <c r="I192" i="32"/>
  <c r="H192" i="32"/>
  <c r="I190" i="32"/>
  <c r="H190" i="32"/>
  <c r="H145" i="32"/>
  <c r="H144" i="32" s="1"/>
  <c r="H143" i="32" s="1"/>
  <c r="I145" i="32"/>
  <c r="I144" i="32" s="1"/>
  <c r="I143" i="32" s="1"/>
  <c r="G145" i="32"/>
  <c r="G144" i="32" s="1"/>
  <c r="G143" i="32" s="1"/>
  <c r="H189" i="32" l="1"/>
  <c r="I189" i="32"/>
  <c r="H188" i="32" l="1"/>
  <c r="H187" i="32" s="1"/>
  <c r="H185" i="32" s="1"/>
  <c r="I188" i="32"/>
  <c r="I187" i="32" s="1"/>
  <c r="I185" i="32" s="1"/>
  <c r="I183" i="32" l="1"/>
  <c r="L72" i="81"/>
  <c r="H183" i="32"/>
  <c r="H24" i="65" s="1"/>
  <c r="K72" i="81"/>
  <c r="I24" i="65"/>
  <c r="H138" i="32"/>
  <c r="I138" i="32"/>
  <c r="I137" i="32" s="1"/>
  <c r="I136" i="32" s="1"/>
  <c r="H137" i="32"/>
  <c r="H136" i="32" s="1"/>
  <c r="L43" i="73" l="1"/>
  <c r="K43" i="73"/>
  <c r="E46" i="56" l="1"/>
  <c r="E44" i="56" s="1"/>
  <c r="G182" i="32" s="1"/>
  <c r="G181" i="32" s="1"/>
  <c r="G180" i="32" s="1"/>
  <c r="G179" i="32" s="1"/>
  <c r="G178" i="32" s="1"/>
  <c r="G176" i="32" s="1"/>
  <c r="G174" i="32" l="1"/>
  <c r="G23" i="65" s="1"/>
  <c r="J38" i="73" s="1"/>
  <c r="J67" i="81"/>
  <c r="I54" i="54"/>
  <c r="I53" i="54"/>
  <c r="I52" i="54"/>
  <c r="I51" i="54"/>
  <c r="I50" i="54"/>
  <c r="I49" i="54"/>
  <c r="I48" i="54"/>
  <c r="E99" i="56"/>
  <c r="G98" i="56"/>
  <c r="G96" i="56" s="1"/>
  <c r="F98" i="56"/>
  <c r="F96" i="56" s="1"/>
  <c r="G92" i="56"/>
  <c r="G90" i="56" s="1"/>
  <c r="G78" i="56" s="1"/>
  <c r="F92" i="56"/>
  <c r="F90" i="56" s="1"/>
  <c r="F78" i="56" s="1"/>
  <c r="E92" i="56"/>
  <c r="E90" i="56" s="1"/>
  <c r="E78" i="56" s="1"/>
  <c r="E68" i="56"/>
  <c r="E67" i="56" s="1"/>
  <c r="G67" i="56"/>
  <c r="F67" i="56"/>
  <c r="E66" i="56"/>
  <c r="E65" i="56" s="1"/>
  <c r="G65" i="56"/>
  <c r="F65" i="56"/>
  <c r="I47" i="54" l="1"/>
  <c r="I46" i="54" s="1"/>
  <c r="I45" i="54" s="1"/>
  <c r="I44" i="54" s="1"/>
  <c r="I134" i="32"/>
  <c r="F63" i="56"/>
  <c r="F61" i="56" s="1"/>
  <c r="I125" i="32"/>
  <c r="I124" i="32" s="1"/>
  <c r="I123" i="32" s="1"/>
  <c r="I122" i="32" s="1"/>
  <c r="I121" i="32" s="1"/>
  <c r="I119" i="32" s="1"/>
  <c r="I110" i="32" s="1"/>
  <c r="E63" i="56"/>
  <c r="G204" i="32" s="1"/>
  <c r="G203" i="32" s="1"/>
  <c r="G202" i="32" s="1"/>
  <c r="G201" i="32" s="1"/>
  <c r="G200" i="32" s="1"/>
  <c r="G198" i="32" s="1"/>
  <c r="G125" i="32"/>
  <c r="G124" i="32" s="1"/>
  <c r="G123" i="32" s="1"/>
  <c r="G122" i="32" s="1"/>
  <c r="G121" i="32" s="1"/>
  <c r="G119" i="32" s="1"/>
  <c r="G110" i="32" s="1"/>
  <c r="H125" i="32"/>
  <c r="H124" i="32" s="1"/>
  <c r="H123" i="32" s="1"/>
  <c r="H122" i="32" s="1"/>
  <c r="H121" i="32" s="1"/>
  <c r="H119" i="32" s="1"/>
  <c r="H110" i="32" s="1"/>
  <c r="E98" i="56"/>
  <c r="G138" i="32"/>
  <c r="G137" i="32" s="1"/>
  <c r="G63" i="56"/>
  <c r="E61" i="56"/>
  <c r="E96" i="56" l="1"/>
  <c r="E94" i="56" s="1"/>
  <c r="G133" i="32"/>
  <c r="G132" i="32" s="1"/>
  <c r="G131" i="32" s="1"/>
  <c r="H134" i="32"/>
  <c r="H133" i="32" s="1"/>
  <c r="H132" i="32" s="1"/>
  <c r="H131" i="32" s="1"/>
  <c r="I133" i="32"/>
  <c r="I132" i="32" s="1"/>
  <c r="I131" i="32" s="1"/>
  <c r="G136" i="32"/>
  <c r="G135" i="32" s="1"/>
  <c r="I33" i="65"/>
  <c r="L78" i="73" s="1"/>
  <c r="L87" i="81"/>
  <c r="G33" i="65"/>
  <c r="J78" i="73" s="1"/>
  <c r="J87" i="81"/>
  <c r="H204" i="32"/>
  <c r="H203" i="32" s="1"/>
  <c r="H202" i="32" s="1"/>
  <c r="H201" i="32" s="1"/>
  <c r="H200" i="32" s="1"/>
  <c r="H198" i="32" s="1"/>
  <c r="H33" i="65"/>
  <c r="K78" i="73" s="1"/>
  <c r="K87" i="81"/>
  <c r="G196" i="32"/>
  <c r="G194" i="32" s="1"/>
  <c r="J80" i="81"/>
  <c r="J79" i="81" s="1"/>
  <c r="G61" i="56"/>
  <c r="I204" i="32"/>
  <c r="I203" i="32" s="1"/>
  <c r="I202" i="32" s="1"/>
  <c r="I201" i="32" s="1"/>
  <c r="I200" i="32" s="1"/>
  <c r="I198" i="32" s="1"/>
  <c r="E60" i="56"/>
  <c r="E59" i="56" s="1"/>
  <c r="G59" i="56"/>
  <c r="F59" i="56"/>
  <c r="E58" i="56"/>
  <c r="E57" i="56" s="1"/>
  <c r="G57" i="56"/>
  <c r="F57" i="56"/>
  <c r="F55" i="56"/>
  <c r="E56" i="56"/>
  <c r="G55" i="56"/>
  <c r="E54" i="56"/>
  <c r="E53" i="56"/>
  <c r="G52" i="56"/>
  <c r="F52" i="56"/>
  <c r="G46" i="56"/>
  <c r="G44" i="56" s="1"/>
  <c r="F46" i="56"/>
  <c r="F44" i="56" s="1"/>
  <c r="E42" i="56"/>
  <c r="E26" i="56"/>
  <c r="E25" i="56" s="1"/>
  <c r="G25" i="56"/>
  <c r="F25" i="56"/>
  <c r="E24" i="56"/>
  <c r="E23" i="56" s="1"/>
  <c r="G23" i="56"/>
  <c r="F23" i="56"/>
  <c r="E18" i="56"/>
  <c r="E17" i="56" s="1"/>
  <c r="E15" i="56" s="1"/>
  <c r="G17" i="56"/>
  <c r="G15" i="56" s="1"/>
  <c r="F17" i="56"/>
  <c r="F15" i="56" s="1"/>
  <c r="G130" i="32" l="1"/>
  <c r="G128" i="32" s="1"/>
  <c r="J92" i="81" s="1"/>
  <c r="J86" i="81" s="1"/>
  <c r="F21" i="56"/>
  <c r="H171" i="32" s="1"/>
  <c r="H170" i="32" s="1"/>
  <c r="H169" i="32" s="1"/>
  <c r="H168" i="32" s="1"/>
  <c r="H167" i="32" s="1"/>
  <c r="H165" i="32" s="1"/>
  <c r="G26" i="65"/>
  <c r="G25" i="65" s="1"/>
  <c r="J51" i="73"/>
  <c r="J50" i="73" s="1"/>
  <c r="I196" i="32"/>
  <c r="I194" i="32" s="1"/>
  <c r="L80" i="81"/>
  <c r="L79" i="81" s="1"/>
  <c r="H196" i="32"/>
  <c r="K80" i="81"/>
  <c r="K79" i="81" s="1"/>
  <c r="E21" i="56"/>
  <c r="G42" i="56"/>
  <c r="I182" i="32"/>
  <c r="I181" i="32" s="1"/>
  <c r="I180" i="32" s="1"/>
  <c r="I179" i="32" s="1"/>
  <c r="I178" i="32" s="1"/>
  <c r="I176" i="32" s="1"/>
  <c r="I26" i="65"/>
  <c r="I25" i="65" s="1"/>
  <c r="E55" i="56"/>
  <c r="G193" i="32"/>
  <c r="G192" i="32" s="1"/>
  <c r="G13" i="56"/>
  <c r="I162" i="32"/>
  <c r="I161" i="32" s="1"/>
  <c r="I160" i="32" s="1"/>
  <c r="I159" i="32" s="1"/>
  <c r="I158" i="32" s="1"/>
  <c r="I156" i="32" s="1"/>
  <c r="E13" i="56"/>
  <c r="G162" i="32"/>
  <c r="G161" i="32" s="1"/>
  <c r="G160" i="32" s="1"/>
  <c r="G159" i="32" s="1"/>
  <c r="G158" i="32" s="1"/>
  <c r="G156" i="32" s="1"/>
  <c r="F13" i="56"/>
  <c r="H162" i="32"/>
  <c r="H161" i="32" s="1"/>
  <c r="H160" i="32" s="1"/>
  <c r="H159" i="32" s="1"/>
  <c r="H158" i="32" s="1"/>
  <c r="H156" i="32" s="1"/>
  <c r="F42" i="56"/>
  <c r="H182" i="32"/>
  <c r="H181" i="32" s="1"/>
  <c r="H180" i="32" s="1"/>
  <c r="H179" i="32" s="1"/>
  <c r="H178" i="32" s="1"/>
  <c r="H176" i="32" s="1"/>
  <c r="G191" i="32"/>
  <c r="G190" i="32" s="1"/>
  <c r="I135" i="32"/>
  <c r="G94" i="56"/>
  <c r="E52" i="56"/>
  <c r="G21" i="56"/>
  <c r="I171" i="32" s="1"/>
  <c r="I170" i="32" s="1"/>
  <c r="I169" i="32" s="1"/>
  <c r="I168" i="32" s="1"/>
  <c r="I167" i="32" s="1"/>
  <c r="I165" i="32" s="1"/>
  <c r="G50" i="56"/>
  <c r="G48" i="56" s="1"/>
  <c r="F50" i="56"/>
  <c r="F48" i="56" s="1"/>
  <c r="I130" i="32" l="1"/>
  <c r="I128" i="32" s="1"/>
  <c r="L92" i="81" s="1"/>
  <c r="L86" i="81" s="1"/>
  <c r="L51" i="73"/>
  <c r="L50" i="73" s="1"/>
  <c r="I163" i="32"/>
  <c r="I18" i="65" s="1"/>
  <c r="L20" i="73" s="1"/>
  <c r="L60" i="81"/>
  <c r="I174" i="32"/>
  <c r="L67" i="81"/>
  <c r="L66" i="81" s="1"/>
  <c r="H194" i="32"/>
  <c r="K51" i="73"/>
  <c r="K50" i="73" s="1"/>
  <c r="H26" i="65"/>
  <c r="H25" i="65" s="1"/>
  <c r="E50" i="56"/>
  <c r="E48" i="56" s="1"/>
  <c r="H174" i="32"/>
  <c r="H23" i="65" s="1"/>
  <c r="K67" i="81"/>
  <c r="K66" i="81" s="1"/>
  <c r="H154" i="32"/>
  <c r="K55" i="81"/>
  <c r="I154" i="32"/>
  <c r="I17" i="65" s="1"/>
  <c r="L15" i="73" s="1"/>
  <c r="L55" i="81"/>
  <c r="L54" i="81" s="1"/>
  <c r="H163" i="32"/>
  <c r="H18" i="65" s="1"/>
  <c r="K20" i="73" s="1"/>
  <c r="K60" i="81"/>
  <c r="K54" i="81" s="1"/>
  <c r="G154" i="32"/>
  <c r="G17" i="65" s="1"/>
  <c r="J15" i="73" s="1"/>
  <c r="J55" i="81"/>
  <c r="H135" i="32"/>
  <c r="F94" i="56"/>
  <c r="G189" i="32"/>
  <c r="G188" i="32" s="1"/>
  <c r="G187" i="32" s="1"/>
  <c r="G185" i="32" s="1"/>
  <c r="I23" i="65"/>
  <c r="I172" i="32"/>
  <c r="E19" i="56"/>
  <c r="G171" i="32"/>
  <c r="G170" i="32" s="1"/>
  <c r="G169" i="32" s="1"/>
  <c r="G168" i="32" s="1"/>
  <c r="G167" i="32" s="1"/>
  <c r="G165" i="32" s="1"/>
  <c r="J28" i="82"/>
  <c r="G28" i="82"/>
  <c r="D28" i="82"/>
  <c r="L27" i="82"/>
  <c r="L26" i="82" s="1"/>
  <c r="L25" i="82" s="1"/>
  <c r="L24" i="82" s="1"/>
  <c r="L22" i="82" s="1"/>
  <c r="L20" i="82" s="1"/>
  <c r="L18" i="82" s="1"/>
  <c r="L16" i="82" s="1"/>
  <c r="L15" i="82" s="1"/>
  <c r="L13" i="82" s="1"/>
  <c r="K27" i="82"/>
  <c r="K26" i="82" s="1"/>
  <c r="I27" i="82"/>
  <c r="H27" i="82"/>
  <c r="H26" i="82" s="1"/>
  <c r="H25" i="82" s="1"/>
  <c r="H24" i="82" s="1"/>
  <c r="H22" i="82" s="1"/>
  <c r="H20" i="82" s="1"/>
  <c r="H18" i="82" s="1"/>
  <c r="H16" i="82" s="1"/>
  <c r="H15" i="82" s="1"/>
  <c r="H13" i="82" s="1"/>
  <c r="F27" i="82"/>
  <c r="E27" i="82"/>
  <c r="I26" i="82"/>
  <c r="I25" i="82" s="1"/>
  <c r="I24" i="82" s="1"/>
  <c r="F26" i="82"/>
  <c r="F25" i="82" s="1"/>
  <c r="F24" i="82" s="1"/>
  <c r="F22" i="82" s="1"/>
  <c r="F20" i="82" s="1"/>
  <c r="F18" i="82" s="1"/>
  <c r="F16" i="82" s="1"/>
  <c r="F15" i="82" s="1"/>
  <c r="F13" i="82" s="1"/>
  <c r="H172" i="32" l="1"/>
  <c r="D27" i="82"/>
  <c r="J27" i="82"/>
  <c r="L53" i="81"/>
  <c r="I152" i="32"/>
  <c r="H130" i="32"/>
  <c r="H128" i="32" s="1"/>
  <c r="K92" i="81" s="1"/>
  <c r="K86" i="81" s="1"/>
  <c r="K53" i="81" s="1"/>
  <c r="I16" i="65"/>
  <c r="G183" i="32"/>
  <c r="G172" i="32" s="1"/>
  <c r="J72" i="81"/>
  <c r="J66" i="81" s="1"/>
  <c r="L14" i="73"/>
  <c r="G163" i="32"/>
  <c r="G152" i="32" s="1"/>
  <c r="J60" i="81"/>
  <c r="J54" i="81" s="1"/>
  <c r="H17" i="65"/>
  <c r="H152" i="32"/>
  <c r="K38" i="73"/>
  <c r="K37" i="73" s="1"/>
  <c r="H22" i="65"/>
  <c r="L38" i="73"/>
  <c r="L37" i="73" s="1"/>
  <c r="I22" i="65"/>
  <c r="G24" i="82"/>
  <c r="I22" i="82"/>
  <c r="J26" i="82"/>
  <c r="G27" i="82"/>
  <c r="G25" i="82"/>
  <c r="K25" i="82"/>
  <c r="G26" i="82"/>
  <c r="E26" i="82"/>
  <c r="J53" i="81" l="1"/>
  <c r="G18" i="65"/>
  <c r="G16" i="65" s="1"/>
  <c r="G24" i="65"/>
  <c r="J43" i="73" s="1"/>
  <c r="J37" i="73" s="1"/>
  <c r="K15" i="73"/>
  <c r="K14" i="73" s="1"/>
  <c r="H16" i="65"/>
  <c r="J20" i="73"/>
  <c r="J14" i="73" s="1"/>
  <c r="J25" i="82"/>
  <c r="K24" i="82"/>
  <c r="G22" i="82"/>
  <c r="I20" i="82"/>
  <c r="D26" i="82"/>
  <c r="E25" i="82"/>
  <c r="G22" i="65" l="1"/>
  <c r="G20" i="82"/>
  <c r="I18" i="82"/>
  <c r="J24" i="82"/>
  <c r="K22" i="82"/>
  <c r="D25" i="82"/>
  <c r="E24" i="82"/>
  <c r="J22" i="82" l="1"/>
  <c r="K20" i="82"/>
  <c r="G18" i="82"/>
  <c r="I16" i="82"/>
  <c r="D24" i="82"/>
  <c r="E22" i="82"/>
  <c r="G16" i="82" l="1"/>
  <c r="I15" i="82"/>
  <c r="J20" i="82"/>
  <c r="K18" i="82"/>
  <c r="D22" i="82"/>
  <c r="E20" i="82"/>
  <c r="J18" i="82" l="1"/>
  <c r="K16" i="82"/>
  <c r="G15" i="82"/>
  <c r="I13" i="82"/>
  <c r="G13" i="82" s="1"/>
  <c r="H215" i="32" s="1"/>
  <c r="D20" i="82"/>
  <c r="E18" i="82"/>
  <c r="J16" i="82" l="1"/>
  <c r="K15" i="82"/>
  <c r="D18" i="82"/>
  <c r="E16" i="82"/>
  <c r="J15" i="82" l="1"/>
  <c r="K13" i="82"/>
  <c r="J13" i="82" s="1"/>
  <c r="I215" i="32" s="1"/>
  <c r="D16" i="82"/>
  <c r="E15" i="82"/>
  <c r="D15" i="82" l="1"/>
  <c r="E13" i="82"/>
  <c r="D13" i="82" s="1"/>
  <c r="G215" i="32" s="1"/>
  <c r="D74" i="56" l="1"/>
  <c r="F17" i="55"/>
  <c r="F15" i="55" s="1"/>
  <c r="G17" i="55"/>
  <c r="G15" i="55" s="1"/>
  <c r="H17" i="55"/>
  <c r="H15" i="55" s="1"/>
  <c r="I17" i="54" l="1"/>
  <c r="I16" i="54" l="1"/>
  <c r="I15" i="54" s="1"/>
  <c r="I14" i="54" s="1"/>
  <c r="E18" i="55"/>
  <c r="E17" i="55" s="1"/>
  <c r="E15" i="55" s="1"/>
  <c r="D18" i="55" l="1"/>
  <c r="G74" i="56" s="1"/>
  <c r="G214" i="32"/>
  <c r="G213" i="32" s="1"/>
  <c r="E74" i="56" l="1"/>
  <c r="E73" i="56" s="1"/>
  <c r="E71" i="56" s="1"/>
  <c r="F74" i="56"/>
  <c r="F73" i="56" s="1"/>
  <c r="F71" i="56" s="1"/>
  <c r="G73" i="56"/>
  <c r="G71" i="56" s="1"/>
  <c r="G102" i="32"/>
  <c r="G100" i="32"/>
  <c r="G98" i="32"/>
  <c r="H92" i="32"/>
  <c r="I92" i="32"/>
  <c r="G92" i="32"/>
  <c r="G91" i="32" s="1"/>
  <c r="G69" i="56" l="1"/>
  <c r="I67" i="32"/>
  <c r="F69" i="56"/>
  <c r="H67" i="32"/>
  <c r="G67" i="32"/>
  <c r="G66" i="32" s="1"/>
  <c r="G65" i="32" s="1"/>
  <c r="G64" i="32" s="1"/>
  <c r="G63" i="32" s="1"/>
  <c r="G61" i="32" s="1"/>
  <c r="E69" i="56"/>
  <c r="G106" i="32"/>
  <c r="H100" i="32"/>
  <c r="I108" i="32"/>
  <c r="H108" i="32"/>
  <c r="G108" i="32"/>
  <c r="I106" i="32"/>
  <c r="H106" i="32"/>
  <c r="I98" i="32"/>
  <c r="H98" i="32"/>
  <c r="I91" i="32"/>
  <c r="H91" i="32"/>
  <c r="F19" i="56" l="1"/>
  <c r="G19" i="56"/>
  <c r="H31" i="65"/>
  <c r="K68" i="73" s="1"/>
  <c r="H66" i="32"/>
  <c r="H65" i="32" s="1"/>
  <c r="H64" i="32" s="1"/>
  <c r="H63" i="32" s="1"/>
  <c r="H61" i="32" s="1"/>
  <c r="I31" i="65"/>
  <c r="L68" i="73" s="1"/>
  <c r="I66" i="32"/>
  <c r="I65" i="32" s="1"/>
  <c r="I64" i="32" s="1"/>
  <c r="I63" i="32" s="1"/>
  <c r="I61" i="32" s="1"/>
  <c r="G59" i="32"/>
  <c r="J30" i="81"/>
  <c r="H105" i="32"/>
  <c r="G105" i="32"/>
  <c r="I105" i="32"/>
  <c r="I21" i="54"/>
  <c r="I104" i="32" s="1"/>
  <c r="H104" i="32" s="1"/>
  <c r="H102" i="32" s="1"/>
  <c r="I31" i="54"/>
  <c r="I101" i="32" s="1"/>
  <c r="I100" i="32" s="1"/>
  <c r="I30" i="54"/>
  <c r="I29" i="54"/>
  <c r="I27" i="54"/>
  <c r="I26" i="54"/>
  <c r="I25" i="54"/>
  <c r="I24" i="54"/>
  <c r="I23" i="54"/>
  <c r="I22" i="54"/>
  <c r="G31" i="65" l="1"/>
  <c r="J68" i="73" s="1"/>
  <c r="I59" i="32"/>
  <c r="L30" i="81"/>
  <c r="H59" i="32"/>
  <c r="K30" i="81"/>
  <c r="I103" i="32"/>
  <c r="I102" i="32" s="1"/>
  <c r="I28" i="54"/>
  <c r="I97" i="32"/>
  <c r="I20" i="54"/>
  <c r="I19" i="54" l="1"/>
  <c r="I18" i="54" s="1"/>
  <c r="I13" i="54" s="1"/>
  <c r="G97" i="32"/>
  <c r="G96" i="32" s="1"/>
  <c r="G95" i="32" s="1"/>
  <c r="G90" i="32" s="1"/>
  <c r="G89" i="32" s="1"/>
  <c r="I96" i="32"/>
  <c r="I95" i="32" s="1"/>
  <c r="I90" i="32" s="1"/>
  <c r="I89" i="32" s="1"/>
  <c r="H97" i="32"/>
  <c r="H96" i="32" s="1"/>
  <c r="H95" i="32" s="1"/>
  <c r="H90" i="32" s="1"/>
  <c r="H89" i="32" s="1"/>
  <c r="G19" i="55" l="1"/>
  <c r="G13" i="55" s="1"/>
  <c r="H19" i="55"/>
  <c r="H13" i="55" s="1"/>
  <c r="E19" i="55"/>
  <c r="E13" i="55" s="1"/>
  <c r="D15" i="55" l="1"/>
  <c r="D17" i="55"/>
  <c r="I87" i="32" l="1"/>
  <c r="L26" i="81" s="1"/>
  <c r="H87" i="32"/>
  <c r="K26" i="81" s="1"/>
  <c r="G87" i="32"/>
  <c r="J26" i="81" s="1"/>
  <c r="G85" i="32" l="1"/>
  <c r="I85" i="32"/>
  <c r="H85" i="32"/>
  <c r="I30" i="65" l="1"/>
  <c r="H30" i="65"/>
  <c r="G30" i="65"/>
  <c r="K64" i="73" l="1"/>
  <c r="J64" i="73"/>
  <c r="L64" i="73"/>
  <c r="I214" i="32" l="1"/>
  <c r="I213" i="32" s="1"/>
  <c r="I212" i="32" l="1"/>
  <c r="I211" i="32" s="1"/>
  <c r="I209" i="32" s="1"/>
  <c r="L48" i="81" s="1"/>
  <c r="L47" i="81" s="1"/>
  <c r="L46" i="81" s="1"/>
  <c r="H214" i="32"/>
  <c r="H213" i="32" s="1"/>
  <c r="I207" i="32" l="1"/>
  <c r="F21" i="55" s="1"/>
  <c r="H212" i="32"/>
  <c r="H211" i="32" s="1"/>
  <c r="H209" i="32" s="1"/>
  <c r="K48" i="81" s="1"/>
  <c r="K47" i="81" s="1"/>
  <c r="K46" i="81" s="1"/>
  <c r="G212" i="32"/>
  <c r="G211" i="32" s="1"/>
  <c r="G209" i="32" s="1"/>
  <c r="J48" i="81" s="1"/>
  <c r="J47" i="81" s="1"/>
  <c r="J46" i="81" s="1"/>
  <c r="I28" i="65" l="1"/>
  <c r="I27" i="65" s="1"/>
  <c r="I205" i="32"/>
  <c r="I150" i="32" s="1"/>
  <c r="H207" i="32"/>
  <c r="F77" i="56" s="1"/>
  <c r="G207" i="32"/>
  <c r="E77" i="56" s="1"/>
  <c r="H28" i="65" l="1"/>
  <c r="H27" i="65" s="1"/>
  <c r="L58" i="73"/>
  <c r="L57" i="73" s="1"/>
  <c r="G205" i="32"/>
  <c r="G150" i="32" s="1"/>
  <c r="G28" i="65"/>
  <c r="G27" i="65" s="1"/>
  <c r="E75" i="56"/>
  <c r="E11" i="56" s="1"/>
  <c r="F19" i="55"/>
  <c r="F13" i="55" s="1"/>
  <c r="D21" i="55"/>
  <c r="G77" i="56" s="1"/>
  <c r="I148" i="32"/>
  <c r="I146" i="32" s="1"/>
  <c r="I142" i="32" s="1"/>
  <c r="I141" i="32" s="1"/>
  <c r="I139" i="32" s="1"/>
  <c r="H205" i="32"/>
  <c r="H150" i="32" s="1"/>
  <c r="I126" i="32" l="1"/>
  <c r="I34" i="65" s="1"/>
  <c r="L83" i="73" s="1"/>
  <c r="L41" i="81"/>
  <c r="G76" i="32"/>
  <c r="G75" i="32" s="1"/>
  <c r="G74" i="32" s="1"/>
  <c r="G73" i="32" s="1"/>
  <c r="G72" i="32" s="1"/>
  <c r="G70" i="32" s="1"/>
  <c r="J100" i="81" s="1"/>
  <c r="J58" i="73"/>
  <c r="J57" i="73" s="1"/>
  <c r="H76" i="32"/>
  <c r="H75" i="32" s="1"/>
  <c r="H74" i="32" s="1"/>
  <c r="H73" i="32" s="1"/>
  <c r="H72" i="32" s="1"/>
  <c r="H70" i="32" s="1"/>
  <c r="F75" i="56"/>
  <c r="F11" i="56" s="1"/>
  <c r="I76" i="32"/>
  <c r="I75" i="32" s="1"/>
  <c r="I74" i="32" s="1"/>
  <c r="I73" i="32" s="1"/>
  <c r="I72" i="32" s="1"/>
  <c r="I70" i="32" s="1"/>
  <c r="G75" i="56"/>
  <c r="G11" i="56" s="1"/>
  <c r="K58" i="73"/>
  <c r="K57" i="73" s="1"/>
  <c r="D13" i="55"/>
  <c r="D19" i="55"/>
  <c r="G148" i="32"/>
  <c r="G146" i="32" s="1"/>
  <c r="H148" i="32"/>
  <c r="H146" i="32" s="1"/>
  <c r="H142" i="32" s="1"/>
  <c r="H141" i="32" s="1"/>
  <c r="H139" i="32" s="1"/>
  <c r="L13" i="81" l="1"/>
  <c r="L25" i="81"/>
  <c r="I83" i="32"/>
  <c r="I81" i="32" s="1"/>
  <c r="I79" i="32" s="1"/>
  <c r="I77" i="32" s="1"/>
  <c r="H126" i="32"/>
  <c r="H34" i="65" s="1"/>
  <c r="K83" i="73" s="1"/>
  <c r="K41" i="81"/>
  <c r="G142" i="32"/>
  <c r="G141" i="32" s="1"/>
  <c r="G139" i="32" s="1"/>
  <c r="J41" i="81" s="1"/>
  <c r="J99" i="81"/>
  <c r="J98" i="81" s="1"/>
  <c r="G68" i="32"/>
  <c r="G57" i="32" s="1"/>
  <c r="G55" i="32" s="1"/>
  <c r="L100" i="81"/>
  <c r="I68" i="32"/>
  <c r="I57" i="32" s="1"/>
  <c r="I55" i="32" s="1"/>
  <c r="K100" i="81"/>
  <c r="H68" i="32"/>
  <c r="H57" i="32" s="1"/>
  <c r="H55" i="32" s="1"/>
  <c r="G11" i="55"/>
  <c r="H11" i="55"/>
  <c r="F11" i="55"/>
  <c r="K25" i="81" l="1"/>
  <c r="K13" i="81" s="1"/>
  <c r="J25" i="81"/>
  <c r="J13" i="81" s="1"/>
  <c r="J11" i="81" s="1"/>
  <c r="H83" i="32"/>
  <c r="H81" i="32" s="1"/>
  <c r="H79" i="32" s="1"/>
  <c r="H77" i="32" s="1"/>
  <c r="K99" i="81"/>
  <c r="K98" i="81" s="1"/>
  <c r="L99" i="81"/>
  <c r="L98" i="81" s="1"/>
  <c r="L11" i="81" s="1"/>
  <c r="G126" i="32"/>
  <c r="I53" i="32"/>
  <c r="I51" i="32" s="1"/>
  <c r="I49" i="32" s="1"/>
  <c r="I32" i="65"/>
  <c r="I29" i="65" s="1"/>
  <c r="I15" i="65" s="1"/>
  <c r="H53" i="32"/>
  <c r="H51" i="32" s="1"/>
  <c r="H32" i="65"/>
  <c r="H29" i="65" s="1"/>
  <c r="H15" i="65" s="1"/>
  <c r="G53" i="32"/>
  <c r="G51" i="32" s="1"/>
  <c r="G32" i="65"/>
  <c r="E11" i="55"/>
  <c r="D11" i="55" s="1"/>
  <c r="K11" i="81" l="1"/>
  <c r="I36" i="32"/>
  <c r="I34" i="32" s="1"/>
  <c r="I18" i="32" s="1"/>
  <c r="I16" i="32" s="1"/>
  <c r="I15" i="32" s="1"/>
  <c r="I13" i="32" s="1"/>
  <c r="H49" i="32"/>
  <c r="G83" i="32"/>
  <c r="G81" i="32" s="1"/>
  <c r="G79" i="32" s="1"/>
  <c r="G77" i="32" s="1"/>
  <c r="G49" i="32" s="1"/>
  <c r="G34" i="65"/>
  <c r="J74" i="73"/>
  <c r="L74" i="73"/>
  <c r="K74" i="73"/>
  <c r="G36" i="32" l="1"/>
  <c r="G34" i="32" s="1"/>
  <c r="G18" i="32" s="1"/>
  <c r="G16" i="32" s="1"/>
  <c r="G15" i="32" s="1"/>
  <c r="G13" i="32" s="1"/>
  <c r="H36" i="32"/>
  <c r="H34" i="32" s="1"/>
  <c r="H18" i="32" s="1"/>
  <c r="H16" i="32" s="1"/>
  <c r="H15" i="32" s="1"/>
  <c r="H13" i="32" s="1"/>
  <c r="G29" i="65"/>
  <c r="G15" i="65" s="1"/>
  <c r="G13" i="65" s="1"/>
  <c r="J83" i="73"/>
  <c r="J63" i="73" s="1"/>
  <c r="J13" i="73" s="1"/>
  <c r="J11" i="73" s="1"/>
  <c r="K63" i="73"/>
  <c r="K13" i="73" s="1"/>
  <c r="K11" i="73" s="1"/>
  <c r="L63" i="73"/>
  <c r="L13" i="73" s="1"/>
  <c r="L11" i="73" s="1"/>
  <c r="I13" i="65"/>
  <c r="H13" i="65"/>
</calcChain>
</file>

<file path=xl/sharedStrings.xml><?xml version="1.0" encoding="utf-8"?>
<sst xmlns="http://schemas.openxmlformats.org/spreadsheetml/2006/main" count="883" uniqueCount="370">
  <si>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</si>
  <si>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</si>
  <si>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</si>
  <si>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</si>
  <si>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</si>
  <si>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</si>
  <si>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</si>
  <si>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</si>
  <si>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</si>
  <si>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</si>
  <si>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</si>
  <si>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</si>
  <si>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</si>
  <si>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</si>
  <si>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</si>
  <si>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</si>
  <si>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</si>
  <si>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</si>
  <si>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</si>
  <si>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</si>
  <si>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</si>
  <si>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</si>
  <si>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</si>
  <si>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</si>
  <si>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</si>
  <si>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</si>
  <si>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</si>
  <si>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</si>
  <si>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</si>
  <si>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</si>
  <si>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</si>
  <si>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</si>
  <si>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</si>
  <si>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</si>
  <si>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</si>
  <si>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</si>
  <si>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</si>
  <si>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</si>
  <si>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</si>
  <si>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</si>
  <si>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</si>
  <si>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</si>
  <si>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</si>
  <si>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</si>
  <si>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Առաջին կիսամյակ</t>
  </si>
  <si>
    <t>դրամ</t>
  </si>
  <si>
    <t xml:space="preserve"> ՄԱՍ III. ԾԱՌԱՅՈՒԹՅՈՒՆՆԵՐ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</si>
  <si>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</si>
  <si>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</si>
  <si>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</si>
  <si>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</si>
  <si>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</si>
  <si>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</si>
  <si>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>Բաժին N 09</t>
  </si>
  <si>
    <t>Դաս N 01</t>
  </si>
  <si>
    <t xml:space="preserve"> 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</si>
  <si>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</si>
  <si>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</si>
  <si>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</si>
  <si>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</si>
  <si>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</si>
  <si>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</si>
  <si>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</si>
  <si>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</si>
  <si>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</si>
  <si>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</si>
  <si>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</si>
  <si>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- Շենքերի և շինությունների կապիտալ վերանորոգում</t>
  </si>
  <si>
    <t>02</t>
  </si>
  <si>
    <t xml:space="preserve"> Միջնակարգ ընդհանուր կրթություն</t>
  </si>
  <si>
    <t xml:space="preserve"> Հիմնական ընդհանուր կրթություն</t>
  </si>
  <si>
    <t>Խումբ N 02</t>
  </si>
  <si>
    <t>ՀԲՄ</t>
  </si>
  <si>
    <t>այդ թվում՝</t>
  </si>
  <si>
    <t>ՀՀ կառավարության  2025 թվականի</t>
  </si>
  <si>
    <t xml:space="preserve">ՀՀ կառավարության  2025 թվականի </t>
  </si>
  <si>
    <t>Ցուցանիշների փոփոխությունը (ավելացումները նշված են դրական նշանով, իսկ նվազեցումները՝ փակագծերում)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</si>
  <si>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</si>
  <si>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</si>
  <si>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</si>
  <si>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</si>
  <si>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</si>
  <si>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</si>
  <si>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</si>
  <si>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</si>
  <si>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</si>
  <si>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</si>
  <si>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</si>
  <si>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</si>
  <si>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</si>
  <si>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</si>
  <si>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</si>
  <si>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</si>
  <si>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</si>
  <si>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</si>
  <si>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</si>
  <si>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</si>
  <si>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</si>
  <si>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</si>
  <si>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</si>
  <si>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</si>
  <si>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</si>
  <si>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</si>
  <si>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</si>
  <si>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>ՀՀ կառավարություն</t>
  </si>
  <si>
    <t xml:space="preserve"> Մանկապարտեզների շենքերի վերակառուցում, հիմնանորոգում</t>
  </si>
  <si>
    <t xml:space="preserve"> ԸՆԹԱՑԻԿ ԾԱԽՍԵՐ</t>
  </si>
  <si>
    <t xml:space="preserve"> ԱՅԼ  ԾԱԽՍԵՐ</t>
  </si>
  <si>
    <t>ՀՀ տարածքային կառավարման և ենթակառուցվածքների նախարարություն</t>
  </si>
  <si>
    <t xml:space="preserve"> 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</si>
  <si>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Ծառայությունների մատուցում</t>
  </si>
  <si>
    <t>1236 - 11001</t>
  </si>
  <si>
    <t>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</si>
  <si>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</t>
  </si>
  <si>
    <t>1236 - 32002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</si>
  <si>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</si>
  <si>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</si>
  <si>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Միջոցառումն իրականացնողի անվանումը՝ Մասնագիտացված միավոր</t>
  </si>
  <si>
    <t xml:space="preserve"> 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 </t>
  </si>
  <si>
    <t xml:space="preserve"> Ծառայությունների մատուցում </t>
  </si>
  <si>
    <t xml:space="preserve">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</si>
  <si>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</si>
  <si>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>ՀՀ ՏԱՐԱԾՔԱՅԻՆ ԿԱՌԱՎԱՐՄԱՆ ԵՎ ԵՆԹԱԿԱՌՈՒՑՎԱԾՔՆԵՐԻ ՆԱԽԱՐԱՐՈՒԹՅՈՒՆ</t>
  </si>
  <si>
    <t>ՀՀ ԿԱՌԱՎԱՐՈՒԹՅՈՒՆ</t>
  </si>
  <si>
    <t>1236-11001</t>
  </si>
  <si>
    <t xml:space="preserve"> Հանրակրթական և նախադպրոցական հաստատությունների կառուցման, վերակառուցման, հիմնանորոգման ծրագրերի համակարգման և մոնիտորինգի ծառայություններ</t>
  </si>
  <si>
    <t xml:space="preserve"> ԾԱՌԱՅՈՒԹՅՈՒՆՆԵՐԻ  ԵՎ   ԱՊՐԱՆՔՆԵՐԻ  ՁԵՌՔԲԵՐՈՒՄ</t>
  </si>
  <si>
    <t xml:space="preserve"> ՄԱՍ I. ԱՊՐԱՆՔՆԵՐ</t>
  </si>
  <si>
    <t>հատ</t>
  </si>
  <si>
    <t>ԳՀ</t>
  </si>
  <si>
    <t xml:space="preserve"> բենզին, ռեգուլյար</t>
  </si>
  <si>
    <t xml:space="preserve"> ԷԱՃ</t>
  </si>
  <si>
    <t xml:space="preserve"> լիտր</t>
  </si>
  <si>
    <t xml:space="preserve"> քարտրիջներ</t>
  </si>
  <si>
    <t xml:space="preserve"> հատ</t>
  </si>
  <si>
    <t xml:space="preserve"> թուղթ, A4 ֆորմատի</t>
  </si>
  <si>
    <t xml:space="preserve"> կգ</t>
  </si>
  <si>
    <t xml:space="preserve"> ՄԱ</t>
  </si>
  <si>
    <t xml:space="preserve"> մկնիկ, համակարգչային, անլար</t>
  </si>
  <si>
    <t xml:space="preserve"> պատճենահանող սարքերի պահպանման ծառայություններ</t>
  </si>
  <si>
    <t>Պատճենահանող սարքերի պահպանման ծառայություններ</t>
  </si>
  <si>
    <t xml:space="preserve"> ավտոմեքենաների վերանորոգման ծառայություններ </t>
  </si>
  <si>
    <t xml:space="preserve">Ավտոմեքենաների վերանորոգման ծառայություններ </t>
  </si>
  <si>
    <t xml:space="preserve"> օրագրեր</t>
  </si>
  <si>
    <t xml:space="preserve"> ֆլեշ հիշողություն, 200GB</t>
  </si>
  <si>
    <t xml:space="preserve"> առողջության ապահովագրման ծառայություններ</t>
  </si>
  <si>
    <t xml:space="preserve"> ԱՇԽԱՏԱՆՔԻ ՎԱՐՁԱՏՐՈՒԹՅՈՒՆ</t>
  </si>
  <si>
    <t xml:space="preserve"> ԴՐԱՄՈՎ ՎՃԱՐՎՈՂ ԱՇԽԱՏԱՎԱՐՁԵՐ ԵՎ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</si>
  <si>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</si>
  <si>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</si>
  <si>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ՇԱՐՈՒՆԱԿԱԿԱՆ ԾԱԽՍԵՐ</t>
  </si>
  <si>
    <t xml:space="preserve"> - Ապահովագրական ծախսեր</t>
  </si>
  <si>
    <t xml:space="preserve"> ԾԱՌԱՅՈՂԱԿԱՆ ԳՈՐԾՈՒՂՈՒՄՆԵՐԻ ԳԾՈՎ ԾԱԽՍԵՐ</t>
  </si>
  <si>
    <t xml:space="preserve"> - Ներքին գործուղումներ</t>
  </si>
  <si>
    <t xml:space="preserve"> ԸՆԹԱՑԻԿ ՆՈՐՈԳՈՒՄ ԵՎ ՊԱՀՊԱՆՈՒՄ (ԾԱՌԱՅՈՒԹՅՈՒՆՆԵՐ ԵՎ ՆՅՈՒԹԵՐ)</t>
  </si>
  <si>
    <t xml:space="preserve"> - Մեքենաների և սարքավորումների ընթացիկ նորոգում և պահպանում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</si>
  <si>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</si>
  <si>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</si>
  <si>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</si>
  <si>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ՀԱՐԿԵՐ, ՊԱՐՏԱԴԻՐ ՎՃԱՐՆԵՐ ԵՎ ՏՈՒՅԺԵՐ, ՈՐՈՆՔ ԿԱՌԱՎԱՐՄԱՆ ՏԱՐԲԵՐ ՄԱԿԱՐԴԱԿՆԵՐԻ ԿՈՂՄԻՑ ԿԻՐԱՌՎՈՒՄ ԵՆ ՄԻՄՅԱՆՑ ՆԿԱՏՄԱՄԲ</t>
  </si>
  <si>
    <t xml:space="preserve"> - Այլ հարկեր</t>
  </si>
  <si>
    <t xml:space="preserve"> ԱՅԼ ԾԱԽՍԵՐ</t>
  </si>
  <si>
    <t xml:space="preserve"> - Այլ ծախսեր</t>
  </si>
  <si>
    <t>Դպրոցների սեյսմիկ անվտանգության մակարդակի բարձրացման ծրագիր</t>
  </si>
  <si>
    <t xml:space="preserve"> Ասիական զարգացման բանկի աջակցությամբ իրականացվող դպրոցների սեյսմիկ պաշտպանության ծրագրի կառավարում</t>
  </si>
  <si>
    <t xml:space="preserve"> - Պարտադիր վճարներ</t>
  </si>
  <si>
    <t xml:space="preserve"> Մանկապարտեզների նոր շենքերի կառուցում</t>
  </si>
  <si>
    <t xml:space="preserve"> - Շենքերի և շինությունների շինարարություն</t>
  </si>
  <si>
    <t>Խումբ N 01</t>
  </si>
  <si>
    <t>1236-32001</t>
  </si>
  <si>
    <t xml:space="preserve"> ՄԱՍ II. ԱՇԽԱՏԱՆՔՆԵՐ</t>
  </si>
  <si>
    <t xml:space="preserve"> շինարարական աշխատանքներ մանկապարտեզների  համար</t>
  </si>
  <si>
    <t>ԲՄ</t>
  </si>
  <si>
    <t>ՀՀ Կոտայքի մարզ</t>
  </si>
  <si>
    <t>Չարենցավան համայնքի Ֆանտան բնակավայրի մանկապարտեզ</t>
  </si>
  <si>
    <t>ՀԱՅԱՍՏԱՆԻ ՀԱՆՐԱՊԵՏՈՒԹՅԱՆ ԿԱՌԱՎԱՐՈՒԹՅԱՆ 2024 ԹՎԱԿԱՆԻ ԴԵԿՏԵՄԲԵՐԻ 27-Ի N 2060-Ն ՈՐՈՇՄԱՆ N 3 ԵՎ N 4 ՀԱՎԵԼՎԱԾՆԵՐՈՒՄ ԿԱՏԱՐՎՈՂ  ՓՈՓՈԽՈՒԹՅՈՒՆԸ ԵՎ ԼՐԱՑՈՒՄՆԵՐԸ</t>
  </si>
  <si>
    <t>1236 - 32001</t>
  </si>
  <si>
    <t>Մանկապարտեզների նոր շենքերի կառուցում</t>
  </si>
  <si>
    <r>
      <t xml:space="preserve">Նախադպրոցական կրթության հասանելիության ապահովման նպատակով՛ մանկապարտեզների հիմնում, նոր շենքերի (մասնաշենքերի), ներառյալ` </t>
    </r>
    <r>
      <rPr>
        <sz val="12"/>
        <rFont val="Calibri"/>
        <family val="2"/>
      </rPr>
      <t>«</t>
    </r>
    <r>
      <rPr>
        <sz val="12"/>
        <rFont val="GHEA Grapalat"/>
        <family val="3"/>
      </rPr>
      <t>Մոդուլային</t>
    </r>
    <r>
      <rPr>
        <sz val="12"/>
        <rFont val="Calibri"/>
        <family val="2"/>
      </rPr>
      <t>»</t>
    </r>
    <r>
      <rPr>
        <sz val="12"/>
        <rFont val="GHEA Grapalat"/>
        <family val="3"/>
      </rPr>
      <t xml:space="preserve"> տիպի շենքերի կառուցում և նախագծում</t>
    </r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</si>
  <si>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</si>
  <si>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</si>
  <si>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1189 - 11001</t>
  </si>
  <si>
    <t>Ասիական զարգացման բանկի աջակցությամբ իրականացվող դպրոցների սեյսմիկ պաշտպանության ծրագրի կառավարում</t>
  </si>
  <si>
    <t>Դպրոցների սեյսմիկ պաշտպանության ծրագիր` ՀՀ դպրոցների սեյսմիկ անվտանգության բարելավման նպատակով</t>
  </si>
  <si>
    <t xml:space="preserve"> Դպրոցների սեյսմիկ անվտանգության մակարդակի բարձրացման ծրագիր </t>
  </si>
  <si>
    <t xml:space="preserve"> 1189 - 11001</t>
  </si>
  <si>
    <t xml:space="preserve"> Դպրոցների սեյսմիկ պաշտպանության ծրագիր` ՀՀ դպրոցների սեյսմիկ անվտանգության բարելավման նպատակով </t>
  </si>
  <si>
    <t xml:space="preserve">Ծառայությունների մատուցում </t>
  </si>
  <si>
    <t xml:space="preserve"> Ծառայությունը մատուցողի անվանումը` Մասնագիտացված կազմակերպություն  </t>
  </si>
  <si>
    <t xml:space="preserve"> Նախադպրոցական կրթության հասանելիության ապահովման նպատակով՛ մանկապարտեզների հիմնում, նոր շենքերի (մասնաշենքերի), ներառյալ` «Մոդուլային» տիպի շենքերի կառուցում և նախագծում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</si>
  <si>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</si>
  <si>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Կառուցվող մանկապարտեզների քանակ,
հատ </t>
  </si>
  <si>
    <t xml:space="preserve">Հաստատությունների քանակ, որոնց շինարարական աշխատանքների ավարտվածության աստիճանը 100 տոկոս է </t>
  </si>
  <si>
    <t>Հավելված N 5</t>
  </si>
  <si>
    <t>Հավելված N 6</t>
  </si>
  <si>
    <t>«ՀԱՅԱՍՏԱՆԻ ՀԱՆՐԱՊԵՏՈՒԹՅԱՆ 2025 ԹՎԱԿԱՆԻ ՊԵՏԱԿԱՆ ԲՅՈՒՋԵԻ ՄԱՍԻՆ» ՕՐԵՆՔԻ N 1 ՀԱՎԵԼՎԱԾԻ N 4 ԱՂՅՈՒՍԱԿՈՒՄ ԵՎ ՀԱՅԱՍՏԱՆԻ ՀԱՆՐԱՊԵՏՈՒԹՅԱՆ ԿԱՌԱՎԱՐՈՒԹՅԱՆ 2024 ԹՎԱԿԱՆԻ ԴԵԿՏԵՄԲԵՐԻ 27-Ի N 2060-Ն ՈՐՈՇՄԱՆ N 5 ՀԱՎԵԼՎԱԾԻ N 3 ԱՂՅՈՒՍԱԿՈՒՄ ԿԱՏԱՐՎՈՂ ԼՐԱՑՈՒՄԸ</t>
  </si>
  <si>
    <t xml:space="preserve">Կիսամյակ
</t>
  </si>
  <si>
    <t xml:space="preserve">Ինն ամիս
</t>
  </si>
  <si>
    <t xml:space="preserve">Տարի
</t>
  </si>
  <si>
    <t xml:space="preserve"> Ընդամենը  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</si>
  <si>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</si>
  <si>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</si>
  <si>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</si>
  <si>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 ՈՉ ՖԻՆԱՆՍԱԿԱՆ ԱԿՏԻՎՆԵՐԻ ԳԾՈՎ ԾԱԽՍԵՐ</t>
  </si>
  <si>
    <t xml:space="preserve"> ՀՀ  կրթության, գիտության, մշակույթի և սպորտի նախարարություն</t>
  </si>
  <si>
    <t xml:space="preserve"> 1189</t>
  </si>
  <si>
    <t xml:space="preserve">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</si>
  <si>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</si>
  <si>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</si>
  <si>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 xml:space="preserve">Հավելված N 8 </t>
  </si>
  <si>
    <t>Հավելված N 7</t>
  </si>
  <si>
    <t>ՀՀ քաղաքաշինության կոմիտե</t>
  </si>
  <si>
    <t xml:space="preserve"> Մասնագիտական ուսումնական հաստատությունների շենքային պայմանների բարելավում</t>
  </si>
  <si>
    <t xml:space="preserve"> այդ թվում`ըստ ուղղությունների</t>
  </si>
  <si>
    <t>ՀՀ Արարատի մարզ</t>
  </si>
  <si>
    <t>«Մասիսի պետական գյուղատնտեսական քոլեջ» ՊՈԱԿ</t>
  </si>
  <si>
    <t xml:space="preserve"> Մասնագիտական ուսումնական հաստատությունների շենքերի կառուցում</t>
  </si>
  <si>
    <t>ՀՀ Լոռու մարզ</t>
  </si>
  <si>
    <t>«Ստեփանավանի պրոֆ. Քալանթարի անվան պետական գյուղատնտեսական քոլեջ» ՊՈԱԿ</t>
  </si>
  <si>
    <t>ՀՀ Տավուշի մարզ</t>
  </si>
  <si>
    <t>«Նոյեմբերյանի պետական քոլեջ» ՊՈԱԿ</t>
  </si>
  <si>
    <t>Երևան քաղաք</t>
  </si>
  <si>
    <t>Աջակցություն համայնքներին մարզական հաստատությունների շենքային պայմանների բարելավման համար</t>
  </si>
  <si>
    <t>ՀՀ Շիրակի մարզ</t>
  </si>
  <si>
    <t xml:space="preserve">Արթուր Ալեքսանյանի անվան նոր սպորտային համալիր </t>
  </si>
  <si>
    <t>Մարզական օբյեկտների շինարարություն</t>
  </si>
  <si>
    <t>Արթուր Աբրահամի անվան մարզահամալիր</t>
  </si>
  <si>
    <t>«Երևանի օլիմպիական հերթափոխի պետական մարզական քոլեջ» ՊՈԱԿ (բռնցքամարտի և ձյուդոյի մարզադահլիճ)</t>
  </si>
  <si>
    <t>ՀՀ Արագածոտնի մարզ</t>
  </si>
  <si>
    <t>Ալագյազ համայնքում Մալխաս և Ռոման Ամոյանների անվան նոր մարզադպրոց</t>
  </si>
  <si>
    <t>ՀՀ Վայոց Ձորի մարզ</t>
  </si>
  <si>
    <t>Մարզական համալիր Եղեգնաձորում</t>
  </si>
  <si>
    <t>Մարզական համալիր Բերդում</t>
  </si>
  <si>
    <t>Հանրակրթական կրթություն իրականացնող ուսումնական հաստատությունների մարզադահլիճների վերակառուցում</t>
  </si>
  <si>
    <t>«ք. Մարալիկի թիվ 1 միջնակարգ դպրոց» ՊՈԱԿ</t>
  </si>
  <si>
    <t>ՀՀ Սյունիքի մարզ</t>
  </si>
  <si>
    <t>«ք. Գորիսի Ա.Բակունցի անվան թիվ 1 ավագ դպրոց»ՊՈԱԿ</t>
  </si>
  <si>
    <t>Հանրակրթական դպրոցների նոր շենքերի կառուցում</t>
  </si>
  <si>
    <t>«Հրազդանի Լևոն Խեչոյանի անվան թիվ 10 ավագ դպրոց» ՊՈԱԿ</t>
  </si>
  <si>
    <t>Հանրակրթական դպրոցների շենքերի վերակառուցում, հիմնանորոգում</t>
  </si>
  <si>
    <t>«Երևանի թիվ 22 հիմնական դպրոց» ՊՈԱԿ</t>
  </si>
  <si>
    <t>1236-32004</t>
  </si>
  <si>
    <t xml:space="preserve"> Հանրակրթական դպրոցների շենքերի վերակառուցում, հիմնանորոգում</t>
  </si>
  <si>
    <t>71621100-506</t>
  </si>
  <si>
    <t xml:space="preserve"> տեխնիկական վերլուծության և խրհրդատվության ծառայություններ</t>
  </si>
  <si>
    <t>ՀՄԱ</t>
  </si>
  <si>
    <t xml:space="preserve"> դրամ</t>
  </si>
  <si>
    <t>71621100-507</t>
  </si>
  <si>
    <t>71621100-508</t>
  </si>
  <si>
    <t>71621100-509</t>
  </si>
  <si>
    <t>71621100-510</t>
  </si>
  <si>
    <t>71621100-511</t>
  </si>
  <si>
    <t>71621100-512</t>
  </si>
  <si>
    <t xml:space="preserve"> ՀԱՆԳԻՍՏ, ՄՇԱԿՈՒՅԹ ԵՎ ԿՐՈՆ</t>
  </si>
  <si>
    <t xml:space="preserve"> ՀԻՄՆԱԿԱՆ ՄԻՋՈՑՆԵՐ</t>
  </si>
  <si>
    <t xml:space="preserve"> ՇԵՆՔԵՐ ԵՎ ՇԻՆՈՒԹՅՈՒՆՆԵՐ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</si>
  <si>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</si>
  <si>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 - Նախագծահետազոտական ծախսեր</t>
  </si>
  <si>
    <t xml:space="preserve"> Մասնագիտական կրթության և ուսուցման ծրագիր</t>
  </si>
  <si>
    <t>ԱՅԼ ՀԻՄՆԱԿԱՆ ՄԻՋՈՑՆԵՐ</t>
  </si>
  <si>
    <t xml:space="preserve"> Մասսայական սպորտ</t>
  </si>
  <si>
    <t xml:space="preserve"> Ապահով դպրոց</t>
  </si>
  <si>
    <t xml:space="preserve"> Մշակութային ծառայություններ</t>
  </si>
  <si>
    <t xml:space="preserve"> Թանգարաններ և ցուցասրահներ</t>
  </si>
  <si>
    <t>08</t>
  </si>
  <si>
    <t>Մշակութային ժառանգության ծրագիր</t>
  </si>
  <si>
    <t xml:space="preserve"> Թանգարանների համար նոր շենքերի կառուցում</t>
  </si>
  <si>
    <t xml:space="preserve"> Հարկեր, պարտադիր վճարներ և տույժեր, որոնք կառավարման տարբեր մակարդակների կողմից կիրառվում են միմյանց նկատմամբ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</si>
  <si>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</si>
  <si>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</si>
  <si>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</si>
  <si>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</si>
  <si>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</si>
  <si>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</si>
  <si>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</si>
  <si>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</si>
  <si>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</si>
  <si>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</si>
  <si>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</si>
  <si>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</si>
  <si>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1163 - 12001</t>
  </si>
  <si>
    <t>Համայնքային ենթակայության մարզական հաստատությունների  վերանորոգում և կառուցում</t>
  </si>
  <si>
    <t>Տրանսֆերտների տրամադրում</t>
  </si>
  <si>
    <t>1163 - 32001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</si>
  <si>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</si>
  <si>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Ապահով դպրոց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</si>
  <si>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</si>
  <si>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</si>
  <si>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1183 - 32009</t>
  </si>
  <si>
    <t>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</si>
  <si>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</si>
  <si>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</si>
  <si>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</si>
  <si>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</si>
  <si>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</si>
  <si>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</si>
  <si>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1075 - 32012</t>
  </si>
  <si>
    <t>Թանգարանների համար նոր շենքերի կառուցում</t>
  </si>
  <si>
    <t>Թանգարանների շենքերի, մասնաշենքերի կառուցում և նախագծում, նորաստեղծ թանգարանների նորակառույց շենքերով ապահովում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</si>
  <si>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</si>
  <si>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</si>
  <si>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 Ակտիվն օգտագործող կազմակերպությունների անվանումները` Մասնագիտական ուսումնական հաստատություններ </t>
  </si>
  <si>
    <t>Հիմնանորոգվող մասնագիտական ուսումնական հաստատությունների քանակ, հատ</t>
  </si>
  <si>
    <t/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</si>
  <si>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</si>
  <si>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Կառուցվող  մասնագիտական ուսումնական հաստատությունների քանակ, հատ</t>
  </si>
  <si>
    <t xml:space="preserve"> Թանգարանների շենքերի, մասնաշենքերի կառուցում և նախագծում, նորաստեղծ թանգարանների նորակառույց շենքերով ապահովում</t>
  </si>
  <si>
    <t xml:space="preserve"> Ակտիվն օգտագործող կազմակերպության անվանումը` Թանգարաններ </t>
  </si>
  <si>
    <t xml:space="preserve"> Մշակութային ժառանգության ծրագիր</t>
  </si>
  <si>
    <t xml:space="preserve"> Համայնքային ենթակայության մարզական հաստատությունների  վերանորոգում և կառուցում </t>
  </si>
  <si>
    <t xml:space="preserve"> Տրանսֆերտների տրամադրում </t>
  </si>
  <si>
    <t xml:space="preserve"> Շահառուների ընտրության չափորոշիչները` ՀՀ համայնքների ենթակայության մարզական հաստատությունների շենքային պայմանների բարելավման անհրաժեշտությունը </t>
  </si>
  <si>
    <t>Կառուցման ենթակա օբյեկտների թիվ, հատ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</si>
  <si>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</si>
  <si>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կազմակերպության անվանումը` Մարզական հաստատություններ </t>
  </si>
  <si>
    <t>Նախագծանահաշվային փաստաթղթերի քանակ, հատ</t>
  </si>
  <si>
    <t>Կառուցման ենթակա օբյյեկտների թիվ, հատ</t>
  </si>
  <si>
    <t xml:space="preserve"> Ակտիվն օգտագործող կազմակերպությունների անվանումները` Հանրակրթական դպրոցներ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</si>
  <si>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</si>
  <si>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>հիմնանորոգվող ուսումնական հաստատությունների քանակ, հատ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</si>
  <si>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</si>
  <si>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անվանումները` Հանրակրթական դպրոցներ </t>
  </si>
  <si>
    <t>ՀՀ-ում կրթական որակյալ ծառայությունների հասանելիության ապահովման ծրագրի շրջանակներում կառուցվող ոչ մոդուլային դպրոցների թիվը, հատ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</si>
  <si>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</si>
  <si>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>ԲՍԿ</t>
  </si>
  <si>
    <t>ՀՀ ՔԱՂԱՔԱՇԻՆՈՒԹՅԱՆ ԿՈՄԻՏԵ</t>
  </si>
  <si>
    <t>Վերակառուցվող դպրոցների թիվը, հատ</t>
  </si>
  <si>
    <t xml:space="preserve"> ԱՅԼ ՄԱՍՆԱԳԻՏԱԿԱՆ ԾԱՌԱՅՈՒԹՅՈՒՆՆԵՐԻ ՁԵՌՔ ԲԵՐՈՒՄ</t>
  </si>
  <si>
    <t xml:space="preserve"> - Մասնագիտական ծառայություններ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</si>
  <si>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</si>
  <si>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</si>
  <si>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</si>
  <si>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</si>
  <si>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</si>
  <si>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ՀՀ Գեղարքունիքի մարզ</t>
  </si>
  <si>
    <t>Բերդկունքի Սպիտակ բերդի նորոգում, ամրակայում և վերականգնում</t>
  </si>
  <si>
    <t>Ալավերդի համայնքի Կաճաճկուտ բնակավայրի Սեդվի վանական համալիրի փլուզված եռահարկ աշտարակի նորոգում, ամրակայում, վերականգնում և տարածքի բարեկարգում</t>
  </si>
  <si>
    <t>Երերույքի տաճարի և փոքր դամբարանի թաղերի ամրակայում, Անիպեմզայի մշակույթի տան վերականգնում և փոքրիկ թանգարանի ստեղծում</t>
  </si>
  <si>
    <t xml:space="preserve">Շատիվանքի վանական համալիրի ամրակայում, մասնակի վերականգնում և տարածքի բարեկարգում </t>
  </si>
  <si>
    <t>Հորսի  իշխան Չեսար Օրբելյանի ապարանքի  ամրակայում, նորոգում, վերականգնում</t>
  </si>
  <si>
    <t xml:space="preserve"> Հուշարձանների և մշակութային արժեքների վերականգնում և պահպանում</t>
  </si>
  <si>
    <t>07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</si>
  <si>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</si>
  <si>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</si>
  <si>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</si>
  <si>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Հանրության կողմից անմիջականորեն օգտագործվող ակտիվների հետ կապված միջոցառումներ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</si>
  <si>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</si>
  <si>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</si>
  <si>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 կազմակերպության անվանումը` Մասնագիտացված կազմակերպություններ </t>
  </si>
  <si>
    <t>Հուշարձանների ամրակայման, նորոգման և վերականգնման աշխատանքներ, քանակ</t>
  </si>
  <si>
    <t>գ. Նոր Եդեսիայի Ն. Շնորհալու անվ. միջնակարգ դպրոց</t>
  </si>
  <si>
    <t>ՀՀ Արմավիրի մարզ</t>
  </si>
  <si>
    <t>գ. Նոր Կեսարիայի միջնակարգ դպրոց</t>
  </si>
  <si>
    <t>«Ալավերդու Սայաթ Նովայի անվան թիվ 8 ավագ դպրոց» ՊՈԱԿ</t>
  </si>
  <si>
    <t>«Վարդենիսի Հ. Համբարձումյանի անվան ավագ դպրոց» ՊՈԱԿ</t>
  </si>
  <si>
    <t>1236-32003</t>
  </si>
  <si>
    <t xml:space="preserve"> Հանրակրթական դպրոցների նոր շենքերի կառուցում</t>
  </si>
  <si>
    <t>45211229-61</t>
  </si>
  <si>
    <t xml:space="preserve"> շինարարական աշխատանքներ դպրոցների համար</t>
  </si>
  <si>
    <t>45211229-69</t>
  </si>
  <si>
    <t>45211229-191</t>
  </si>
  <si>
    <t>45211229-192</t>
  </si>
  <si>
    <t xml:space="preserve"> հեղինակային հսկողության ծառայություններ</t>
  </si>
  <si>
    <t xml:space="preserve"> տեխնիկական հսկողության ծառայություններ</t>
  </si>
  <si>
    <t xml:space="preserve"> 71351540-267</t>
  </si>
  <si>
    <t xml:space="preserve"> 71351540-268</t>
  </si>
  <si>
    <t xml:space="preserve"> 98111140-13</t>
  </si>
  <si>
    <t xml:space="preserve"> 98111140-12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</si>
  <si>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</si>
  <si>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ՀԱՅԱՍՏԱՆԻ ՀԱՆՐԱՊԵՏՈՒԹՅԱՆ ԿԱՌԱՎԱՐՈՒԹՅԱՆ 2024 ԹՎԱԿԱՆԻ ԴԵԿՏԵՄԲԵՐԻ 27-Ի N 2060-Ն N 10 ՀԱՎԵԼՎԱԾՈՒՄ ԿԱՏԱՐՎՈՂ  ՓՈՓՈԽՈՒԹՅՈՒՆՆԵՐԸ ԵՎ ԼՐԱՑՈՒՄՆԵՐԸ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</si>
</sst>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0.00000000000"/>
    <numFmt numFmtId="176" formatCode="_(* #,##0.000_);_(* \(#,##0.000\);_(* &quot;-&quot;??_);_(@_)"/>
    <numFmt numFmtId="177" formatCode="_(* #,##0.0_);_(* \(#,##0.0\);_(* &quot;-&quot;?_);_(@_)"/>
    <numFmt numFmtId="178" formatCode="##,##0;\(##,##0\);\-"/>
    <numFmt numFmtId="179" formatCode="_-* #,##0.0\ _₽_-;\-* #,##0.0\ _₽_-;_-* &quot;-&quot;?\ _₽_-;_-@_-"/>
    <numFmt numFmtId="180" formatCode="_(* #,##0_);_(* \(#,##0\);_(* &quot;-&quot;??_);_(@_)"/>
    <numFmt numFmtId="181" formatCode="0.000%"/>
  </numFmts>
  <fonts count="10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b/>
      <u/>
      <sz val="12"/>
      <name val="GHEA Grapalat"/>
      <family val="3"/>
    </font>
    <font>
      <b/>
      <sz val="12"/>
      <color rgb="FFFF0000"/>
      <name val="GHEA Grapalat"/>
      <family val="3"/>
    </font>
    <font>
      <sz val="12"/>
      <name val="Calibri"/>
      <family val="2"/>
    </font>
    <font>
      <b/>
      <sz val="11"/>
      <name val="GHEA Grapalat"/>
      <family val="3"/>
    </font>
    <font>
      <i/>
      <sz val="11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17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8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0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4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1" fontId="83" fillId="0" borderId="25">
      <protection locked="0"/>
    </xf>
    <xf numFmtId="171" fontId="84" fillId="56" borderId="25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3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2" fillId="9" borderId="10" applyNumberFormat="0" applyFont="0" applyAlignment="0" applyProtection="0"/>
    <xf numFmtId="0" fontId="34" fillId="17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5" fontId="94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4" fillId="42" borderId="12" applyNumberFormat="0" applyAlignment="0" applyProtection="0"/>
    <xf numFmtId="0" fontId="10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2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4" fillId="11" borderId="0" applyNumberFormat="0" applyBorder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55" borderId="24" applyNumberFormat="0" applyFont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2" fillId="0" borderId="0"/>
    <xf numFmtId="0" fontId="2" fillId="0" borderId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2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" fillId="0" borderId="0"/>
  </cellStyleXfs>
  <cellXfs count="514">
    <xf numFmtId="0" fontId="0" fillId="0" borderId="0" xfId="0"/>
    <xf numFmtId="169" fontId="18" fillId="2" borderId="21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18" fillId="2" borderId="21" xfId="0" applyFont="1" applyFill="1" applyBorder="1" applyAlignment="1">
      <alignment horizontal="left" vertical="top" wrapText="1"/>
    </xf>
    <xf numFmtId="166" fontId="74" fillId="2" borderId="21" xfId="7" applyNumberFormat="1" applyFont="1" applyFill="1" applyBorder="1" applyAlignment="1">
      <alignment horizontal="center" vertical="center" wrapText="1"/>
    </xf>
    <xf numFmtId="169" fontId="74" fillId="2" borderId="21" xfId="7" applyNumberFormat="1" applyFont="1" applyFill="1" applyBorder="1" applyAlignment="1">
      <alignment horizontal="center" vertical="center" wrapText="1"/>
    </xf>
    <xf numFmtId="166" fontId="74" fillId="2" borderId="21" xfId="7" applyNumberFormat="1" applyFont="1" applyFill="1" applyBorder="1" applyAlignment="1">
      <alignment horizontal="right" vertical="center" wrapText="1"/>
    </xf>
    <xf numFmtId="169" fontId="18" fillId="2" borderId="21" xfId="7" applyNumberFormat="1" applyFont="1" applyFill="1" applyBorder="1" applyAlignment="1">
      <alignment horizontal="center" vertical="top" wrapText="1"/>
    </xf>
    <xf numFmtId="0" fontId="74" fillId="2" borderId="2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43" fontId="74" fillId="2" borderId="21" xfId="7" applyFont="1" applyFill="1" applyBorder="1" applyAlignment="1">
      <alignment horizontal="center" vertical="center" wrapText="1"/>
    </xf>
    <xf numFmtId="169" fontId="18" fillId="2" borderId="21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18" fillId="2" borderId="2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vertical="center"/>
    </xf>
    <xf numFmtId="0" fontId="74" fillId="2" borderId="0" xfId="0" applyFont="1" applyFill="1" applyAlignment="1">
      <alignment horizontal="right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8" fillId="2" borderId="26" xfId="0" applyFont="1" applyFill="1" applyBorder="1" applyAlignment="1">
      <alignment horizontal="center" vertical="center" wrapText="1"/>
    </xf>
    <xf numFmtId="0" fontId="74" fillId="2" borderId="0" xfId="299" applyFont="1" applyFill="1"/>
    <xf numFmtId="0" fontId="18" fillId="2" borderId="26" xfId="96" applyFont="1" applyFill="1" applyBorder="1" applyAlignment="1">
      <alignment horizontal="center" vertical="center" wrapText="1"/>
    </xf>
    <xf numFmtId="165" fontId="18" fillId="2" borderId="26" xfId="6" applyFont="1" applyFill="1" applyBorder="1" applyAlignment="1">
      <alignment horizontal="center" vertical="center"/>
    </xf>
    <xf numFmtId="169" fontId="18" fillId="2" borderId="26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0" fontId="88" fillId="2" borderId="29" xfId="96" applyFont="1" applyFill="1" applyBorder="1" applyAlignment="1">
      <alignment horizontal="center" vertical="center" wrapText="1"/>
    </xf>
    <xf numFmtId="0" fontId="18" fillId="0" borderId="26" xfId="96" applyFont="1" applyBorder="1" applyAlignment="1">
      <alignment horizontal="left" vertical="center" wrapText="1"/>
    </xf>
    <xf numFmtId="0" fontId="74" fillId="2" borderId="22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0" fontId="88" fillId="2" borderId="29" xfId="96" applyFont="1" applyFill="1" applyBorder="1" applyAlignment="1">
      <alignment horizontal="left" vertical="center" wrapText="1"/>
    </xf>
    <xf numFmtId="0" fontId="18" fillId="2" borderId="22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vertical="center" wrapText="1"/>
    </xf>
    <xf numFmtId="0" fontId="74" fillId="2" borderId="2" xfId="0" applyFont="1" applyFill="1" applyBorder="1" applyAlignment="1">
      <alignment vertical="top" wrapText="1"/>
    </xf>
    <xf numFmtId="169" fontId="86" fillId="2" borderId="21" xfId="7" applyNumberFormat="1" applyFont="1" applyFill="1" applyBorder="1" applyAlignment="1">
      <alignment horizontal="right" vertical="center" wrapText="1"/>
    </xf>
    <xf numFmtId="169" fontId="74" fillId="2" borderId="21" xfId="7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 wrapText="1"/>
    </xf>
    <xf numFmtId="0" fontId="74" fillId="2" borderId="26" xfId="208" applyFont="1" applyFill="1" applyBorder="1" applyAlignment="1">
      <alignment horizontal="center"/>
    </xf>
    <xf numFmtId="0" fontId="74" fillId="2" borderId="26" xfId="208" applyFont="1" applyFill="1" applyBorder="1" applyAlignment="1">
      <alignment horizontal="left"/>
    </xf>
    <xf numFmtId="169" fontId="74" fillId="0" borderId="26" xfId="208" applyNumberFormat="1" applyFont="1" applyBorder="1"/>
    <xf numFmtId="43" fontId="74" fillId="2" borderId="26" xfId="217" applyFont="1" applyFill="1" applyBorder="1"/>
    <xf numFmtId="0" fontId="74" fillId="2" borderId="26" xfId="208" applyFont="1" applyFill="1" applyBorder="1"/>
    <xf numFmtId="0" fontId="90" fillId="2" borderId="0" xfId="208" applyFont="1" applyFill="1"/>
    <xf numFmtId="169" fontId="88" fillId="2" borderId="26" xfId="2030" applyNumberFormat="1" applyFont="1" applyFill="1" applyBorder="1" applyAlignment="1">
      <alignment vertical="center"/>
    </xf>
    <xf numFmtId="166" fontId="88" fillId="2" borderId="26" xfId="2030" applyNumberFormat="1" applyFont="1" applyFill="1" applyBorder="1" applyAlignment="1">
      <alignment vertical="center"/>
    </xf>
    <xf numFmtId="0" fontId="89" fillId="2" borderId="0" xfId="208" applyFont="1" applyFill="1"/>
    <xf numFmtId="0" fontId="86" fillId="2" borderId="29" xfId="208" applyFont="1" applyFill="1" applyBorder="1" applyAlignment="1">
      <alignment vertical="center" wrapText="1"/>
    </xf>
    <xf numFmtId="169" fontId="86" fillId="2" borderId="26" xfId="2030" applyNumberFormat="1" applyFont="1" applyFill="1" applyBorder="1" applyAlignment="1">
      <alignment vertical="center"/>
    </xf>
    <xf numFmtId="166" fontId="86" fillId="2" borderId="26" xfId="2030" applyNumberFormat="1" applyFont="1" applyFill="1" applyBorder="1" applyAlignment="1">
      <alignment vertical="center"/>
    </xf>
    <xf numFmtId="0" fontId="86" fillId="2" borderId="26" xfId="208" applyFont="1" applyFill="1" applyBorder="1" applyAlignment="1">
      <alignment vertical="center"/>
    </xf>
    <xf numFmtId="0" fontId="89" fillId="2" borderId="0" xfId="208" applyFont="1" applyFill="1" applyAlignment="1">
      <alignment vertical="center"/>
    </xf>
    <xf numFmtId="0" fontId="74" fillId="2" borderId="0" xfId="0" applyFont="1" applyFill="1" applyAlignment="1">
      <alignment vertical="top"/>
    </xf>
    <xf numFmtId="0" fontId="74" fillId="2" borderId="0" xfId="0" applyFont="1" applyFill="1" applyAlignment="1">
      <alignment horizontal="left" vertical="center" wrapText="1"/>
    </xf>
    <xf numFmtId="0" fontId="91" fillId="2" borderId="1" xfId="0" applyFont="1" applyFill="1" applyBorder="1"/>
    <xf numFmtId="0" fontId="91" fillId="2" borderId="26" xfId="0" applyFont="1" applyFill="1" applyBorder="1"/>
    <xf numFmtId="166" fontId="75" fillId="2" borderId="0" xfId="253" applyNumberFormat="1" applyFont="1" applyFill="1" applyAlignment="1">
      <alignment wrapText="1"/>
    </xf>
    <xf numFmtId="166" fontId="74" fillId="2" borderId="26" xfId="96" applyNumberFormat="1" applyFont="1" applyFill="1" applyBorder="1" applyAlignment="1">
      <alignment vertical="center" wrapText="1"/>
    </xf>
    <xf numFmtId="166" fontId="88" fillId="2" borderId="26" xfId="6" applyNumberFormat="1" applyFont="1" applyFill="1" applyBorder="1" applyAlignment="1">
      <alignment horizontal="center" vertical="center"/>
    </xf>
    <xf numFmtId="166" fontId="18" fillId="2" borderId="26" xfId="96" applyNumberFormat="1" applyFont="1" applyFill="1" applyBorder="1" applyAlignment="1">
      <alignment horizontal="center" vertical="center" wrapText="1"/>
    </xf>
    <xf numFmtId="0" fontId="74" fillId="2" borderId="0" xfId="253" applyFont="1" applyFill="1"/>
    <xf numFmtId="166" fontId="18" fillId="2" borderId="26" xfId="253" applyNumberFormat="1" applyFont="1" applyFill="1" applyBorder="1" applyAlignment="1">
      <alignment vertical="center"/>
    </xf>
    <xf numFmtId="166" fontId="74" fillId="2" borderId="33" xfId="7" applyNumberFormat="1" applyFont="1" applyFill="1" applyBorder="1" applyAlignment="1">
      <alignment horizontal="right" vertical="center" wrapText="1"/>
    </xf>
    <xf numFmtId="0" fontId="18" fillId="2" borderId="1" xfId="0" applyFont="1" applyFill="1" applyBorder="1" applyAlignment="1">
      <alignment vertical="top" wrapText="1"/>
    </xf>
    <xf numFmtId="169" fontId="74" fillId="2" borderId="33" xfId="7" applyNumberFormat="1" applyFont="1" applyFill="1" applyBorder="1" applyAlignment="1">
      <alignment horizontal="center" vertical="center" wrapText="1"/>
    </xf>
    <xf numFmtId="169" fontId="18" fillId="2" borderId="33" xfId="7" applyNumberFormat="1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169" fontId="18" fillId="2" borderId="33" xfId="7" applyNumberFormat="1" applyFont="1" applyFill="1" applyBorder="1" applyAlignment="1">
      <alignment horizontal="right" vertical="center" wrapText="1"/>
    </xf>
    <xf numFmtId="0" fontId="86" fillId="2" borderId="33" xfId="165" applyFont="1" applyFill="1" applyBorder="1">
      <alignment horizontal="left" vertical="top" wrapText="1"/>
    </xf>
    <xf numFmtId="169" fontId="86" fillId="2" borderId="33" xfId="7" applyNumberFormat="1" applyFont="1" applyFill="1" applyBorder="1" applyAlignment="1">
      <alignment horizontal="right" vertical="center" wrapText="1"/>
    </xf>
    <xf numFmtId="166" fontId="74" fillId="2" borderId="33" xfId="7" applyNumberFormat="1" applyFont="1" applyFill="1" applyBorder="1" applyAlignment="1">
      <alignment horizontal="center" vertical="center" wrapText="1"/>
    </xf>
    <xf numFmtId="169" fontId="74" fillId="2" borderId="33" xfId="7" applyNumberFormat="1" applyFont="1" applyFill="1" applyBorder="1" applyAlignment="1">
      <alignment horizontal="right" vertical="center" wrapText="1"/>
    </xf>
    <xf numFmtId="0" fontId="74" fillId="57" borderId="33" xfId="0" applyFont="1" applyFill="1" applyBorder="1" applyAlignment="1">
      <alignment wrapText="1"/>
    </xf>
    <xf numFmtId="0" fontId="74" fillId="2" borderId="33" xfId="0" applyFont="1" applyFill="1" applyBorder="1" applyAlignment="1">
      <alignment vertical="top" wrapText="1"/>
    </xf>
    <xf numFmtId="0" fontId="86" fillId="2" borderId="29" xfId="0" applyFont="1" applyFill="1" applyBorder="1" applyAlignment="1">
      <alignment vertical="center" wrapText="1"/>
    </xf>
    <xf numFmtId="0" fontId="18" fillId="2" borderId="33" xfId="96" applyFont="1" applyFill="1" applyBorder="1" applyAlignment="1">
      <alignment horizontal="left" vertical="center" wrapText="1"/>
    </xf>
    <xf numFmtId="169" fontId="18" fillId="2" borderId="33" xfId="96" applyNumberFormat="1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74" fillId="2" borderId="33" xfId="208" applyFont="1" applyFill="1" applyBorder="1"/>
    <xf numFmtId="169" fontId="74" fillId="0" borderId="33" xfId="0" applyNumberFormat="1" applyFont="1" applyBorder="1" applyAlignment="1">
      <alignment horizontal="right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95" fillId="2" borderId="0" xfId="299" applyFont="1" applyFill="1"/>
    <xf numFmtId="0" fontId="95" fillId="2" borderId="0" xfId="253" applyFont="1" applyFill="1"/>
    <xf numFmtId="0" fontId="74" fillId="2" borderId="26" xfId="299" applyFont="1" applyFill="1" applyBorder="1" applyAlignment="1">
      <alignment horizontal="center"/>
    </xf>
    <xf numFmtId="0" fontId="74" fillId="2" borderId="26" xfId="0" applyFont="1" applyFill="1" applyBorder="1" applyAlignment="1">
      <alignment horizontal="center"/>
    </xf>
    <xf numFmtId="166" fontId="74" fillId="2" borderId="26" xfId="253" applyNumberFormat="1" applyFont="1" applyFill="1" applyBorder="1"/>
    <xf numFmtId="0" fontId="74" fillId="2" borderId="33" xfId="0" applyFont="1" applyFill="1" applyBorder="1" applyAlignment="1">
      <alignment vertical="center" wrapText="1"/>
    </xf>
    <xf numFmtId="0" fontId="18" fillId="2" borderId="35" xfId="0" applyFont="1" applyFill="1" applyBorder="1" applyAlignment="1">
      <alignment vertical="top" wrapText="1"/>
    </xf>
    <xf numFmtId="0" fontId="18" fillId="2" borderId="33" xfId="0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horizontal="left" vertical="center" wrapText="1"/>
    </xf>
    <xf numFmtId="43" fontId="18" fillId="2" borderId="33" xfId="7" applyFont="1" applyFill="1" applyBorder="1" applyAlignment="1">
      <alignment vertical="center" wrapText="1"/>
    </xf>
    <xf numFmtId="0" fontId="91" fillId="0" borderId="0" xfId="0" applyFont="1" applyAlignment="1">
      <alignment horizontal="left" vertical="top" wrapText="1"/>
    </xf>
    <xf numFmtId="0" fontId="7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43" fontId="15" fillId="2" borderId="33" xfId="7" applyFont="1" applyFill="1" applyBorder="1" applyAlignment="1">
      <alignment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4" fillId="2" borderId="33" xfId="0" applyFont="1" applyFill="1" applyBorder="1" applyAlignment="1">
      <alignment horizontal="right" vertical="center" wrapText="1"/>
    </xf>
    <xf numFmtId="0" fontId="74" fillId="0" borderId="0" xfId="0" applyFont="1" applyAlignment="1">
      <alignment horizontal="left" vertical="top" wrapText="1"/>
    </xf>
    <xf numFmtId="0" fontId="75" fillId="2" borderId="37" xfId="0" applyFont="1" applyFill="1" applyBorder="1" applyAlignment="1">
      <alignment vertical="center" wrapText="1"/>
    </xf>
    <xf numFmtId="0" fontId="75" fillId="2" borderId="23" xfId="0" applyFont="1" applyFill="1" applyBorder="1" applyAlignment="1">
      <alignment vertical="center" wrapText="1"/>
    </xf>
    <xf numFmtId="0" fontId="74" fillId="0" borderId="0" xfId="0" applyFont="1" applyAlignment="1">
      <alignment horizontal="center" vertical="top" wrapText="1"/>
    </xf>
    <xf numFmtId="0" fontId="75" fillId="2" borderId="0" xfId="0" applyFont="1" applyFill="1" applyAlignment="1">
      <alignment horizontal="left" vertical="center" wrapText="1"/>
    </xf>
    <xf numFmtId="169" fontId="88" fillId="2" borderId="33" xfId="2030" applyNumberFormat="1" applyFont="1" applyFill="1" applyBorder="1" applyAlignment="1">
      <alignment vertical="center"/>
    </xf>
    <xf numFmtId="166" fontId="88" fillId="2" borderId="33" xfId="2030" applyNumberFormat="1" applyFont="1" applyFill="1" applyBorder="1" applyAlignment="1">
      <alignment vertical="center"/>
    </xf>
    <xf numFmtId="165" fontId="74" fillId="0" borderId="33" xfId="6" applyFont="1" applyFill="1" applyBorder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166" fontId="95" fillId="2" borderId="0" xfId="253" applyNumberFormat="1" applyFont="1" applyFill="1"/>
    <xf numFmtId="0" fontId="91" fillId="2" borderId="33" xfId="0" applyFont="1" applyFill="1" applyBorder="1"/>
    <xf numFmtId="0" fontId="18" fillId="0" borderId="26" xfId="96" applyFont="1" applyBorder="1" applyAlignment="1">
      <alignment horizontal="center" vertical="center" wrapText="1"/>
    </xf>
    <xf numFmtId="169" fontId="18" fillId="0" borderId="26" xfId="96" applyNumberFormat="1" applyFont="1" applyBorder="1" applyAlignment="1">
      <alignment horizontal="center" vertical="center" wrapText="1"/>
    </xf>
    <xf numFmtId="165" fontId="18" fillId="0" borderId="26" xfId="6" applyFont="1" applyFill="1" applyBorder="1" applyAlignment="1">
      <alignment horizontal="center" vertical="center"/>
    </xf>
    <xf numFmtId="0" fontId="74" fillId="0" borderId="0" xfId="299" applyFont="1"/>
    <xf numFmtId="0" fontId="74" fillId="0" borderId="26" xfId="208" applyFont="1" applyBorder="1" applyAlignment="1">
      <alignment horizontal="center"/>
    </xf>
    <xf numFmtId="0" fontId="74" fillId="0" borderId="26" xfId="208" applyFont="1" applyBorder="1" applyAlignment="1">
      <alignment horizontal="left"/>
    </xf>
    <xf numFmtId="43" fontId="74" fillId="0" borderId="26" xfId="217" applyFont="1" applyFill="1" applyBorder="1"/>
    <xf numFmtId="0" fontId="74" fillId="0" borderId="26" xfId="208" applyFont="1" applyBorder="1"/>
    <xf numFmtId="0" fontId="90" fillId="0" borderId="0" xfId="208" applyFont="1"/>
    <xf numFmtId="0" fontId="74" fillId="2" borderId="0" xfId="253" applyFont="1" applyFill="1" applyAlignment="1">
      <alignment vertical="top"/>
    </xf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/>
    <xf numFmtId="166" fontId="74" fillId="2" borderId="0" xfId="253" applyNumberFormat="1" applyFont="1" applyFill="1" applyAlignment="1">
      <alignment horizontal="center"/>
    </xf>
    <xf numFmtId="49" fontId="18" fillId="2" borderId="26" xfId="96" applyNumberFormat="1" applyFont="1" applyFill="1" applyBorder="1" applyAlignment="1">
      <alignment horizontal="center" vertical="center" textRotation="90" wrapText="1"/>
    </xf>
    <xf numFmtId="166" fontId="18" fillId="2" borderId="26" xfId="165" applyNumberFormat="1" applyFont="1" applyFill="1" applyBorder="1" applyAlignment="1">
      <alignment horizontal="center" vertical="center" wrapText="1"/>
    </xf>
    <xf numFmtId="0" fontId="97" fillId="2" borderId="26" xfId="253" applyFont="1" applyFill="1" applyBorder="1" applyAlignment="1">
      <alignment horizontal="center" vertical="center" wrapText="1"/>
    </xf>
    <xf numFmtId="0" fontId="74" fillId="2" borderId="0" xfId="1734" applyFont="1" applyFill="1"/>
    <xf numFmtId="0" fontId="74" fillId="2" borderId="0" xfId="1734" applyFont="1" applyFill="1" applyAlignment="1">
      <alignment vertical="center"/>
    </xf>
    <xf numFmtId="0" fontId="74" fillId="2" borderId="0" xfId="1734" applyFont="1" applyFill="1" applyAlignment="1">
      <alignment horizontal="center" vertical="center"/>
    </xf>
    <xf numFmtId="0" fontId="18" fillId="2" borderId="0" xfId="1734" applyFont="1" applyFill="1" applyAlignment="1">
      <alignment horizontal="center" vertical="center" wrapText="1"/>
    </xf>
    <xf numFmtId="0" fontId="74" fillId="2" borderId="26" xfId="1736" applyFont="1" applyFill="1" applyBorder="1" applyAlignment="1">
      <alignment horizontal="center" vertical="center"/>
    </xf>
    <xf numFmtId="0" fontId="74" fillId="2" borderId="26" xfId="1735" applyFont="1" applyFill="1" applyBorder="1" applyAlignment="1">
      <alignment horizontal="center"/>
    </xf>
    <xf numFmtId="169" fontId="74" fillId="2" borderId="0" xfId="299" applyNumberFormat="1" applyFont="1" applyFill="1"/>
    <xf numFmtId="43" fontId="74" fillId="2" borderId="33" xfId="7" applyFont="1" applyFill="1" applyBorder="1" applyAlignment="1">
      <alignment horizontal="center" vertical="center" wrapText="1"/>
    </xf>
    <xf numFmtId="169" fontId="74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18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168" fontId="18" fillId="2" borderId="26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74" fillId="2" borderId="26" xfId="96" applyFont="1" applyFill="1" applyBorder="1" applyAlignment="1">
      <alignment horizontal="center" vertical="center" wrapText="1"/>
    </xf>
    <xf numFmtId="0" fontId="97" fillId="2" borderId="26" xfId="96" applyFont="1" applyFill="1" applyBorder="1" applyAlignment="1">
      <alignment horizontal="center" vertical="center" wrapText="1"/>
    </xf>
    <xf numFmtId="168" fontId="74" fillId="2" borderId="26" xfId="96" applyNumberFormat="1" applyFont="1" applyFill="1" applyBorder="1" applyAlignment="1">
      <alignment horizontal="center" vertical="center" wrapText="1"/>
    </xf>
    <xf numFmtId="0" fontId="74" fillId="0" borderId="29" xfId="0" applyFont="1" applyBorder="1" applyAlignment="1">
      <alignment horizontal="left" vertical="top" wrapText="1"/>
    </xf>
    <xf numFmtId="0" fontId="18" fillId="2" borderId="29" xfId="0" applyFont="1" applyFill="1" applyBorder="1" applyAlignment="1">
      <alignment horizontal="center" vertical="center" wrapText="1"/>
    </xf>
    <xf numFmtId="0" fontId="86" fillId="2" borderId="26" xfId="253" applyFont="1" applyFill="1" applyBorder="1" applyAlignment="1">
      <alignment horizontal="center" vertical="center" wrapText="1"/>
    </xf>
    <xf numFmtId="166" fontId="18" fillId="0" borderId="26" xfId="96" applyNumberFormat="1" applyFont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/>
    </xf>
    <xf numFmtId="0" fontId="74" fillId="2" borderId="0" xfId="1660" applyFont="1" applyFill="1" applyAlignment="1">
      <alignment vertical="top"/>
    </xf>
    <xf numFmtId="169" fontId="74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49" fontId="18" fillId="2" borderId="0" xfId="96" applyNumberFormat="1" applyFont="1" applyFill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left" vertical="center" wrapText="1"/>
    </xf>
    <xf numFmtId="169" fontId="18" fillId="0" borderId="21" xfId="7" applyNumberFormat="1" applyFont="1" applyFill="1" applyBorder="1" applyAlignment="1">
      <alignment horizontal="center" vertical="center" wrapText="1"/>
    </xf>
    <xf numFmtId="0" fontId="74" fillId="0" borderId="33" xfId="0" applyFont="1" applyBorder="1" applyAlignment="1">
      <alignment horizontal="center" vertical="center" wrapText="1"/>
    </xf>
    <xf numFmtId="174" fontId="74" fillId="0" borderId="33" xfId="0" applyNumberFormat="1" applyFont="1" applyBorder="1" applyAlignment="1">
      <alignment horizontal="center" vertical="center"/>
    </xf>
    <xf numFmtId="0" fontId="18" fillId="2" borderId="33" xfId="0" applyFont="1" applyFill="1" applyBorder="1" applyAlignment="1">
      <alignment horizontal="left" vertical="top" wrapText="1"/>
    </xf>
    <xf numFmtId="0" fontId="74" fillId="2" borderId="33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49" fontId="18" fillId="2" borderId="35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/>
    </xf>
    <xf numFmtId="0" fontId="18" fillId="2" borderId="33" xfId="0" applyFont="1" applyFill="1" applyBorder="1" applyAlignment="1">
      <alignment horizontal="left" vertical="center" wrapText="1"/>
    </xf>
    <xf numFmtId="0" fontId="74" fillId="2" borderId="33" xfId="0" applyFont="1" applyFill="1" applyBorder="1" applyAlignment="1">
      <alignment horizontal="left" vertical="top" wrapText="1"/>
    </xf>
    <xf numFmtId="167" fontId="18" fillId="2" borderId="21" xfId="7" applyNumberFormat="1" applyFont="1" applyFill="1" applyBorder="1" applyAlignment="1">
      <alignment horizontal="center" vertical="center" wrapText="1"/>
    </xf>
    <xf numFmtId="167" fontId="18" fillId="59" borderId="26" xfId="96" applyNumberFormat="1" applyFont="1" applyFill="1" applyBorder="1" applyAlignment="1">
      <alignment horizontal="center" vertical="top" wrapText="1"/>
    </xf>
    <xf numFmtId="167" fontId="18" fillId="57" borderId="26" xfId="96" applyNumberFormat="1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4" fillId="0" borderId="33" xfId="0" applyFont="1" applyBorder="1" applyAlignment="1">
      <alignment horizontal="left" vertical="center" wrapText="1"/>
    </xf>
    <xf numFmtId="0" fontId="74" fillId="2" borderId="0" xfId="1734" applyFont="1" applyFill="1" applyAlignment="1">
      <alignment horizontal="right" vertical="center"/>
    </xf>
    <xf numFmtId="0" fontId="74" fillId="2" borderId="26" xfId="1735" applyFont="1" applyFill="1" applyBorder="1" applyAlignment="1">
      <alignment horizontal="center" vertical="center" wrapText="1"/>
    </xf>
    <xf numFmtId="169" fontId="74" fillId="2" borderId="33" xfId="0" applyNumberFormat="1" applyFont="1" applyFill="1" applyBorder="1" applyAlignment="1">
      <alignment horizontal="right" vertical="top" wrapText="1"/>
    </xf>
    <xf numFmtId="169" fontId="74" fillId="2" borderId="0" xfId="0" applyNumberFormat="1" applyFont="1" applyFill="1" applyAlignment="1">
      <alignment vertical="top"/>
    </xf>
    <xf numFmtId="0" fontId="74" fillId="2" borderId="33" xfId="0" applyFont="1" applyFill="1" applyBorder="1" applyAlignment="1">
      <alignment vertical="center"/>
    </xf>
    <xf numFmtId="0" fontId="74" fillId="2" borderId="33" xfId="0" applyFont="1" applyFill="1" applyBorder="1" applyAlignment="1">
      <alignment horizontal="center" vertical="center"/>
    </xf>
    <xf numFmtId="169" fontId="74" fillId="2" borderId="33" xfId="0" applyNumberFormat="1" applyFont="1" applyFill="1" applyBorder="1" applyAlignment="1">
      <alignment horizontal="right" vertical="center" wrapText="1"/>
    </xf>
    <xf numFmtId="169" fontId="95" fillId="2" borderId="0" xfId="0" applyNumberFormat="1" applyFont="1" applyFill="1" applyAlignment="1">
      <alignment vertical="top"/>
    </xf>
    <xf numFmtId="0" fontId="95" fillId="2" borderId="0" xfId="0" applyFont="1" applyFill="1" applyAlignment="1">
      <alignment vertical="top"/>
    </xf>
    <xf numFmtId="0" fontId="95" fillId="2" borderId="0" xfId="0" applyFont="1" applyFill="1" applyAlignment="1">
      <alignment horizontal="left" vertical="center" wrapText="1"/>
    </xf>
    <xf numFmtId="0" fontId="95" fillId="0" borderId="0" xfId="0" applyFont="1" applyAlignment="1">
      <alignment horizontal="left" vertical="center" wrapText="1"/>
    </xf>
    <xf numFmtId="168" fontId="74" fillId="0" borderId="33" xfId="0" applyNumberFormat="1" applyFont="1" applyBorder="1" applyAlignment="1">
      <alignment horizontal="center" vertical="center"/>
    </xf>
    <xf numFmtId="0" fontId="74" fillId="2" borderId="0" xfId="299" applyFont="1" applyFill="1" applyAlignment="1">
      <alignment vertical="center"/>
    </xf>
    <xf numFmtId="0" fontId="74" fillId="2" borderId="0" xfId="299" applyFont="1" applyFill="1" applyAlignment="1">
      <alignment horizontal="center" vertical="center"/>
    </xf>
    <xf numFmtId="166" fontId="74" fillId="0" borderId="33" xfId="7" applyNumberFormat="1" applyFont="1" applyFill="1" applyBorder="1" applyAlignment="1">
      <alignment horizontal="right" vertical="center" wrapText="1"/>
    </xf>
    <xf numFmtId="43" fontId="95" fillId="2" borderId="0" xfId="0" applyNumberFormat="1" applyFont="1" applyFill="1" applyAlignment="1">
      <alignment horizontal="left" vertical="top" wrapText="1"/>
    </xf>
    <xf numFmtId="0" fontId="95" fillId="2" borderId="0" xfId="0" applyFont="1" applyFill="1" applyAlignment="1">
      <alignment horizontal="left" vertical="top" wrapText="1"/>
    </xf>
    <xf numFmtId="167" fontId="95" fillId="2" borderId="0" xfId="0" applyNumberFormat="1" applyFont="1" applyFill="1" applyAlignment="1">
      <alignment horizontal="left" vertical="top" wrapText="1"/>
    </xf>
    <xf numFmtId="175" fontId="95" fillId="2" borderId="0" xfId="0" applyNumberFormat="1" applyFont="1" applyFill="1" applyAlignment="1">
      <alignment horizontal="left" vertical="top" wrapText="1"/>
    </xf>
    <xf numFmtId="3" fontId="95" fillId="2" borderId="0" xfId="0" applyNumberFormat="1" applyFont="1" applyFill="1" applyAlignment="1">
      <alignment horizontal="left" vertical="top" wrapText="1"/>
    </xf>
    <xf numFmtId="0" fontId="18" fillId="2" borderId="29" xfId="0" applyFont="1" applyFill="1" applyBorder="1" applyAlignment="1">
      <alignment horizontal="center"/>
    </xf>
    <xf numFmtId="0" fontId="74" fillId="0" borderId="33" xfId="0" applyFont="1" applyBorder="1" applyAlignment="1">
      <alignment horizontal="left" vertical="top" wrapText="1"/>
    </xf>
    <xf numFmtId="166" fontId="74" fillId="0" borderId="21" xfId="7" applyNumberFormat="1" applyFont="1" applyFill="1" applyBorder="1" applyAlignment="1">
      <alignment horizontal="right" vertical="center" wrapText="1"/>
    </xf>
    <xf numFmtId="166" fontId="74" fillId="0" borderId="26" xfId="7" applyNumberFormat="1" applyFont="1" applyFill="1" applyBorder="1" applyAlignment="1">
      <alignment horizontal="right" vertical="center" wrapText="1"/>
    </xf>
    <xf numFmtId="0" fontId="74" fillId="2" borderId="33" xfId="96" applyFont="1" applyFill="1" applyBorder="1" applyAlignment="1">
      <alignment horizontal="center" vertical="center" wrapText="1"/>
    </xf>
    <xf numFmtId="0" fontId="95" fillId="2" borderId="0" xfId="0" applyFont="1" applyFill="1"/>
    <xf numFmtId="0" fontId="75" fillId="57" borderId="33" xfId="0" applyFont="1" applyFill="1" applyBorder="1" applyAlignment="1">
      <alignment wrapText="1"/>
    </xf>
    <xf numFmtId="0" fontId="75" fillId="2" borderId="33" xfId="0" applyFont="1" applyFill="1" applyBorder="1" applyAlignment="1">
      <alignment vertical="top" wrapText="1"/>
    </xf>
    <xf numFmtId="169" fontId="75" fillId="2" borderId="33" xfId="0" applyNumberFormat="1" applyFont="1" applyFill="1" applyBorder="1" applyAlignment="1">
      <alignment horizontal="right" vertical="top" wrapText="1"/>
    </xf>
    <xf numFmtId="0" fontId="75" fillId="2" borderId="33" xfId="0" applyFont="1" applyFill="1" applyBorder="1" applyAlignment="1">
      <alignment horizontal="left" vertical="center" wrapText="1"/>
    </xf>
    <xf numFmtId="0" fontId="75" fillId="2" borderId="33" xfId="0" applyFont="1" applyFill="1" applyBorder="1" applyAlignment="1">
      <alignment vertical="center"/>
    </xf>
    <xf numFmtId="0" fontId="75" fillId="2" borderId="33" xfId="0" applyFont="1" applyFill="1" applyBorder="1" applyAlignment="1">
      <alignment horizontal="center" vertical="center"/>
    </xf>
    <xf numFmtId="169" fontId="75" fillId="2" borderId="33" xfId="0" applyNumberFormat="1" applyFont="1" applyFill="1" applyBorder="1" applyAlignment="1">
      <alignment horizontal="right" vertical="center" wrapText="1"/>
    </xf>
    <xf numFmtId="0" fontId="75" fillId="0" borderId="33" xfId="0" applyFont="1" applyBorder="1" applyAlignment="1">
      <alignment horizontal="center" vertical="center" wrapText="1"/>
    </xf>
    <xf numFmtId="165" fontId="75" fillId="0" borderId="33" xfId="6" applyFont="1" applyFill="1" applyBorder="1" applyAlignment="1">
      <alignment horizontal="center" vertical="center"/>
    </xf>
    <xf numFmtId="174" fontId="75" fillId="0" borderId="33" xfId="0" applyNumberFormat="1" applyFont="1" applyBorder="1" applyAlignment="1">
      <alignment horizontal="center" vertical="center"/>
    </xf>
    <xf numFmtId="169" fontId="75" fillId="0" borderId="33" xfId="0" applyNumberFormat="1" applyFont="1" applyBorder="1" applyAlignment="1">
      <alignment horizontal="right" vertical="center" wrapText="1"/>
    </xf>
    <xf numFmtId="49" fontId="18" fillId="2" borderId="33" xfId="96" applyNumberFormat="1" applyFont="1" applyFill="1" applyBorder="1" applyAlignment="1">
      <alignment horizontal="center" vertical="center" textRotation="90" wrapText="1"/>
    </xf>
    <xf numFmtId="166" fontId="88" fillId="0" borderId="26" xfId="6" applyNumberFormat="1" applyFont="1" applyFill="1" applyBorder="1" applyAlignment="1">
      <alignment horizontal="center" vertical="center"/>
    </xf>
    <xf numFmtId="0" fontId="74" fillId="2" borderId="0" xfId="0" applyFont="1" applyFill="1" applyAlignment="1">
      <alignment horizontal="center" vertical="top" wrapText="1"/>
    </xf>
    <xf numFmtId="0" fontId="91" fillId="2" borderId="0" xfId="0" applyFont="1" applyFill="1" applyAlignment="1">
      <alignment horizontal="left" vertical="top" wrapText="1"/>
    </xf>
    <xf numFmtId="169" fontId="18" fillId="57" borderId="33" xfId="96" applyNumberFormat="1" applyFont="1" applyFill="1" applyBorder="1" applyAlignment="1">
      <alignment horizontal="center" vertical="center" wrapText="1"/>
    </xf>
    <xf numFmtId="4" fontId="18" fillId="2" borderId="26" xfId="96" applyNumberFormat="1" applyFont="1" applyFill="1" applyBorder="1" applyAlignment="1">
      <alignment horizontal="center" vertical="center" wrapText="1"/>
    </xf>
    <xf numFmtId="0" fontId="75" fillId="2" borderId="0" xfId="0" applyFont="1" applyFill="1"/>
    <xf numFmtId="166" fontId="75" fillId="2" borderId="0" xfId="253" applyNumberFormat="1" applyFont="1" applyFill="1" applyAlignment="1">
      <alignment horizontal="center"/>
    </xf>
    <xf numFmtId="169" fontId="74" fillId="2" borderId="0" xfId="0" applyNumberFormat="1" applyFont="1" applyFill="1" applyAlignment="1">
      <alignment horizontal="left" vertical="top" wrapText="1"/>
    </xf>
    <xf numFmtId="43" fontId="91" fillId="2" borderId="33" xfId="7" applyFont="1" applyFill="1" applyBorder="1" applyAlignment="1">
      <alignment horizontal="center" vertical="top" wrapText="1"/>
    </xf>
    <xf numFmtId="43" fontId="100" fillId="2" borderId="33" xfId="7" applyFont="1" applyFill="1" applyBorder="1" applyAlignment="1">
      <alignment horizontal="center" vertical="top" wrapText="1"/>
    </xf>
    <xf numFmtId="43" fontId="91" fillId="2" borderId="0" xfId="7" applyFont="1" applyFill="1" applyAlignment="1">
      <alignment horizontal="center" vertical="top" wrapText="1"/>
    </xf>
    <xf numFmtId="43" fontId="91" fillId="2" borderId="33" xfId="7" applyFont="1" applyFill="1" applyBorder="1" applyAlignment="1">
      <alignment horizontal="left" vertical="top" wrapText="1"/>
    </xf>
    <xf numFmtId="43" fontId="91" fillId="2" borderId="0" xfId="7" applyFont="1" applyFill="1" applyAlignment="1">
      <alignment horizontal="left" vertical="top" wrapText="1"/>
    </xf>
    <xf numFmtId="43" fontId="100" fillId="2" borderId="33" xfId="7" applyFont="1" applyFill="1" applyBorder="1" applyAlignment="1">
      <alignment horizontal="left" vertical="top" wrapText="1"/>
    </xf>
    <xf numFmtId="43" fontId="18" fillId="2" borderId="33" xfId="7" applyFont="1" applyFill="1" applyBorder="1" applyAlignment="1">
      <alignment horizontal="left" vertical="top" wrapText="1"/>
    </xf>
    <xf numFmtId="43" fontId="18" fillId="2" borderId="0" xfId="7" applyFont="1" applyFill="1" applyAlignment="1">
      <alignment horizontal="left" vertical="top" wrapText="1"/>
    </xf>
    <xf numFmtId="43" fontId="74" fillId="2" borderId="33" xfId="7" applyFont="1" applyFill="1" applyBorder="1" applyAlignment="1">
      <alignment horizontal="center" vertical="top" wrapText="1"/>
    </xf>
    <xf numFmtId="1" fontId="74" fillId="2" borderId="33" xfId="7" applyNumberFormat="1" applyFont="1" applyFill="1" applyBorder="1" applyAlignment="1">
      <alignment horizontal="center" vertical="top" wrapText="1"/>
    </xf>
    <xf numFmtId="43" fontId="74" fillId="2" borderId="33" xfId="7" applyFont="1" applyFill="1" applyBorder="1" applyAlignment="1">
      <alignment horizontal="left" vertical="top" wrapText="1"/>
    </xf>
    <xf numFmtId="43" fontId="74" fillId="2" borderId="0" xfId="7" applyFont="1" applyFill="1" applyAlignment="1">
      <alignment horizontal="center" vertical="top" wrapText="1"/>
    </xf>
    <xf numFmtId="43" fontId="86" fillId="2" borderId="33" xfId="7" applyFont="1" applyFill="1" applyBorder="1" applyAlignment="1">
      <alignment horizontal="left" vertical="top" wrapText="1"/>
    </xf>
    <xf numFmtId="43" fontId="74" fillId="2" borderId="0" xfId="7" applyFont="1" applyFill="1" applyAlignment="1">
      <alignment horizontal="left" vertical="top" wrapText="1"/>
    </xf>
    <xf numFmtId="0" fontId="74" fillId="2" borderId="29" xfId="0" applyFont="1" applyFill="1" applyBorder="1" applyAlignment="1">
      <alignment horizontal="center" vertical="top" wrapText="1"/>
    </xf>
    <xf numFmtId="0" fontId="75" fillId="2" borderId="33" xfId="0" applyFont="1" applyFill="1" applyBorder="1" applyAlignment="1">
      <alignment horizontal="center" vertical="center" wrapText="1"/>
    </xf>
    <xf numFmtId="0" fontId="18" fillId="2" borderId="33" xfId="96" applyFont="1" applyFill="1" applyBorder="1" applyAlignment="1">
      <alignment horizontal="center" vertical="center" wrapText="1"/>
    </xf>
    <xf numFmtId="0" fontId="18" fillId="0" borderId="33" xfId="96" applyFont="1" applyBorder="1" applyAlignment="1">
      <alignment horizontal="left" vertical="center" wrapText="1"/>
    </xf>
    <xf numFmtId="177" fontId="18" fillId="2" borderId="33" xfId="96" applyNumberFormat="1" applyFont="1" applyFill="1" applyBorder="1" applyAlignment="1">
      <alignment horizontal="left" vertical="center" wrapText="1"/>
    </xf>
    <xf numFmtId="43" fontId="74" fillId="2" borderId="0" xfId="7" applyFont="1" applyFill="1"/>
    <xf numFmtId="0" fontId="74" fillId="2" borderId="33" xfId="299" applyFont="1" applyFill="1" applyBorder="1" applyAlignment="1">
      <alignment horizontal="center"/>
    </xf>
    <xf numFmtId="177" fontId="74" fillId="2" borderId="33" xfId="299" applyNumberFormat="1" applyFont="1" applyFill="1" applyBorder="1" applyAlignment="1">
      <alignment horizontal="center"/>
    </xf>
    <xf numFmtId="177" fontId="74" fillId="2" borderId="33" xfId="96" applyNumberFormat="1" applyFont="1" applyFill="1" applyBorder="1" applyAlignment="1">
      <alignment vertical="center" wrapText="1"/>
    </xf>
    <xf numFmtId="177" fontId="88" fillId="2" borderId="29" xfId="96" applyNumberFormat="1" applyFont="1" applyFill="1" applyBorder="1" applyAlignment="1">
      <alignment horizontal="center" vertical="center" wrapText="1"/>
    </xf>
    <xf numFmtId="0" fontId="74" fillId="2" borderId="33" xfId="253" applyFont="1" applyFill="1" applyBorder="1"/>
    <xf numFmtId="177" fontId="74" fillId="2" borderId="33" xfId="96" applyNumberFormat="1" applyFont="1" applyFill="1" applyBorder="1" applyAlignment="1">
      <alignment horizontal="center" vertical="center" wrapText="1"/>
    </xf>
    <xf numFmtId="0" fontId="86" fillId="2" borderId="0" xfId="253" applyFont="1" applyFill="1"/>
    <xf numFmtId="0" fontId="101" fillId="2" borderId="33" xfId="0" applyFont="1" applyFill="1" applyBorder="1"/>
    <xf numFmtId="0" fontId="88" fillId="0" borderId="33" xfId="0" applyFont="1" applyBorder="1" applyAlignment="1">
      <alignment vertical="center" wrapText="1"/>
    </xf>
    <xf numFmtId="177" fontId="88" fillId="2" borderId="33" xfId="253" applyNumberFormat="1" applyFont="1" applyFill="1" applyBorder="1" applyAlignment="1">
      <alignment vertical="center"/>
    </xf>
    <xf numFmtId="43" fontId="86" fillId="2" borderId="0" xfId="7" applyFont="1" applyFill="1"/>
    <xf numFmtId="0" fontId="91" fillId="2" borderId="22" xfId="0" applyFont="1" applyFill="1" applyBorder="1" applyAlignment="1">
      <alignment horizontal="center"/>
    </xf>
    <xf numFmtId="0" fontId="86" fillId="0" borderId="29" xfId="0" applyFont="1" applyBorder="1" applyAlignment="1">
      <alignment vertical="center" wrapText="1"/>
    </xf>
    <xf numFmtId="177" fontId="74" fillId="2" borderId="33" xfId="7" applyNumberFormat="1" applyFont="1" applyFill="1" applyBorder="1" applyAlignment="1">
      <alignment vertical="center"/>
    </xf>
    <xf numFmtId="0" fontId="88" fillId="0" borderId="33" xfId="96" applyFont="1" applyBorder="1" applyAlignment="1">
      <alignment horizontal="left" vertical="center" wrapText="1"/>
    </xf>
    <xf numFmtId="0" fontId="86" fillId="0" borderId="33" xfId="0" applyFont="1" applyBorder="1" applyAlignment="1">
      <alignment vertical="center" wrapText="1"/>
    </xf>
    <xf numFmtId="177" fontId="88" fillId="0" borderId="33" xfId="0" applyNumberFormat="1" applyFont="1" applyBorder="1" applyAlignment="1">
      <alignment vertical="center" wrapText="1"/>
    </xf>
    <xf numFmtId="0" fontId="91" fillId="2" borderId="2" xfId="0" applyFont="1" applyFill="1" applyBorder="1" applyAlignment="1">
      <alignment horizontal="center"/>
    </xf>
    <xf numFmtId="177" fontId="74" fillId="0" borderId="33" xfId="7" applyNumberFormat="1" applyFont="1" applyFill="1" applyBorder="1" applyAlignment="1">
      <alignment vertical="center"/>
    </xf>
    <xf numFmtId="43" fontId="95" fillId="2" borderId="0" xfId="7" applyFont="1" applyFill="1"/>
    <xf numFmtId="0" fontId="95" fillId="2" borderId="33" xfId="253" applyFont="1" applyFill="1" applyBorder="1"/>
    <xf numFmtId="43" fontId="75" fillId="2" borderId="0" xfId="7" applyFont="1" applyFill="1"/>
    <xf numFmtId="0" fontId="15" fillId="0" borderId="33" xfId="96" applyFont="1" applyBorder="1" applyAlignment="1">
      <alignment horizontal="center" vertical="center" wrapText="1"/>
    </xf>
    <xf numFmtId="0" fontId="74" fillId="0" borderId="33" xfId="299" applyFont="1" applyBorder="1" applyAlignment="1">
      <alignment vertical="top"/>
    </xf>
    <xf numFmtId="43" fontId="74" fillId="2" borderId="0" xfId="7" applyFont="1" applyFill="1" applyAlignment="1">
      <alignment vertical="center"/>
    </xf>
    <xf numFmtId="0" fontId="74" fillId="0" borderId="37" xfId="0" applyFont="1" applyBorder="1" applyAlignment="1">
      <alignment vertical="center"/>
    </xf>
    <xf numFmtId="0" fontId="74" fillId="0" borderId="29" xfId="0" applyFont="1" applyBorder="1" applyAlignment="1">
      <alignment horizontal="center" vertical="center"/>
    </xf>
    <xf numFmtId="43" fontId="74" fillId="2" borderId="0" xfId="7" applyFont="1" applyFill="1" applyAlignment="1">
      <alignment horizontal="left" vertical="center" wrapText="1"/>
    </xf>
    <xf numFmtId="178" fontId="74" fillId="0" borderId="33" xfId="6" applyNumberFormat="1" applyFont="1" applyFill="1" applyBorder="1" applyAlignment="1">
      <alignment horizontal="center" vertical="center"/>
    </xf>
    <xf numFmtId="0" fontId="74" fillId="2" borderId="0" xfId="299" applyFont="1" applyFill="1" applyAlignment="1">
      <alignment horizontal="left" vertical="center" wrapText="1"/>
    </xf>
    <xf numFmtId="0" fontId="74" fillId="0" borderId="0" xfId="299" applyFont="1" applyAlignment="1">
      <alignment horizontal="left" vertical="center" wrapText="1"/>
    </xf>
    <xf numFmtId="166" fontId="18" fillId="58" borderId="33" xfId="7" applyNumberFormat="1" applyFont="1" applyFill="1" applyBorder="1" applyAlignment="1">
      <alignment vertical="top" wrapText="1"/>
    </xf>
    <xf numFmtId="0" fontId="74" fillId="57" borderId="33" xfId="0" applyFont="1" applyFill="1" applyBorder="1" applyAlignment="1">
      <alignment vertical="center" wrapText="1"/>
    </xf>
    <xf numFmtId="169" fontId="74" fillId="57" borderId="29" xfId="0" applyNumberFormat="1" applyFont="1" applyFill="1" applyBorder="1" applyAlignment="1">
      <alignment horizontal="right" vertical="center" wrapText="1"/>
    </xf>
    <xf numFmtId="0" fontId="74" fillId="2" borderId="29" xfId="0" applyFont="1" applyFill="1" applyBorder="1" applyAlignment="1">
      <alignment horizontal="left" vertical="top" wrapText="1"/>
    </xf>
    <xf numFmtId="179" fontId="74" fillId="2" borderId="0" xfId="0" applyNumberFormat="1" applyFont="1" applyFill="1" applyAlignment="1">
      <alignment horizontal="left" vertical="top" wrapText="1"/>
    </xf>
    <xf numFmtId="169" fontId="74" fillId="2" borderId="0" xfId="253" applyNumberFormat="1" applyFont="1" applyFill="1"/>
    <xf numFmtId="0" fontId="18" fillId="2" borderId="33" xfId="0" applyFont="1" applyFill="1" applyBorder="1" applyAlignment="1">
      <alignment horizontal="center" vertical="top" wrapText="1"/>
    </xf>
    <xf numFmtId="0" fontId="86" fillId="2" borderId="29" xfId="165" applyFont="1" applyFill="1" applyBorder="1">
      <alignment horizontal="left" vertical="top" wrapText="1"/>
    </xf>
    <xf numFmtId="49" fontId="74" fillId="2" borderId="29" xfId="0" applyNumberFormat="1" applyFont="1" applyFill="1" applyBorder="1" applyAlignment="1">
      <alignment horizontal="left" vertical="top" wrapText="1"/>
    </xf>
    <xf numFmtId="0" fontId="18" fillId="2" borderId="22" xfId="0" applyFont="1" applyFill="1" applyBorder="1" applyAlignment="1">
      <alignment vertical="top" wrapText="1"/>
    </xf>
    <xf numFmtId="177" fontId="18" fillId="2" borderId="33" xfId="7" applyNumberFormat="1" applyFont="1" applyFill="1" applyBorder="1" applyAlignment="1">
      <alignment vertical="center" wrapText="1"/>
    </xf>
    <xf numFmtId="177" fontId="74" fillId="2" borderId="33" xfId="7" applyNumberFormat="1" applyFont="1" applyFill="1" applyBorder="1" applyAlignment="1">
      <alignment vertical="center" wrapText="1"/>
    </xf>
    <xf numFmtId="177" fontId="18" fillId="2" borderId="33" xfId="0" applyNumberFormat="1" applyFont="1" applyFill="1" applyBorder="1" applyAlignment="1">
      <alignment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75" fillId="2" borderId="35" xfId="0" applyFont="1" applyFill="1" applyBorder="1" applyAlignment="1">
      <alignment horizontal="center" vertical="center" wrapText="1"/>
    </xf>
    <xf numFmtId="180" fontId="75" fillId="2" borderId="33" xfId="7" applyNumberFormat="1" applyFont="1" applyFill="1" applyBorder="1" applyAlignment="1">
      <alignment vertical="center" wrapText="1"/>
    </xf>
    <xf numFmtId="0" fontId="75" fillId="2" borderId="33" xfId="0" applyFont="1" applyFill="1" applyBorder="1" applyAlignment="1">
      <alignment vertical="center" wrapText="1"/>
    </xf>
    <xf numFmtId="180" fontId="75" fillId="2" borderId="2" xfId="7" applyNumberFormat="1" applyFont="1" applyFill="1" applyBorder="1" applyAlignment="1">
      <alignment vertical="center" wrapText="1"/>
    </xf>
    <xf numFmtId="0" fontId="75" fillId="2" borderId="2" xfId="0" applyFont="1" applyFill="1" applyBorder="1" applyAlignment="1">
      <alignment vertical="center" wrapText="1"/>
    </xf>
    <xf numFmtId="0" fontId="75" fillId="2" borderId="29" xfId="0" applyFont="1" applyFill="1" applyBorder="1" applyAlignment="1">
      <alignment vertical="center" wrapText="1"/>
    </xf>
    <xf numFmtId="37" fontId="75" fillId="2" borderId="33" xfId="0" applyNumberFormat="1" applyFont="1" applyFill="1" applyBorder="1" applyAlignment="1">
      <alignment vertical="center" wrapText="1"/>
    </xf>
    <xf numFmtId="43" fontId="18" fillId="2" borderId="22" xfId="7" applyFont="1" applyFill="1" applyBorder="1" applyAlignment="1">
      <alignment vertical="center" wrapText="1"/>
    </xf>
    <xf numFmtId="37" fontId="75" fillId="2" borderId="2" xfId="0" applyNumberFormat="1" applyFont="1" applyFill="1" applyBorder="1" applyAlignment="1">
      <alignment vertical="center" wrapText="1"/>
    </xf>
    <xf numFmtId="0" fontId="18" fillId="0" borderId="33" xfId="0" applyFont="1" applyBorder="1" applyAlignment="1">
      <alignment horizontal="center" vertical="top" wrapText="1"/>
    </xf>
    <xf numFmtId="0" fontId="74" fillId="0" borderId="33" xfId="0" applyFont="1" applyBorder="1" applyAlignment="1">
      <alignment horizontal="right" vertical="center" wrapText="1"/>
    </xf>
    <xf numFmtId="166" fontId="18" fillId="2" borderId="33" xfId="7" applyNumberFormat="1" applyFont="1" applyFill="1" applyBorder="1" applyAlignment="1">
      <alignment vertical="center" wrapText="1"/>
    </xf>
    <xf numFmtId="0" fontId="18" fillId="2" borderId="22" xfId="96" applyFont="1" applyFill="1" applyBorder="1" applyAlignment="1">
      <alignment horizontal="center" vertical="center" wrapText="1"/>
    </xf>
    <xf numFmtId="0" fontId="75" fillId="2" borderId="29" xfId="0" applyFont="1" applyFill="1" applyBorder="1" applyAlignment="1">
      <alignment horizontal="center" vertical="center" wrapText="1"/>
    </xf>
    <xf numFmtId="168" fontId="18" fillId="59" borderId="26" xfId="96" applyNumberFormat="1" applyFont="1" applyFill="1" applyBorder="1" applyAlignment="1">
      <alignment horizontal="center" vertical="top" wrapText="1"/>
    </xf>
    <xf numFmtId="177" fontId="18" fillId="2" borderId="33" xfId="6" applyNumberFormat="1" applyFont="1" applyFill="1" applyBorder="1" applyAlignment="1">
      <alignment horizontal="center" vertical="center"/>
    </xf>
    <xf numFmtId="49" fontId="18" fillId="2" borderId="33" xfId="96" applyNumberFormat="1" applyFont="1" applyFill="1" applyBorder="1" applyAlignment="1">
      <alignment vertical="center" textRotation="90" wrapText="1"/>
    </xf>
    <xf numFmtId="177" fontId="88" fillId="2" borderId="33" xfId="6" applyNumberFormat="1" applyFont="1" applyFill="1" applyBorder="1" applyAlignment="1">
      <alignment horizontal="center" vertical="center"/>
    </xf>
    <xf numFmtId="0" fontId="74" fillId="2" borderId="33" xfId="0" applyFont="1" applyFill="1" applyBorder="1" applyAlignment="1">
      <alignment horizontal="center"/>
    </xf>
    <xf numFmtId="177" fontId="74" fillId="2" borderId="33" xfId="253" applyNumberFormat="1" applyFont="1" applyFill="1" applyBorder="1"/>
    <xf numFmtId="0" fontId="88" fillId="2" borderId="33" xfId="96" applyFont="1" applyFill="1" applyBorder="1" applyAlignment="1">
      <alignment horizontal="center" vertical="center" wrapText="1"/>
    </xf>
    <xf numFmtId="0" fontId="88" fillId="2" borderId="33" xfId="96" applyFont="1" applyFill="1" applyBorder="1" applyAlignment="1">
      <alignment horizontal="left" vertical="center" wrapText="1"/>
    </xf>
    <xf numFmtId="177" fontId="18" fillId="2" borderId="33" xfId="253" applyNumberFormat="1" applyFont="1" applyFill="1" applyBorder="1" applyAlignment="1">
      <alignment vertical="center"/>
    </xf>
    <xf numFmtId="0" fontId="74" fillId="2" borderId="22" xfId="253" applyFont="1" applyFill="1" applyBorder="1" applyAlignment="1">
      <alignment horizontal="center"/>
    </xf>
    <xf numFmtId="0" fontId="86" fillId="2" borderId="33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left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74" fillId="2" borderId="29" xfId="0" applyFont="1" applyFill="1" applyBorder="1" applyAlignment="1">
      <alignment horizontal="center" vertical="top" wrapText="1"/>
    </xf>
    <xf numFmtId="0" fontId="18" fillId="2" borderId="29" xfId="0" applyFont="1" applyFill="1" applyBorder="1" applyAlignment="1">
      <alignment horizontal="center" vertical="center" wrapText="1"/>
    </xf>
    <xf numFmtId="49" fontId="18" fillId="2" borderId="35" xfId="0" applyNumberFormat="1" applyFont="1" applyFill="1" applyBorder="1" applyAlignment="1">
      <alignment horizontal="center" vertical="top" wrapText="1"/>
    </xf>
    <xf numFmtId="0" fontId="75" fillId="2" borderId="33" xfId="0" applyFont="1" applyFill="1" applyBorder="1" applyAlignment="1">
      <alignment horizontal="center" vertical="center" wrapText="1"/>
    </xf>
    <xf numFmtId="0" fontId="18" fillId="0" borderId="33" xfId="96" applyFont="1" applyBorder="1" applyAlignment="1">
      <alignment horizontal="center" vertical="center" wrapText="1"/>
    </xf>
    <xf numFmtId="165" fontId="18" fillId="2" borderId="33" xfId="6" applyFont="1" applyFill="1" applyBorder="1" applyAlignment="1">
      <alignment horizontal="center" vertical="center"/>
    </xf>
    <xf numFmtId="0" fontId="18" fillId="2" borderId="1" xfId="96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/>
    </xf>
    <xf numFmtId="0" fontId="74" fillId="2" borderId="33" xfId="0" applyFont="1" applyFill="1" applyBorder="1"/>
    <xf numFmtId="181" fontId="74" fillId="2" borderId="33" xfId="2029" applyNumberFormat="1" applyFont="1" applyFill="1" applyBorder="1"/>
    <xf numFmtId="0" fontId="74" fillId="0" borderId="33" xfId="96" applyFont="1" applyFill="1" applyBorder="1" applyAlignment="1">
      <alignment horizontal="center" vertical="center" wrapText="1"/>
    </xf>
    <xf numFmtId="0" fontId="86" fillId="0" borderId="29" xfId="208" applyFont="1" applyFill="1" applyBorder="1" applyAlignment="1">
      <alignment vertical="center" wrapText="1"/>
    </xf>
    <xf numFmtId="169" fontId="86" fillId="0" borderId="26" xfId="2030" applyNumberFormat="1" applyFont="1" applyFill="1" applyBorder="1" applyAlignment="1">
      <alignment vertical="center"/>
    </xf>
    <xf numFmtId="166" fontId="86" fillId="0" borderId="26" xfId="2030" applyNumberFormat="1" applyFont="1" applyFill="1" applyBorder="1" applyAlignment="1">
      <alignment vertical="center"/>
    </xf>
    <xf numFmtId="0" fontId="86" fillId="0" borderId="26" xfId="208" applyFont="1" applyFill="1" applyBorder="1" applyAlignment="1">
      <alignment vertical="center"/>
    </xf>
    <xf numFmtId="0" fontId="89" fillId="0" borderId="0" xfId="208" applyFont="1" applyFill="1" applyAlignment="1">
      <alignment vertical="center"/>
    </xf>
    <xf numFmtId="169" fontId="75" fillId="0" borderId="33" xfId="0" applyNumberFormat="1" applyFont="1" applyFill="1" applyBorder="1" applyAlignment="1">
      <alignment horizontal="right" vertical="center" wrapText="1"/>
    </xf>
    <xf numFmtId="0" fontId="74" fillId="0" borderId="33" xfId="0" applyFont="1" applyFill="1" applyBorder="1" applyAlignment="1">
      <alignment horizontal="left" vertical="center" wrapText="1"/>
    </xf>
    <xf numFmtId="0" fontId="74" fillId="0" borderId="33" xfId="0" applyFont="1" applyFill="1" applyBorder="1" applyAlignment="1">
      <alignment horizontal="center" vertical="center" wrapText="1"/>
    </xf>
    <xf numFmtId="174" fontId="75" fillId="0" borderId="33" xfId="0" applyNumberFormat="1" applyFont="1" applyFill="1" applyBorder="1" applyAlignment="1">
      <alignment horizontal="center" vertical="center"/>
    </xf>
    <xf numFmtId="43" fontId="74" fillId="0" borderId="0" xfId="7" applyFont="1" applyFill="1" applyAlignment="1">
      <alignment horizontal="left" vertical="center" wrapText="1"/>
    </xf>
    <xf numFmtId="0" fontId="74" fillId="0" borderId="0" xfId="299" applyFont="1" applyFill="1" applyAlignment="1">
      <alignment horizontal="left" vertical="center" wrapText="1"/>
    </xf>
    <xf numFmtId="177" fontId="88" fillId="0" borderId="33" xfId="0" applyNumberFormat="1" applyFont="1" applyFill="1" applyBorder="1" applyAlignment="1">
      <alignment vertical="center" wrapText="1"/>
    </xf>
    <xf numFmtId="43" fontId="74" fillId="2" borderId="0" xfId="253" applyNumberFormat="1" applyFont="1" applyFill="1"/>
    <xf numFmtId="169" fontId="18" fillId="58" borderId="21" xfId="7" applyNumberFormat="1" applyFont="1" applyFill="1" applyBorder="1" applyAlignment="1">
      <alignment horizontal="center" vertical="top" wrapText="1"/>
    </xf>
    <xf numFmtId="0" fontId="18" fillId="0" borderId="33" xfId="0" applyFont="1" applyBorder="1" applyAlignment="1">
      <alignment horizontal="left" vertical="center" wrapText="1"/>
    </xf>
    <xf numFmtId="0" fontId="74" fillId="0" borderId="33" xfId="0" applyFont="1" applyBorder="1" applyAlignment="1">
      <alignment horizontal="left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74" fillId="2" borderId="31" xfId="0" applyFont="1" applyFill="1" applyBorder="1" applyAlignment="1">
      <alignment horizontal="center" vertical="center" wrapText="1"/>
    </xf>
    <xf numFmtId="0" fontId="74" fillId="2" borderId="37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left" vertical="top" wrapText="1"/>
    </xf>
    <xf numFmtId="0" fontId="18" fillId="2" borderId="33" xfId="0" applyFont="1" applyFill="1" applyBorder="1" applyAlignment="1">
      <alignment horizontal="left" vertical="top" wrapText="1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74" fillId="2" borderId="29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98" fillId="2" borderId="33" xfId="0" applyFont="1" applyFill="1" applyBorder="1" applyAlignment="1">
      <alignment horizontal="center" wrapText="1"/>
    </xf>
    <xf numFmtId="0" fontId="98" fillId="2" borderId="22" xfId="0" applyFont="1" applyFill="1" applyBorder="1" applyAlignment="1">
      <alignment horizontal="center" wrapText="1"/>
    </xf>
    <xf numFmtId="0" fontId="98" fillId="2" borderId="1" xfId="0" applyFont="1" applyFill="1" applyBorder="1" applyAlignment="1">
      <alignment horizontal="center" wrapText="1"/>
    </xf>
    <xf numFmtId="0" fontId="98" fillId="2" borderId="2" xfId="0" applyFont="1" applyFill="1" applyBorder="1" applyAlignment="1">
      <alignment horizontal="center" wrapText="1"/>
    </xf>
    <xf numFmtId="0" fontId="18" fillId="2" borderId="34" xfId="0" applyFont="1" applyFill="1" applyBorder="1" applyAlignment="1">
      <alignment horizontal="center"/>
    </xf>
    <xf numFmtId="0" fontId="18" fillId="2" borderId="35" xfId="0" applyFont="1" applyFill="1" applyBorder="1" applyAlignment="1">
      <alignment horizontal="center"/>
    </xf>
    <xf numFmtId="0" fontId="18" fillId="2" borderId="36" xfId="0" applyFont="1" applyFill="1" applyBorder="1" applyAlignment="1">
      <alignment horizontal="center"/>
    </xf>
    <xf numFmtId="0" fontId="74" fillId="2" borderId="22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wrapText="1"/>
    </xf>
    <xf numFmtId="0" fontId="74" fillId="2" borderId="33" xfId="0" applyFont="1" applyFill="1" applyBorder="1" applyAlignment="1">
      <alignment horizontal="center" vertical="top" wrapText="1"/>
    </xf>
    <xf numFmtId="49" fontId="18" fillId="2" borderId="34" xfId="0" applyNumberFormat="1" applyFont="1" applyFill="1" applyBorder="1" applyAlignment="1">
      <alignment horizontal="center" vertical="top" wrapText="1"/>
    </xf>
    <xf numFmtId="49" fontId="18" fillId="2" borderId="35" xfId="0" applyNumberFormat="1" applyFont="1" applyFill="1" applyBorder="1" applyAlignment="1">
      <alignment horizontal="center" vertical="top" wrapText="1"/>
    </xf>
    <xf numFmtId="168" fontId="74" fillId="2" borderId="27" xfId="96" applyNumberFormat="1" applyFont="1" applyFill="1" applyBorder="1" applyAlignment="1">
      <alignment horizontal="center" vertical="center" wrapText="1"/>
    </xf>
    <xf numFmtId="168" fontId="74" fillId="2" borderId="28" xfId="96" applyNumberFormat="1" applyFont="1" applyFill="1" applyBorder="1" applyAlignment="1">
      <alignment horizontal="center" vertical="center" wrapText="1"/>
    </xf>
    <xf numFmtId="168" fontId="74" fillId="2" borderId="29" xfId="96" applyNumberFormat="1" applyFont="1" applyFill="1" applyBorder="1" applyAlignment="1">
      <alignment horizontal="center" vertical="center" wrapText="1"/>
    </xf>
    <xf numFmtId="49" fontId="18" fillId="2" borderId="27" xfId="96" applyNumberFormat="1" applyFont="1" applyFill="1" applyBorder="1" applyAlignment="1">
      <alignment horizontal="center" vertical="center" wrapText="1"/>
    </xf>
    <xf numFmtId="49" fontId="18" fillId="2" borderId="29" xfId="96" applyNumberFormat="1" applyFont="1" applyFill="1" applyBorder="1" applyAlignment="1">
      <alignment horizontal="center" vertical="center" wrapText="1"/>
    </xf>
    <xf numFmtId="168" fontId="18" fillId="2" borderId="22" xfId="96" applyNumberFormat="1" applyFont="1" applyFill="1" applyBorder="1" applyAlignment="1">
      <alignment horizontal="center" vertical="center" wrapText="1"/>
    </xf>
    <xf numFmtId="168" fontId="18" fillId="2" borderId="2" xfId="96" applyNumberFormat="1" applyFont="1" applyFill="1" applyBorder="1" applyAlignment="1">
      <alignment horizontal="center" vertical="center" wrapText="1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169" fontId="74" fillId="2" borderId="0" xfId="96" applyNumberFormat="1" applyFont="1" applyFill="1" applyAlignment="1">
      <alignment horizontal="right" vertical="top" wrapText="1"/>
    </xf>
    <xf numFmtId="169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0" xfId="2028" applyFont="1" applyFill="1" applyBorder="1" applyAlignment="1">
      <alignment horizontal="right"/>
    </xf>
    <xf numFmtId="0" fontId="91" fillId="2" borderId="22" xfId="0" applyFont="1" applyFill="1" applyBorder="1" applyAlignment="1">
      <alignment horizontal="center"/>
    </xf>
    <xf numFmtId="0" fontId="91" fillId="2" borderId="2" xfId="0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8" fillId="2" borderId="0" xfId="299" applyFont="1" applyFill="1" applyAlignment="1">
      <alignment horizontal="center" vertical="center" wrapText="1"/>
    </xf>
    <xf numFmtId="166" fontId="74" fillId="2" borderId="31" xfId="96" applyNumberFormat="1" applyFont="1" applyFill="1" applyBorder="1" applyAlignment="1">
      <alignment horizontal="center" vertical="center" wrapText="1"/>
    </xf>
    <xf numFmtId="166" fontId="74" fillId="2" borderId="37" xfId="96" applyNumberFormat="1" applyFont="1" applyFill="1" applyBorder="1" applyAlignment="1">
      <alignment horizontal="center" vertical="center" wrapText="1"/>
    </xf>
    <xf numFmtId="166" fontId="74" fillId="2" borderId="29" xfId="96" applyNumberFormat="1" applyFont="1" applyFill="1" applyBorder="1" applyAlignment="1">
      <alignment horizontal="center" vertical="center" wrapText="1"/>
    </xf>
    <xf numFmtId="166" fontId="75" fillId="2" borderId="0" xfId="253" applyNumberFormat="1" applyFont="1" applyFill="1" applyAlignment="1">
      <alignment horizontal="right" vertical="top" wrapText="1"/>
    </xf>
    <xf numFmtId="166" fontId="75" fillId="2" borderId="0" xfId="253" applyNumberFormat="1" applyFont="1" applyFill="1" applyAlignment="1">
      <alignment horizontal="right" wrapText="1"/>
    </xf>
    <xf numFmtId="176" fontId="74" fillId="2" borderId="31" xfId="0" applyNumberFormat="1" applyFont="1" applyFill="1" applyBorder="1" applyAlignment="1">
      <alignment horizontal="center" vertical="top" wrapText="1"/>
    </xf>
    <xf numFmtId="176" fontId="74" fillId="2" borderId="37" xfId="0" applyNumberFormat="1" applyFont="1" applyFill="1" applyBorder="1" applyAlignment="1">
      <alignment horizontal="center" vertical="top" wrapText="1"/>
    </xf>
    <xf numFmtId="176" fontId="74" fillId="2" borderId="29" xfId="0" applyNumberFormat="1" applyFont="1" applyFill="1" applyBorder="1" applyAlignment="1">
      <alignment horizontal="center" vertical="top" wrapText="1"/>
    </xf>
    <xf numFmtId="0" fontId="74" fillId="2" borderId="38" xfId="0" applyFont="1" applyFill="1" applyBorder="1" applyAlignment="1">
      <alignment horizontal="center" vertical="top" wrapText="1"/>
    </xf>
    <xf numFmtId="0" fontId="74" fillId="2" borderId="34" xfId="0" applyFont="1" applyFill="1" applyBorder="1" applyAlignment="1">
      <alignment horizontal="center" vertical="top" wrapText="1"/>
    </xf>
    <xf numFmtId="0" fontId="74" fillId="2" borderId="39" xfId="0" applyFont="1" applyFill="1" applyBorder="1" applyAlignment="1">
      <alignment horizontal="center" vertical="top" wrapText="1"/>
    </xf>
    <xf numFmtId="0" fontId="74" fillId="2" borderId="35" xfId="0" applyFont="1" applyFill="1" applyBorder="1" applyAlignment="1">
      <alignment horizontal="center" vertical="top" wrapText="1"/>
    </xf>
    <xf numFmtId="0" fontId="74" fillId="2" borderId="40" xfId="0" applyFont="1" applyFill="1" applyBorder="1" applyAlignment="1">
      <alignment horizontal="center" vertical="top" wrapText="1"/>
    </xf>
    <xf numFmtId="0" fontId="74" fillId="2" borderId="36" xfId="0" applyFont="1" applyFill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74" fillId="2" borderId="31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left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59" borderId="33" xfId="0" applyFont="1" applyFill="1" applyBorder="1" applyAlignment="1">
      <alignment horizontal="center" vertical="top" wrapText="1"/>
    </xf>
    <xf numFmtId="0" fontId="18" fillId="0" borderId="33" xfId="0" applyFont="1" applyBorder="1" applyAlignment="1">
      <alignment horizontal="center" vertical="top" wrapText="1"/>
    </xf>
    <xf numFmtId="0" fontId="74" fillId="0" borderId="33" xfId="0" applyFont="1" applyBorder="1" applyAlignment="1">
      <alignment horizontal="center" vertical="top" wrapText="1"/>
    </xf>
    <xf numFmtId="0" fontId="91" fillId="0" borderId="33" xfId="0" applyFont="1" applyBorder="1" applyAlignment="1">
      <alignment horizontal="left" vertical="top" wrapText="1"/>
    </xf>
    <xf numFmtId="0" fontId="18" fillId="57" borderId="33" xfId="0" applyFont="1" applyFill="1" applyBorder="1" applyAlignment="1">
      <alignment horizontal="left" vertical="top" wrapText="1"/>
    </xf>
    <xf numFmtId="0" fontId="15" fillId="2" borderId="33" xfId="0" applyFont="1" applyFill="1" applyBorder="1" applyAlignment="1">
      <alignment horizontal="left" vertical="center" wrapText="1"/>
    </xf>
    <xf numFmtId="0" fontId="15" fillId="2" borderId="31" xfId="0" applyFont="1" applyFill="1" applyBorder="1" applyAlignment="1">
      <alignment horizontal="left" vertical="center" wrapText="1"/>
    </xf>
    <xf numFmtId="0" fontId="15" fillId="2" borderId="37" xfId="0" applyFont="1" applyFill="1" applyBorder="1" applyAlignment="1">
      <alignment horizontal="left" vertical="center" wrapText="1"/>
    </xf>
    <xf numFmtId="0" fontId="15" fillId="2" borderId="23" xfId="0" applyFont="1" applyFill="1" applyBorder="1" applyAlignment="1">
      <alignment horizontal="left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left" vertical="center" wrapText="1"/>
    </xf>
    <xf numFmtId="0" fontId="18" fillId="2" borderId="37" xfId="0" applyFont="1" applyFill="1" applyBorder="1" applyAlignment="1">
      <alignment horizontal="left" vertical="center" wrapText="1"/>
    </xf>
    <xf numFmtId="0" fontId="18" fillId="2" borderId="29" xfId="0" applyFont="1" applyFill="1" applyBorder="1" applyAlignment="1">
      <alignment horizontal="left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left" vertical="center" wrapText="1"/>
    </xf>
    <xf numFmtId="0" fontId="74" fillId="0" borderId="31" xfId="0" applyFont="1" applyBorder="1" applyAlignment="1">
      <alignment horizontal="center" vertical="center" wrapText="1"/>
    </xf>
    <xf numFmtId="0" fontId="74" fillId="0" borderId="37" xfId="0" applyFont="1" applyBorder="1" applyAlignment="1">
      <alignment horizontal="center" vertical="center" wrapText="1"/>
    </xf>
    <xf numFmtId="0" fontId="74" fillId="0" borderId="29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left" vertical="top" wrapText="1"/>
    </xf>
    <xf numFmtId="0" fontId="18" fillId="0" borderId="33" xfId="0" applyFont="1" applyBorder="1" applyAlignment="1">
      <alignment horizontal="left" vertical="top" wrapText="1"/>
    </xf>
    <xf numFmtId="0" fontId="100" fillId="0" borderId="33" xfId="0" applyFont="1" applyBorder="1" applyAlignment="1">
      <alignment horizontal="left" vertical="top" wrapText="1"/>
    </xf>
    <xf numFmtId="0" fontId="74" fillId="0" borderId="22" xfId="0" applyFont="1" applyBorder="1" applyAlignment="1">
      <alignment horizontal="center" vertical="top" wrapText="1"/>
    </xf>
    <xf numFmtId="0" fontId="74" fillId="0" borderId="1" xfId="0" applyFont="1" applyBorder="1" applyAlignment="1">
      <alignment horizontal="center" vertical="top" wrapText="1"/>
    </xf>
    <xf numFmtId="0" fontId="74" fillId="0" borderId="2" xfId="0" applyFont="1" applyBorder="1" applyAlignment="1">
      <alignment horizontal="center" vertical="top" wrapText="1"/>
    </xf>
    <xf numFmtId="0" fontId="75" fillId="2" borderId="33" xfId="0" applyFont="1" applyFill="1" applyBorder="1" applyAlignment="1">
      <alignment horizontal="center" vertical="center" wrapText="1"/>
    </xf>
    <xf numFmtId="0" fontId="75" fillId="2" borderId="22" xfId="0" applyFont="1" applyFill="1" applyBorder="1" applyAlignment="1">
      <alignment horizontal="center" vertical="center" wrapText="1"/>
    </xf>
    <xf numFmtId="0" fontId="75" fillId="2" borderId="2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75" fillId="2" borderId="35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left" vertical="top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8" fillId="2" borderId="33" xfId="0" applyFont="1" applyFill="1" applyBorder="1" applyAlignment="1">
      <alignment horizontal="center" vertical="top" wrapText="1"/>
    </xf>
    <xf numFmtId="0" fontId="75" fillId="2" borderId="34" xfId="0" applyFont="1" applyFill="1" applyBorder="1" applyAlignment="1">
      <alignment horizontal="center" vertical="center" wrapText="1"/>
    </xf>
    <xf numFmtId="0" fontId="75" fillId="2" borderId="36" xfId="0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center" vertical="center" wrapText="1"/>
    </xf>
    <xf numFmtId="0" fontId="74" fillId="60" borderId="33" xfId="0" applyFont="1" applyFill="1" applyBorder="1" applyAlignment="1">
      <alignment horizontal="left" vertical="center" wrapText="1"/>
    </xf>
    <xf numFmtId="0" fontId="74" fillId="2" borderId="0" xfId="1734" applyFont="1" applyFill="1" applyAlignment="1">
      <alignment horizontal="right" vertical="top"/>
    </xf>
    <xf numFmtId="0" fontId="74" fillId="2" borderId="0" xfId="1734" applyFont="1" applyFill="1" applyAlignment="1">
      <alignment horizontal="right" vertical="center"/>
    </xf>
    <xf numFmtId="0" fontId="74" fillId="2" borderId="26" xfId="1735" applyFont="1" applyFill="1" applyBorder="1" applyAlignment="1">
      <alignment horizontal="center" vertical="center" wrapText="1"/>
    </xf>
    <xf numFmtId="0" fontId="74" fillId="2" borderId="26" xfId="8" applyFont="1" applyFill="1" applyBorder="1" applyAlignment="1">
      <alignment horizontal="center" vertical="center" wrapText="1"/>
    </xf>
    <xf numFmtId="0" fontId="74" fillId="2" borderId="27" xfId="1735" applyFont="1" applyFill="1" applyBorder="1" applyAlignment="1">
      <alignment horizontal="center" wrapText="1"/>
    </xf>
    <xf numFmtId="0" fontId="74" fillId="2" borderId="28" xfId="1735" applyFont="1" applyFill="1" applyBorder="1" applyAlignment="1">
      <alignment horizontal="center" wrapText="1"/>
    </xf>
    <xf numFmtId="0" fontId="74" fillId="2" borderId="29" xfId="1735" applyFont="1" applyFill="1" applyBorder="1" applyAlignment="1">
      <alignment horizontal="center" wrapText="1"/>
    </xf>
    <xf numFmtId="0" fontId="18" fillId="58" borderId="26" xfId="0" applyFont="1" applyFill="1" applyBorder="1" applyAlignment="1">
      <alignment vertical="top" wrapText="1"/>
    </xf>
    <xf numFmtId="0" fontId="74" fillId="57" borderId="31" xfId="0" applyFont="1" applyFill="1" applyBorder="1" applyAlignment="1">
      <alignment horizontal="left" vertical="center" wrapText="1"/>
    </xf>
    <xf numFmtId="0" fontId="74" fillId="57" borderId="32" xfId="0" applyFont="1" applyFill="1" applyBorder="1" applyAlignment="1">
      <alignment horizontal="left" vertical="center" wrapText="1"/>
    </xf>
    <xf numFmtId="0" fontId="74" fillId="57" borderId="29" xfId="0" applyFont="1" applyFill="1" applyBorder="1" applyAlignment="1">
      <alignment horizontal="left" vertical="center" wrapText="1"/>
    </xf>
    <xf numFmtId="0" fontId="75" fillId="57" borderId="31" xfId="0" applyFont="1" applyFill="1" applyBorder="1" applyAlignment="1">
      <alignment horizontal="left" vertical="center" wrapText="1"/>
    </xf>
    <xf numFmtId="0" fontId="75" fillId="57" borderId="37" xfId="0" applyFont="1" applyFill="1" applyBorder="1" applyAlignment="1">
      <alignment horizontal="left" vertical="center" wrapText="1"/>
    </xf>
    <xf numFmtId="0" fontId="75" fillId="57" borderId="29" xfId="0" applyFont="1" applyFill="1" applyBorder="1" applyAlignment="1">
      <alignment horizontal="left" vertical="center" wrapText="1"/>
    </xf>
    <xf numFmtId="0" fontId="75" fillId="2" borderId="33" xfId="0" applyFont="1" applyFill="1" applyBorder="1" applyAlignment="1">
      <alignment horizontal="left" vertical="top" wrapText="1"/>
    </xf>
    <xf numFmtId="0" fontId="75" fillId="2" borderId="33" xfId="0" applyFont="1" applyFill="1" applyBorder="1" applyAlignment="1">
      <alignment horizontal="left" vertical="center" wrapText="1"/>
    </xf>
    <xf numFmtId="0" fontId="74" fillId="60" borderId="31" xfId="0" applyFont="1" applyFill="1" applyBorder="1" applyAlignment="1">
      <alignment horizontal="left" vertical="center" wrapText="1"/>
    </xf>
    <xf numFmtId="0" fontId="74" fillId="60" borderId="37" xfId="0" applyFont="1" applyFill="1" applyBorder="1" applyAlignment="1">
      <alignment horizontal="left" vertical="center" wrapText="1"/>
    </xf>
    <xf numFmtId="0" fontId="74" fillId="60" borderId="29" xfId="0" applyFont="1" applyFill="1" applyBorder="1" applyAlignment="1">
      <alignment horizontal="left" vertical="center" wrapText="1"/>
    </xf>
    <xf numFmtId="0" fontId="74" fillId="2" borderId="33" xfId="0" applyFont="1" applyFill="1" applyBorder="1" applyAlignment="1">
      <alignment horizontal="left" vertical="top" wrapText="1"/>
    </xf>
    <xf numFmtId="0" fontId="74" fillId="0" borderId="33" xfId="0" applyFont="1" applyBorder="1" applyAlignment="1">
      <alignment horizontal="left" vertical="top" wrapText="1"/>
    </xf>
    <xf numFmtId="0" fontId="74" fillId="0" borderId="31" xfId="299" applyFont="1" applyBorder="1" applyAlignment="1">
      <alignment horizontal="left" vertical="top" wrapText="1"/>
    </xf>
    <xf numFmtId="0" fontId="74" fillId="0" borderId="37" xfId="299" applyFont="1" applyBorder="1" applyAlignment="1">
      <alignment horizontal="left" vertical="top" wrapText="1"/>
    </xf>
    <xf numFmtId="0" fontId="74" fillId="0" borderId="29" xfId="299" applyFont="1" applyBorder="1" applyAlignment="1">
      <alignment horizontal="left" vertical="top" wrapText="1"/>
    </xf>
    <xf numFmtId="0" fontId="18" fillId="58" borderId="33" xfId="0" applyFont="1" applyFill="1" applyBorder="1" applyAlignment="1">
      <alignment vertical="top" wrapText="1"/>
    </xf>
    <xf numFmtId="0" fontId="74" fillId="57" borderId="37" xfId="0" applyFont="1" applyFill="1" applyBorder="1" applyAlignment="1">
      <alignment horizontal="left" vertical="center" wrapText="1"/>
    </xf>
    <xf numFmtId="0" fontId="75" fillId="0" borderId="33" xfId="0" applyFont="1" applyFill="1" applyBorder="1" applyAlignment="1">
      <alignment horizontal="left" vertical="center" wrapText="1"/>
    </xf>
    <xf numFmtId="166" fontId="74" fillId="0" borderId="33" xfId="7" applyNumberFormat="1" applyFont="1" applyFill="1" applyBorder="1" applyAlignment="1">
      <alignment vertical="center"/>
    </xf>
    <xf numFmtId="166" fontId="74" fillId="2" borderId="33" xfId="7" applyNumberFormat="1" applyFont="1" applyFill="1" applyBorder="1" applyAlignment="1">
      <alignment vertical="center"/>
    </xf>
    <xf numFmtId="166" fontId="18" fillId="2" borderId="33" xfId="7" applyNumberFormat="1" applyFont="1" applyFill="1" applyBorder="1" applyAlignment="1">
      <alignment horizontal="center" vertical="top"/>
    </xf>
    <xf numFmtId="166" fontId="18" fillId="2" borderId="33" xfId="7" applyNumberFormat="1" applyFont="1" applyFill="1" applyBorder="1" applyAlignment="1">
      <alignment horizontal="right" vertical="top"/>
    </xf>
    <xf numFmtId="166" fontId="74" fillId="2" borderId="33" xfId="0" applyNumberFormat="1" applyFont="1" applyFill="1" applyBorder="1" applyAlignment="1">
      <alignment horizontal="left" vertical="top" wrapText="1"/>
    </xf>
    <xf numFmtId="166" fontId="74" fillId="2" borderId="33" xfId="7" applyNumberFormat="1" applyFont="1" applyFill="1" applyBorder="1" applyAlignment="1">
      <alignment horizontal="center" vertical="top"/>
    </xf>
    <xf numFmtId="166" fontId="86" fillId="2" borderId="33" xfId="7" applyNumberFormat="1" applyFont="1" applyFill="1" applyBorder="1" applyAlignment="1">
      <alignment horizontal="right" vertical="top"/>
    </xf>
    <xf numFmtId="166" fontId="74" fillId="2" borderId="33" xfId="6" applyNumberFormat="1" applyFont="1" applyFill="1" applyBorder="1">
      <alignment horizontal="right" vertical="top"/>
    </xf>
    <xf numFmtId="166" fontId="74" fillId="2" borderId="33" xfId="7" applyNumberFormat="1" applyFont="1" applyFill="1" applyBorder="1" applyAlignment="1">
      <alignment horizontal="left" vertical="top" wrapText="1"/>
    </xf>
    <xf numFmtId="168" fontId="18" fillId="57" borderId="26" xfId="96" applyNumberFormat="1" applyFont="1" applyFill="1" applyBorder="1" applyAlignment="1">
      <alignment horizontal="center" vertical="center" wrapText="1"/>
    </xf>
    <xf numFmtId="166" fontId="15" fillId="2" borderId="33" xfId="7" applyNumberFormat="1" applyFont="1" applyFill="1" applyBorder="1" applyAlignment="1">
      <alignment vertical="center" wrapText="1"/>
    </xf>
    <xf numFmtId="166" fontId="18" fillId="2" borderId="22" xfId="7" applyNumberFormat="1" applyFont="1" applyFill="1" applyBorder="1" applyAlignment="1">
      <alignment vertical="center" wrapText="1"/>
    </xf>
    <xf numFmtId="169" fontId="18" fillId="2" borderId="33" xfId="7" applyNumberFormat="1" applyFont="1" applyFill="1" applyBorder="1" applyAlignment="1">
      <alignment vertical="center" wrapText="1"/>
    </xf>
    <xf numFmtId="169" fontId="75" fillId="57" borderId="29" xfId="0" applyNumberFormat="1" applyFont="1" applyFill="1" applyBorder="1" applyAlignment="1">
      <alignment horizontal="right" vertical="center" wrapText="1"/>
    </xf>
    <xf numFmtId="166" fontId="74" fillId="0" borderId="33" xfId="7" applyNumberFormat="1" applyFont="1" applyFill="1" applyBorder="1" applyAlignment="1">
      <alignment horizontal="right" vertical="top" wrapText="1"/>
    </xf>
    <xf numFmtId="0" fontId="18" fillId="2" borderId="0" xfId="1734" applyFont="1" applyFill="1" applyBorder="1" applyAlignment="1">
      <alignment horizontal="center" vertical="center" wrapText="1"/>
    </xf>
  </cellXfs>
  <cellStyles count="311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34"/>
  <sheetViews>
    <sheetView tabSelected="1" zoomScaleNormal="100" zoomScaleSheetLayoutView="100" workbookViewId="0">
      <selection activeCell="F10" sqref="F10:F12"/>
    </sheetView>
  </sheetViews>
  <sheetFormatPr defaultColWidth="9.140625" defaultRowHeight="17.25" x14ac:dyDescent="0.25"/>
  <cols>
    <col min="1" max="1" width="6.85546875" style="15" customWidth="1"/>
    <col min="2" max="2" width="10.42578125" style="155" customWidth="1"/>
    <col min="3" max="3" width="15.140625" style="15" customWidth="1"/>
    <col min="4" max="6" width="46.28515625" style="15" customWidth="1"/>
    <col min="7" max="9" width="15.7109375" style="15" customWidth="1"/>
    <col min="10" max="11" width="12.140625" style="15" customWidth="1"/>
    <col min="12" max="16384" width="9.140625" style="15"/>
  </cols>
  <sheetData>
    <row r="1" spans="1:38" ht="37.35" customHeight="1" x14ac:dyDescent="0.25">
      <c r="F1" s="347" t="s">
        <v>18</v>
      </c>
      <c r="G1" s="347"/>
      <c r="H1" s="347"/>
      <c r="I1" s="347"/>
    </row>
    <row r="2" spans="1:38" ht="17.649999999999999" customHeight="1" x14ac:dyDescent="0.25">
      <c r="F2" s="348" t="s">
        <v>75</v>
      </c>
      <c r="G2" s="348"/>
      <c r="H2" s="348"/>
      <c r="I2" s="348"/>
    </row>
    <row r="3" spans="1:38" ht="17.649999999999999" customHeight="1" x14ac:dyDescent="0.25">
      <c r="F3" s="348" t="s">
        <v>0</v>
      </c>
      <c r="G3" s="348"/>
      <c r="H3" s="348"/>
      <c r="I3" s="348"/>
    </row>
    <row r="6" spans="1:38" ht="75.95" customHeight="1" x14ac:dyDescent="0.25">
      <c r="A6" s="349" t="s">
        <v>299</v>
      </c>
      <c r="B6" s="349"/>
      <c r="C6" s="349"/>
      <c r="D6" s="349"/>
      <c r="E6" s="349"/>
      <c r="F6" s="349"/>
      <c r="G6" s="349"/>
      <c r="H6" s="349"/>
      <c r="I6" s="349"/>
    </row>
    <row r="7" spans="1:38" x14ac:dyDescent="0.25">
      <c r="A7" s="92"/>
      <c r="B7" s="92"/>
      <c r="C7" s="92"/>
      <c r="D7" s="92"/>
      <c r="E7" s="92"/>
      <c r="F7" s="92"/>
    </row>
    <row r="9" spans="1:38" x14ac:dyDescent="0.25">
      <c r="D9" s="91"/>
      <c r="E9" s="91"/>
      <c r="F9" s="91"/>
      <c r="I9" s="91" t="s">
        <v>9</v>
      </c>
    </row>
    <row r="10" spans="1:38" ht="70.5" customHeight="1" x14ac:dyDescent="0.25">
      <c r="A10" s="350" t="s">
        <v>77</v>
      </c>
      <c r="B10" s="350" t="s">
        <v>1</v>
      </c>
      <c r="C10" s="350"/>
      <c r="D10" s="350" t="s">
        <v>78</v>
      </c>
      <c r="E10" s="350" t="s">
        <v>79</v>
      </c>
      <c r="F10" s="350" t="s">
        <v>80</v>
      </c>
      <c r="G10" s="351" t="s">
        <v>24</v>
      </c>
      <c r="H10" s="351"/>
      <c r="I10" s="351"/>
    </row>
    <row r="11" spans="1:38" ht="24.75" customHeight="1" x14ac:dyDescent="0.25">
      <c r="A11" s="350"/>
      <c r="B11" s="350"/>
      <c r="C11" s="350"/>
      <c r="D11" s="350"/>
      <c r="E11" s="350"/>
      <c r="F11" s="350"/>
      <c r="G11" s="350" t="s">
        <v>81</v>
      </c>
      <c r="H11" s="350" t="s">
        <v>2</v>
      </c>
      <c r="I11" s="350" t="s">
        <v>3</v>
      </c>
    </row>
    <row r="12" spans="1:38" x14ac:dyDescent="0.25">
      <c r="A12" s="350"/>
      <c r="B12" s="81" t="s">
        <v>14</v>
      </c>
      <c r="C12" s="81" t="s">
        <v>15</v>
      </c>
      <c r="D12" s="350"/>
      <c r="E12" s="350"/>
      <c r="F12" s="350"/>
      <c r="G12" s="350"/>
      <c r="H12" s="350"/>
      <c r="I12" s="350"/>
    </row>
    <row r="13" spans="1:38" s="93" customFormat="1" ht="24.95" customHeight="1" x14ac:dyDescent="0.25">
      <c r="A13" s="345" t="s">
        <v>82</v>
      </c>
      <c r="B13" s="345"/>
      <c r="C13" s="345"/>
      <c r="D13" s="345"/>
      <c r="E13" s="345"/>
      <c r="F13" s="345"/>
      <c r="G13" s="175">
        <f>+G15</f>
        <v>0</v>
      </c>
      <c r="H13" s="175">
        <f>+H15</f>
        <v>4.3655745685100555E-11</v>
      </c>
      <c r="I13" s="175">
        <f>+I15</f>
        <v>4.3655745685100555E-11</v>
      </c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</row>
    <row r="14" spans="1:38" s="93" customFormat="1" x14ac:dyDescent="0.25">
      <c r="A14" s="346" t="s">
        <v>73</v>
      </c>
      <c r="B14" s="346"/>
      <c r="C14" s="346"/>
      <c r="D14" s="346"/>
      <c r="E14" s="346"/>
      <c r="F14" s="346"/>
      <c r="G14" s="1"/>
      <c r="H14" s="1"/>
      <c r="I14" s="1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</row>
    <row r="15" spans="1:38" s="93" customFormat="1" x14ac:dyDescent="0.25">
      <c r="A15" s="345" t="s">
        <v>17</v>
      </c>
      <c r="B15" s="345"/>
      <c r="C15" s="345"/>
      <c r="D15" s="345"/>
      <c r="E15" s="345"/>
      <c r="F15" s="345"/>
      <c r="G15" s="175">
        <f>+G16+G19+G22+G25+G27+G29</f>
        <v>0</v>
      </c>
      <c r="H15" s="175">
        <f t="shared" ref="H15:I15" si="0">+H16+H19+H22+H25+H27+H29</f>
        <v>4.3655745685100555E-11</v>
      </c>
      <c r="I15" s="175">
        <f t="shared" si="0"/>
        <v>4.3655745685100555E-11</v>
      </c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</row>
    <row r="16" spans="1:38" ht="120.75" x14ac:dyDescent="0.25">
      <c r="A16" s="88"/>
      <c r="B16" s="67">
        <v>1045</v>
      </c>
      <c r="C16" s="90"/>
      <c r="D16" s="90" t="s">
        <v>268</v>
      </c>
      <c r="E16" s="90" t="s">
        <v>269</v>
      </c>
      <c r="F16" s="90" t="s">
        <v>270</v>
      </c>
      <c r="G16" s="289">
        <f>+G17+G18</f>
        <v>-99456</v>
      </c>
      <c r="H16" s="289">
        <f t="shared" ref="H16:I16" si="1">+H17+H18</f>
        <v>0</v>
      </c>
      <c r="I16" s="289">
        <f t="shared" si="1"/>
        <v>0</v>
      </c>
    </row>
    <row r="17" spans="1:9" ht="138" x14ac:dyDescent="0.25">
      <c r="A17" s="88"/>
      <c r="B17" s="78"/>
      <c r="C17" s="88" t="s">
        <v>271</v>
      </c>
      <c r="D17" s="88" t="s">
        <v>272</v>
      </c>
      <c r="E17" s="88" t="s">
        <v>273</v>
      </c>
      <c r="F17" s="88" t="s">
        <v>83</v>
      </c>
      <c r="G17" s="290">
        <f>+'Հավելված N 2'!G154</f>
        <v>-37296</v>
      </c>
      <c r="H17" s="290">
        <f>+'Հավելված N 2'!H154</f>
        <v>0</v>
      </c>
      <c r="I17" s="290">
        <f>+'Հավելված N 2'!I154</f>
        <v>0</v>
      </c>
    </row>
    <row r="18" spans="1:9" ht="86.25" x14ac:dyDescent="0.25">
      <c r="A18" s="88"/>
      <c r="B18" s="78"/>
      <c r="C18" s="88" t="s">
        <v>274</v>
      </c>
      <c r="D18" s="88" t="s">
        <v>275</v>
      </c>
      <c r="E18" s="88" t="s">
        <v>276</v>
      </c>
      <c r="F18" s="88" t="s">
        <v>83</v>
      </c>
      <c r="G18" s="290">
        <f>+'Հավելված N 2'!G163</f>
        <v>-62160</v>
      </c>
      <c r="H18" s="290">
        <f>+'Հավելված N 2'!H163</f>
        <v>0</v>
      </c>
      <c r="I18" s="290">
        <f>+'Հավելված N 2'!I163</f>
        <v>0</v>
      </c>
    </row>
    <row r="19" spans="1:9" ht="69" x14ac:dyDescent="0.25">
      <c r="A19" s="88"/>
      <c r="B19" s="67">
        <v>1075</v>
      </c>
      <c r="C19" s="90"/>
      <c r="D19" s="90" t="s">
        <v>265</v>
      </c>
      <c r="E19" s="90" t="s">
        <v>294</v>
      </c>
      <c r="F19" s="90" t="s">
        <v>295</v>
      </c>
      <c r="G19" s="289">
        <f>+G20+G21</f>
        <v>-141579.6</v>
      </c>
      <c r="H19" s="289">
        <f t="shared" ref="H19:I19" si="2">+H20+H21</f>
        <v>0</v>
      </c>
      <c r="I19" s="289">
        <f t="shared" si="2"/>
        <v>0</v>
      </c>
    </row>
    <row r="20" spans="1:9" ht="120.75" x14ac:dyDescent="0.25">
      <c r="A20" s="88"/>
      <c r="B20" s="78"/>
      <c r="C20" s="88" t="s">
        <v>342</v>
      </c>
      <c r="D20" s="88" t="s">
        <v>343</v>
      </c>
      <c r="E20" s="88" t="s">
        <v>344</v>
      </c>
      <c r="F20" s="88" t="s">
        <v>345</v>
      </c>
      <c r="G20" s="290">
        <f>+'Հավելված N 2'!G40</f>
        <v>-39579.599999999999</v>
      </c>
      <c r="H20" s="290">
        <f>+'Հավելված N 2'!H40</f>
        <v>0</v>
      </c>
      <c r="I20" s="290">
        <f>+'Հավելված N 2'!I40</f>
        <v>0</v>
      </c>
    </row>
    <row r="21" spans="1:9" ht="86.25" x14ac:dyDescent="0.25">
      <c r="A21" s="88"/>
      <c r="B21" s="78"/>
      <c r="C21" s="88" t="s">
        <v>296</v>
      </c>
      <c r="D21" s="88" t="s">
        <v>297</v>
      </c>
      <c r="E21" s="88" t="s">
        <v>298</v>
      </c>
      <c r="F21" s="88" t="s">
        <v>83</v>
      </c>
      <c r="G21" s="290">
        <f>+'Հավելված N 2'!G28</f>
        <v>-102000</v>
      </c>
      <c r="H21" s="290">
        <f>+'Հավելված N 2'!H28</f>
        <v>0</v>
      </c>
      <c r="I21" s="290">
        <f>+'Հավելված N 2'!I28</f>
        <v>0</v>
      </c>
    </row>
    <row r="22" spans="1:9" ht="103.5" x14ac:dyDescent="0.25">
      <c r="A22" s="88"/>
      <c r="B22" s="67">
        <v>1163</v>
      </c>
      <c r="C22" s="90"/>
      <c r="D22" s="90" t="s">
        <v>277</v>
      </c>
      <c r="E22" s="90" t="s">
        <v>278</v>
      </c>
      <c r="F22" s="90" t="s">
        <v>279</v>
      </c>
      <c r="G22" s="289">
        <f>+G23+G24</f>
        <v>-328763.7</v>
      </c>
      <c r="H22" s="289">
        <f t="shared" ref="H22:I22" si="3">+H23+H24</f>
        <v>0</v>
      </c>
      <c r="I22" s="289">
        <f t="shared" si="3"/>
        <v>0</v>
      </c>
    </row>
    <row r="23" spans="1:9" ht="69" x14ac:dyDescent="0.25">
      <c r="A23" s="88"/>
      <c r="B23" s="78"/>
      <c r="C23" s="78" t="s">
        <v>280</v>
      </c>
      <c r="D23" s="88" t="s">
        <v>222</v>
      </c>
      <c r="E23" s="88" t="s">
        <v>281</v>
      </c>
      <c r="F23" s="88" t="s">
        <v>282</v>
      </c>
      <c r="G23" s="290">
        <f>+'Հավելված N 2'!G174</f>
        <v>-86005.2</v>
      </c>
      <c r="H23" s="290">
        <f>+'Հավելված N 2'!H174</f>
        <v>0</v>
      </c>
      <c r="I23" s="290">
        <f>+'Հավելված N 2'!I174</f>
        <v>0</v>
      </c>
    </row>
    <row r="24" spans="1:9" ht="103.5" x14ac:dyDescent="0.25">
      <c r="A24" s="88"/>
      <c r="B24" s="78"/>
      <c r="C24" s="78" t="s">
        <v>283</v>
      </c>
      <c r="D24" s="88" t="s">
        <v>225</v>
      </c>
      <c r="E24" s="88" t="s">
        <v>284</v>
      </c>
      <c r="F24" s="88" t="s">
        <v>83</v>
      </c>
      <c r="G24" s="290">
        <f>+'Հավելված N 2'!G183</f>
        <v>-242758.5</v>
      </c>
      <c r="H24" s="290">
        <f>+'Հավելված N 2'!H183</f>
        <v>0</v>
      </c>
      <c r="I24" s="290">
        <f>+'Հավելված N 2'!I183</f>
        <v>0</v>
      </c>
    </row>
    <row r="25" spans="1:9" ht="138" x14ac:dyDescent="0.25">
      <c r="A25" s="88"/>
      <c r="B25" s="67">
        <v>1183</v>
      </c>
      <c r="C25" s="90"/>
      <c r="D25" s="90" t="s">
        <v>285</v>
      </c>
      <c r="E25" s="90" t="s">
        <v>286</v>
      </c>
      <c r="F25" s="90" t="s">
        <v>287</v>
      </c>
      <c r="G25" s="291">
        <f>+G26</f>
        <v>-76282.799999999988</v>
      </c>
      <c r="H25" s="291">
        <f t="shared" ref="H25:I25" si="4">+H26</f>
        <v>0</v>
      </c>
      <c r="I25" s="291">
        <f t="shared" si="4"/>
        <v>0</v>
      </c>
    </row>
    <row r="26" spans="1:9" ht="103.5" x14ac:dyDescent="0.25">
      <c r="A26" s="88"/>
      <c r="B26" s="78"/>
      <c r="C26" s="78" t="s">
        <v>288</v>
      </c>
      <c r="D26" s="88" t="s">
        <v>233</v>
      </c>
      <c r="E26" s="88" t="s">
        <v>289</v>
      </c>
      <c r="F26" s="88" t="s">
        <v>83</v>
      </c>
      <c r="G26" s="290">
        <f>+'Հավելված N 2'!G196</f>
        <v>-76282.799999999988</v>
      </c>
      <c r="H26" s="290">
        <f>+'Հավելված N 2'!H196</f>
        <v>0</v>
      </c>
      <c r="I26" s="290">
        <f>+'Հավելված N 2'!I196</f>
        <v>0</v>
      </c>
    </row>
    <row r="27" spans="1:9" ht="69" x14ac:dyDescent="0.25">
      <c r="A27" s="88"/>
      <c r="B27" s="67">
        <v>1189</v>
      </c>
      <c r="C27" s="90"/>
      <c r="D27" s="90" t="s">
        <v>163</v>
      </c>
      <c r="E27" s="90" t="s">
        <v>179</v>
      </c>
      <c r="F27" s="90" t="s">
        <v>180</v>
      </c>
      <c r="G27" s="291">
        <f>+G28</f>
        <v>10000</v>
      </c>
      <c r="H27" s="291">
        <f t="shared" ref="H27:I27" si="5">+H28</f>
        <v>10000</v>
      </c>
      <c r="I27" s="291">
        <f t="shared" si="5"/>
        <v>10000</v>
      </c>
    </row>
    <row r="28" spans="1:9" ht="69" x14ac:dyDescent="0.25">
      <c r="A28" s="88"/>
      <c r="B28" s="78"/>
      <c r="C28" s="88" t="s">
        <v>181</v>
      </c>
      <c r="D28" s="88" t="s">
        <v>182</v>
      </c>
      <c r="E28" s="88" t="s">
        <v>183</v>
      </c>
      <c r="F28" s="88" t="s">
        <v>110</v>
      </c>
      <c r="G28" s="290">
        <f>+'Հավելված N 2'!G207</f>
        <v>10000</v>
      </c>
      <c r="H28" s="290">
        <f>+'Հավելված N 2'!H207</f>
        <v>10000</v>
      </c>
      <c r="I28" s="290">
        <f>+'Հավելված N 2'!I207</f>
        <v>10000</v>
      </c>
    </row>
    <row r="29" spans="1:9" ht="103.5" x14ac:dyDescent="0.25">
      <c r="A29" s="88"/>
      <c r="B29" s="67" t="s">
        <v>84</v>
      </c>
      <c r="C29" s="90"/>
      <c r="D29" s="90" t="s">
        <v>85</v>
      </c>
      <c r="E29" s="90" t="s">
        <v>86</v>
      </c>
      <c r="F29" s="90" t="s">
        <v>87</v>
      </c>
      <c r="G29" s="291">
        <f>+G30+G31+G32+G33+G34</f>
        <v>636082.1</v>
      </c>
      <c r="H29" s="291">
        <f t="shared" ref="H29:I29" si="6">+H30+H31+H32+H33+H34</f>
        <v>-9999.9999999999563</v>
      </c>
      <c r="I29" s="291">
        <f t="shared" si="6"/>
        <v>-9999.9999999999563</v>
      </c>
    </row>
    <row r="30" spans="1:9" ht="103.5" x14ac:dyDescent="0.25">
      <c r="A30" s="88"/>
      <c r="B30" s="78"/>
      <c r="C30" s="88" t="s">
        <v>111</v>
      </c>
      <c r="D30" s="88" t="s">
        <v>112</v>
      </c>
      <c r="E30" s="88" t="s">
        <v>113</v>
      </c>
      <c r="F30" s="88" t="s">
        <v>110</v>
      </c>
      <c r="G30" s="290">
        <f>+'Հավելված N 2'!G85</f>
        <v>70850</v>
      </c>
      <c r="H30" s="290">
        <f>+'Հավելված N 2'!H85</f>
        <v>261463.9</v>
      </c>
      <c r="I30" s="290">
        <f>+'Հավելված N 2'!I85</f>
        <v>486378.9</v>
      </c>
    </row>
    <row r="31" spans="1:9" ht="103.5" x14ac:dyDescent="0.25">
      <c r="A31" s="88"/>
      <c r="B31" s="78"/>
      <c r="C31" s="88" t="s">
        <v>176</v>
      </c>
      <c r="D31" s="88" t="s">
        <v>177</v>
      </c>
      <c r="E31" s="88" t="s">
        <v>178</v>
      </c>
      <c r="F31" s="88" t="s">
        <v>83</v>
      </c>
      <c r="G31" s="290">
        <f>+'Հավելված N 2'!G59</f>
        <v>38838.5</v>
      </c>
      <c r="H31" s="290">
        <f>+'Հավելված N 2'!H67</f>
        <v>103569.3</v>
      </c>
      <c r="I31" s="290">
        <f>+'Հավելված N 2'!I67</f>
        <v>129461.6</v>
      </c>
    </row>
    <row r="32" spans="1:9" ht="103.5" x14ac:dyDescent="0.25">
      <c r="A32" s="88"/>
      <c r="B32" s="78"/>
      <c r="C32" s="88" t="s">
        <v>114</v>
      </c>
      <c r="D32" s="88" t="s">
        <v>115</v>
      </c>
      <c r="E32" s="88" t="s">
        <v>116</v>
      </c>
      <c r="F32" s="88" t="s">
        <v>83</v>
      </c>
      <c r="G32" s="290">
        <f>+'Հավելված N 2'!G68</f>
        <v>-137093.5</v>
      </c>
      <c r="H32" s="290">
        <f>+'Հավելված N 2'!H68</f>
        <v>-626765.9</v>
      </c>
      <c r="I32" s="290">
        <f>+'Հավելված N 2'!I68</f>
        <v>-781573.79999999993</v>
      </c>
    </row>
    <row r="33" spans="1:9" ht="120.75" x14ac:dyDescent="0.25">
      <c r="A33" s="88"/>
      <c r="B33" s="78"/>
      <c r="C33" s="88" t="s">
        <v>290</v>
      </c>
      <c r="D33" s="88" t="s">
        <v>237</v>
      </c>
      <c r="E33" s="88" t="s">
        <v>291</v>
      </c>
      <c r="F33" s="88" t="s">
        <v>83</v>
      </c>
      <c r="G33" s="290">
        <f>+'Հավելված N 2'!G110</f>
        <v>-67236.7</v>
      </c>
      <c r="H33" s="290">
        <f>+'Հավելված N 2'!H110</f>
        <v>189947.50000000006</v>
      </c>
      <c r="I33" s="290">
        <f>+'Հավելված N 2'!I110</f>
        <v>93948.099999999977</v>
      </c>
    </row>
    <row r="34" spans="1:9" ht="103.5" x14ac:dyDescent="0.25">
      <c r="A34" s="88"/>
      <c r="B34" s="78"/>
      <c r="C34" s="88" t="s">
        <v>292</v>
      </c>
      <c r="D34" s="88" t="s">
        <v>239</v>
      </c>
      <c r="E34" s="88" t="s">
        <v>293</v>
      </c>
      <c r="F34" s="88" t="s">
        <v>83</v>
      </c>
      <c r="G34" s="290">
        <f>+'Հավելված N 2'!G126</f>
        <v>730723.79999999993</v>
      </c>
      <c r="H34" s="290">
        <f>+'Հավելված N 2'!H126</f>
        <v>61785.2</v>
      </c>
      <c r="I34" s="290">
        <f>+'Հավելված N 2'!I126</f>
        <v>61785.2</v>
      </c>
    </row>
  </sheetData>
  <mergeCells count="16">
    <mergeCell ref="A15:F15"/>
    <mergeCell ref="A14:F14"/>
    <mergeCell ref="F1:I1"/>
    <mergeCell ref="F3:I3"/>
    <mergeCell ref="F2:I2"/>
    <mergeCell ref="A13:F13"/>
    <mergeCell ref="A6:I6"/>
    <mergeCell ref="D10:D12"/>
    <mergeCell ref="E10:E12"/>
    <mergeCell ref="F10:F12"/>
    <mergeCell ref="B10:C11"/>
    <mergeCell ref="A10:A12"/>
    <mergeCell ref="G11:G12"/>
    <mergeCell ref="H11:H12"/>
    <mergeCell ref="G10:I10"/>
    <mergeCell ref="I11:I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215"/>
  <sheetViews>
    <sheetView zoomScaleNormal="100" zoomScaleSheetLayoutView="100" workbookViewId="0">
      <selection activeCell="G22" sqref="G22"/>
    </sheetView>
  </sheetViews>
  <sheetFormatPr defaultColWidth="9.140625" defaultRowHeight="17.25" x14ac:dyDescent="0.3"/>
  <cols>
    <col min="1" max="1" width="8.5703125" style="2" customWidth="1"/>
    <col min="2" max="3" width="8.140625" style="2" customWidth="1"/>
    <col min="4" max="4" width="11.5703125" style="2" customWidth="1"/>
    <col min="5" max="5" width="15.5703125" style="2" customWidth="1"/>
    <col min="6" max="6" width="62.140625" style="2" customWidth="1"/>
    <col min="7" max="9" width="19.7109375" style="2" customWidth="1"/>
    <col min="10" max="12" width="15" style="2" customWidth="1"/>
    <col min="13" max="16384" width="9.140625" style="2"/>
  </cols>
  <sheetData>
    <row r="1" spans="1:9" s="18" customFormat="1" ht="37.5" customHeight="1" x14ac:dyDescent="0.25">
      <c r="F1" s="347" t="s">
        <v>19</v>
      </c>
      <c r="G1" s="347"/>
      <c r="H1" s="347"/>
      <c r="I1" s="347"/>
    </row>
    <row r="2" spans="1:9" s="16" customFormat="1" ht="17.649999999999999" customHeight="1" x14ac:dyDescent="0.3">
      <c r="F2" s="352" t="s">
        <v>75</v>
      </c>
      <c r="G2" s="352"/>
      <c r="H2" s="352"/>
      <c r="I2" s="352"/>
    </row>
    <row r="3" spans="1:9" s="16" customFormat="1" ht="17.649999999999999" customHeight="1" x14ac:dyDescent="0.3">
      <c r="F3" s="352" t="s">
        <v>0</v>
      </c>
      <c r="G3" s="352"/>
      <c r="H3" s="352"/>
      <c r="I3" s="352"/>
    </row>
    <row r="4" spans="1:9" ht="13.7" customHeight="1" x14ac:dyDescent="0.3"/>
    <row r="5" spans="1:9" ht="13.7" customHeight="1" x14ac:dyDescent="0.3"/>
    <row r="6" spans="1:9" ht="13.7" customHeight="1" x14ac:dyDescent="0.3"/>
    <row r="7" spans="1:9" ht="52.5" customHeight="1" x14ac:dyDescent="0.3">
      <c r="A7" s="353" t="s">
        <v>175</v>
      </c>
      <c r="B7" s="353"/>
      <c r="C7" s="353"/>
      <c r="D7" s="353"/>
      <c r="E7" s="353"/>
      <c r="F7" s="353"/>
      <c r="G7" s="353"/>
      <c r="H7" s="353"/>
      <c r="I7" s="353"/>
    </row>
    <row r="8" spans="1:9" x14ac:dyDescent="0.3">
      <c r="A8" s="38"/>
      <c r="B8" s="38"/>
      <c r="C8" s="38"/>
      <c r="D8" s="38"/>
      <c r="E8" s="38"/>
      <c r="F8" s="38"/>
      <c r="G8" s="38"/>
      <c r="H8" s="38"/>
      <c r="I8" s="38"/>
    </row>
    <row r="10" spans="1:9" x14ac:dyDescent="0.3">
      <c r="G10" s="16"/>
      <c r="I10" s="16" t="s">
        <v>9</v>
      </c>
    </row>
    <row r="11" spans="1:9" s="9" customFormat="1" ht="54.75" customHeight="1" x14ac:dyDescent="0.25">
      <c r="A11" s="354" t="s">
        <v>10</v>
      </c>
      <c r="B11" s="354"/>
      <c r="C11" s="354"/>
      <c r="D11" s="354" t="s">
        <v>1</v>
      </c>
      <c r="E11" s="354"/>
      <c r="F11" s="354" t="s">
        <v>5</v>
      </c>
      <c r="G11" s="355" t="s">
        <v>76</v>
      </c>
      <c r="H11" s="356"/>
      <c r="I11" s="357"/>
    </row>
    <row r="12" spans="1:9" s="9" customFormat="1" ht="34.5" x14ac:dyDescent="0.25">
      <c r="A12" s="17" t="s">
        <v>22</v>
      </c>
      <c r="B12" s="17" t="s">
        <v>23</v>
      </c>
      <c r="C12" s="17" t="s">
        <v>11</v>
      </c>
      <c r="D12" s="17" t="s">
        <v>4</v>
      </c>
      <c r="E12" s="17" t="s">
        <v>15</v>
      </c>
      <c r="F12" s="354"/>
      <c r="G12" s="17" t="s">
        <v>44</v>
      </c>
      <c r="H12" s="17" t="s">
        <v>2</v>
      </c>
      <c r="I12" s="17" t="s">
        <v>3</v>
      </c>
    </row>
    <row r="13" spans="1:9" s="9" customFormat="1" ht="34.9" customHeight="1" x14ac:dyDescent="0.25">
      <c r="A13" s="8"/>
      <c r="B13" s="8"/>
      <c r="C13" s="8"/>
      <c r="D13" s="17"/>
      <c r="E13" s="17"/>
      <c r="F13" s="14" t="s">
        <v>8</v>
      </c>
      <c r="G13" s="7">
        <f>+G15</f>
        <v>0</v>
      </c>
      <c r="H13" s="7">
        <f>+H15</f>
        <v>0</v>
      </c>
      <c r="I13" s="7">
        <f>+I15</f>
        <v>0</v>
      </c>
    </row>
    <row r="14" spans="1:9" s="9" customFormat="1" x14ac:dyDescent="0.25">
      <c r="A14" s="8"/>
      <c r="B14" s="8"/>
      <c r="C14" s="8"/>
      <c r="D14" s="17"/>
      <c r="E14" s="17"/>
      <c r="F14" s="8" t="s">
        <v>52</v>
      </c>
      <c r="G14" s="1"/>
      <c r="H14" s="175"/>
      <c r="I14" s="1"/>
    </row>
    <row r="15" spans="1:9" s="9" customFormat="1" ht="34.5" x14ac:dyDescent="0.25">
      <c r="A15" s="8"/>
      <c r="B15" s="8"/>
      <c r="C15" s="8"/>
      <c r="D15" s="17"/>
      <c r="E15" s="17"/>
      <c r="F15" s="3" t="s">
        <v>17</v>
      </c>
      <c r="G15" s="1">
        <f>+G16+G49</f>
        <v>0</v>
      </c>
      <c r="H15" s="1">
        <f>+H16+H49</f>
        <v>0</v>
      </c>
      <c r="I15" s="1">
        <f>+I16+I49</f>
        <v>0</v>
      </c>
    </row>
    <row r="16" spans="1:9" s="9" customFormat="1" ht="17.649999999999999" customHeight="1" x14ac:dyDescent="0.25">
      <c r="A16" s="360" t="s">
        <v>264</v>
      </c>
      <c r="B16" s="389"/>
      <c r="C16" s="376"/>
      <c r="D16" s="32"/>
      <c r="E16" s="29"/>
      <c r="F16" s="165" t="s">
        <v>253</v>
      </c>
      <c r="G16" s="66">
        <f>+G18</f>
        <v>-141579.6</v>
      </c>
      <c r="H16" s="66">
        <f t="shared" ref="H16:I16" si="0">+H18</f>
        <v>0</v>
      </c>
      <c r="I16" s="66">
        <f t="shared" si="0"/>
        <v>0</v>
      </c>
    </row>
    <row r="17" spans="1:9" s="9" customFormat="1" ht="16.899999999999999" customHeight="1" x14ac:dyDescent="0.25">
      <c r="A17" s="361"/>
      <c r="B17" s="389"/>
      <c r="C17" s="377"/>
      <c r="D17" s="33"/>
      <c r="E17" s="30"/>
      <c r="F17" s="174" t="s">
        <v>6</v>
      </c>
      <c r="G17" s="71"/>
      <c r="H17" s="71"/>
      <c r="I17" s="71"/>
    </row>
    <row r="18" spans="1:9" s="9" customFormat="1" x14ac:dyDescent="0.25">
      <c r="A18" s="361"/>
      <c r="B18" s="360" t="s">
        <v>68</v>
      </c>
      <c r="C18" s="377"/>
      <c r="D18" s="33"/>
      <c r="E18" s="30"/>
      <c r="F18" s="165" t="s">
        <v>262</v>
      </c>
      <c r="G18" s="65">
        <f>+G20+G34</f>
        <v>-141579.6</v>
      </c>
      <c r="H18" s="65">
        <f t="shared" ref="H18:I18" si="1">+H20+H34</f>
        <v>0</v>
      </c>
      <c r="I18" s="65">
        <f t="shared" si="1"/>
        <v>0</v>
      </c>
    </row>
    <row r="19" spans="1:9" s="9" customFormat="1" ht="16.899999999999999" customHeight="1" x14ac:dyDescent="0.25">
      <c r="A19" s="361"/>
      <c r="B19" s="361"/>
      <c r="C19" s="378"/>
      <c r="D19" s="33"/>
      <c r="E19" s="30"/>
      <c r="F19" s="174" t="s">
        <v>6</v>
      </c>
      <c r="G19" s="71"/>
      <c r="H19" s="71"/>
      <c r="I19" s="71"/>
    </row>
    <row r="20" spans="1:9" s="9" customFormat="1" x14ac:dyDescent="0.25">
      <c r="A20" s="361"/>
      <c r="B20" s="361"/>
      <c r="C20" s="360" t="s">
        <v>68</v>
      </c>
      <c r="D20" s="33"/>
      <c r="E20" s="30"/>
      <c r="F20" s="165" t="s">
        <v>263</v>
      </c>
      <c r="G20" s="65">
        <f>+G22</f>
        <v>-102000</v>
      </c>
      <c r="H20" s="65">
        <f t="shared" ref="H20:I20" si="2">+H22</f>
        <v>0</v>
      </c>
      <c r="I20" s="65">
        <f t="shared" si="2"/>
        <v>0</v>
      </c>
    </row>
    <row r="21" spans="1:9" s="9" customFormat="1" ht="16.899999999999999" customHeight="1" x14ac:dyDescent="0.25">
      <c r="A21" s="361"/>
      <c r="B21" s="361"/>
      <c r="C21" s="361"/>
      <c r="D21" s="33"/>
      <c r="E21" s="30"/>
      <c r="F21" s="174" t="s">
        <v>6</v>
      </c>
      <c r="G21" s="139"/>
      <c r="H21" s="65"/>
      <c r="I21" s="139"/>
    </row>
    <row r="22" spans="1:9" s="9" customFormat="1" ht="34.5" x14ac:dyDescent="0.25">
      <c r="A22" s="361"/>
      <c r="B22" s="361"/>
      <c r="C22" s="361"/>
      <c r="D22" s="33"/>
      <c r="E22" s="30"/>
      <c r="F22" s="161" t="s">
        <v>12</v>
      </c>
      <c r="G22" s="71">
        <f>+G24</f>
        <v>-102000</v>
      </c>
      <c r="H22" s="139">
        <f t="shared" ref="H22:I22" si="3">+H24</f>
        <v>0</v>
      </c>
      <c r="I22" s="139">
        <f t="shared" si="3"/>
        <v>0</v>
      </c>
    </row>
    <row r="23" spans="1:9" s="9" customFormat="1" ht="16.899999999999999" customHeight="1" x14ac:dyDescent="0.25">
      <c r="A23" s="361"/>
      <c r="B23" s="361"/>
      <c r="C23" s="361"/>
      <c r="D23" s="34"/>
      <c r="E23" s="35"/>
      <c r="F23" s="174" t="s">
        <v>6</v>
      </c>
      <c r="G23" s="139"/>
      <c r="H23" s="65"/>
      <c r="I23" s="139"/>
    </row>
    <row r="24" spans="1:9" s="9" customFormat="1" ht="18" customHeight="1" x14ac:dyDescent="0.25">
      <c r="A24" s="361"/>
      <c r="B24" s="361"/>
      <c r="C24" s="361"/>
      <c r="D24" s="67">
        <v>1075</v>
      </c>
      <c r="E24" s="359" t="s">
        <v>265</v>
      </c>
      <c r="F24" s="359"/>
      <c r="G24" s="66">
        <f>+G26</f>
        <v>-102000</v>
      </c>
      <c r="H24" s="66">
        <f t="shared" ref="H24:I24" si="4">+H26</f>
        <v>0</v>
      </c>
      <c r="I24" s="66">
        <f t="shared" si="4"/>
        <v>0</v>
      </c>
    </row>
    <row r="25" spans="1:9" s="9" customFormat="1" ht="16.899999999999999" customHeight="1" x14ac:dyDescent="0.3">
      <c r="A25" s="361"/>
      <c r="B25" s="361"/>
      <c r="C25" s="361"/>
      <c r="D25" s="33"/>
      <c r="E25" s="172"/>
      <c r="F25" s="174" t="s">
        <v>6</v>
      </c>
      <c r="G25" s="66"/>
      <c r="H25" s="66"/>
      <c r="I25" s="66"/>
    </row>
    <row r="26" spans="1:9" s="9" customFormat="1" x14ac:dyDescent="0.25">
      <c r="A26" s="361"/>
      <c r="B26" s="361"/>
      <c r="C26" s="361"/>
      <c r="D26" s="33"/>
      <c r="E26" s="67">
        <v>32012</v>
      </c>
      <c r="F26" s="173" t="s">
        <v>266</v>
      </c>
      <c r="G26" s="68">
        <f>+G28</f>
        <v>-102000</v>
      </c>
      <c r="H26" s="68">
        <f>+H28</f>
        <v>0</v>
      </c>
      <c r="I26" s="68">
        <f>+I28</f>
        <v>0</v>
      </c>
    </row>
    <row r="27" spans="1:9" s="9" customFormat="1" x14ac:dyDescent="0.25">
      <c r="A27" s="361"/>
      <c r="B27" s="361"/>
      <c r="C27" s="361"/>
      <c r="D27" s="33"/>
      <c r="E27" s="388"/>
      <c r="F27" s="174" t="s">
        <v>16</v>
      </c>
      <c r="G27" s="71"/>
      <c r="H27" s="65"/>
      <c r="I27" s="71"/>
    </row>
    <row r="28" spans="1:9" s="12" customFormat="1" ht="36.6" customHeight="1" x14ac:dyDescent="0.25">
      <c r="A28" s="361"/>
      <c r="B28" s="361"/>
      <c r="C28" s="361"/>
      <c r="D28" s="33"/>
      <c r="E28" s="388"/>
      <c r="F28" s="69" t="s">
        <v>12</v>
      </c>
      <c r="G28" s="70">
        <f>+G30</f>
        <v>-102000</v>
      </c>
      <c r="H28" s="70">
        <f>+H30</f>
        <v>0</v>
      </c>
      <c r="I28" s="70">
        <f>+I30</f>
        <v>0</v>
      </c>
    </row>
    <row r="29" spans="1:9" s="9" customFormat="1" ht="51.75" x14ac:dyDescent="0.25">
      <c r="A29" s="361"/>
      <c r="B29" s="361"/>
      <c r="C29" s="361"/>
      <c r="D29" s="33"/>
      <c r="E29" s="388"/>
      <c r="F29" s="174" t="s">
        <v>13</v>
      </c>
      <c r="G29" s="71"/>
      <c r="H29" s="72"/>
      <c r="I29" s="71"/>
    </row>
    <row r="30" spans="1:9" s="9" customFormat="1" ht="16.899999999999999" customHeight="1" x14ac:dyDescent="0.25">
      <c r="A30" s="361"/>
      <c r="B30" s="361"/>
      <c r="C30" s="361"/>
      <c r="D30" s="33"/>
      <c r="E30" s="388"/>
      <c r="F30" s="166" t="s">
        <v>7</v>
      </c>
      <c r="G30" s="65">
        <f>+G31</f>
        <v>-102000</v>
      </c>
      <c r="H30" s="65">
        <f t="shared" ref="H30:I31" si="5">+H31</f>
        <v>0</v>
      </c>
      <c r="I30" s="65">
        <f t="shared" si="5"/>
        <v>0</v>
      </c>
    </row>
    <row r="31" spans="1:9" s="9" customFormat="1" ht="16.899999999999999" customHeight="1" x14ac:dyDescent="0.25">
      <c r="A31" s="361"/>
      <c r="B31" s="361"/>
      <c r="C31" s="361"/>
      <c r="D31" s="33"/>
      <c r="E31" s="388"/>
      <c r="F31" s="174" t="s">
        <v>106</v>
      </c>
      <c r="G31" s="63">
        <f>+G32</f>
        <v>-102000</v>
      </c>
      <c r="H31" s="63">
        <f t="shared" si="5"/>
        <v>0</v>
      </c>
      <c r="I31" s="63">
        <f t="shared" si="5"/>
        <v>0</v>
      </c>
    </row>
    <row r="32" spans="1:9" s="9" customFormat="1" x14ac:dyDescent="0.25">
      <c r="A32" s="361"/>
      <c r="B32" s="361"/>
      <c r="C32" s="361"/>
      <c r="D32" s="33"/>
      <c r="E32" s="388"/>
      <c r="F32" s="203" t="s">
        <v>161</v>
      </c>
      <c r="G32" s="63">
        <f>+G33</f>
        <v>-102000</v>
      </c>
      <c r="H32" s="63">
        <f>+H33</f>
        <v>0</v>
      </c>
      <c r="I32" s="63">
        <f>+I33</f>
        <v>0</v>
      </c>
    </row>
    <row r="33" spans="1:10" s="9" customFormat="1" ht="51.75" x14ac:dyDescent="0.25">
      <c r="A33" s="361"/>
      <c r="B33" s="361"/>
      <c r="C33" s="365"/>
      <c r="D33" s="33"/>
      <c r="E33" s="388"/>
      <c r="F33" s="203" t="s">
        <v>267</v>
      </c>
      <c r="G33" s="63">
        <v>-102000</v>
      </c>
      <c r="H33" s="63">
        <v>0</v>
      </c>
      <c r="I33" s="63">
        <v>0</v>
      </c>
      <c r="J33" s="283"/>
    </row>
    <row r="34" spans="1:10" s="9" customFormat="1" ht="34.5" x14ac:dyDescent="0.25">
      <c r="A34" s="361"/>
      <c r="B34" s="361"/>
      <c r="C34" s="170" t="s">
        <v>341</v>
      </c>
      <c r="D34" s="385"/>
      <c r="E34" s="30"/>
      <c r="F34" s="318" t="s">
        <v>340</v>
      </c>
      <c r="G34" s="65">
        <f>+G36</f>
        <v>-39579.599999999999</v>
      </c>
      <c r="H34" s="65">
        <f>+H36</f>
        <v>0</v>
      </c>
      <c r="I34" s="65">
        <f>+I36</f>
        <v>0</v>
      </c>
    </row>
    <row r="35" spans="1:10" s="9" customFormat="1" ht="16.899999999999999" customHeight="1" x14ac:dyDescent="0.25">
      <c r="A35" s="361"/>
      <c r="B35" s="361"/>
      <c r="C35" s="170"/>
      <c r="D35" s="386"/>
      <c r="E35" s="30"/>
      <c r="F35" s="174" t="s">
        <v>6</v>
      </c>
      <c r="G35" s="139"/>
      <c r="H35" s="65"/>
      <c r="I35" s="139"/>
    </row>
    <row r="36" spans="1:10" s="9" customFormat="1" ht="34.5" x14ac:dyDescent="0.25">
      <c r="A36" s="361"/>
      <c r="B36" s="361"/>
      <c r="C36" s="170"/>
      <c r="D36" s="386"/>
      <c r="E36" s="30"/>
      <c r="F36" s="161" t="s">
        <v>12</v>
      </c>
      <c r="G36" s="71">
        <f>+G38</f>
        <v>-39579.599999999999</v>
      </c>
      <c r="H36" s="65">
        <f>+H38</f>
        <v>0</v>
      </c>
      <c r="I36" s="139">
        <f>+I38</f>
        <v>0</v>
      </c>
    </row>
    <row r="37" spans="1:10" s="9" customFormat="1" ht="16.899999999999999" customHeight="1" x14ac:dyDescent="0.25">
      <c r="A37" s="361"/>
      <c r="B37" s="361"/>
      <c r="C37" s="170"/>
      <c r="D37" s="387"/>
      <c r="E37" s="35"/>
      <c r="F37" s="174" t="s">
        <v>6</v>
      </c>
      <c r="G37" s="139"/>
      <c r="H37" s="65"/>
      <c r="I37" s="139"/>
    </row>
    <row r="38" spans="1:10" s="9" customFormat="1" ht="18" customHeight="1" x14ac:dyDescent="0.25">
      <c r="A38" s="361"/>
      <c r="B38" s="361"/>
      <c r="C38" s="170"/>
      <c r="D38" s="285">
        <v>1075</v>
      </c>
      <c r="E38" s="359" t="s">
        <v>265</v>
      </c>
      <c r="F38" s="359"/>
      <c r="G38" s="66">
        <f>+G40</f>
        <v>-39579.599999999999</v>
      </c>
      <c r="H38" s="66">
        <f t="shared" ref="H38:I38" si="6">+H40</f>
        <v>0</v>
      </c>
      <c r="I38" s="66">
        <f t="shared" si="6"/>
        <v>0</v>
      </c>
    </row>
    <row r="39" spans="1:10" s="9" customFormat="1" ht="16.899999999999999" customHeight="1" x14ac:dyDescent="0.3">
      <c r="A39" s="361"/>
      <c r="B39" s="361"/>
      <c r="C39" s="170"/>
      <c r="D39" s="33"/>
      <c r="E39" s="172"/>
      <c r="F39" s="174" t="s">
        <v>6</v>
      </c>
      <c r="G39" s="66"/>
      <c r="H39" s="66"/>
      <c r="I39" s="66"/>
    </row>
    <row r="40" spans="1:10" s="9" customFormat="1" ht="34.5" x14ac:dyDescent="0.25">
      <c r="A40" s="361"/>
      <c r="B40" s="361"/>
      <c r="C40" s="170"/>
      <c r="D40" s="33"/>
      <c r="E40" s="67">
        <v>21001</v>
      </c>
      <c r="F40" s="173" t="s">
        <v>331</v>
      </c>
      <c r="G40" s="68">
        <f>+G42</f>
        <v>-39579.599999999999</v>
      </c>
      <c r="H40" s="68">
        <f>+H42</f>
        <v>0</v>
      </c>
      <c r="I40" s="68">
        <f>+I42</f>
        <v>0</v>
      </c>
    </row>
    <row r="41" spans="1:10" s="9" customFormat="1" x14ac:dyDescent="0.25">
      <c r="A41" s="361"/>
      <c r="B41" s="361"/>
      <c r="C41" s="170"/>
      <c r="D41" s="33"/>
      <c r="E41" s="383"/>
      <c r="F41" s="174" t="s">
        <v>16</v>
      </c>
      <c r="G41" s="71"/>
      <c r="H41" s="65"/>
      <c r="I41" s="71"/>
    </row>
    <row r="42" spans="1:10" s="12" customFormat="1" ht="36.6" customHeight="1" x14ac:dyDescent="0.25">
      <c r="A42" s="361"/>
      <c r="B42" s="361"/>
      <c r="C42" s="170"/>
      <c r="D42" s="33"/>
      <c r="E42" s="384"/>
      <c r="F42" s="69" t="s">
        <v>12</v>
      </c>
      <c r="G42" s="70">
        <f>+G44</f>
        <v>-39579.599999999999</v>
      </c>
      <c r="H42" s="70">
        <f>+H44</f>
        <v>0</v>
      </c>
      <c r="I42" s="70">
        <f>+I44</f>
        <v>0</v>
      </c>
    </row>
    <row r="43" spans="1:10" s="9" customFormat="1" ht="51.75" x14ac:dyDescent="0.25">
      <c r="A43" s="361"/>
      <c r="B43" s="361"/>
      <c r="C43" s="170"/>
      <c r="D43" s="33"/>
      <c r="E43" s="384"/>
      <c r="F43" s="174" t="s">
        <v>13</v>
      </c>
      <c r="G43" s="71"/>
      <c r="H43" s="72"/>
      <c r="I43" s="71"/>
    </row>
    <row r="44" spans="1:10" s="9" customFormat="1" ht="16.899999999999999" customHeight="1" x14ac:dyDescent="0.25">
      <c r="A44" s="361"/>
      <c r="B44" s="361"/>
      <c r="C44" s="170"/>
      <c r="D44" s="33"/>
      <c r="E44" s="384"/>
      <c r="F44" s="166" t="s">
        <v>7</v>
      </c>
      <c r="G44" s="65">
        <f>+G45</f>
        <v>-39579.599999999999</v>
      </c>
      <c r="H44" s="65">
        <f t="shared" ref="H44:I44" si="7">+H45</f>
        <v>0</v>
      </c>
      <c r="I44" s="65">
        <f t="shared" si="7"/>
        <v>0</v>
      </c>
    </row>
    <row r="45" spans="1:10" s="9" customFormat="1" ht="16.899999999999999" customHeight="1" x14ac:dyDescent="0.25">
      <c r="A45" s="361"/>
      <c r="B45" s="361"/>
      <c r="C45" s="170"/>
      <c r="D45" s="33"/>
      <c r="E45" s="384"/>
      <c r="F45" s="174" t="s">
        <v>49</v>
      </c>
      <c r="G45" s="63">
        <f t="shared" ref="G45:I46" si="8">+G46</f>
        <v>-39579.599999999999</v>
      </c>
      <c r="H45" s="63">
        <f t="shared" si="8"/>
        <v>0</v>
      </c>
      <c r="I45" s="63">
        <f t="shared" si="8"/>
        <v>0</v>
      </c>
    </row>
    <row r="46" spans="1:10" s="9" customFormat="1" x14ac:dyDescent="0.25">
      <c r="A46" s="361"/>
      <c r="B46" s="361"/>
      <c r="C46" s="170"/>
      <c r="D46" s="33"/>
      <c r="E46" s="384"/>
      <c r="F46" s="174" t="s">
        <v>50</v>
      </c>
      <c r="G46" s="63">
        <f>+G47</f>
        <v>-39579.599999999999</v>
      </c>
      <c r="H46" s="63">
        <f t="shared" si="8"/>
        <v>0</v>
      </c>
      <c r="I46" s="63">
        <f t="shared" si="8"/>
        <v>0</v>
      </c>
    </row>
    <row r="47" spans="1:10" s="9" customFormat="1" x14ac:dyDescent="0.25">
      <c r="A47" s="361"/>
      <c r="B47" s="361"/>
      <c r="C47" s="170"/>
      <c r="D47" s="33"/>
      <c r="E47" s="384"/>
      <c r="F47" s="203" t="s">
        <v>51</v>
      </c>
      <c r="G47" s="63">
        <f>+G48</f>
        <v>-39579.599999999999</v>
      </c>
      <c r="H47" s="63">
        <f>+H48</f>
        <v>0</v>
      </c>
      <c r="I47" s="63">
        <f>+I48</f>
        <v>0</v>
      </c>
      <c r="J47" s="13"/>
    </row>
    <row r="48" spans="1:10" s="9" customFormat="1" x14ac:dyDescent="0.25">
      <c r="A48" s="365"/>
      <c r="B48" s="365"/>
      <c r="C48" s="170"/>
      <c r="D48" s="33"/>
      <c r="E48" s="384"/>
      <c r="F48" s="151" t="s">
        <v>67</v>
      </c>
      <c r="G48" s="63">
        <f>+'Հավելված N 4'!E31</f>
        <v>-39579.599999999999</v>
      </c>
      <c r="H48" s="63">
        <f>+'Հավելված N 4'!F31</f>
        <v>0</v>
      </c>
      <c r="I48" s="63">
        <f>+'Հավելված N 4'!G31</f>
        <v>0</v>
      </c>
      <c r="J48" s="13"/>
    </row>
    <row r="49" spans="1:9" s="9" customFormat="1" ht="17.649999999999999" customHeight="1" x14ac:dyDescent="0.25">
      <c r="A49" s="360" t="s">
        <v>56</v>
      </c>
      <c r="B49" s="362"/>
      <c r="C49" s="376"/>
      <c r="D49" s="32"/>
      <c r="E49" s="29"/>
      <c r="F49" s="165" t="s">
        <v>60</v>
      </c>
      <c r="G49" s="1">
        <f>+G51+G77+G146</f>
        <v>141579.59999999998</v>
      </c>
      <c r="H49" s="175">
        <f>+H51+H77+H146</f>
        <v>0</v>
      </c>
      <c r="I49" s="1">
        <f>+I51+I77+I146</f>
        <v>0</v>
      </c>
    </row>
    <row r="50" spans="1:9" s="9" customFormat="1" ht="16.899999999999999" customHeight="1" x14ac:dyDescent="0.25">
      <c r="A50" s="361"/>
      <c r="B50" s="362"/>
      <c r="C50" s="377"/>
      <c r="D50" s="33"/>
      <c r="E50" s="30"/>
      <c r="F50" s="174" t="s">
        <v>6</v>
      </c>
      <c r="G50" s="4"/>
      <c r="H50" s="5"/>
      <c r="I50" s="4"/>
    </row>
    <row r="51" spans="1:9" s="9" customFormat="1" ht="34.5" x14ac:dyDescent="0.25">
      <c r="A51" s="361"/>
      <c r="B51" s="390" t="s">
        <v>58</v>
      </c>
      <c r="C51" s="171"/>
      <c r="D51" s="33"/>
      <c r="E51" s="30"/>
      <c r="F51" s="165" t="s">
        <v>66</v>
      </c>
      <c r="G51" s="65">
        <f t="shared" ref="G51:I51" si="9">+G53</f>
        <v>-98255</v>
      </c>
      <c r="H51" s="65">
        <f t="shared" si="9"/>
        <v>-523196.60000000003</v>
      </c>
      <c r="I51" s="65">
        <f t="shared" si="9"/>
        <v>-652112.19999999995</v>
      </c>
    </row>
    <row r="52" spans="1:9" s="9" customFormat="1" ht="16.899999999999999" customHeight="1" x14ac:dyDescent="0.25">
      <c r="A52" s="361"/>
      <c r="B52" s="391"/>
      <c r="C52" s="171"/>
      <c r="D52" s="33"/>
      <c r="E52" s="30"/>
      <c r="F52" s="174" t="s">
        <v>6</v>
      </c>
      <c r="G52" s="71"/>
      <c r="H52" s="65"/>
      <c r="I52" s="71"/>
    </row>
    <row r="53" spans="1:9" s="9" customFormat="1" x14ac:dyDescent="0.25">
      <c r="A53" s="361"/>
      <c r="B53" s="391"/>
      <c r="C53" s="360" t="s">
        <v>58</v>
      </c>
      <c r="D53" s="33"/>
      <c r="E53" s="30"/>
      <c r="F53" s="165" t="s">
        <v>65</v>
      </c>
      <c r="G53" s="65">
        <f t="shared" ref="G53:I53" si="10">+G55</f>
        <v>-98255</v>
      </c>
      <c r="H53" s="65">
        <f t="shared" si="10"/>
        <v>-523196.60000000003</v>
      </c>
      <c r="I53" s="65">
        <f t="shared" si="10"/>
        <v>-652112.19999999995</v>
      </c>
    </row>
    <row r="54" spans="1:9" s="9" customFormat="1" ht="16.899999999999999" customHeight="1" x14ac:dyDescent="0.25">
      <c r="A54" s="361"/>
      <c r="B54" s="391"/>
      <c r="C54" s="361"/>
      <c r="D54" s="33"/>
      <c r="E54" s="30"/>
      <c r="F54" s="174" t="s">
        <v>6</v>
      </c>
      <c r="G54" s="139"/>
      <c r="H54" s="65"/>
      <c r="I54" s="139"/>
    </row>
    <row r="55" spans="1:9" s="9" customFormat="1" ht="34.5" x14ac:dyDescent="0.25">
      <c r="A55" s="361"/>
      <c r="B55" s="391"/>
      <c r="C55" s="361"/>
      <c r="D55" s="33"/>
      <c r="E55" s="30"/>
      <c r="F55" s="161" t="s">
        <v>12</v>
      </c>
      <c r="G55" s="65">
        <f>+G57</f>
        <v>-98255</v>
      </c>
      <c r="H55" s="65">
        <f t="shared" ref="H55:I55" si="11">+H57</f>
        <v>-523196.60000000003</v>
      </c>
      <c r="I55" s="65">
        <f t="shared" si="11"/>
        <v>-652112.19999999995</v>
      </c>
    </row>
    <row r="56" spans="1:9" s="9" customFormat="1" ht="16.899999999999999" customHeight="1" x14ac:dyDescent="0.25">
      <c r="A56" s="361"/>
      <c r="B56" s="391"/>
      <c r="C56" s="361"/>
      <c r="D56" s="34"/>
      <c r="E56" s="35"/>
      <c r="F56" s="174" t="s">
        <v>6</v>
      </c>
      <c r="G56" s="65"/>
      <c r="H56" s="65"/>
      <c r="I56" s="65"/>
    </row>
    <row r="57" spans="1:9" s="9" customFormat="1" ht="39.6" customHeight="1" x14ac:dyDescent="0.25">
      <c r="A57" s="361"/>
      <c r="B57" s="391"/>
      <c r="C57" s="361"/>
      <c r="D57" s="67">
        <v>1236</v>
      </c>
      <c r="E57" s="359" t="s">
        <v>61</v>
      </c>
      <c r="F57" s="359"/>
      <c r="G57" s="66">
        <f>+G59+G68</f>
        <v>-98255</v>
      </c>
      <c r="H57" s="66">
        <f t="shared" ref="H57:I57" si="12">+H59+H68</f>
        <v>-523196.60000000003</v>
      </c>
      <c r="I57" s="66">
        <f t="shared" si="12"/>
        <v>-652112.19999999995</v>
      </c>
    </row>
    <row r="58" spans="1:9" s="9" customFormat="1" ht="16.899999999999999" customHeight="1" x14ac:dyDescent="0.3">
      <c r="A58" s="361"/>
      <c r="B58" s="391"/>
      <c r="C58" s="361"/>
      <c r="D58" s="64"/>
      <c r="E58" s="172"/>
      <c r="F58" s="174" t="s">
        <v>6</v>
      </c>
      <c r="G58" s="66"/>
      <c r="H58" s="66"/>
      <c r="I58" s="66"/>
    </row>
    <row r="59" spans="1:9" s="9" customFormat="1" x14ac:dyDescent="0.25">
      <c r="A59" s="361"/>
      <c r="B59" s="169"/>
      <c r="C59" s="170"/>
      <c r="D59" s="64"/>
      <c r="E59" s="67">
        <v>32001</v>
      </c>
      <c r="F59" s="173" t="s">
        <v>166</v>
      </c>
      <c r="G59" s="68">
        <f t="shared" ref="G59:I59" si="13">+G61</f>
        <v>38838.5</v>
      </c>
      <c r="H59" s="68">
        <f t="shared" si="13"/>
        <v>103569.3</v>
      </c>
      <c r="I59" s="68">
        <f t="shared" si="13"/>
        <v>129461.6</v>
      </c>
    </row>
    <row r="60" spans="1:9" s="9" customFormat="1" ht="16.350000000000001" customHeight="1" x14ac:dyDescent="0.3">
      <c r="A60" s="361"/>
      <c r="B60" s="169"/>
      <c r="C60" s="170"/>
      <c r="D60" s="64"/>
      <c r="E60" s="167"/>
      <c r="F60" s="174" t="s">
        <v>16</v>
      </c>
      <c r="G60" s="71"/>
      <c r="H60" s="65"/>
      <c r="I60" s="71"/>
    </row>
    <row r="61" spans="1:9" s="12" customFormat="1" ht="36.6" customHeight="1" x14ac:dyDescent="0.3">
      <c r="A61" s="361"/>
      <c r="B61" s="169"/>
      <c r="C61" s="170"/>
      <c r="D61" s="64"/>
      <c r="E61" s="168"/>
      <c r="F61" s="69" t="s">
        <v>12</v>
      </c>
      <c r="G61" s="70">
        <f t="shared" ref="G61:I61" si="14">+G63</f>
        <v>38838.5</v>
      </c>
      <c r="H61" s="70">
        <f t="shared" si="14"/>
        <v>103569.3</v>
      </c>
      <c r="I61" s="70">
        <f t="shared" si="14"/>
        <v>129461.6</v>
      </c>
    </row>
    <row r="62" spans="1:9" s="9" customFormat="1" ht="51.75" x14ac:dyDescent="0.3">
      <c r="A62" s="361"/>
      <c r="B62" s="169"/>
      <c r="C62" s="170"/>
      <c r="D62" s="64"/>
      <c r="E62" s="168"/>
      <c r="F62" s="174" t="s">
        <v>13</v>
      </c>
      <c r="G62" s="71"/>
      <c r="H62" s="72"/>
      <c r="I62" s="71"/>
    </row>
    <row r="63" spans="1:9" s="9" customFormat="1" ht="16.899999999999999" customHeight="1" x14ac:dyDescent="0.3">
      <c r="A63" s="361"/>
      <c r="B63" s="169"/>
      <c r="C63" s="170"/>
      <c r="D63" s="64"/>
      <c r="E63" s="168"/>
      <c r="F63" s="166" t="s">
        <v>7</v>
      </c>
      <c r="G63" s="65">
        <f t="shared" ref="G63:I63" si="15">G64</f>
        <v>38838.5</v>
      </c>
      <c r="H63" s="65">
        <f t="shared" si="15"/>
        <v>103569.3</v>
      </c>
      <c r="I63" s="65">
        <f t="shared" si="15"/>
        <v>129461.6</v>
      </c>
    </row>
    <row r="64" spans="1:9" s="9" customFormat="1" ht="16.899999999999999" customHeight="1" x14ac:dyDescent="0.3">
      <c r="A64" s="361"/>
      <c r="B64" s="169"/>
      <c r="C64" s="170"/>
      <c r="D64" s="64"/>
      <c r="E64" s="168"/>
      <c r="F64" s="174" t="s">
        <v>49</v>
      </c>
      <c r="G64" s="63">
        <f t="shared" ref="G64:I66" si="16">+G65</f>
        <v>38838.5</v>
      </c>
      <c r="H64" s="72">
        <f t="shared" si="16"/>
        <v>103569.3</v>
      </c>
      <c r="I64" s="63">
        <f t="shared" si="16"/>
        <v>129461.6</v>
      </c>
    </row>
    <row r="65" spans="1:10" s="9" customFormat="1" ht="16.350000000000001" customHeight="1" x14ac:dyDescent="0.3">
      <c r="A65" s="361"/>
      <c r="B65" s="169"/>
      <c r="C65" s="170"/>
      <c r="D65" s="64"/>
      <c r="E65" s="168"/>
      <c r="F65" s="174" t="s">
        <v>50</v>
      </c>
      <c r="G65" s="63">
        <f t="shared" si="16"/>
        <v>38838.5</v>
      </c>
      <c r="H65" s="63">
        <f t="shared" si="16"/>
        <v>103569.3</v>
      </c>
      <c r="I65" s="63">
        <f t="shared" si="16"/>
        <v>129461.6</v>
      </c>
    </row>
    <row r="66" spans="1:10" s="9" customFormat="1" ht="16.350000000000001" customHeight="1" x14ac:dyDescent="0.3">
      <c r="A66" s="361"/>
      <c r="B66" s="169"/>
      <c r="C66" s="170"/>
      <c r="D66" s="64"/>
      <c r="E66" s="168"/>
      <c r="F66" s="151" t="s">
        <v>51</v>
      </c>
      <c r="G66" s="63">
        <f t="shared" si="16"/>
        <v>38838.5</v>
      </c>
      <c r="H66" s="72">
        <f t="shared" si="16"/>
        <v>103569.3</v>
      </c>
      <c r="I66" s="63">
        <f t="shared" si="16"/>
        <v>129461.6</v>
      </c>
      <c r="J66" s="13"/>
    </row>
    <row r="67" spans="1:10" s="9" customFormat="1" ht="16.350000000000001" customHeight="1" x14ac:dyDescent="0.3">
      <c r="A67" s="361"/>
      <c r="B67" s="169"/>
      <c r="C67" s="170"/>
      <c r="D67" s="64"/>
      <c r="E67" s="168"/>
      <c r="F67" s="151" t="s">
        <v>167</v>
      </c>
      <c r="G67" s="63">
        <f>+'Հավելված N 4'!E71</f>
        <v>38838.5</v>
      </c>
      <c r="H67" s="63">
        <f>+'Հավելված N 4'!F71</f>
        <v>103569.3</v>
      </c>
      <c r="I67" s="63">
        <f>+'Հավելված N 4'!G71</f>
        <v>129461.6</v>
      </c>
      <c r="J67" s="13"/>
    </row>
    <row r="68" spans="1:10" s="9" customFormat="1" ht="34.5" x14ac:dyDescent="0.25">
      <c r="A68" s="361"/>
      <c r="B68" s="169"/>
      <c r="C68" s="170"/>
      <c r="D68" s="64"/>
      <c r="E68" s="67">
        <v>32002</v>
      </c>
      <c r="F68" s="173" t="s">
        <v>105</v>
      </c>
      <c r="G68" s="68">
        <f t="shared" ref="G68:I68" si="17">+G70</f>
        <v>-137093.5</v>
      </c>
      <c r="H68" s="68">
        <f t="shared" si="17"/>
        <v>-626765.9</v>
      </c>
      <c r="I68" s="68">
        <f t="shared" si="17"/>
        <v>-781573.79999999993</v>
      </c>
    </row>
    <row r="69" spans="1:10" s="9" customFormat="1" ht="16.350000000000001" customHeight="1" x14ac:dyDescent="0.3">
      <c r="A69" s="361"/>
      <c r="B69" s="169"/>
      <c r="C69" s="170"/>
      <c r="D69" s="64"/>
      <c r="E69" s="167"/>
      <c r="F69" s="174" t="s">
        <v>16</v>
      </c>
      <c r="G69" s="71"/>
      <c r="H69" s="65"/>
      <c r="I69" s="71"/>
    </row>
    <row r="70" spans="1:10" s="12" customFormat="1" ht="36.6" customHeight="1" x14ac:dyDescent="0.3">
      <c r="A70" s="361"/>
      <c r="B70" s="169"/>
      <c r="C70" s="170"/>
      <c r="D70" s="64"/>
      <c r="E70" s="168"/>
      <c r="F70" s="69" t="s">
        <v>104</v>
      </c>
      <c r="G70" s="70">
        <f t="shared" ref="G70:I70" si="18">+G72</f>
        <v>-137093.5</v>
      </c>
      <c r="H70" s="70">
        <f t="shared" si="18"/>
        <v>-626765.9</v>
      </c>
      <c r="I70" s="70">
        <f t="shared" si="18"/>
        <v>-781573.79999999993</v>
      </c>
    </row>
    <row r="71" spans="1:10" s="9" customFormat="1" ht="51.75" x14ac:dyDescent="0.3">
      <c r="A71" s="361"/>
      <c r="B71" s="169"/>
      <c r="C71" s="170"/>
      <c r="D71" s="64"/>
      <c r="E71" s="168"/>
      <c r="F71" s="174" t="s">
        <v>13</v>
      </c>
      <c r="G71" s="71"/>
      <c r="H71" s="72"/>
      <c r="I71" s="71"/>
    </row>
    <row r="72" spans="1:10" s="9" customFormat="1" ht="16.899999999999999" customHeight="1" x14ac:dyDescent="0.3">
      <c r="A72" s="361"/>
      <c r="B72" s="169"/>
      <c r="C72" s="170"/>
      <c r="D72" s="64"/>
      <c r="E72" s="168"/>
      <c r="F72" s="166" t="s">
        <v>7</v>
      </c>
      <c r="G72" s="65">
        <f t="shared" ref="G72:I72" si="19">G73</f>
        <v>-137093.5</v>
      </c>
      <c r="H72" s="65">
        <f t="shared" si="19"/>
        <v>-626765.9</v>
      </c>
      <c r="I72" s="65">
        <f t="shared" si="19"/>
        <v>-781573.79999999993</v>
      </c>
    </row>
    <row r="73" spans="1:10" s="9" customFormat="1" ht="16.899999999999999" customHeight="1" x14ac:dyDescent="0.3">
      <c r="A73" s="361"/>
      <c r="B73" s="169"/>
      <c r="C73" s="170"/>
      <c r="D73" s="64"/>
      <c r="E73" s="168"/>
      <c r="F73" s="174" t="s">
        <v>49</v>
      </c>
      <c r="G73" s="63">
        <f t="shared" ref="G73:I75" si="20">+G74</f>
        <v>-137093.5</v>
      </c>
      <c r="H73" s="72">
        <f t="shared" si="20"/>
        <v>-626765.9</v>
      </c>
      <c r="I73" s="63">
        <f t="shared" si="20"/>
        <v>-781573.79999999993</v>
      </c>
    </row>
    <row r="74" spans="1:10" s="9" customFormat="1" ht="16.350000000000001" customHeight="1" x14ac:dyDescent="0.3">
      <c r="A74" s="361"/>
      <c r="B74" s="169"/>
      <c r="C74" s="170"/>
      <c r="D74" s="64"/>
      <c r="E74" s="168"/>
      <c r="F74" s="174" t="s">
        <v>50</v>
      </c>
      <c r="G74" s="63">
        <f t="shared" si="20"/>
        <v>-137093.5</v>
      </c>
      <c r="H74" s="63">
        <f t="shared" si="20"/>
        <v>-626765.9</v>
      </c>
      <c r="I74" s="63">
        <f t="shared" si="20"/>
        <v>-781573.79999999993</v>
      </c>
    </row>
    <row r="75" spans="1:10" s="9" customFormat="1" ht="16.350000000000001" customHeight="1" x14ac:dyDescent="0.3">
      <c r="A75" s="361"/>
      <c r="B75" s="169"/>
      <c r="C75" s="170"/>
      <c r="D75" s="64"/>
      <c r="E75" s="168"/>
      <c r="F75" s="151" t="s">
        <v>51</v>
      </c>
      <c r="G75" s="63">
        <f t="shared" si="20"/>
        <v>-137093.5</v>
      </c>
      <c r="H75" s="72">
        <f t="shared" si="20"/>
        <v>-626765.9</v>
      </c>
      <c r="I75" s="63">
        <f t="shared" si="20"/>
        <v>-781573.79999999993</v>
      </c>
      <c r="J75" s="13"/>
    </row>
    <row r="76" spans="1:10" s="9" customFormat="1" ht="16.350000000000001" customHeight="1" x14ac:dyDescent="0.3">
      <c r="A76" s="361"/>
      <c r="B76" s="169"/>
      <c r="C76" s="170"/>
      <c r="D76" s="64"/>
      <c r="E76" s="168"/>
      <c r="F76" s="151" t="s">
        <v>67</v>
      </c>
      <c r="G76" s="63">
        <f>+'Հավելված N 4'!E77</f>
        <v>-137093.5</v>
      </c>
      <c r="H76" s="63">
        <f>+'Հավելված N 4'!F77</f>
        <v>-626765.9</v>
      </c>
      <c r="I76" s="63">
        <f>+'Հավելված N 4'!G77</f>
        <v>-781573.79999999993</v>
      </c>
      <c r="J76" s="13"/>
    </row>
    <row r="77" spans="1:10" s="9" customFormat="1" x14ac:dyDescent="0.25">
      <c r="A77" s="361"/>
      <c r="B77" s="360" t="s">
        <v>68</v>
      </c>
      <c r="C77" s="360"/>
      <c r="D77" s="366"/>
      <c r="E77" s="376"/>
      <c r="F77" s="165" t="s">
        <v>69</v>
      </c>
      <c r="G77" s="65">
        <f t="shared" ref="G77:I77" si="21">+G79</f>
        <v>734337.1</v>
      </c>
      <c r="H77" s="65">
        <f t="shared" si="21"/>
        <v>513196.60000000003</v>
      </c>
      <c r="I77" s="65">
        <f t="shared" si="21"/>
        <v>642112.19999999995</v>
      </c>
    </row>
    <row r="78" spans="1:10" s="9" customFormat="1" ht="16.899999999999999" customHeight="1" x14ac:dyDescent="0.25">
      <c r="A78" s="361"/>
      <c r="B78" s="361"/>
      <c r="C78" s="361"/>
      <c r="D78" s="367"/>
      <c r="E78" s="377"/>
      <c r="F78" s="174" t="s">
        <v>6</v>
      </c>
      <c r="G78" s="65"/>
      <c r="H78" s="65"/>
      <c r="I78" s="65"/>
    </row>
    <row r="79" spans="1:10" s="9" customFormat="1" x14ac:dyDescent="0.25">
      <c r="A79" s="361"/>
      <c r="B79" s="361"/>
      <c r="C79" s="365"/>
      <c r="D79" s="367"/>
      <c r="E79" s="377"/>
      <c r="F79" s="165" t="s">
        <v>70</v>
      </c>
      <c r="G79" s="65">
        <f t="shared" ref="G79:I79" si="22">+G81</f>
        <v>734337.1</v>
      </c>
      <c r="H79" s="65">
        <f t="shared" si="22"/>
        <v>513196.60000000003</v>
      </c>
      <c r="I79" s="65">
        <f t="shared" si="22"/>
        <v>642112.19999999995</v>
      </c>
    </row>
    <row r="80" spans="1:10" s="9" customFormat="1" ht="16.899999999999999" customHeight="1" x14ac:dyDescent="0.25">
      <c r="A80" s="361"/>
      <c r="B80" s="361"/>
      <c r="C80" s="360" t="s">
        <v>58</v>
      </c>
      <c r="D80" s="367"/>
      <c r="E80" s="377"/>
      <c r="F80" s="174" t="s">
        <v>6</v>
      </c>
      <c r="G80" s="65"/>
      <c r="H80" s="65"/>
      <c r="I80" s="65"/>
    </row>
    <row r="81" spans="1:12" s="9" customFormat="1" ht="34.5" x14ac:dyDescent="0.25">
      <c r="A81" s="361"/>
      <c r="B81" s="361"/>
      <c r="C81" s="361"/>
      <c r="D81" s="367"/>
      <c r="E81" s="377"/>
      <c r="F81" s="161" t="s">
        <v>12</v>
      </c>
      <c r="G81" s="65">
        <f t="shared" ref="G81:I81" si="23">+G83</f>
        <v>734337.1</v>
      </c>
      <c r="H81" s="65">
        <f t="shared" si="23"/>
        <v>513196.60000000003</v>
      </c>
      <c r="I81" s="65">
        <f t="shared" si="23"/>
        <v>642112.19999999995</v>
      </c>
    </row>
    <row r="82" spans="1:12" s="9" customFormat="1" ht="16.899999999999999" customHeight="1" x14ac:dyDescent="0.25">
      <c r="A82" s="361"/>
      <c r="B82" s="361"/>
      <c r="C82" s="361"/>
      <c r="D82" s="368"/>
      <c r="E82" s="378"/>
      <c r="F82" s="174" t="s">
        <v>6</v>
      </c>
      <c r="G82" s="65"/>
      <c r="H82" s="65"/>
      <c r="I82" s="65"/>
    </row>
    <row r="83" spans="1:12" s="9" customFormat="1" ht="39.6" customHeight="1" x14ac:dyDescent="0.25">
      <c r="A83" s="361"/>
      <c r="B83" s="361"/>
      <c r="C83" s="361"/>
      <c r="D83" s="67">
        <v>1236</v>
      </c>
      <c r="E83" s="359" t="s">
        <v>61</v>
      </c>
      <c r="F83" s="359"/>
      <c r="G83" s="66">
        <f>+G85+G110+G126</f>
        <v>734337.1</v>
      </c>
      <c r="H83" s="66">
        <f t="shared" ref="H83:I83" si="24">+H85+H110+H126</f>
        <v>513196.60000000003</v>
      </c>
      <c r="I83" s="66">
        <f t="shared" si="24"/>
        <v>642112.19999999995</v>
      </c>
    </row>
    <row r="84" spans="1:12" s="9" customFormat="1" ht="16.899999999999999" customHeight="1" x14ac:dyDescent="0.3">
      <c r="A84" s="361"/>
      <c r="B84" s="361"/>
      <c r="C84" s="361"/>
      <c r="D84" s="366"/>
      <c r="E84" s="172"/>
      <c r="F84" s="174" t="s">
        <v>6</v>
      </c>
      <c r="G84" s="66"/>
      <c r="H84" s="66"/>
      <c r="I84" s="66"/>
    </row>
    <row r="85" spans="1:12" s="9" customFormat="1" ht="69" x14ac:dyDescent="0.25">
      <c r="A85" s="361"/>
      <c r="B85" s="361"/>
      <c r="C85" s="361"/>
      <c r="D85" s="367"/>
      <c r="E85" s="67">
        <v>11001</v>
      </c>
      <c r="F85" s="173" t="s">
        <v>109</v>
      </c>
      <c r="G85" s="68">
        <f t="shared" ref="G85:I85" si="25">+G87</f>
        <v>70850</v>
      </c>
      <c r="H85" s="68">
        <f t="shared" si="25"/>
        <v>261463.9</v>
      </c>
      <c r="I85" s="68">
        <f t="shared" si="25"/>
        <v>486378.9</v>
      </c>
    </row>
    <row r="86" spans="1:12" s="9" customFormat="1" x14ac:dyDescent="0.25">
      <c r="A86" s="361"/>
      <c r="B86" s="361"/>
      <c r="C86" s="361"/>
      <c r="D86" s="367"/>
      <c r="E86" s="379"/>
      <c r="F86" s="174" t="s">
        <v>16</v>
      </c>
      <c r="G86" s="65"/>
      <c r="H86" s="65"/>
      <c r="I86" s="65"/>
    </row>
    <row r="87" spans="1:12" s="12" customFormat="1" ht="36.6" customHeight="1" x14ac:dyDescent="0.25">
      <c r="A87" s="361"/>
      <c r="B87" s="361"/>
      <c r="C87" s="361"/>
      <c r="D87" s="367"/>
      <c r="E87" s="379"/>
      <c r="F87" s="69" t="s">
        <v>12</v>
      </c>
      <c r="G87" s="70">
        <f t="shared" ref="G87:I87" si="26">+G89</f>
        <v>70850</v>
      </c>
      <c r="H87" s="70">
        <f t="shared" si="26"/>
        <v>261463.9</v>
      </c>
      <c r="I87" s="70">
        <f t="shared" si="26"/>
        <v>486378.9</v>
      </c>
    </row>
    <row r="88" spans="1:12" s="9" customFormat="1" ht="51.75" x14ac:dyDescent="0.25">
      <c r="A88" s="361"/>
      <c r="B88" s="361"/>
      <c r="C88" s="361"/>
      <c r="D88" s="367"/>
      <c r="E88" s="379"/>
      <c r="F88" s="174" t="s">
        <v>13</v>
      </c>
      <c r="G88" s="71"/>
      <c r="H88" s="72"/>
      <c r="I88" s="71"/>
    </row>
    <row r="89" spans="1:12" s="9" customFormat="1" ht="16.899999999999999" customHeight="1" x14ac:dyDescent="0.25">
      <c r="A89" s="361"/>
      <c r="B89" s="361"/>
      <c r="C89" s="361"/>
      <c r="D89" s="367"/>
      <c r="E89" s="379"/>
      <c r="F89" s="166" t="s">
        <v>7</v>
      </c>
      <c r="G89" s="65">
        <f>+G90</f>
        <v>70850</v>
      </c>
      <c r="H89" s="65">
        <f t="shared" ref="H89:I89" si="27">+H90</f>
        <v>261463.9</v>
      </c>
      <c r="I89" s="65">
        <f t="shared" si="27"/>
        <v>486378.9</v>
      </c>
    </row>
    <row r="90" spans="1:12" s="198" customFormat="1" ht="16.899999999999999" customHeight="1" x14ac:dyDescent="0.25">
      <c r="A90" s="361"/>
      <c r="B90" s="361"/>
      <c r="C90" s="361"/>
      <c r="D90" s="367"/>
      <c r="E90" s="379"/>
      <c r="F90" s="174" t="s">
        <v>106</v>
      </c>
      <c r="G90" s="63">
        <f>+G91+G95+G105</f>
        <v>70850</v>
      </c>
      <c r="H90" s="63">
        <f t="shared" ref="H90:I90" si="28">+H91+H95+H105</f>
        <v>261463.9</v>
      </c>
      <c r="I90" s="63">
        <f t="shared" si="28"/>
        <v>486378.9</v>
      </c>
      <c r="J90" s="197"/>
    </row>
    <row r="91" spans="1:12" s="198" customFormat="1" x14ac:dyDescent="0.25">
      <c r="A91" s="361"/>
      <c r="B91" s="361"/>
      <c r="C91" s="361"/>
      <c r="D91" s="367"/>
      <c r="E91" s="379"/>
      <c r="F91" s="174" t="s">
        <v>146</v>
      </c>
      <c r="G91" s="63">
        <f>+G92</f>
        <v>61430</v>
      </c>
      <c r="H91" s="63">
        <f t="shared" ref="H91:I91" si="29">+H92</f>
        <v>226173</v>
      </c>
      <c r="I91" s="63">
        <f t="shared" si="29"/>
        <v>443930</v>
      </c>
      <c r="J91" s="197"/>
    </row>
    <row r="92" spans="1:12" s="198" customFormat="1" ht="34.5" x14ac:dyDescent="0.25">
      <c r="A92" s="361"/>
      <c r="B92" s="361"/>
      <c r="C92" s="361"/>
      <c r="D92" s="367"/>
      <c r="E92" s="379"/>
      <c r="F92" s="151" t="s">
        <v>147</v>
      </c>
      <c r="G92" s="63">
        <f>+G93+G94</f>
        <v>61430</v>
      </c>
      <c r="H92" s="63">
        <f t="shared" ref="H92:I92" si="30">+H93+H94</f>
        <v>226173</v>
      </c>
      <c r="I92" s="63">
        <f t="shared" si="30"/>
        <v>443930</v>
      </c>
      <c r="J92" s="199"/>
    </row>
    <row r="93" spans="1:12" s="198" customFormat="1" ht="22.7" customHeight="1" x14ac:dyDescent="0.25">
      <c r="A93" s="361"/>
      <c r="B93" s="361"/>
      <c r="C93" s="361"/>
      <c r="D93" s="367"/>
      <c r="E93" s="379"/>
      <c r="F93" s="151" t="s">
        <v>148</v>
      </c>
      <c r="G93" s="196">
        <v>61430</v>
      </c>
      <c r="H93" s="196">
        <v>226173</v>
      </c>
      <c r="I93" s="196">
        <v>396320</v>
      </c>
      <c r="J93" s="200"/>
      <c r="L93" s="201"/>
    </row>
    <row r="94" spans="1:12" s="198" customFormat="1" ht="34.5" x14ac:dyDescent="0.25">
      <c r="A94" s="361"/>
      <c r="B94" s="361"/>
      <c r="C94" s="361"/>
      <c r="D94" s="367"/>
      <c r="E94" s="379"/>
      <c r="F94" s="151" t="s">
        <v>149</v>
      </c>
      <c r="G94" s="196">
        <v>0</v>
      </c>
      <c r="H94" s="196">
        <v>0</v>
      </c>
      <c r="I94" s="196">
        <v>47610</v>
      </c>
      <c r="J94" s="199"/>
    </row>
    <row r="95" spans="1:12" s="198" customFormat="1" ht="34.5" x14ac:dyDescent="0.25">
      <c r="A95" s="361"/>
      <c r="B95" s="361"/>
      <c r="C95" s="361"/>
      <c r="D95" s="367"/>
      <c r="E95" s="379"/>
      <c r="F95" s="151" t="s">
        <v>126</v>
      </c>
      <c r="G95" s="196">
        <f>+G96+G98+G100+G102</f>
        <v>9420</v>
      </c>
      <c r="H95" s="196">
        <f t="shared" ref="H95:I95" si="31">+H96+H98+H100+H102</f>
        <v>33290.9</v>
      </c>
      <c r="I95" s="196">
        <f t="shared" si="31"/>
        <v>39448.9</v>
      </c>
      <c r="J95" s="199"/>
    </row>
    <row r="96" spans="1:12" s="198" customFormat="1" x14ac:dyDescent="0.25">
      <c r="A96" s="361"/>
      <c r="B96" s="361"/>
      <c r="C96" s="361"/>
      <c r="D96" s="367"/>
      <c r="E96" s="379"/>
      <c r="F96" s="151" t="s">
        <v>150</v>
      </c>
      <c r="G96" s="63">
        <f>+G97</f>
        <v>6720</v>
      </c>
      <c r="H96" s="63">
        <f t="shared" ref="H96:I96" si="32">+H97</f>
        <v>6720</v>
      </c>
      <c r="I96" s="63">
        <f t="shared" si="32"/>
        <v>6720</v>
      </c>
      <c r="J96" s="199"/>
    </row>
    <row r="97" spans="1:10" s="198" customFormat="1" x14ac:dyDescent="0.25">
      <c r="A97" s="361"/>
      <c r="B97" s="361"/>
      <c r="C97" s="361"/>
      <c r="D97" s="367"/>
      <c r="E97" s="379"/>
      <c r="F97" s="151" t="s">
        <v>151</v>
      </c>
      <c r="G97" s="63">
        <f>+I97</f>
        <v>6720</v>
      </c>
      <c r="H97" s="63">
        <f>+I97</f>
        <v>6720</v>
      </c>
      <c r="I97" s="63">
        <f>+'Հավելված N 8'!I29</f>
        <v>6720</v>
      </c>
      <c r="J97" s="199"/>
    </row>
    <row r="98" spans="1:10" s="198" customFormat="1" ht="34.5" x14ac:dyDescent="0.25">
      <c r="A98" s="361"/>
      <c r="B98" s="361"/>
      <c r="C98" s="361"/>
      <c r="D98" s="367"/>
      <c r="E98" s="379"/>
      <c r="F98" s="151" t="s">
        <v>152</v>
      </c>
      <c r="G98" s="63">
        <f>+G99</f>
        <v>2400</v>
      </c>
      <c r="H98" s="63">
        <f t="shared" ref="H98:I98" si="33">+H99</f>
        <v>9600</v>
      </c>
      <c r="I98" s="63">
        <f t="shared" si="33"/>
        <v>14400</v>
      </c>
      <c r="J98" s="199"/>
    </row>
    <row r="99" spans="1:10" s="198" customFormat="1" x14ac:dyDescent="0.25">
      <c r="A99" s="361"/>
      <c r="B99" s="361"/>
      <c r="C99" s="361"/>
      <c r="D99" s="367"/>
      <c r="E99" s="379"/>
      <c r="F99" s="151" t="s">
        <v>153</v>
      </c>
      <c r="G99" s="196">
        <v>2400</v>
      </c>
      <c r="H99" s="196">
        <v>9600</v>
      </c>
      <c r="I99" s="196">
        <v>14400</v>
      </c>
      <c r="J99" s="199"/>
    </row>
    <row r="100" spans="1:10" s="198" customFormat="1" ht="34.5" x14ac:dyDescent="0.25">
      <c r="A100" s="361"/>
      <c r="B100" s="361"/>
      <c r="C100" s="361"/>
      <c r="D100" s="367"/>
      <c r="E100" s="379"/>
      <c r="F100" s="151" t="s">
        <v>154</v>
      </c>
      <c r="G100" s="63">
        <f>+G101</f>
        <v>0</v>
      </c>
      <c r="H100" s="63">
        <f t="shared" ref="H100:I100" si="34">+H101</f>
        <v>800</v>
      </c>
      <c r="I100" s="63">
        <f t="shared" si="34"/>
        <v>1600</v>
      </c>
      <c r="J100" s="199"/>
    </row>
    <row r="101" spans="1:10" s="198" customFormat="1" ht="34.5" x14ac:dyDescent="0.25">
      <c r="A101" s="361"/>
      <c r="B101" s="361"/>
      <c r="C101" s="361"/>
      <c r="D101" s="367"/>
      <c r="E101" s="379"/>
      <c r="F101" s="151" t="s">
        <v>155</v>
      </c>
      <c r="G101" s="63">
        <v>0</v>
      </c>
      <c r="H101" s="63">
        <v>800</v>
      </c>
      <c r="I101" s="63">
        <f>+'Հավելված N 8'!I31</f>
        <v>1600</v>
      </c>
      <c r="J101" s="199"/>
    </row>
    <row r="102" spans="1:10" s="198" customFormat="1" x14ac:dyDescent="0.25">
      <c r="A102" s="361"/>
      <c r="B102" s="361"/>
      <c r="C102" s="361"/>
      <c r="D102" s="367"/>
      <c r="E102" s="379"/>
      <c r="F102" s="151" t="s">
        <v>156</v>
      </c>
      <c r="G102" s="63">
        <f>+G103+G104</f>
        <v>300</v>
      </c>
      <c r="H102" s="63">
        <f t="shared" ref="H102:I102" si="35">+H103+H104</f>
        <v>16170.9</v>
      </c>
      <c r="I102" s="63">
        <f t="shared" si="35"/>
        <v>16728.900000000001</v>
      </c>
      <c r="J102" s="199"/>
    </row>
    <row r="103" spans="1:10" s="198" customFormat="1" x14ac:dyDescent="0.25">
      <c r="A103" s="361"/>
      <c r="B103" s="361"/>
      <c r="C103" s="361"/>
      <c r="D103" s="367"/>
      <c r="E103" s="379"/>
      <c r="F103" s="151" t="s">
        <v>157</v>
      </c>
      <c r="G103" s="63">
        <v>300</v>
      </c>
      <c r="H103" s="63">
        <v>600</v>
      </c>
      <c r="I103" s="63">
        <f>+'Հավելված N 8'!I22+'Հավելված N 8'!I23+'Հավելված N 8'!I24+'Հավելված N 8'!I25+'Հավելված N 8'!I26+'Հավելված N 8'!I27+'Հավելված N 8'!I30</f>
        <v>1158</v>
      </c>
      <c r="J103" s="199"/>
    </row>
    <row r="104" spans="1:10" s="198" customFormat="1" x14ac:dyDescent="0.25">
      <c r="A104" s="361"/>
      <c r="B104" s="361"/>
      <c r="C104" s="361"/>
      <c r="D104" s="367"/>
      <c r="E104" s="379"/>
      <c r="F104" s="151" t="s">
        <v>158</v>
      </c>
      <c r="G104" s="63">
        <v>0</v>
      </c>
      <c r="H104" s="63">
        <f>+I104</f>
        <v>15570.9</v>
      </c>
      <c r="I104" s="63">
        <f>+'Հավելված N 8'!I21</f>
        <v>15570.9</v>
      </c>
      <c r="J104" s="199"/>
    </row>
    <row r="105" spans="1:10" s="198" customFormat="1" x14ac:dyDescent="0.25">
      <c r="A105" s="361"/>
      <c r="B105" s="361"/>
      <c r="C105" s="361"/>
      <c r="D105" s="367"/>
      <c r="E105" s="379"/>
      <c r="F105" s="151" t="s">
        <v>107</v>
      </c>
      <c r="G105" s="63">
        <f>+G106+G108</f>
        <v>0</v>
      </c>
      <c r="H105" s="63">
        <f t="shared" ref="H105:I105" si="36">+H106+H108</f>
        <v>2000</v>
      </c>
      <c r="I105" s="63">
        <f t="shared" si="36"/>
        <v>3000</v>
      </c>
      <c r="J105" s="199"/>
    </row>
    <row r="106" spans="1:10" s="198" customFormat="1" ht="51.75" x14ac:dyDescent="0.25">
      <c r="A106" s="361"/>
      <c r="B106" s="361"/>
      <c r="C106" s="361"/>
      <c r="D106" s="367"/>
      <c r="E106" s="379"/>
      <c r="F106" s="151" t="s">
        <v>159</v>
      </c>
      <c r="G106" s="63">
        <f>+G107</f>
        <v>0</v>
      </c>
      <c r="H106" s="63">
        <f t="shared" ref="H106:I106" si="37">+H107</f>
        <v>1000</v>
      </c>
      <c r="I106" s="63">
        <f t="shared" si="37"/>
        <v>1000</v>
      </c>
      <c r="J106" s="199"/>
    </row>
    <row r="107" spans="1:10" s="198" customFormat="1" x14ac:dyDescent="0.25">
      <c r="A107" s="361"/>
      <c r="B107" s="361"/>
      <c r="C107" s="361"/>
      <c r="D107" s="367"/>
      <c r="E107" s="379"/>
      <c r="F107" s="151" t="s">
        <v>160</v>
      </c>
      <c r="G107" s="63">
        <v>0</v>
      </c>
      <c r="H107" s="63">
        <v>1000</v>
      </c>
      <c r="I107" s="196">
        <v>1000</v>
      </c>
      <c r="J107" s="199"/>
    </row>
    <row r="108" spans="1:10" s="198" customFormat="1" x14ac:dyDescent="0.25">
      <c r="A108" s="361"/>
      <c r="B108" s="361"/>
      <c r="C108" s="361"/>
      <c r="D108" s="367"/>
      <c r="E108" s="379"/>
      <c r="F108" s="151" t="s">
        <v>161</v>
      </c>
      <c r="G108" s="63">
        <f>+G109</f>
        <v>0</v>
      </c>
      <c r="H108" s="63">
        <f t="shared" ref="H108:I108" si="38">+H109</f>
        <v>1000</v>
      </c>
      <c r="I108" s="63">
        <f t="shared" si="38"/>
        <v>2000</v>
      </c>
      <c r="J108" s="199"/>
    </row>
    <row r="109" spans="1:10" s="198" customFormat="1" x14ac:dyDescent="0.25">
      <c r="A109" s="361"/>
      <c r="B109" s="361"/>
      <c r="C109" s="361"/>
      <c r="D109" s="367"/>
      <c r="E109" s="379"/>
      <c r="F109" s="151" t="s">
        <v>162</v>
      </c>
      <c r="G109" s="63">
        <v>0</v>
      </c>
      <c r="H109" s="63">
        <v>1000</v>
      </c>
      <c r="I109" s="63">
        <v>2000</v>
      </c>
      <c r="J109" s="199"/>
    </row>
    <row r="110" spans="1:10" s="9" customFormat="1" ht="34.5" x14ac:dyDescent="0.25">
      <c r="A110" s="361"/>
      <c r="B110" s="170"/>
      <c r="C110" s="169"/>
      <c r="D110" s="367"/>
      <c r="E110" s="67">
        <v>32003</v>
      </c>
      <c r="F110" s="76" t="s">
        <v>237</v>
      </c>
      <c r="G110" s="68">
        <f>+G112+G119</f>
        <v>-67236.7</v>
      </c>
      <c r="H110" s="68">
        <f t="shared" ref="H110:I110" si="39">+H112+H119</f>
        <v>189947.50000000006</v>
      </c>
      <c r="I110" s="68">
        <f t="shared" si="39"/>
        <v>93948.099999999977</v>
      </c>
    </row>
    <row r="111" spans="1:10" s="9" customFormat="1" ht="17.649999999999999" customHeight="1" x14ac:dyDescent="0.25">
      <c r="A111" s="361"/>
      <c r="B111" s="170"/>
      <c r="C111" s="169"/>
      <c r="D111" s="367"/>
      <c r="E111" s="369"/>
      <c r="F111" s="174" t="s">
        <v>16</v>
      </c>
      <c r="G111" s="71"/>
      <c r="H111" s="65"/>
      <c r="I111" s="71"/>
    </row>
    <row r="112" spans="1:10" s="12" customFormat="1" ht="36.6" customHeight="1" x14ac:dyDescent="0.25">
      <c r="A112" s="361"/>
      <c r="B112" s="319"/>
      <c r="C112" s="322"/>
      <c r="D112" s="367"/>
      <c r="E112" s="369"/>
      <c r="F112" s="286" t="s">
        <v>12</v>
      </c>
      <c r="G112" s="70">
        <f>+G114</f>
        <v>0</v>
      </c>
      <c r="H112" s="70">
        <f>+H114</f>
        <v>257184.20000000004</v>
      </c>
      <c r="I112" s="70">
        <f>+I114</f>
        <v>93948.099999999977</v>
      </c>
    </row>
    <row r="113" spans="1:10" s="9" customFormat="1" ht="51.75" x14ac:dyDescent="0.25">
      <c r="A113" s="361"/>
      <c r="B113" s="319"/>
      <c r="C113" s="322"/>
      <c r="D113" s="367"/>
      <c r="E113" s="369"/>
      <c r="F113" s="282" t="s">
        <v>13</v>
      </c>
      <c r="G113" s="71"/>
      <c r="H113" s="72"/>
      <c r="I113" s="71"/>
    </row>
    <row r="114" spans="1:10" s="9" customFormat="1" ht="16.899999999999999" customHeight="1" x14ac:dyDescent="0.25">
      <c r="A114" s="361"/>
      <c r="B114" s="319"/>
      <c r="C114" s="322"/>
      <c r="D114" s="367"/>
      <c r="E114" s="369"/>
      <c r="F114" s="320" t="s">
        <v>7</v>
      </c>
      <c r="G114" s="65">
        <f>+G115</f>
        <v>0</v>
      </c>
      <c r="H114" s="65">
        <f t="shared" ref="H114:I114" si="40">+H115</f>
        <v>257184.20000000004</v>
      </c>
      <c r="I114" s="65">
        <f t="shared" si="40"/>
        <v>93948.099999999977</v>
      </c>
    </row>
    <row r="115" spans="1:10" s="9" customFormat="1" ht="16.899999999999999" customHeight="1" x14ac:dyDescent="0.25">
      <c r="A115" s="361"/>
      <c r="B115" s="319"/>
      <c r="C115" s="322"/>
      <c r="D115" s="367"/>
      <c r="E115" s="369"/>
      <c r="F115" s="282" t="s">
        <v>203</v>
      </c>
      <c r="G115" s="63">
        <f t="shared" ref="G115:I117" si="41">+G116</f>
        <v>0</v>
      </c>
      <c r="H115" s="63">
        <f t="shared" si="41"/>
        <v>257184.20000000004</v>
      </c>
      <c r="I115" s="63">
        <f t="shared" si="41"/>
        <v>93948.099999999977</v>
      </c>
    </row>
    <row r="116" spans="1:10" s="9" customFormat="1" ht="18" customHeight="1" x14ac:dyDescent="0.25">
      <c r="A116" s="361"/>
      <c r="B116" s="319"/>
      <c r="C116" s="322"/>
      <c r="D116" s="367"/>
      <c r="E116" s="369"/>
      <c r="F116" s="282" t="s">
        <v>254</v>
      </c>
      <c r="G116" s="63">
        <f>+G117</f>
        <v>0</v>
      </c>
      <c r="H116" s="63">
        <f t="shared" si="41"/>
        <v>257184.20000000004</v>
      </c>
      <c r="I116" s="63">
        <f t="shared" si="41"/>
        <v>93948.099999999977</v>
      </c>
    </row>
    <row r="117" spans="1:10" s="9" customFormat="1" ht="18" customHeight="1" x14ac:dyDescent="0.25">
      <c r="A117" s="361"/>
      <c r="B117" s="319"/>
      <c r="C117" s="322"/>
      <c r="D117" s="367"/>
      <c r="E117" s="369"/>
      <c r="F117" s="282" t="s">
        <v>255</v>
      </c>
      <c r="G117" s="63">
        <f t="shared" si="41"/>
        <v>0</v>
      </c>
      <c r="H117" s="63">
        <f t="shared" si="41"/>
        <v>257184.20000000004</v>
      </c>
      <c r="I117" s="63">
        <f t="shared" si="41"/>
        <v>93948.099999999977</v>
      </c>
      <c r="J117" s="13"/>
    </row>
    <row r="118" spans="1:10" s="9" customFormat="1" ht="18" customHeight="1" x14ac:dyDescent="0.25">
      <c r="A118" s="361"/>
      <c r="B118" s="319"/>
      <c r="C118" s="322"/>
      <c r="D118" s="367"/>
      <c r="E118" s="369"/>
      <c r="F118" s="287" t="s">
        <v>167</v>
      </c>
      <c r="G118" s="63">
        <f>+'Հավելված N 4'!E80</f>
        <v>0</v>
      </c>
      <c r="H118" s="63">
        <f>+'Հավելված N 4'!F80</f>
        <v>257184.20000000004</v>
      </c>
      <c r="I118" s="63">
        <f>+'Հավելված N 4'!G80</f>
        <v>93948.099999999977</v>
      </c>
      <c r="J118" s="13"/>
    </row>
    <row r="119" spans="1:10" s="12" customFormat="1" ht="36.6" customHeight="1" x14ac:dyDescent="0.25">
      <c r="A119" s="361"/>
      <c r="B119" s="170"/>
      <c r="C119" s="169"/>
      <c r="D119" s="367"/>
      <c r="E119" s="369"/>
      <c r="F119" s="286" t="s">
        <v>211</v>
      </c>
      <c r="G119" s="70">
        <f>+G121</f>
        <v>-67236.7</v>
      </c>
      <c r="H119" s="70">
        <f>+H121</f>
        <v>-67236.7</v>
      </c>
      <c r="I119" s="70">
        <f>+I121</f>
        <v>0</v>
      </c>
    </row>
    <row r="120" spans="1:10" s="9" customFormat="1" ht="51.75" x14ac:dyDescent="0.25">
      <c r="A120" s="361"/>
      <c r="B120" s="170"/>
      <c r="C120" s="169"/>
      <c r="D120" s="367"/>
      <c r="E120" s="369"/>
      <c r="F120" s="282" t="s">
        <v>13</v>
      </c>
      <c r="G120" s="71"/>
      <c r="H120" s="72"/>
      <c r="I120" s="71"/>
    </row>
    <row r="121" spans="1:10" s="9" customFormat="1" ht="16.899999999999999" customHeight="1" x14ac:dyDescent="0.25">
      <c r="A121" s="361"/>
      <c r="B121" s="170"/>
      <c r="C121" s="169"/>
      <c r="D121" s="367"/>
      <c r="E121" s="369"/>
      <c r="F121" s="242" t="s">
        <v>7</v>
      </c>
      <c r="G121" s="65">
        <f>+G122</f>
        <v>-67236.7</v>
      </c>
      <c r="H121" s="65">
        <f t="shared" ref="H121:I121" si="42">+H122</f>
        <v>-67236.7</v>
      </c>
      <c r="I121" s="65">
        <f t="shared" si="42"/>
        <v>0</v>
      </c>
    </row>
    <row r="122" spans="1:10" s="9" customFormat="1" ht="16.899999999999999" customHeight="1" x14ac:dyDescent="0.25">
      <c r="A122" s="361"/>
      <c r="B122" s="170"/>
      <c r="C122" s="169"/>
      <c r="D122" s="367"/>
      <c r="E122" s="369"/>
      <c r="F122" s="282" t="s">
        <v>203</v>
      </c>
      <c r="G122" s="63">
        <f t="shared" ref="G122:I124" si="43">+G123</f>
        <v>-67236.7</v>
      </c>
      <c r="H122" s="63">
        <f t="shared" si="43"/>
        <v>-67236.7</v>
      </c>
      <c r="I122" s="63">
        <f t="shared" si="43"/>
        <v>0</v>
      </c>
    </row>
    <row r="123" spans="1:10" s="9" customFormat="1" ht="18" customHeight="1" x14ac:dyDescent="0.25">
      <c r="A123" s="361"/>
      <c r="B123" s="170"/>
      <c r="C123" s="169"/>
      <c r="D123" s="367"/>
      <c r="E123" s="369"/>
      <c r="F123" s="282" t="s">
        <v>254</v>
      </c>
      <c r="G123" s="63">
        <f>+G124</f>
        <v>-67236.7</v>
      </c>
      <c r="H123" s="63">
        <f t="shared" si="43"/>
        <v>-67236.7</v>
      </c>
      <c r="I123" s="63">
        <f t="shared" si="43"/>
        <v>0</v>
      </c>
    </row>
    <row r="124" spans="1:10" s="9" customFormat="1" ht="18" customHeight="1" x14ac:dyDescent="0.25">
      <c r="A124" s="361"/>
      <c r="B124" s="170"/>
      <c r="C124" s="169"/>
      <c r="D124" s="367"/>
      <c r="E124" s="369"/>
      <c r="F124" s="282" t="s">
        <v>255</v>
      </c>
      <c r="G124" s="63">
        <f t="shared" si="43"/>
        <v>-67236.7</v>
      </c>
      <c r="H124" s="63">
        <f t="shared" si="43"/>
        <v>-67236.7</v>
      </c>
      <c r="I124" s="63">
        <f t="shared" si="43"/>
        <v>0</v>
      </c>
      <c r="J124" s="13"/>
    </row>
    <row r="125" spans="1:10" s="9" customFormat="1" ht="18" customHeight="1" x14ac:dyDescent="0.25">
      <c r="A125" s="361"/>
      <c r="B125" s="170"/>
      <c r="C125" s="169"/>
      <c r="D125" s="367"/>
      <c r="E125" s="369"/>
      <c r="F125" s="287" t="s">
        <v>167</v>
      </c>
      <c r="G125" s="63">
        <f>+'Հավելված N 4'!E90</f>
        <v>-67236.7</v>
      </c>
      <c r="H125" s="63">
        <f>+'Հավելված N 4'!F90</f>
        <v>-67236.7</v>
      </c>
      <c r="I125" s="63">
        <f>+'Հավելված N 4'!G90</f>
        <v>0</v>
      </c>
      <c r="J125" s="13"/>
    </row>
    <row r="126" spans="1:10" s="9" customFormat="1" ht="34.5" x14ac:dyDescent="0.25">
      <c r="A126" s="361"/>
      <c r="B126" s="170"/>
      <c r="C126" s="169"/>
      <c r="D126" s="367"/>
      <c r="E126" s="67">
        <v>32004</v>
      </c>
      <c r="F126" s="245" t="s">
        <v>239</v>
      </c>
      <c r="G126" s="68">
        <f>+G128+G139</f>
        <v>730723.79999999993</v>
      </c>
      <c r="H126" s="68">
        <f>+H128+H139</f>
        <v>61785.2</v>
      </c>
      <c r="I126" s="68">
        <f>+I128+I139</f>
        <v>61785.2</v>
      </c>
    </row>
    <row r="127" spans="1:10" s="9" customFormat="1" x14ac:dyDescent="0.25">
      <c r="A127" s="361"/>
      <c r="B127" s="170"/>
      <c r="C127" s="169"/>
      <c r="D127" s="367"/>
      <c r="E127" s="370"/>
      <c r="F127" s="174" t="s">
        <v>16</v>
      </c>
      <c r="G127" s="71"/>
      <c r="H127" s="65"/>
      <c r="I127" s="71"/>
    </row>
    <row r="128" spans="1:10" s="12" customFormat="1" ht="36.6" customHeight="1" x14ac:dyDescent="0.25">
      <c r="A128" s="361"/>
      <c r="B128" s="170"/>
      <c r="C128" s="169"/>
      <c r="D128" s="367"/>
      <c r="E128" s="371"/>
      <c r="F128" s="286" t="s">
        <v>211</v>
      </c>
      <c r="G128" s="70">
        <f>+G130</f>
        <v>-45119.899999999994</v>
      </c>
      <c r="H128" s="70">
        <f>+H130</f>
        <v>61785.2</v>
      </c>
      <c r="I128" s="70">
        <f>+I130</f>
        <v>61785.2</v>
      </c>
    </row>
    <row r="129" spans="1:10" s="9" customFormat="1" ht="51.75" x14ac:dyDescent="0.25">
      <c r="A129" s="361"/>
      <c r="B129" s="170"/>
      <c r="C129" s="169"/>
      <c r="D129" s="367"/>
      <c r="E129" s="371"/>
      <c r="F129" s="282" t="s">
        <v>13</v>
      </c>
      <c r="G129" s="71"/>
      <c r="H129" s="72"/>
      <c r="I129" s="71"/>
    </row>
    <row r="130" spans="1:10" s="9" customFormat="1" ht="16.899999999999999" customHeight="1" x14ac:dyDescent="0.25">
      <c r="A130" s="361"/>
      <c r="B130" s="170"/>
      <c r="C130" s="169"/>
      <c r="D130" s="367"/>
      <c r="E130" s="371"/>
      <c r="F130" s="242" t="s">
        <v>7</v>
      </c>
      <c r="G130" s="65">
        <f>+G131+G135</f>
        <v>-45119.899999999994</v>
      </c>
      <c r="H130" s="65">
        <f t="shared" ref="H130:I130" si="44">+H131+H135</f>
        <v>61785.2</v>
      </c>
      <c r="I130" s="65">
        <f t="shared" si="44"/>
        <v>61785.2</v>
      </c>
    </row>
    <row r="131" spans="1:10" s="9" customFormat="1" ht="16.899999999999999" customHeight="1" x14ac:dyDescent="0.25">
      <c r="A131" s="361"/>
      <c r="B131" s="170"/>
      <c r="C131" s="169"/>
      <c r="D131" s="367"/>
      <c r="E131" s="371"/>
      <c r="F131" s="174" t="s">
        <v>106</v>
      </c>
      <c r="G131" s="63">
        <f t="shared" ref="G131:I133" si="45">+G132</f>
        <v>0</v>
      </c>
      <c r="H131" s="63">
        <f t="shared" si="45"/>
        <v>61785.2</v>
      </c>
      <c r="I131" s="63">
        <f t="shared" si="45"/>
        <v>61785.2</v>
      </c>
    </row>
    <row r="132" spans="1:10" s="9" customFormat="1" ht="34.5" x14ac:dyDescent="0.25">
      <c r="A132" s="361"/>
      <c r="B132" s="170"/>
      <c r="C132" s="169"/>
      <c r="D132" s="367"/>
      <c r="E132" s="371"/>
      <c r="F132" s="174" t="s">
        <v>126</v>
      </c>
      <c r="G132" s="63">
        <f t="shared" si="45"/>
        <v>0</v>
      </c>
      <c r="H132" s="63">
        <f t="shared" si="45"/>
        <v>61785.2</v>
      </c>
      <c r="I132" s="63">
        <f t="shared" si="45"/>
        <v>61785.2</v>
      </c>
    </row>
    <row r="133" spans="1:10" s="9" customFormat="1" ht="34.5" x14ac:dyDescent="0.25">
      <c r="A133" s="361"/>
      <c r="B133" s="170"/>
      <c r="C133" s="169"/>
      <c r="D133" s="367"/>
      <c r="E133" s="371"/>
      <c r="F133" s="151" t="s">
        <v>327</v>
      </c>
      <c r="G133" s="63">
        <f t="shared" si="45"/>
        <v>0</v>
      </c>
      <c r="H133" s="63">
        <f t="shared" si="45"/>
        <v>61785.2</v>
      </c>
      <c r="I133" s="63">
        <f t="shared" si="45"/>
        <v>61785.2</v>
      </c>
      <c r="J133" s="13"/>
    </row>
    <row r="134" spans="1:10" s="9" customFormat="1" x14ac:dyDescent="0.25">
      <c r="A134" s="361"/>
      <c r="B134" s="170"/>
      <c r="C134" s="169"/>
      <c r="D134" s="367"/>
      <c r="E134" s="371"/>
      <c r="F134" s="151" t="s">
        <v>328</v>
      </c>
      <c r="G134" s="63">
        <v>0</v>
      </c>
      <c r="H134" s="63">
        <f>+I134</f>
        <v>61785.2</v>
      </c>
      <c r="I134" s="63">
        <f>+'Հավելված N 8'!I47</f>
        <v>61785.2</v>
      </c>
      <c r="J134" s="13"/>
    </row>
    <row r="135" spans="1:10" s="9" customFormat="1" ht="16.899999999999999" customHeight="1" x14ac:dyDescent="0.25">
      <c r="A135" s="361"/>
      <c r="B135" s="170"/>
      <c r="C135" s="169"/>
      <c r="D135" s="367"/>
      <c r="E135" s="371"/>
      <c r="F135" s="282" t="s">
        <v>203</v>
      </c>
      <c r="G135" s="63">
        <f t="shared" ref="G135:I137" si="46">+G136</f>
        <v>-45119.899999999994</v>
      </c>
      <c r="H135" s="72">
        <f t="shared" si="46"/>
        <v>0</v>
      </c>
      <c r="I135" s="63">
        <f t="shared" si="46"/>
        <v>0</v>
      </c>
    </row>
    <row r="136" spans="1:10" s="9" customFormat="1" ht="18" customHeight="1" x14ac:dyDescent="0.25">
      <c r="A136" s="361"/>
      <c r="B136" s="170"/>
      <c r="C136" s="169"/>
      <c r="D136" s="367"/>
      <c r="E136" s="371"/>
      <c r="F136" s="282" t="s">
        <v>254</v>
      </c>
      <c r="G136" s="63">
        <f>+G137</f>
        <v>-45119.899999999994</v>
      </c>
      <c r="H136" s="63">
        <f t="shared" si="46"/>
        <v>0</v>
      </c>
      <c r="I136" s="63">
        <f t="shared" si="46"/>
        <v>0</v>
      </c>
    </row>
    <row r="137" spans="1:10" s="9" customFormat="1" ht="18" customHeight="1" x14ac:dyDescent="0.25">
      <c r="A137" s="361"/>
      <c r="B137" s="170"/>
      <c r="C137" s="169"/>
      <c r="D137" s="367"/>
      <c r="E137" s="371"/>
      <c r="F137" s="282" t="s">
        <v>255</v>
      </c>
      <c r="G137" s="63">
        <f t="shared" si="46"/>
        <v>-45119.899999999994</v>
      </c>
      <c r="H137" s="63">
        <f t="shared" si="46"/>
        <v>0</v>
      </c>
      <c r="I137" s="63">
        <f t="shared" si="46"/>
        <v>0</v>
      </c>
      <c r="J137" s="13"/>
    </row>
    <row r="138" spans="1:10" s="9" customFormat="1" ht="18" customHeight="1" x14ac:dyDescent="0.25">
      <c r="A138" s="361"/>
      <c r="B138" s="170"/>
      <c r="C138" s="169"/>
      <c r="D138" s="367"/>
      <c r="E138" s="371"/>
      <c r="F138" s="287" t="s">
        <v>67</v>
      </c>
      <c r="G138" s="63">
        <f>+'Հավելված N 4'!E99</f>
        <v>-45119.899999999994</v>
      </c>
      <c r="H138" s="63">
        <f>+'Հավելված N 4'!F99</f>
        <v>0</v>
      </c>
      <c r="I138" s="63">
        <f>+'Հավելված N 4'!G99</f>
        <v>0</v>
      </c>
      <c r="J138" s="13"/>
    </row>
    <row r="139" spans="1:10" s="12" customFormat="1" ht="36.6" customHeight="1" x14ac:dyDescent="0.25">
      <c r="A139" s="361"/>
      <c r="B139" s="170"/>
      <c r="C139" s="169"/>
      <c r="D139" s="367"/>
      <c r="E139" s="371"/>
      <c r="F139" s="286" t="s">
        <v>12</v>
      </c>
      <c r="G139" s="70">
        <f>+G141</f>
        <v>775843.7</v>
      </c>
      <c r="H139" s="70">
        <f>+H141</f>
        <v>0</v>
      </c>
      <c r="I139" s="70">
        <f>+I141</f>
        <v>0</v>
      </c>
    </row>
    <row r="140" spans="1:10" s="9" customFormat="1" ht="51.75" x14ac:dyDescent="0.25">
      <c r="A140" s="361"/>
      <c r="B140" s="170"/>
      <c r="C140" s="169"/>
      <c r="D140" s="367"/>
      <c r="E140" s="371"/>
      <c r="F140" s="282" t="s">
        <v>13</v>
      </c>
      <c r="G140" s="71"/>
      <c r="H140" s="72"/>
      <c r="I140" s="71"/>
    </row>
    <row r="141" spans="1:10" s="9" customFormat="1" ht="16.899999999999999" customHeight="1" x14ac:dyDescent="0.25">
      <c r="A141" s="361"/>
      <c r="B141" s="170"/>
      <c r="C141" s="169"/>
      <c r="D141" s="367"/>
      <c r="E141" s="371"/>
      <c r="F141" s="242" t="s">
        <v>7</v>
      </c>
      <c r="G141" s="65">
        <f>+G142</f>
        <v>775843.7</v>
      </c>
      <c r="H141" s="65">
        <f t="shared" ref="H141:I141" si="47">+H142</f>
        <v>0</v>
      </c>
      <c r="I141" s="65">
        <f t="shared" si="47"/>
        <v>0</v>
      </c>
    </row>
    <row r="142" spans="1:10" s="9" customFormat="1" ht="16.899999999999999" customHeight="1" x14ac:dyDescent="0.25">
      <c r="A142" s="361"/>
      <c r="B142" s="170"/>
      <c r="C142" s="169"/>
      <c r="D142" s="367"/>
      <c r="E142" s="371"/>
      <c r="F142" s="282" t="s">
        <v>203</v>
      </c>
      <c r="G142" s="63">
        <f t="shared" ref="G142:I144" si="48">+G143</f>
        <v>775843.7</v>
      </c>
      <c r="H142" s="63">
        <f t="shared" si="48"/>
        <v>0</v>
      </c>
      <c r="I142" s="63">
        <f t="shared" si="48"/>
        <v>0</v>
      </c>
    </row>
    <row r="143" spans="1:10" s="9" customFormat="1" ht="18" customHeight="1" x14ac:dyDescent="0.25">
      <c r="A143" s="361"/>
      <c r="B143" s="170"/>
      <c r="C143" s="169"/>
      <c r="D143" s="367"/>
      <c r="E143" s="371"/>
      <c r="F143" s="282" t="s">
        <v>254</v>
      </c>
      <c r="G143" s="63">
        <f>+G144</f>
        <v>775843.7</v>
      </c>
      <c r="H143" s="63">
        <f t="shared" si="48"/>
        <v>0</v>
      </c>
      <c r="I143" s="63">
        <f t="shared" si="48"/>
        <v>0</v>
      </c>
    </row>
    <row r="144" spans="1:10" s="9" customFormat="1" ht="18" customHeight="1" x14ac:dyDescent="0.25">
      <c r="A144" s="361"/>
      <c r="B144" s="170"/>
      <c r="C144" s="169"/>
      <c r="D144" s="367"/>
      <c r="E144" s="371"/>
      <c r="F144" s="282" t="s">
        <v>255</v>
      </c>
      <c r="G144" s="63">
        <f t="shared" si="48"/>
        <v>775843.7</v>
      </c>
      <c r="H144" s="63">
        <f t="shared" si="48"/>
        <v>0</v>
      </c>
      <c r="I144" s="63">
        <f t="shared" si="48"/>
        <v>0</v>
      </c>
      <c r="J144" s="13"/>
    </row>
    <row r="145" spans="1:10" s="9" customFormat="1" ht="18" customHeight="1" x14ac:dyDescent="0.25">
      <c r="A145" s="361"/>
      <c r="B145" s="170"/>
      <c r="C145" s="169"/>
      <c r="D145" s="368"/>
      <c r="E145" s="372"/>
      <c r="F145" s="287" t="s">
        <v>167</v>
      </c>
      <c r="G145" s="63">
        <f>+'Հավելված N 4'!E100</f>
        <v>775843.7</v>
      </c>
      <c r="H145" s="63">
        <f>+'Հավելված N 4'!F100</f>
        <v>0</v>
      </c>
      <c r="I145" s="63">
        <f>+'Հավելված N 4'!G100</f>
        <v>0</v>
      </c>
      <c r="J145" s="13"/>
    </row>
    <row r="146" spans="1:10" s="9" customFormat="1" ht="19.350000000000001" customHeight="1" x14ac:dyDescent="0.25">
      <c r="A146" s="361"/>
      <c r="B146" s="360" t="s">
        <v>57</v>
      </c>
      <c r="C146" s="362"/>
      <c r="D146" s="363"/>
      <c r="E146" s="30"/>
      <c r="F146" s="165" t="s">
        <v>59</v>
      </c>
      <c r="G146" s="5">
        <f t="shared" ref="G146:I146" si="49">+G148</f>
        <v>-494502.5</v>
      </c>
      <c r="H146" s="5">
        <f t="shared" si="49"/>
        <v>10000</v>
      </c>
      <c r="I146" s="5">
        <f t="shared" si="49"/>
        <v>10000</v>
      </c>
    </row>
    <row r="147" spans="1:10" s="9" customFormat="1" ht="16.899999999999999" customHeight="1" x14ac:dyDescent="0.25">
      <c r="A147" s="361"/>
      <c r="B147" s="361"/>
      <c r="C147" s="362"/>
      <c r="D147" s="363"/>
      <c r="E147" s="30"/>
      <c r="F147" s="174" t="s">
        <v>6</v>
      </c>
      <c r="G147" s="4"/>
      <c r="H147" s="5"/>
      <c r="I147" s="4"/>
    </row>
    <row r="148" spans="1:10" s="9" customFormat="1" ht="19.7" customHeight="1" x14ac:dyDescent="0.25">
      <c r="A148" s="361"/>
      <c r="B148" s="361"/>
      <c r="C148" s="360" t="s">
        <v>58</v>
      </c>
      <c r="D148" s="364"/>
      <c r="E148" s="30"/>
      <c r="F148" s="165" t="s">
        <v>59</v>
      </c>
      <c r="G148" s="5">
        <f t="shared" ref="G148:I148" si="50">+G150</f>
        <v>-494502.5</v>
      </c>
      <c r="H148" s="5">
        <f t="shared" si="50"/>
        <v>10000</v>
      </c>
      <c r="I148" s="5">
        <f t="shared" si="50"/>
        <v>10000</v>
      </c>
    </row>
    <row r="149" spans="1:10" s="9" customFormat="1" ht="16.899999999999999" customHeight="1" x14ac:dyDescent="0.25">
      <c r="A149" s="361"/>
      <c r="B149" s="361"/>
      <c r="C149" s="361"/>
      <c r="D149" s="364"/>
      <c r="E149" s="30"/>
      <c r="F149" s="174" t="s">
        <v>6</v>
      </c>
      <c r="G149" s="10"/>
      <c r="H149" s="5"/>
      <c r="I149" s="10"/>
    </row>
    <row r="150" spans="1:10" s="9" customFormat="1" ht="34.5" x14ac:dyDescent="0.25">
      <c r="A150" s="361"/>
      <c r="B150" s="361"/>
      <c r="C150" s="361"/>
      <c r="D150" s="364"/>
      <c r="E150" s="30"/>
      <c r="F150" s="161" t="s">
        <v>12</v>
      </c>
      <c r="G150" s="5">
        <f>+G152+G172+G194+G205</f>
        <v>-494502.5</v>
      </c>
      <c r="H150" s="5">
        <f t="shared" ref="H150:I150" si="51">+H152+H172+H194+H205</f>
        <v>10000</v>
      </c>
      <c r="I150" s="5">
        <f t="shared" si="51"/>
        <v>10000</v>
      </c>
    </row>
    <row r="151" spans="1:10" s="9" customFormat="1" ht="16.899999999999999" customHeight="1" x14ac:dyDescent="0.25">
      <c r="A151" s="361"/>
      <c r="B151" s="361"/>
      <c r="C151" s="361"/>
      <c r="D151" s="364"/>
      <c r="E151" s="35"/>
      <c r="F151" s="174" t="s">
        <v>6</v>
      </c>
      <c r="G151" s="5"/>
      <c r="H151" s="5"/>
      <c r="I151" s="5"/>
    </row>
    <row r="152" spans="1:10" s="9" customFormat="1" x14ac:dyDescent="0.25">
      <c r="A152" s="361"/>
      <c r="B152" s="361"/>
      <c r="C152" s="361"/>
      <c r="D152" s="285">
        <v>1045</v>
      </c>
      <c r="E152" s="359" t="s">
        <v>258</v>
      </c>
      <c r="F152" s="359"/>
      <c r="G152" s="66">
        <f>+G154+G163</f>
        <v>-99456</v>
      </c>
      <c r="H152" s="66">
        <f t="shared" ref="H152:I152" si="52">+H154+H163</f>
        <v>0</v>
      </c>
      <c r="I152" s="66">
        <f t="shared" si="52"/>
        <v>0</v>
      </c>
    </row>
    <row r="153" spans="1:10" s="9" customFormat="1" ht="16.899999999999999" customHeight="1" x14ac:dyDescent="0.3">
      <c r="A153" s="361"/>
      <c r="B153" s="361"/>
      <c r="C153" s="361"/>
      <c r="D153" s="288"/>
      <c r="E153" s="172"/>
      <c r="F153" s="174" t="s">
        <v>6</v>
      </c>
      <c r="G153" s="66"/>
      <c r="H153" s="66"/>
      <c r="I153" s="66"/>
    </row>
    <row r="154" spans="1:10" s="9" customFormat="1" ht="35.65" customHeight="1" x14ac:dyDescent="0.25">
      <c r="A154" s="361"/>
      <c r="B154" s="361"/>
      <c r="C154" s="361"/>
      <c r="D154" s="64"/>
      <c r="E154" s="67">
        <v>32001</v>
      </c>
      <c r="F154" s="173" t="s">
        <v>212</v>
      </c>
      <c r="G154" s="68">
        <f>+G156</f>
        <v>-37296</v>
      </c>
      <c r="H154" s="68">
        <f>+H156</f>
        <v>0</v>
      </c>
      <c r="I154" s="68">
        <f>+I156</f>
        <v>0</v>
      </c>
    </row>
    <row r="155" spans="1:10" s="9" customFormat="1" x14ac:dyDescent="0.25">
      <c r="A155" s="361"/>
      <c r="B155" s="361"/>
      <c r="C155" s="361"/>
      <c r="D155" s="64"/>
      <c r="E155" s="380"/>
      <c r="F155" s="174" t="s">
        <v>16</v>
      </c>
      <c r="G155" s="71"/>
      <c r="H155" s="65"/>
      <c r="I155" s="71"/>
    </row>
    <row r="156" spans="1:10" s="12" customFormat="1" ht="36.6" customHeight="1" x14ac:dyDescent="0.25">
      <c r="A156" s="361"/>
      <c r="B156" s="361"/>
      <c r="C156" s="361"/>
      <c r="D156" s="64"/>
      <c r="E156" s="381"/>
      <c r="F156" s="69" t="s">
        <v>211</v>
      </c>
      <c r="G156" s="70">
        <f>+G158</f>
        <v>-37296</v>
      </c>
      <c r="H156" s="70">
        <f>+H158</f>
        <v>0</v>
      </c>
      <c r="I156" s="70">
        <f>+I158</f>
        <v>0</v>
      </c>
    </row>
    <row r="157" spans="1:10" s="9" customFormat="1" ht="51.75" x14ac:dyDescent="0.25">
      <c r="A157" s="361"/>
      <c r="B157" s="361"/>
      <c r="C157" s="361"/>
      <c r="D157" s="64"/>
      <c r="E157" s="381"/>
      <c r="F157" s="174" t="s">
        <v>13</v>
      </c>
      <c r="G157" s="71"/>
      <c r="H157" s="72"/>
      <c r="I157" s="71"/>
    </row>
    <row r="158" spans="1:10" s="9" customFormat="1" ht="16.899999999999999" customHeight="1" x14ac:dyDescent="0.25">
      <c r="A158" s="361"/>
      <c r="B158" s="361"/>
      <c r="C158" s="361"/>
      <c r="D158" s="64"/>
      <c r="E158" s="381"/>
      <c r="F158" s="166" t="s">
        <v>7</v>
      </c>
      <c r="G158" s="65">
        <f>G159</f>
        <v>-37296</v>
      </c>
      <c r="H158" s="65">
        <f>H159</f>
        <v>0</v>
      </c>
      <c r="I158" s="65">
        <f>I159</f>
        <v>0</v>
      </c>
    </row>
    <row r="159" spans="1:10" s="9" customFormat="1" ht="16.899999999999999" customHeight="1" x14ac:dyDescent="0.25">
      <c r="A159" s="361"/>
      <c r="B159" s="361"/>
      <c r="C159" s="361"/>
      <c r="D159" s="64"/>
      <c r="E159" s="381"/>
      <c r="F159" s="174" t="s">
        <v>49</v>
      </c>
      <c r="G159" s="63">
        <f t="shared" ref="G159:I161" si="53">+G160</f>
        <v>-37296</v>
      </c>
      <c r="H159" s="63">
        <f t="shared" si="53"/>
        <v>0</v>
      </c>
      <c r="I159" s="63">
        <f t="shared" si="53"/>
        <v>0</v>
      </c>
    </row>
    <row r="160" spans="1:10" s="9" customFormat="1" x14ac:dyDescent="0.25">
      <c r="A160" s="361"/>
      <c r="B160" s="361"/>
      <c r="C160" s="361"/>
      <c r="D160" s="64"/>
      <c r="E160" s="381"/>
      <c r="F160" s="174" t="s">
        <v>50</v>
      </c>
      <c r="G160" s="63">
        <f>+G161</f>
        <v>-37296</v>
      </c>
      <c r="H160" s="63">
        <f t="shared" si="53"/>
        <v>0</v>
      </c>
      <c r="I160" s="63">
        <f t="shared" si="53"/>
        <v>0</v>
      </c>
    </row>
    <row r="161" spans="1:10" s="9" customFormat="1" x14ac:dyDescent="0.25">
      <c r="A161" s="361"/>
      <c r="B161" s="361"/>
      <c r="C161" s="361"/>
      <c r="D161" s="64"/>
      <c r="E161" s="381"/>
      <c r="F161" s="151" t="s">
        <v>51</v>
      </c>
      <c r="G161" s="63">
        <f t="shared" si="53"/>
        <v>-37296</v>
      </c>
      <c r="H161" s="63">
        <f t="shared" si="53"/>
        <v>0</v>
      </c>
      <c r="I161" s="63">
        <f t="shared" si="53"/>
        <v>0</v>
      </c>
      <c r="J161" s="13"/>
    </row>
    <row r="162" spans="1:10" s="9" customFormat="1" x14ac:dyDescent="0.25">
      <c r="A162" s="361"/>
      <c r="B162" s="361"/>
      <c r="C162" s="361"/>
      <c r="D162" s="64"/>
      <c r="E162" s="381"/>
      <c r="F162" s="151" t="s">
        <v>67</v>
      </c>
      <c r="G162" s="63">
        <f>+'Հավելված N 4'!E15</f>
        <v>-37296</v>
      </c>
      <c r="H162" s="63">
        <f>+'Հավելված N 4'!F15</f>
        <v>0</v>
      </c>
      <c r="I162" s="63">
        <f>+'Հավելված N 4'!G15</f>
        <v>0</v>
      </c>
      <c r="J162" s="13"/>
    </row>
    <row r="163" spans="1:10" s="9" customFormat="1" ht="34.5" x14ac:dyDescent="0.25">
      <c r="A163" s="361"/>
      <c r="B163" s="361"/>
      <c r="C163" s="361"/>
      <c r="D163" s="64"/>
      <c r="E163" s="67">
        <v>32005</v>
      </c>
      <c r="F163" s="245" t="s">
        <v>216</v>
      </c>
      <c r="G163" s="68">
        <f>+G165</f>
        <v>-62160</v>
      </c>
      <c r="H163" s="68">
        <f>+H165</f>
        <v>0</v>
      </c>
      <c r="I163" s="68">
        <f>+I165</f>
        <v>0</v>
      </c>
    </row>
    <row r="164" spans="1:10" s="9" customFormat="1" x14ac:dyDescent="0.25">
      <c r="A164" s="361"/>
      <c r="B164" s="361"/>
      <c r="C164" s="361"/>
      <c r="D164" s="64"/>
      <c r="E164" s="380"/>
      <c r="F164" s="174" t="s">
        <v>16</v>
      </c>
      <c r="G164" s="71"/>
      <c r="H164" s="65"/>
      <c r="I164" s="71"/>
    </row>
    <row r="165" spans="1:10" s="12" customFormat="1" ht="36.6" customHeight="1" x14ac:dyDescent="0.25">
      <c r="A165" s="361"/>
      <c r="B165" s="361"/>
      <c r="C165" s="361"/>
      <c r="D165" s="64"/>
      <c r="E165" s="381"/>
      <c r="F165" s="69" t="s">
        <v>211</v>
      </c>
      <c r="G165" s="70">
        <f>+G167</f>
        <v>-62160</v>
      </c>
      <c r="H165" s="70">
        <f>+H167</f>
        <v>0</v>
      </c>
      <c r="I165" s="70">
        <f>+I167</f>
        <v>0</v>
      </c>
    </row>
    <row r="166" spans="1:10" s="9" customFormat="1" ht="51.75" x14ac:dyDescent="0.25">
      <c r="A166" s="361"/>
      <c r="B166" s="361"/>
      <c r="C166" s="361"/>
      <c r="D166" s="64"/>
      <c r="E166" s="381"/>
      <c r="F166" s="174" t="s">
        <v>13</v>
      </c>
      <c r="G166" s="71"/>
      <c r="H166" s="72"/>
      <c r="I166" s="71"/>
    </row>
    <row r="167" spans="1:10" s="9" customFormat="1" ht="16.899999999999999" customHeight="1" x14ac:dyDescent="0.25">
      <c r="A167" s="361"/>
      <c r="B167" s="361"/>
      <c r="C167" s="361"/>
      <c r="D167" s="64"/>
      <c r="E167" s="381"/>
      <c r="F167" s="166" t="s">
        <v>7</v>
      </c>
      <c r="G167" s="65">
        <f>G168</f>
        <v>-62160</v>
      </c>
      <c r="H167" s="65">
        <f>H168</f>
        <v>0</v>
      </c>
      <c r="I167" s="65">
        <f>I168</f>
        <v>0</v>
      </c>
    </row>
    <row r="168" spans="1:10" s="9" customFormat="1" ht="16.899999999999999" customHeight="1" x14ac:dyDescent="0.25">
      <c r="A168" s="361"/>
      <c r="B168" s="361"/>
      <c r="C168" s="361"/>
      <c r="D168" s="64"/>
      <c r="E168" s="381"/>
      <c r="F168" s="174" t="s">
        <v>49</v>
      </c>
      <c r="G168" s="63">
        <f t="shared" ref="G168:I170" si="54">+G169</f>
        <v>-62160</v>
      </c>
      <c r="H168" s="72">
        <f t="shared" si="54"/>
        <v>0</v>
      </c>
      <c r="I168" s="63">
        <f t="shared" si="54"/>
        <v>0</v>
      </c>
    </row>
    <row r="169" spans="1:10" s="9" customFormat="1" x14ac:dyDescent="0.25">
      <c r="A169" s="361"/>
      <c r="B169" s="361"/>
      <c r="C169" s="361"/>
      <c r="D169" s="64"/>
      <c r="E169" s="381"/>
      <c r="F169" s="174" t="s">
        <v>50</v>
      </c>
      <c r="G169" s="63">
        <f>+G170</f>
        <v>-62160</v>
      </c>
      <c r="H169" s="63">
        <f t="shared" si="54"/>
        <v>0</v>
      </c>
      <c r="I169" s="63">
        <f t="shared" si="54"/>
        <v>0</v>
      </c>
    </row>
    <row r="170" spans="1:10" s="9" customFormat="1" x14ac:dyDescent="0.25">
      <c r="A170" s="361"/>
      <c r="B170" s="361"/>
      <c r="C170" s="361"/>
      <c r="D170" s="64"/>
      <c r="E170" s="381"/>
      <c r="F170" s="151" t="s">
        <v>51</v>
      </c>
      <c r="G170" s="63">
        <f t="shared" si="54"/>
        <v>-62160</v>
      </c>
      <c r="H170" s="63">
        <f t="shared" si="54"/>
        <v>0</v>
      </c>
      <c r="I170" s="63">
        <f t="shared" si="54"/>
        <v>0</v>
      </c>
      <c r="J170" s="13"/>
    </row>
    <row r="171" spans="1:10" s="9" customFormat="1" x14ac:dyDescent="0.25">
      <c r="A171" s="361"/>
      <c r="B171" s="361"/>
      <c r="C171" s="361"/>
      <c r="D171" s="64"/>
      <c r="E171" s="381"/>
      <c r="F171" s="151" t="s">
        <v>167</v>
      </c>
      <c r="G171" s="63">
        <f>+'Հավելված N 4'!E21</f>
        <v>-62160</v>
      </c>
      <c r="H171" s="63">
        <f>+'Հավելված N 4'!F21</f>
        <v>0</v>
      </c>
      <c r="I171" s="63">
        <f>+'Հավելված N 4'!G21</f>
        <v>0</v>
      </c>
      <c r="J171" s="13"/>
    </row>
    <row r="172" spans="1:10" s="9" customFormat="1" x14ac:dyDescent="0.25">
      <c r="A172" s="361"/>
      <c r="B172" s="361"/>
      <c r="C172" s="361"/>
      <c r="D172" s="285">
        <v>1163</v>
      </c>
      <c r="E172" s="359" t="s">
        <v>260</v>
      </c>
      <c r="F172" s="359"/>
      <c r="G172" s="66">
        <f>+G174+G183</f>
        <v>-328763.7</v>
      </c>
      <c r="H172" s="66">
        <f t="shared" ref="H172:I172" si="55">+H174+H183</f>
        <v>0</v>
      </c>
      <c r="I172" s="66">
        <f t="shared" si="55"/>
        <v>0</v>
      </c>
    </row>
    <row r="173" spans="1:10" s="9" customFormat="1" ht="16.899999999999999" customHeight="1" x14ac:dyDescent="0.3">
      <c r="A173" s="361"/>
      <c r="B173" s="361"/>
      <c r="C173" s="361"/>
      <c r="D173" s="64"/>
      <c r="E173" s="172"/>
      <c r="F173" s="174" t="s">
        <v>6</v>
      </c>
      <c r="G173" s="66"/>
      <c r="H173" s="66"/>
      <c r="I173" s="66"/>
    </row>
    <row r="174" spans="1:10" s="9" customFormat="1" ht="51.75" x14ac:dyDescent="0.25">
      <c r="A174" s="361"/>
      <c r="B174" s="361"/>
      <c r="C174" s="361"/>
      <c r="D174" s="64"/>
      <c r="E174" s="67">
        <v>12001</v>
      </c>
      <c r="F174" s="245" t="s">
        <v>222</v>
      </c>
      <c r="G174" s="68">
        <f>+G176</f>
        <v>-86005.2</v>
      </c>
      <c r="H174" s="68">
        <f>+H176</f>
        <v>0</v>
      </c>
      <c r="I174" s="68">
        <f>+I176</f>
        <v>0</v>
      </c>
    </row>
    <row r="175" spans="1:10" s="9" customFormat="1" x14ac:dyDescent="0.25">
      <c r="A175" s="361"/>
      <c r="B175" s="361"/>
      <c r="C175" s="361"/>
      <c r="D175" s="64"/>
      <c r="E175" s="380"/>
      <c r="F175" s="174" t="s">
        <v>16</v>
      </c>
      <c r="G175" s="71"/>
      <c r="H175" s="65"/>
      <c r="I175" s="71"/>
    </row>
    <row r="176" spans="1:10" s="12" customFormat="1" ht="36.6" customHeight="1" x14ac:dyDescent="0.25">
      <c r="A176" s="361"/>
      <c r="B176" s="361"/>
      <c r="C176" s="361"/>
      <c r="D176" s="64"/>
      <c r="E176" s="381"/>
      <c r="F176" s="69" t="s">
        <v>211</v>
      </c>
      <c r="G176" s="70">
        <f>+G178</f>
        <v>-86005.2</v>
      </c>
      <c r="H176" s="70">
        <f>+H178</f>
        <v>0</v>
      </c>
      <c r="I176" s="70">
        <f>+I178</f>
        <v>0</v>
      </c>
    </row>
    <row r="177" spans="1:10" s="9" customFormat="1" ht="51.75" x14ac:dyDescent="0.25">
      <c r="A177" s="361"/>
      <c r="B177" s="361"/>
      <c r="C177" s="361"/>
      <c r="D177" s="64"/>
      <c r="E177" s="381"/>
      <c r="F177" s="174" t="s">
        <v>13</v>
      </c>
      <c r="G177" s="71"/>
      <c r="H177" s="72"/>
      <c r="I177" s="71"/>
    </row>
    <row r="178" spans="1:10" s="9" customFormat="1" ht="16.899999999999999" customHeight="1" x14ac:dyDescent="0.25">
      <c r="A178" s="361"/>
      <c r="B178" s="361"/>
      <c r="C178" s="361"/>
      <c r="D178" s="64"/>
      <c r="E178" s="381"/>
      <c r="F178" s="166" t="s">
        <v>7</v>
      </c>
      <c r="G178" s="65">
        <f>G179</f>
        <v>-86005.2</v>
      </c>
      <c r="H178" s="65">
        <f>H179</f>
        <v>0</v>
      </c>
      <c r="I178" s="65">
        <f>I179</f>
        <v>0</v>
      </c>
    </row>
    <row r="179" spans="1:10" s="9" customFormat="1" ht="16.899999999999999" customHeight="1" x14ac:dyDescent="0.25">
      <c r="A179" s="361"/>
      <c r="B179" s="361"/>
      <c r="C179" s="361"/>
      <c r="D179" s="64"/>
      <c r="E179" s="381"/>
      <c r="F179" s="174" t="s">
        <v>49</v>
      </c>
      <c r="G179" s="63">
        <f t="shared" ref="G179:I181" si="56">+G180</f>
        <v>-86005.2</v>
      </c>
      <c r="H179" s="63">
        <f t="shared" si="56"/>
        <v>0</v>
      </c>
      <c r="I179" s="63">
        <f t="shared" si="56"/>
        <v>0</v>
      </c>
    </row>
    <row r="180" spans="1:10" s="9" customFormat="1" x14ac:dyDescent="0.25">
      <c r="A180" s="361"/>
      <c r="B180" s="361"/>
      <c r="C180" s="361"/>
      <c r="D180" s="64"/>
      <c r="E180" s="381"/>
      <c r="F180" s="174" t="s">
        <v>50</v>
      </c>
      <c r="G180" s="63">
        <f t="shared" si="56"/>
        <v>-86005.2</v>
      </c>
      <c r="H180" s="63">
        <f t="shared" si="56"/>
        <v>0</v>
      </c>
      <c r="I180" s="63">
        <f t="shared" si="56"/>
        <v>0</v>
      </c>
    </row>
    <row r="181" spans="1:10" s="9" customFormat="1" x14ac:dyDescent="0.25">
      <c r="A181" s="361"/>
      <c r="B181" s="361"/>
      <c r="C181" s="361"/>
      <c r="D181" s="64"/>
      <c r="E181" s="381"/>
      <c r="F181" s="151" t="s">
        <v>51</v>
      </c>
      <c r="G181" s="63">
        <f t="shared" si="56"/>
        <v>-86005.2</v>
      </c>
      <c r="H181" s="63">
        <f t="shared" si="56"/>
        <v>0</v>
      </c>
      <c r="I181" s="63">
        <f t="shared" si="56"/>
        <v>0</v>
      </c>
      <c r="J181" s="13"/>
    </row>
    <row r="182" spans="1:10" s="9" customFormat="1" x14ac:dyDescent="0.25">
      <c r="A182" s="361"/>
      <c r="B182" s="361"/>
      <c r="C182" s="361"/>
      <c r="D182" s="64"/>
      <c r="E182" s="382"/>
      <c r="F182" s="151" t="s">
        <v>167</v>
      </c>
      <c r="G182" s="63">
        <f>+'Հավելված N 4'!E44</f>
        <v>-86005.2</v>
      </c>
      <c r="H182" s="63">
        <f>+'Հավելված N 4'!F44</f>
        <v>0</v>
      </c>
      <c r="I182" s="63">
        <f>+'Հավելված N 4'!G44</f>
        <v>0</v>
      </c>
      <c r="J182" s="13"/>
    </row>
    <row r="183" spans="1:10" s="9" customFormat="1" x14ac:dyDescent="0.25">
      <c r="A183" s="361"/>
      <c r="B183" s="361"/>
      <c r="C183" s="361"/>
      <c r="D183" s="64"/>
      <c r="E183" s="67">
        <v>32001</v>
      </c>
      <c r="F183" s="245" t="s">
        <v>225</v>
      </c>
      <c r="G183" s="68">
        <f>+G185</f>
        <v>-242758.5</v>
      </c>
      <c r="H183" s="68">
        <f>+H185</f>
        <v>0</v>
      </c>
      <c r="I183" s="68">
        <f>+I185</f>
        <v>0</v>
      </c>
    </row>
    <row r="184" spans="1:10" s="9" customFormat="1" x14ac:dyDescent="0.25">
      <c r="A184" s="361"/>
      <c r="B184" s="361"/>
      <c r="C184" s="361"/>
      <c r="D184" s="64"/>
      <c r="E184" s="380"/>
      <c r="F184" s="174" t="s">
        <v>16</v>
      </c>
      <c r="G184" s="71"/>
      <c r="H184" s="65"/>
      <c r="I184" s="71"/>
    </row>
    <row r="185" spans="1:10" s="12" customFormat="1" ht="36.6" customHeight="1" x14ac:dyDescent="0.25">
      <c r="A185" s="361"/>
      <c r="B185" s="361"/>
      <c r="C185" s="361"/>
      <c r="D185" s="64"/>
      <c r="E185" s="381"/>
      <c r="F185" s="69" t="s">
        <v>211</v>
      </c>
      <c r="G185" s="70">
        <f>+G187</f>
        <v>-242758.5</v>
      </c>
      <c r="H185" s="70">
        <f>+H187</f>
        <v>0</v>
      </c>
      <c r="I185" s="70">
        <f>+I187</f>
        <v>0</v>
      </c>
    </row>
    <row r="186" spans="1:10" s="9" customFormat="1" ht="51.75" x14ac:dyDescent="0.25">
      <c r="A186" s="361"/>
      <c r="B186" s="361"/>
      <c r="C186" s="361"/>
      <c r="D186" s="64"/>
      <c r="E186" s="381"/>
      <c r="F186" s="174" t="s">
        <v>13</v>
      </c>
      <c r="G186" s="71"/>
      <c r="H186" s="72"/>
      <c r="I186" s="71"/>
    </row>
    <row r="187" spans="1:10" s="9" customFormat="1" ht="16.899999999999999" customHeight="1" x14ac:dyDescent="0.25">
      <c r="A187" s="361"/>
      <c r="B187" s="361"/>
      <c r="C187" s="361"/>
      <c r="D187" s="64"/>
      <c r="E187" s="381"/>
      <c r="F187" s="166" t="s">
        <v>7</v>
      </c>
      <c r="G187" s="65">
        <f>G188</f>
        <v>-242758.5</v>
      </c>
      <c r="H187" s="65">
        <f t="shared" ref="H187:I187" si="57">H188</f>
        <v>0</v>
      </c>
      <c r="I187" s="65">
        <f t="shared" si="57"/>
        <v>0</v>
      </c>
    </row>
    <row r="188" spans="1:10" s="9" customFormat="1" ht="16.899999999999999" customHeight="1" x14ac:dyDescent="0.25">
      <c r="A188" s="361"/>
      <c r="B188" s="361"/>
      <c r="C188" s="361"/>
      <c r="D188" s="64"/>
      <c r="E188" s="381"/>
      <c r="F188" s="174" t="s">
        <v>49</v>
      </c>
      <c r="G188" s="63">
        <f>+G189</f>
        <v>-242758.5</v>
      </c>
      <c r="H188" s="63">
        <f t="shared" ref="H188:I188" si="58">+H189</f>
        <v>0</v>
      </c>
      <c r="I188" s="63">
        <f t="shared" si="58"/>
        <v>0</v>
      </c>
    </row>
    <row r="189" spans="1:10" s="9" customFormat="1" x14ac:dyDescent="0.25">
      <c r="A189" s="361"/>
      <c r="B189" s="361"/>
      <c r="C189" s="361"/>
      <c r="D189" s="64"/>
      <c r="E189" s="381"/>
      <c r="F189" s="174" t="s">
        <v>50</v>
      </c>
      <c r="G189" s="63">
        <f>+G190+G192</f>
        <v>-242758.5</v>
      </c>
      <c r="H189" s="63">
        <f t="shared" ref="H189:I189" si="59">+H190+H192</f>
        <v>0</v>
      </c>
      <c r="I189" s="63">
        <f t="shared" si="59"/>
        <v>0</v>
      </c>
    </row>
    <row r="190" spans="1:10" s="9" customFormat="1" x14ac:dyDescent="0.25">
      <c r="A190" s="361"/>
      <c r="B190" s="361"/>
      <c r="C190" s="361"/>
      <c r="D190" s="64"/>
      <c r="E190" s="381"/>
      <c r="F190" s="151" t="s">
        <v>51</v>
      </c>
      <c r="G190" s="63">
        <f t="shared" ref="G190:I192" si="60">+G191</f>
        <v>-221002.4</v>
      </c>
      <c r="H190" s="63">
        <f t="shared" si="60"/>
        <v>0</v>
      </c>
      <c r="I190" s="63">
        <f t="shared" si="60"/>
        <v>0</v>
      </c>
      <c r="J190" s="13"/>
    </row>
    <row r="191" spans="1:10" s="9" customFormat="1" x14ac:dyDescent="0.25">
      <c r="A191" s="361"/>
      <c r="B191" s="361"/>
      <c r="C191" s="361"/>
      <c r="D191" s="64"/>
      <c r="E191" s="381"/>
      <c r="F191" s="151" t="s">
        <v>167</v>
      </c>
      <c r="G191" s="63">
        <f>+'Հավելված N 4'!E53+'Հավելված N 4'!E54+'Հավելված N 4'!E58+'Հավելված N 4'!E60</f>
        <v>-221002.4</v>
      </c>
      <c r="H191" s="63">
        <f>+'Հավելված N 4'!F53+'Հավելված N 4'!F54+'Հավելված N 4'!F58+'Հավելված N 4'!F60</f>
        <v>0</v>
      </c>
      <c r="I191" s="63">
        <f>+'Հավելված N 4'!G53+'Հավելված N 4'!G54+'Հավելված N 4'!G58+'Հավելված N 4'!G60</f>
        <v>0</v>
      </c>
      <c r="J191" s="13"/>
    </row>
    <row r="192" spans="1:10" s="9" customFormat="1" x14ac:dyDescent="0.25">
      <c r="A192" s="361"/>
      <c r="B192" s="361"/>
      <c r="C192" s="361"/>
      <c r="D192" s="64"/>
      <c r="E192" s="381"/>
      <c r="F192" s="151" t="s">
        <v>259</v>
      </c>
      <c r="G192" s="63">
        <f t="shared" si="60"/>
        <v>-21756.1</v>
      </c>
      <c r="H192" s="63">
        <f t="shared" si="60"/>
        <v>0</v>
      </c>
      <c r="I192" s="63">
        <f t="shared" si="60"/>
        <v>0</v>
      </c>
      <c r="J192" s="13"/>
    </row>
    <row r="193" spans="1:10" s="9" customFormat="1" x14ac:dyDescent="0.25">
      <c r="A193" s="361"/>
      <c r="B193" s="361"/>
      <c r="C193" s="361"/>
      <c r="D193" s="64"/>
      <c r="E193" s="382"/>
      <c r="F193" s="151" t="s">
        <v>257</v>
      </c>
      <c r="G193" s="63">
        <f>+'Հավելված N 4'!E56</f>
        <v>-21756.1</v>
      </c>
      <c r="H193" s="63">
        <f>+'Հավելված N 4'!F56</f>
        <v>0</v>
      </c>
      <c r="I193" s="63">
        <f>+'Հավելված N 4'!G56</f>
        <v>0</v>
      </c>
      <c r="J193" s="13"/>
    </row>
    <row r="194" spans="1:10" s="9" customFormat="1" ht="17.850000000000001" customHeight="1" x14ac:dyDescent="0.25">
      <c r="A194" s="361"/>
      <c r="B194" s="361"/>
      <c r="C194" s="361"/>
      <c r="D194" s="285">
        <v>1183</v>
      </c>
      <c r="E194" s="359" t="s">
        <v>261</v>
      </c>
      <c r="F194" s="359"/>
      <c r="G194" s="66">
        <f>+G196</f>
        <v>-76282.799999999988</v>
      </c>
      <c r="H194" s="66">
        <f t="shared" ref="H194:I194" si="61">+H196</f>
        <v>0</v>
      </c>
      <c r="I194" s="66">
        <f t="shared" si="61"/>
        <v>0</v>
      </c>
    </row>
    <row r="195" spans="1:10" s="9" customFormat="1" ht="16.899999999999999" customHeight="1" x14ac:dyDescent="0.3">
      <c r="A195" s="361"/>
      <c r="B195" s="361"/>
      <c r="C195" s="361"/>
      <c r="D195" s="64"/>
      <c r="E195" s="172"/>
      <c r="F195" s="174" t="s">
        <v>6</v>
      </c>
      <c r="G195" s="66"/>
      <c r="H195" s="66"/>
      <c r="I195" s="66"/>
    </row>
    <row r="196" spans="1:10" s="9" customFormat="1" ht="54.4" customHeight="1" x14ac:dyDescent="0.25">
      <c r="A196" s="361"/>
      <c r="B196" s="361"/>
      <c r="C196" s="361"/>
      <c r="D196" s="64"/>
      <c r="E196" s="67">
        <v>32009</v>
      </c>
      <c r="F196" s="245" t="s">
        <v>233</v>
      </c>
      <c r="G196" s="68">
        <f>+G198</f>
        <v>-76282.799999999988</v>
      </c>
      <c r="H196" s="68">
        <f>+H198</f>
        <v>0</v>
      </c>
      <c r="I196" s="68">
        <f>+I198</f>
        <v>0</v>
      </c>
    </row>
    <row r="197" spans="1:10" s="9" customFormat="1" x14ac:dyDescent="0.25">
      <c r="A197" s="361"/>
      <c r="B197" s="361"/>
      <c r="C197" s="361"/>
      <c r="D197" s="64"/>
      <c r="E197" s="380"/>
      <c r="F197" s="174" t="s">
        <v>16</v>
      </c>
      <c r="G197" s="71"/>
      <c r="H197" s="65"/>
      <c r="I197" s="71"/>
    </row>
    <row r="198" spans="1:10" s="12" customFormat="1" ht="36.6" customHeight="1" x14ac:dyDescent="0.25">
      <c r="A198" s="361"/>
      <c r="B198" s="361"/>
      <c r="C198" s="361"/>
      <c r="D198" s="64"/>
      <c r="E198" s="381"/>
      <c r="F198" s="69" t="s">
        <v>211</v>
      </c>
      <c r="G198" s="70">
        <f>+G200</f>
        <v>-76282.799999999988</v>
      </c>
      <c r="H198" s="70">
        <f>+H200</f>
        <v>0</v>
      </c>
      <c r="I198" s="70">
        <f>+I200</f>
        <v>0</v>
      </c>
    </row>
    <row r="199" spans="1:10" s="9" customFormat="1" ht="51.75" x14ac:dyDescent="0.25">
      <c r="A199" s="361"/>
      <c r="B199" s="361"/>
      <c r="C199" s="361"/>
      <c r="D199" s="64"/>
      <c r="E199" s="381"/>
      <c r="F199" s="174" t="s">
        <v>13</v>
      </c>
      <c r="G199" s="71"/>
      <c r="H199" s="72"/>
      <c r="I199" s="71"/>
    </row>
    <row r="200" spans="1:10" s="9" customFormat="1" ht="16.899999999999999" customHeight="1" x14ac:dyDescent="0.25">
      <c r="A200" s="361"/>
      <c r="B200" s="361"/>
      <c r="C200" s="361"/>
      <c r="D200" s="64"/>
      <c r="E200" s="381"/>
      <c r="F200" s="166" t="s">
        <v>7</v>
      </c>
      <c r="G200" s="65">
        <f>G201</f>
        <v>-76282.799999999988</v>
      </c>
      <c r="H200" s="65">
        <f>H201</f>
        <v>0</v>
      </c>
      <c r="I200" s="65">
        <f>I201</f>
        <v>0</v>
      </c>
    </row>
    <row r="201" spans="1:10" s="9" customFormat="1" ht="16.899999999999999" customHeight="1" x14ac:dyDescent="0.25">
      <c r="A201" s="361"/>
      <c r="B201" s="361"/>
      <c r="C201" s="361"/>
      <c r="D201" s="64"/>
      <c r="E201" s="381"/>
      <c r="F201" s="174" t="s">
        <v>49</v>
      </c>
      <c r="G201" s="63">
        <f t="shared" ref="G201:I203" si="62">+G202</f>
        <v>-76282.799999999988</v>
      </c>
      <c r="H201" s="63">
        <f t="shared" si="62"/>
        <v>0</v>
      </c>
      <c r="I201" s="63">
        <f t="shared" si="62"/>
        <v>0</v>
      </c>
    </row>
    <row r="202" spans="1:10" s="9" customFormat="1" x14ac:dyDescent="0.25">
      <c r="A202" s="361"/>
      <c r="B202" s="361"/>
      <c r="C202" s="361"/>
      <c r="D202" s="64"/>
      <c r="E202" s="381"/>
      <c r="F202" s="174" t="s">
        <v>50</v>
      </c>
      <c r="G202" s="63">
        <f t="shared" si="62"/>
        <v>-76282.799999999988</v>
      </c>
      <c r="H202" s="63">
        <f t="shared" si="62"/>
        <v>0</v>
      </c>
      <c r="I202" s="63">
        <f t="shared" si="62"/>
        <v>0</v>
      </c>
    </row>
    <row r="203" spans="1:10" s="9" customFormat="1" x14ac:dyDescent="0.25">
      <c r="A203" s="361"/>
      <c r="B203" s="361"/>
      <c r="C203" s="361"/>
      <c r="D203" s="64"/>
      <c r="E203" s="381"/>
      <c r="F203" s="151" t="s">
        <v>51</v>
      </c>
      <c r="G203" s="63">
        <f t="shared" si="62"/>
        <v>-76282.799999999988</v>
      </c>
      <c r="H203" s="63">
        <f t="shared" si="62"/>
        <v>0</v>
      </c>
      <c r="I203" s="63">
        <f t="shared" si="62"/>
        <v>0</v>
      </c>
      <c r="J203" s="13"/>
    </row>
    <row r="204" spans="1:10" s="9" customFormat="1" x14ac:dyDescent="0.25">
      <c r="A204" s="361"/>
      <c r="B204" s="361"/>
      <c r="C204" s="361"/>
      <c r="D204" s="64"/>
      <c r="E204" s="382"/>
      <c r="F204" s="151" t="s">
        <v>67</v>
      </c>
      <c r="G204" s="63">
        <f>+'Հավելված N 4'!E63</f>
        <v>-76282.799999999988</v>
      </c>
      <c r="H204" s="63">
        <f>+'Հավելված N 4'!F63</f>
        <v>0</v>
      </c>
      <c r="I204" s="63">
        <f>+'Հավելված N 4'!G63</f>
        <v>0</v>
      </c>
      <c r="J204" s="13"/>
    </row>
    <row r="205" spans="1:10" s="9" customFormat="1" ht="17.850000000000001" customHeight="1" x14ac:dyDescent="0.25">
      <c r="A205" s="361"/>
      <c r="B205" s="361"/>
      <c r="C205" s="361"/>
      <c r="D205" s="67">
        <v>1189</v>
      </c>
      <c r="E205" s="358" t="s">
        <v>163</v>
      </c>
      <c r="F205" s="359"/>
      <c r="G205" s="1">
        <f>+G207</f>
        <v>10000</v>
      </c>
      <c r="H205" s="1">
        <f t="shared" ref="H205:I205" si="63">+H207</f>
        <v>10000</v>
      </c>
      <c r="I205" s="1">
        <f t="shared" si="63"/>
        <v>10000</v>
      </c>
    </row>
    <row r="206" spans="1:10" s="9" customFormat="1" ht="16.899999999999999" customHeight="1" x14ac:dyDescent="0.3">
      <c r="A206" s="361"/>
      <c r="B206" s="361"/>
      <c r="C206" s="361"/>
      <c r="D206" s="89"/>
      <c r="E206" s="202"/>
      <c r="F206" s="174" t="s">
        <v>6</v>
      </c>
      <c r="G206" s="1"/>
      <c r="H206" s="1"/>
      <c r="I206" s="1"/>
    </row>
    <row r="207" spans="1:10" s="9" customFormat="1" ht="51.75" x14ac:dyDescent="0.25">
      <c r="A207" s="361"/>
      <c r="B207" s="361"/>
      <c r="C207" s="361"/>
      <c r="D207" s="89"/>
      <c r="E207" s="152">
        <v>11001</v>
      </c>
      <c r="F207" s="76" t="s">
        <v>164</v>
      </c>
      <c r="G207" s="11">
        <f t="shared" ref="G207:I207" si="64">+G209</f>
        <v>10000</v>
      </c>
      <c r="H207" s="11">
        <f t="shared" si="64"/>
        <v>10000</v>
      </c>
      <c r="I207" s="11">
        <f t="shared" si="64"/>
        <v>10000</v>
      </c>
    </row>
    <row r="208" spans="1:10" s="9" customFormat="1" ht="15.6" customHeight="1" x14ac:dyDescent="0.25">
      <c r="A208" s="361"/>
      <c r="B208" s="361"/>
      <c r="C208" s="361"/>
      <c r="D208" s="89"/>
      <c r="E208" s="373"/>
      <c r="F208" s="174" t="s">
        <v>16</v>
      </c>
      <c r="G208" s="4"/>
      <c r="H208" s="5"/>
      <c r="I208" s="4"/>
    </row>
    <row r="209" spans="1:10" s="12" customFormat="1" ht="36.6" customHeight="1" x14ac:dyDescent="0.25">
      <c r="A209" s="361"/>
      <c r="B209" s="361"/>
      <c r="C209" s="361"/>
      <c r="D209" s="89"/>
      <c r="E209" s="374"/>
      <c r="F209" s="69" t="s">
        <v>108</v>
      </c>
      <c r="G209" s="36">
        <f t="shared" ref="G209:I209" si="65">+G211</f>
        <v>10000</v>
      </c>
      <c r="H209" s="36">
        <f t="shared" si="65"/>
        <v>10000</v>
      </c>
      <c r="I209" s="36">
        <f t="shared" si="65"/>
        <v>10000</v>
      </c>
    </row>
    <row r="210" spans="1:10" s="9" customFormat="1" ht="51.75" x14ac:dyDescent="0.25">
      <c r="A210" s="361"/>
      <c r="B210" s="361"/>
      <c r="C210" s="361"/>
      <c r="D210" s="89"/>
      <c r="E210" s="374"/>
      <c r="F210" s="174" t="s">
        <v>13</v>
      </c>
      <c r="G210" s="4"/>
      <c r="H210" s="37"/>
      <c r="I210" s="4"/>
    </row>
    <row r="211" spans="1:10" s="9" customFormat="1" ht="16.899999999999999" customHeight="1" x14ac:dyDescent="0.25">
      <c r="A211" s="361"/>
      <c r="B211" s="361"/>
      <c r="C211" s="361"/>
      <c r="D211" s="89"/>
      <c r="E211" s="374"/>
      <c r="F211" s="166" t="s">
        <v>7</v>
      </c>
      <c r="G211" s="5">
        <f t="shared" ref="G211:I211" si="66">+G212</f>
        <v>10000</v>
      </c>
      <c r="H211" s="5">
        <f t="shared" si="66"/>
        <v>10000</v>
      </c>
      <c r="I211" s="5">
        <f t="shared" si="66"/>
        <v>10000</v>
      </c>
    </row>
    <row r="212" spans="1:10" s="9" customFormat="1" ht="16.899999999999999" customHeight="1" x14ac:dyDescent="0.25">
      <c r="A212" s="361"/>
      <c r="B212" s="361"/>
      <c r="C212" s="361"/>
      <c r="D212" s="89"/>
      <c r="E212" s="374"/>
      <c r="F212" s="174" t="s">
        <v>106</v>
      </c>
      <c r="G212" s="6">
        <f t="shared" ref="G212:I213" si="67">+G213</f>
        <v>10000</v>
      </c>
      <c r="H212" s="37">
        <f t="shared" si="67"/>
        <v>10000</v>
      </c>
      <c r="I212" s="6">
        <f t="shared" si="67"/>
        <v>10000</v>
      </c>
    </row>
    <row r="213" spans="1:10" s="9" customFormat="1" ht="15.6" customHeight="1" x14ac:dyDescent="0.25">
      <c r="A213" s="361"/>
      <c r="B213" s="361"/>
      <c r="C213" s="361"/>
      <c r="D213" s="89"/>
      <c r="E213" s="374"/>
      <c r="F213" s="203" t="s">
        <v>107</v>
      </c>
      <c r="G213" s="204">
        <f>+G214</f>
        <v>10000</v>
      </c>
      <c r="H213" s="204">
        <f t="shared" si="67"/>
        <v>10000</v>
      </c>
      <c r="I213" s="204">
        <f t="shared" si="67"/>
        <v>10000</v>
      </c>
    </row>
    <row r="214" spans="1:10" s="9" customFormat="1" ht="51.75" x14ac:dyDescent="0.25">
      <c r="A214" s="361"/>
      <c r="B214" s="361"/>
      <c r="C214" s="361"/>
      <c r="D214" s="89"/>
      <c r="E214" s="374"/>
      <c r="F214" s="151" t="s">
        <v>159</v>
      </c>
      <c r="G214" s="205">
        <f>+G215</f>
        <v>10000</v>
      </c>
      <c r="H214" s="205">
        <f t="shared" ref="H214:I214" si="68">+H215</f>
        <v>10000</v>
      </c>
      <c r="I214" s="205">
        <f t="shared" si="68"/>
        <v>10000</v>
      </c>
      <c r="J214" s="13"/>
    </row>
    <row r="215" spans="1:10" s="9" customFormat="1" x14ac:dyDescent="0.25">
      <c r="A215" s="365"/>
      <c r="B215" s="365"/>
      <c r="C215" s="365"/>
      <c r="D215" s="178"/>
      <c r="E215" s="375"/>
      <c r="F215" s="151" t="s">
        <v>165</v>
      </c>
      <c r="G215" s="205">
        <f>+'Հավելված N 5'!D13</f>
        <v>10000</v>
      </c>
      <c r="H215" s="205">
        <f>+'Հավելված N 5'!G13</f>
        <v>10000</v>
      </c>
      <c r="I215" s="205">
        <f>+'Հավելված N 5'!J13</f>
        <v>10000</v>
      </c>
      <c r="J215" s="13"/>
    </row>
  </sheetData>
  <mergeCells count="48">
    <mergeCell ref="C16:C19"/>
    <mergeCell ref="E184:E193"/>
    <mergeCell ref="E194:F194"/>
    <mergeCell ref="B16:B17"/>
    <mergeCell ref="B51:B58"/>
    <mergeCell ref="E152:F152"/>
    <mergeCell ref="E155:E162"/>
    <mergeCell ref="C49:C50"/>
    <mergeCell ref="A49:A215"/>
    <mergeCell ref="B49:B50"/>
    <mergeCell ref="E38:F38"/>
    <mergeCell ref="E41:E48"/>
    <mergeCell ref="D34:D37"/>
    <mergeCell ref="A16:A48"/>
    <mergeCell ref="B18:B48"/>
    <mergeCell ref="E164:E171"/>
    <mergeCell ref="E172:F172"/>
    <mergeCell ref="E175:E182"/>
    <mergeCell ref="E83:F83"/>
    <mergeCell ref="C53:C58"/>
    <mergeCell ref="E57:F57"/>
    <mergeCell ref="E24:F24"/>
    <mergeCell ref="E27:E33"/>
    <mergeCell ref="C20:C33"/>
    <mergeCell ref="E205:F205"/>
    <mergeCell ref="B77:B109"/>
    <mergeCell ref="C80:C109"/>
    <mergeCell ref="C146:C147"/>
    <mergeCell ref="D146:D151"/>
    <mergeCell ref="C148:C215"/>
    <mergeCell ref="D77:D82"/>
    <mergeCell ref="C77:C79"/>
    <mergeCell ref="E111:E125"/>
    <mergeCell ref="E127:E145"/>
    <mergeCell ref="D84:D145"/>
    <mergeCell ref="B146:B215"/>
    <mergeCell ref="E208:E215"/>
    <mergeCell ref="E77:E82"/>
    <mergeCell ref="E86:E109"/>
    <mergeCell ref="E197:E204"/>
    <mergeCell ref="F1:I1"/>
    <mergeCell ref="F3:I3"/>
    <mergeCell ref="A7:I7"/>
    <mergeCell ref="A11:C11"/>
    <mergeCell ref="D11:E11"/>
    <mergeCell ref="F2:I2"/>
    <mergeCell ref="F11:F12"/>
    <mergeCell ref="G11:I1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R31"/>
  <sheetViews>
    <sheetView zoomScaleNormal="100" workbookViewId="0">
      <selection activeCell="F13" sqref="F13"/>
    </sheetView>
  </sheetViews>
  <sheetFormatPr defaultColWidth="9.140625" defaultRowHeight="17.25" x14ac:dyDescent="0.3"/>
  <cols>
    <col min="1" max="1" width="9.140625" style="83"/>
    <col min="2" max="2" width="9.140625" style="83" customWidth="1"/>
    <col min="3" max="3" width="54.140625" style="83" customWidth="1"/>
    <col min="4" max="4" width="27.85546875" style="83" customWidth="1"/>
    <col min="5" max="5" width="20.42578125" style="83" customWidth="1"/>
    <col min="6" max="6" width="21.140625" style="83" customWidth="1"/>
    <col min="7" max="8" width="20.42578125" style="83" customWidth="1"/>
    <col min="9" max="9" width="21.28515625" style="83" bestFit="1" customWidth="1"/>
    <col min="10" max="10" width="13.7109375" style="83" bestFit="1" customWidth="1"/>
    <col min="11" max="16384" width="9.140625" style="83"/>
  </cols>
  <sheetData>
    <row r="1" spans="1:44" s="158" customFormat="1" ht="37.15" customHeight="1" x14ac:dyDescent="0.25">
      <c r="A1" s="156"/>
      <c r="B1" s="157"/>
      <c r="C1" s="157"/>
      <c r="D1" s="157"/>
      <c r="E1" s="156"/>
      <c r="F1" s="401" t="s">
        <v>21</v>
      </c>
      <c r="G1" s="401"/>
      <c r="H1" s="401"/>
    </row>
    <row r="2" spans="1:44" s="20" customFormat="1" x14ac:dyDescent="0.3">
      <c r="A2" s="140"/>
      <c r="B2" s="140"/>
      <c r="C2" s="140"/>
      <c r="D2" s="140"/>
      <c r="E2" s="141"/>
      <c r="F2" s="402" t="s">
        <v>74</v>
      </c>
      <c r="G2" s="402"/>
      <c r="H2" s="402"/>
    </row>
    <row r="3" spans="1:44" s="20" customFormat="1" x14ac:dyDescent="0.3">
      <c r="A3" s="140"/>
      <c r="B3" s="140"/>
      <c r="C3" s="140"/>
      <c r="D3" s="140"/>
      <c r="E3" s="141"/>
      <c r="F3" s="402" t="s">
        <v>20</v>
      </c>
      <c r="G3" s="402"/>
      <c r="H3" s="402"/>
    </row>
    <row r="4" spans="1:44" s="20" customFormat="1" x14ac:dyDescent="0.3">
      <c r="A4" s="159"/>
      <c r="B4" s="159"/>
      <c r="C4" s="142"/>
      <c r="D4" s="141"/>
      <c r="E4" s="141"/>
      <c r="F4" s="141"/>
      <c r="G4" s="141"/>
      <c r="H4" s="141"/>
    </row>
    <row r="5" spans="1:44" s="20" customFormat="1" ht="37.5" customHeight="1" x14ac:dyDescent="0.3">
      <c r="A5" s="403" t="s">
        <v>368</v>
      </c>
      <c r="B5" s="404"/>
      <c r="C5" s="404"/>
      <c r="D5" s="404"/>
      <c r="E5" s="404"/>
      <c r="F5" s="404"/>
      <c r="G5" s="404"/>
      <c r="H5" s="404"/>
    </row>
    <row r="6" spans="1:44" s="20" customFormat="1" ht="37.5" customHeight="1" x14ac:dyDescent="0.3">
      <c r="A6" s="404"/>
      <c r="B6" s="404"/>
      <c r="C6" s="404"/>
      <c r="D6" s="404"/>
      <c r="E6" s="404"/>
      <c r="F6" s="404"/>
      <c r="G6" s="404"/>
      <c r="H6" s="404"/>
    </row>
    <row r="7" spans="1:44" s="20" customFormat="1" x14ac:dyDescent="0.3">
      <c r="E7" s="141"/>
      <c r="F7" s="141"/>
      <c r="G7" s="141"/>
    </row>
    <row r="8" spans="1:44" s="20" customFormat="1" x14ac:dyDescent="0.3">
      <c r="A8" s="143"/>
      <c r="B8" s="143"/>
      <c r="C8" s="143"/>
      <c r="D8" s="144"/>
      <c r="E8" s="141"/>
      <c r="F8" s="141"/>
      <c r="G8" s="405" t="s">
        <v>9</v>
      </c>
      <c r="H8" s="405"/>
    </row>
    <row r="9" spans="1:44" s="20" customFormat="1" ht="45" customHeight="1" x14ac:dyDescent="0.3">
      <c r="A9" s="395" t="s">
        <v>32</v>
      </c>
      <c r="B9" s="396"/>
      <c r="C9" s="399" t="s">
        <v>33</v>
      </c>
      <c r="D9" s="397" t="s">
        <v>34</v>
      </c>
      <c r="E9" s="392" t="s">
        <v>48</v>
      </c>
      <c r="F9" s="393"/>
      <c r="G9" s="393"/>
      <c r="H9" s="394"/>
    </row>
    <row r="10" spans="1:44" s="20" customFormat="1" ht="103.5" x14ac:dyDescent="0.3">
      <c r="A10" s="129" t="s">
        <v>14</v>
      </c>
      <c r="B10" s="129" t="s">
        <v>15</v>
      </c>
      <c r="C10" s="400"/>
      <c r="D10" s="398"/>
      <c r="E10" s="145" t="s">
        <v>35</v>
      </c>
      <c r="F10" s="145" t="s">
        <v>36</v>
      </c>
      <c r="G10" s="145" t="s">
        <v>37</v>
      </c>
      <c r="H10" s="145" t="s">
        <v>38</v>
      </c>
    </row>
    <row r="11" spans="1:44" s="20" customFormat="1" ht="21" customHeight="1" x14ac:dyDescent="0.3">
      <c r="A11" s="129"/>
      <c r="B11" s="129"/>
      <c r="C11" s="21" t="s">
        <v>39</v>
      </c>
      <c r="D11" s="1">
        <f>SUM(E11:H11)</f>
        <v>-652112.19999999995</v>
      </c>
      <c r="E11" s="23">
        <f>+E13</f>
        <v>129461.6</v>
      </c>
      <c r="F11" s="23">
        <f>+F13</f>
        <v>-781573.79999999993</v>
      </c>
      <c r="G11" s="23">
        <f>+G13</f>
        <v>0</v>
      </c>
      <c r="H11" s="23">
        <f>+H13</f>
        <v>0</v>
      </c>
      <c r="I11" s="146"/>
      <c r="J11" s="146"/>
    </row>
    <row r="12" spans="1:44" s="20" customFormat="1" x14ac:dyDescent="0.3">
      <c r="A12" s="129"/>
      <c r="B12" s="129"/>
      <c r="C12" s="21" t="s">
        <v>40</v>
      </c>
      <c r="D12" s="162"/>
      <c r="E12" s="116"/>
      <c r="F12" s="116"/>
      <c r="G12" s="116"/>
      <c r="H12" s="116"/>
      <c r="I12" s="146"/>
      <c r="J12" s="147"/>
    </row>
    <row r="13" spans="1:44" s="20" customFormat="1" ht="51.75" x14ac:dyDescent="0.3">
      <c r="A13" s="148"/>
      <c r="B13" s="149"/>
      <c r="C13" s="149" t="s">
        <v>17</v>
      </c>
      <c r="D13" s="1">
        <f>SUM(E13:H13)</f>
        <v>-652112.19999999995</v>
      </c>
      <c r="E13" s="23">
        <f>+E15+E19</f>
        <v>129461.6</v>
      </c>
      <c r="F13" s="23">
        <f t="shared" ref="F13:H13" si="0">+F15+F19</f>
        <v>-781573.79999999993</v>
      </c>
      <c r="G13" s="23">
        <f t="shared" si="0"/>
        <v>0</v>
      </c>
      <c r="H13" s="23">
        <f t="shared" si="0"/>
        <v>0</v>
      </c>
      <c r="I13" s="146"/>
    </row>
    <row r="14" spans="1:44" s="20" customFormat="1" x14ac:dyDescent="0.3">
      <c r="A14" s="148"/>
      <c r="B14" s="148"/>
      <c r="C14" s="148" t="s">
        <v>41</v>
      </c>
      <c r="D14" s="150"/>
      <c r="E14" s="150"/>
      <c r="F14" s="150"/>
      <c r="G14" s="150"/>
      <c r="H14" s="150"/>
    </row>
    <row r="15" spans="1:44" s="118" customFormat="1" x14ac:dyDescent="0.3">
      <c r="A15" s="115">
        <v>1236</v>
      </c>
      <c r="B15" s="81">
        <v>32001</v>
      </c>
      <c r="C15" s="82" t="s">
        <v>166</v>
      </c>
      <c r="D15" s="116">
        <f>SUM(E15:H15)</f>
        <v>129461.6</v>
      </c>
      <c r="E15" s="117">
        <f>+E17</f>
        <v>129461.6</v>
      </c>
      <c r="F15" s="117">
        <f t="shared" ref="F15:H15" si="1">+F17</f>
        <v>0</v>
      </c>
      <c r="G15" s="117">
        <f t="shared" si="1"/>
        <v>0</v>
      </c>
      <c r="H15" s="117">
        <f t="shared" si="1"/>
        <v>0</v>
      </c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</row>
    <row r="16" spans="1:44" s="123" customFormat="1" x14ac:dyDescent="0.3">
      <c r="A16" s="119"/>
      <c r="B16" s="119"/>
      <c r="C16" s="120" t="s">
        <v>6</v>
      </c>
      <c r="D16" s="41"/>
      <c r="E16" s="121"/>
      <c r="F16" s="122"/>
      <c r="G16" s="122"/>
      <c r="H16" s="122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</row>
    <row r="17" spans="1:10" s="47" customFormat="1" x14ac:dyDescent="0.3">
      <c r="A17" s="43"/>
      <c r="B17" s="43"/>
      <c r="C17" s="31" t="s">
        <v>173</v>
      </c>
      <c r="D17" s="45">
        <f>SUM(E17:H17)</f>
        <v>129461.6</v>
      </c>
      <c r="E17" s="46">
        <f>+E18</f>
        <v>129461.6</v>
      </c>
      <c r="F17" s="46">
        <f t="shared" ref="F17:H17" si="2">+F18</f>
        <v>0</v>
      </c>
      <c r="G17" s="46">
        <f t="shared" si="2"/>
        <v>0</v>
      </c>
      <c r="H17" s="46">
        <f t="shared" si="2"/>
        <v>0</v>
      </c>
    </row>
    <row r="18" spans="1:10" s="52" customFormat="1" ht="34.5" x14ac:dyDescent="0.25">
      <c r="A18" s="206"/>
      <c r="B18" s="206"/>
      <c r="C18" s="48" t="s">
        <v>174</v>
      </c>
      <c r="D18" s="49">
        <f t="shared" ref="D18" si="3">+E18+F18+G18+H18</f>
        <v>129461.6</v>
      </c>
      <c r="E18" s="50">
        <f>+'Հավելված N 8'!I17</f>
        <v>129461.6</v>
      </c>
      <c r="F18" s="50"/>
      <c r="G18" s="50"/>
      <c r="H18" s="51"/>
    </row>
    <row r="19" spans="1:10" s="20" customFormat="1" ht="34.5" x14ac:dyDescent="0.3">
      <c r="A19" s="21">
        <v>1236</v>
      </c>
      <c r="B19" s="19">
        <v>32002</v>
      </c>
      <c r="C19" s="28" t="s">
        <v>105</v>
      </c>
      <c r="D19" s="23">
        <f>SUM(E19:H19)</f>
        <v>-781573.79999999993</v>
      </c>
      <c r="E19" s="22">
        <f>+E21</f>
        <v>0</v>
      </c>
      <c r="F19" s="22">
        <f t="shared" ref="F19:H19" si="4">+F21</f>
        <v>-781573.79999999993</v>
      </c>
      <c r="G19" s="22">
        <f t="shared" si="4"/>
        <v>0</v>
      </c>
      <c r="H19" s="22">
        <f t="shared" si="4"/>
        <v>0</v>
      </c>
    </row>
    <row r="20" spans="1:10" s="44" customFormat="1" x14ac:dyDescent="0.3">
      <c r="A20" s="39"/>
      <c r="B20" s="39"/>
      <c r="C20" s="40" t="s">
        <v>6</v>
      </c>
      <c r="D20" s="41"/>
      <c r="E20" s="42"/>
      <c r="F20" s="43"/>
      <c r="G20" s="43"/>
      <c r="H20" s="43"/>
    </row>
    <row r="21" spans="1:10" s="47" customFormat="1" ht="34.5" x14ac:dyDescent="0.3">
      <c r="A21" s="79"/>
      <c r="B21" s="79"/>
      <c r="C21" s="31" t="s">
        <v>105</v>
      </c>
      <c r="D21" s="109">
        <f>SUM(E21:H21)</f>
        <v>-781573.79999999993</v>
      </c>
      <c r="E21" s="110">
        <v>0</v>
      </c>
      <c r="F21" s="110">
        <f>-D15-'Հավելված N 2'!I85-'Հավելված N 2'!I207-61785.2-93948.1</f>
        <v>-781573.79999999993</v>
      </c>
      <c r="G21" s="110">
        <v>0</v>
      </c>
      <c r="H21" s="110">
        <v>0</v>
      </c>
    </row>
    <row r="22" spans="1:10" s="20" customFormat="1" ht="34.5" x14ac:dyDescent="0.3">
      <c r="A22" s="244">
        <v>1236</v>
      </c>
      <c r="B22" s="324">
        <v>32003</v>
      </c>
      <c r="C22" s="76" t="s">
        <v>237</v>
      </c>
      <c r="D22" s="325">
        <f>SUM(E22:H22)</f>
        <v>93948.099999999977</v>
      </c>
      <c r="E22" s="325">
        <f>+E24+E26+E28+E30</f>
        <v>93948.099999999977</v>
      </c>
      <c r="F22" s="325">
        <f t="shared" ref="F22:H22" si="5">+F24+F26+F28+F30</f>
        <v>0</v>
      </c>
      <c r="G22" s="325">
        <f t="shared" si="5"/>
        <v>0</v>
      </c>
      <c r="H22" s="325">
        <f t="shared" si="5"/>
        <v>0</v>
      </c>
      <c r="I22" s="247"/>
      <c r="J22" s="247"/>
    </row>
    <row r="23" spans="1:10" s="2" customFormat="1" x14ac:dyDescent="0.3">
      <c r="A23" s="326"/>
      <c r="B23" s="326"/>
      <c r="C23" s="327" t="s">
        <v>6</v>
      </c>
      <c r="D23" s="328"/>
      <c r="E23" s="329"/>
      <c r="F23" s="329"/>
      <c r="G23" s="329"/>
      <c r="H23" s="329"/>
      <c r="I23" s="247"/>
      <c r="J23" s="247"/>
    </row>
    <row r="24" spans="1:10" s="47" customFormat="1" x14ac:dyDescent="0.3">
      <c r="A24" s="43"/>
      <c r="B24" s="43"/>
      <c r="C24" s="31" t="s">
        <v>228</v>
      </c>
      <c r="D24" s="45">
        <f>SUM(E24:H24)</f>
        <v>561000</v>
      </c>
      <c r="E24" s="46">
        <f>+E25</f>
        <v>561000</v>
      </c>
      <c r="F24" s="46">
        <f t="shared" ref="F24:H30" si="6">+F25</f>
        <v>0</v>
      </c>
      <c r="G24" s="46">
        <f t="shared" si="6"/>
        <v>0</v>
      </c>
      <c r="H24" s="46">
        <f t="shared" si="6"/>
        <v>0</v>
      </c>
    </row>
    <row r="25" spans="1:10" s="335" customFormat="1" ht="34.5" x14ac:dyDescent="0.25">
      <c r="A25" s="330"/>
      <c r="B25" s="330"/>
      <c r="C25" s="331" t="s">
        <v>350</v>
      </c>
      <c r="D25" s="332">
        <f t="shared" ref="D25" si="7">+E25+F25+G25+H25</f>
        <v>561000</v>
      </c>
      <c r="E25" s="333">
        <f>+'Հավելված N 8'!I34</f>
        <v>561000</v>
      </c>
      <c r="F25" s="333"/>
      <c r="G25" s="333"/>
      <c r="H25" s="334"/>
    </row>
    <row r="26" spans="1:10" s="47" customFormat="1" x14ac:dyDescent="0.3">
      <c r="A26" s="43"/>
      <c r="B26" s="43"/>
      <c r="C26" s="31" t="s">
        <v>351</v>
      </c>
      <c r="D26" s="45">
        <f>SUM(E26:H26)</f>
        <v>250000</v>
      </c>
      <c r="E26" s="46">
        <f>+E27</f>
        <v>250000</v>
      </c>
      <c r="F26" s="46">
        <f t="shared" si="6"/>
        <v>0</v>
      </c>
      <c r="G26" s="46">
        <f t="shared" si="6"/>
        <v>0</v>
      </c>
      <c r="H26" s="46">
        <f t="shared" si="6"/>
        <v>0</v>
      </c>
    </row>
    <row r="27" spans="1:10" s="335" customFormat="1" x14ac:dyDescent="0.25">
      <c r="A27" s="330"/>
      <c r="B27" s="330"/>
      <c r="C27" s="331" t="s">
        <v>352</v>
      </c>
      <c r="D27" s="332">
        <f t="shared" ref="D27" si="8">+E27+F27+G27+H27</f>
        <v>250000</v>
      </c>
      <c r="E27" s="333">
        <f>+'Հավելված N 8'!I35</f>
        <v>250000</v>
      </c>
      <c r="F27" s="333"/>
      <c r="G27" s="333"/>
      <c r="H27" s="334"/>
    </row>
    <row r="28" spans="1:10" s="47" customFormat="1" x14ac:dyDescent="0.3">
      <c r="A28" s="43"/>
      <c r="B28" s="43"/>
      <c r="C28" s="31" t="s">
        <v>334</v>
      </c>
      <c r="D28" s="45">
        <f>SUM(E28:H28)</f>
        <v>-317274.80000000005</v>
      </c>
      <c r="E28" s="46">
        <f>+E29</f>
        <v>-317274.80000000005</v>
      </c>
      <c r="F28" s="46">
        <f t="shared" si="6"/>
        <v>0</v>
      </c>
      <c r="G28" s="46">
        <f t="shared" si="6"/>
        <v>0</v>
      </c>
      <c r="H28" s="46">
        <f t="shared" si="6"/>
        <v>0</v>
      </c>
    </row>
    <row r="29" spans="1:10" s="52" customFormat="1" ht="34.5" x14ac:dyDescent="0.25">
      <c r="A29" s="206"/>
      <c r="B29" s="206"/>
      <c r="C29" s="48" t="s">
        <v>354</v>
      </c>
      <c r="D29" s="49">
        <f t="shared" ref="D29" si="9">+E29+F29+G29+H29</f>
        <v>-317274.80000000005</v>
      </c>
      <c r="E29" s="50">
        <f>+'Հավելված N 8'!I36+'Հավելված N 8'!I39+'Հավելված N 8'!I41</f>
        <v>-317274.80000000005</v>
      </c>
      <c r="F29" s="50"/>
      <c r="G29" s="50"/>
      <c r="H29" s="51"/>
    </row>
    <row r="30" spans="1:10" s="47" customFormat="1" x14ac:dyDescent="0.3">
      <c r="A30" s="43"/>
      <c r="B30" s="43"/>
      <c r="C30" s="31" t="s">
        <v>217</v>
      </c>
      <c r="D30" s="45">
        <f>SUM(E30:H30)</f>
        <v>-399777.1</v>
      </c>
      <c r="E30" s="46">
        <f>+E31</f>
        <v>-399777.1</v>
      </c>
      <c r="F30" s="46">
        <f t="shared" si="6"/>
        <v>0</v>
      </c>
      <c r="G30" s="46">
        <f t="shared" si="6"/>
        <v>0</v>
      </c>
      <c r="H30" s="46">
        <f t="shared" si="6"/>
        <v>0</v>
      </c>
    </row>
    <row r="31" spans="1:10" s="52" customFormat="1" ht="34.5" x14ac:dyDescent="0.25">
      <c r="A31" s="206"/>
      <c r="B31" s="206"/>
      <c r="C31" s="48" t="s">
        <v>353</v>
      </c>
      <c r="D31" s="49">
        <f t="shared" ref="D31" si="10">+E31+F31+G31+H31</f>
        <v>-399777.1</v>
      </c>
      <c r="E31" s="50">
        <f>+'Հավելված N 8'!I37+'Հավելված N 8'!I40+'Հավելված N 8'!I42</f>
        <v>-399777.1</v>
      </c>
      <c r="F31" s="50"/>
      <c r="G31" s="50"/>
      <c r="H31" s="51"/>
    </row>
  </sheetData>
  <mergeCells count="9">
    <mergeCell ref="E9:H9"/>
    <mergeCell ref="A9:B9"/>
    <mergeCell ref="D9:D10"/>
    <mergeCell ref="C9:C10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J100"/>
  <sheetViews>
    <sheetView zoomScaleNormal="100" workbookViewId="0">
      <selection activeCell="G13" sqref="G13"/>
    </sheetView>
  </sheetViews>
  <sheetFormatPr defaultColWidth="9.140625" defaultRowHeight="17.25" x14ac:dyDescent="0.3"/>
  <cols>
    <col min="1" max="3" width="9.140625" style="84"/>
    <col min="4" max="4" width="54.140625" style="84" customWidth="1"/>
    <col min="5" max="7" width="20.5703125" style="113" customWidth="1"/>
    <col min="8" max="8" width="20.7109375" style="84" customWidth="1"/>
    <col min="9" max="9" width="19.28515625" style="84" customWidth="1"/>
    <col min="10" max="10" width="20" style="84" customWidth="1"/>
    <col min="11" max="16384" width="9.140625" style="84"/>
  </cols>
  <sheetData>
    <row r="1" spans="2:10" s="124" customFormat="1" ht="37.15" customHeight="1" x14ac:dyDescent="0.25">
      <c r="E1" s="179"/>
      <c r="F1" s="408" t="s">
        <v>64</v>
      </c>
      <c r="G1" s="408"/>
    </row>
    <row r="2" spans="2:10" s="61" customFormat="1" ht="17.850000000000001" customHeight="1" x14ac:dyDescent="0.3">
      <c r="D2" s="125"/>
      <c r="E2" s="409" t="s">
        <v>74</v>
      </c>
      <c r="F2" s="409"/>
      <c r="G2" s="409"/>
    </row>
    <row r="3" spans="2:10" s="61" customFormat="1" x14ac:dyDescent="0.3">
      <c r="D3" s="125"/>
      <c r="E3" s="180"/>
      <c r="F3" s="409" t="s">
        <v>20</v>
      </c>
      <c r="G3" s="409"/>
    </row>
    <row r="4" spans="2:10" s="61" customFormat="1" ht="13.7" customHeight="1" x14ac:dyDescent="0.3">
      <c r="D4" s="125"/>
      <c r="E4" s="126"/>
      <c r="F4" s="126"/>
      <c r="G4" s="126"/>
    </row>
    <row r="5" spans="2:10" s="61" customFormat="1" ht="13.7" customHeight="1" x14ac:dyDescent="0.3">
      <c r="D5" s="125"/>
      <c r="E5" s="126"/>
      <c r="F5" s="126"/>
      <c r="G5" s="126"/>
    </row>
    <row r="6" spans="2:10" s="61" customFormat="1" ht="85.7" customHeight="1" x14ac:dyDescent="0.3">
      <c r="B6" s="410" t="s">
        <v>256</v>
      </c>
      <c r="C6" s="410"/>
      <c r="D6" s="410"/>
      <c r="E6" s="410"/>
      <c r="F6" s="410"/>
      <c r="G6" s="410"/>
    </row>
    <row r="7" spans="2:10" s="61" customFormat="1" x14ac:dyDescent="0.3">
      <c r="E7" s="127"/>
      <c r="F7" s="127"/>
      <c r="G7" s="127"/>
    </row>
    <row r="8" spans="2:10" s="61" customFormat="1" x14ac:dyDescent="0.3">
      <c r="E8" s="128"/>
      <c r="F8" s="128"/>
      <c r="G8" s="128" t="s">
        <v>9</v>
      </c>
    </row>
    <row r="9" spans="2:10" s="61" customFormat="1" ht="57" customHeight="1" x14ac:dyDescent="0.3">
      <c r="B9" s="395" t="s">
        <v>32</v>
      </c>
      <c r="C9" s="396"/>
      <c r="D9" s="399" t="s">
        <v>33</v>
      </c>
      <c r="E9" s="411" t="s">
        <v>48</v>
      </c>
      <c r="F9" s="412"/>
      <c r="G9" s="413"/>
    </row>
    <row r="10" spans="2:10" s="61" customFormat="1" ht="88.5" customHeight="1" x14ac:dyDescent="0.3">
      <c r="B10" s="129" t="s">
        <v>14</v>
      </c>
      <c r="C10" s="129" t="s">
        <v>15</v>
      </c>
      <c r="D10" s="400"/>
      <c r="E10" s="130" t="s">
        <v>44</v>
      </c>
      <c r="F10" s="130" t="s">
        <v>2</v>
      </c>
      <c r="G10" s="130" t="s">
        <v>3</v>
      </c>
    </row>
    <row r="11" spans="2:10" s="61" customFormat="1" ht="51.75" x14ac:dyDescent="0.3">
      <c r="B11" s="129"/>
      <c r="C11" s="129"/>
      <c r="D11" s="131" t="s">
        <v>17</v>
      </c>
      <c r="E11" s="23">
        <f>+E13+E19+E27+E42+E48+E61+E69+E75+E78+E94</f>
        <v>21150</v>
      </c>
      <c r="F11" s="23">
        <f t="shared" ref="F11:G11" si="0">+F13+F19+F27+F42+F48+F61+F69+F75+F78+F94</f>
        <v>-333249.09999999998</v>
      </c>
      <c r="G11" s="23">
        <f t="shared" si="0"/>
        <v>-558164.1</v>
      </c>
      <c r="H11" s="284"/>
      <c r="I11" s="284"/>
      <c r="J11" s="284"/>
    </row>
    <row r="12" spans="2:10" s="61" customFormat="1" x14ac:dyDescent="0.3">
      <c r="B12" s="129"/>
      <c r="C12" s="129"/>
      <c r="D12" s="153" t="s">
        <v>42</v>
      </c>
      <c r="E12" s="154"/>
      <c r="F12" s="154"/>
      <c r="G12" s="154"/>
      <c r="H12" s="343"/>
    </row>
    <row r="13" spans="2:10" s="61" customFormat="1" ht="51.75" x14ac:dyDescent="0.3">
      <c r="B13" s="244">
        <v>1045</v>
      </c>
      <c r="C13" s="244">
        <v>32001</v>
      </c>
      <c r="D13" s="76" t="s">
        <v>212</v>
      </c>
      <c r="E13" s="246">
        <f>+E15</f>
        <v>-37296</v>
      </c>
      <c r="F13" s="246">
        <f t="shared" ref="F13:G13" si="1">+F15</f>
        <v>0</v>
      </c>
      <c r="G13" s="246">
        <f t="shared" si="1"/>
        <v>0</v>
      </c>
      <c r="H13" s="247"/>
      <c r="I13" s="247"/>
      <c r="J13" s="247"/>
    </row>
    <row r="14" spans="2:10" s="61" customFormat="1" x14ac:dyDescent="0.3">
      <c r="B14" s="55"/>
      <c r="C14" s="55"/>
      <c r="D14" s="248" t="s">
        <v>16</v>
      </c>
      <c r="E14" s="249"/>
      <c r="F14" s="249"/>
      <c r="G14" s="250"/>
      <c r="H14" s="247"/>
      <c r="I14" s="247"/>
      <c r="J14" s="247"/>
    </row>
    <row r="15" spans="2:10" s="61" customFormat="1" x14ac:dyDescent="0.3">
      <c r="B15" s="114"/>
      <c r="C15" s="114"/>
      <c r="D15" s="27" t="s">
        <v>211</v>
      </c>
      <c r="E15" s="251">
        <f>+E17</f>
        <v>-37296</v>
      </c>
      <c r="F15" s="251">
        <f t="shared" ref="F15:G15" si="2">+F17</f>
        <v>0</v>
      </c>
      <c r="G15" s="251">
        <f t="shared" si="2"/>
        <v>0</v>
      </c>
      <c r="H15" s="247"/>
      <c r="I15" s="247"/>
      <c r="J15" s="247"/>
    </row>
    <row r="16" spans="2:10" s="61" customFormat="1" x14ac:dyDescent="0.3">
      <c r="B16" s="252"/>
      <c r="C16" s="252"/>
      <c r="D16" s="206" t="s">
        <v>213</v>
      </c>
      <c r="E16" s="253"/>
      <c r="F16" s="253"/>
      <c r="G16" s="250"/>
      <c r="H16" s="247"/>
      <c r="I16" s="247"/>
      <c r="J16" s="247"/>
    </row>
    <row r="17" spans="2:10" s="254" customFormat="1" x14ac:dyDescent="0.3">
      <c r="B17" s="255"/>
      <c r="C17" s="255"/>
      <c r="D17" s="256" t="s">
        <v>214</v>
      </c>
      <c r="E17" s="257">
        <f>+E18</f>
        <v>-37296</v>
      </c>
      <c r="F17" s="257">
        <f t="shared" ref="F17:G17" si="3">+F18</f>
        <v>0</v>
      </c>
      <c r="G17" s="257">
        <f t="shared" si="3"/>
        <v>0</v>
      </c>
      <c r="H17" s="258"/>
      <c r="I17" s="258"/>
      <c r="J17" s="258"/>
    </row>
    <row r="18" spans="2:10" s="61" customFormat="1" ht="34.5" x14ac:dyDescent="0.3">
      <c r="B18" s="259"/>
      <c r="C18" s="259"/>
      <c r="D18" s="260" t="s">
        <v>215</v>
      </c>
      <c r="E18" s="261">
        <f>-36000-1080-216</f>
        <v>-37296</v>
      </c>
      <c r="F18" s="261">
        <v>0</v>
      </c>
      <c r="G18" s="261">
        <v>0</v>
      </c>
      <c r="H18" s="247"/>
      <c r="I18" s="247"/>
      <c r="J18" s="247"/>
    </row>
    <row r="19" spans="2:10" s="61" customFormat="1" ht="34.5" x14ac:dyDescent="0.3">
      <c r="B19" s="244">
        <v>1045</v>
      </c>
      <c r="C19" s="244">
        <v>32005</v>
      </c>
      <c r="D19" s="245" t="s">
        <v>216</v>
      </c>
      <c r="E19" s="246">
        <f>+E21</f>
        <v>-62160</v>
      </c>
      <c r="F19" s="246">
        <f t="shared" ref="F19:G19" si="4">+F21</f>
        <v>0</v>
      </c>
      <c r="G19" s="246">
        <f t="shared" si="4"/>
        <v>0</v>
      </c>
      <c r="H19" s="247"/>
      <c r="I19" s="247"/>
      <c r="J19" s="247"/>
    </row>
    <row r="20" spans="2:10" s="61" customFormat="1" x14ac:dyDescent="0.3">
      <c r="B20" s="55"/>
      <c r="C20" s="55"/>
      <c r="D20" s="248" t="s">
        <v>16</v>
      </c>
      <c r="E20" s="249"/>
      <c r="F20" s="249"/>
      <c r="G20" s="249"/>
      <c r="H20" s="247"/>
      <c r="I20" s="247"/>
      <c r="J20" s="247"/>
    </row>
    <row r="21" spans="2:10" s="61" customFormat="1" x14ac:dyDescent="0.3">
      <c r="B21" s="114"/>
      <c r="C21" s="114"/>
      <c r="D21" s="27" t="s">
        <v>211</v>
      </c>
      <c r="E21" s="251">
        <f>E23+E25</f>
        <v>-62160</v>
      </c>
      <c r="F21" s="251">
        <f t="shared" ref="F21:G21" si="5">F23+F25</f>
        <v>0</v>
      </c>
      <c r="G21" s="251">
        <f t="shared" si="5"/>
        <v>0</v>
      </c>
      <c r="H21" s="247"/>
      <c r="I21" s="247"/>
      <c r="J21" s="247"/>
    </row>
    <row r="22" spans="2:10" s="61" customFormat="1" x14ac:dyDescent="0.3">
      <c r="B22" s="252"/>
      <c r="C22" s="252"/>
      <c r="D22" s="206" t="s">
        <v>213</v>
      </c>
      <c r="E22" s="253"/>
      <c r="F22" s="253"/>
      <c r="G22" s="250"/>
      <c r="H22" s="247"/>
      <c r="I22" s="247"/>
      <c r="J22" s="247"/>
    </row>
    <row r="23" spans="2:10" s="254" customFormat="1" x14ac:dyDescent="0.3">
      <c r="B23" s="255"/>
      <c r="C23" s="255"/>
      <c r="D23" s="262" t="s">
        <v>217</v>
      </c>
      <c r="E23" s="257">
        <f>+E24</f>
        <v>-31080</v>
      </c>
      <c r="F23" s="257">
        <f t="shared" ref="F23:G23" si="6">+F24</f>
        <v>0</v>
      </c>
      <c r="G23" s="257">
        <f t="shared" si="6"/>
        <v>0</v>
      </c>
      <c r="H23" s="258"/>
      <c r="I23" s="258"/>
      <c r="J23" s="258"/>
    </row>
    <row r="24" spans="2:10" s="61" customFormat="1" ht="34.5" x14ac:dyDescent="0.3">
      <c r="B24" s="259"/>
      <c r="C24" s="259"/>
      <c r="D24" s="263" t="s">
        <v>218</v>
      </c>
      <c r="E24" s="261">
        <f>-30000-900-180</f>
        <v>-31080</v>
      </c>
      <c r="F24" s="261">
        <v>0</v>
      </c>
      <c r="G24" s="261">
        <v>0</v>
      </c>
      <c r="H24" s="247"/>
      <c r="I24" s="247"/>
      <c r="J24" s="247"/>
    </row>
    <row r="25" spans="2:10" s="254" customFormat="1" x14ac:dyDescent="0.3">
      <c r="B25" s="255"/>
      <c r="C25" s="255"/>
      <c r="D25" s="262" t="s">
        <v>219</v>
      </c>
      <c r="E25" s="257">
        <f>+E26</f>
        <v>-31080</v>
      </c>
      <c r="F25" s="257">
        <f t="shared" ref="F25:G25" si="7">+F26</f>
        <v>0</v>
      </c>
      <c r="G25" s="257">
        <f t="shared" si="7"/>
        <v>0</v>
      </c>
      <c r="H25" s="258"/>
      <c r="I25" s="258"/>
      <c r="J25" s="258"/>
    </row>
    <row r="26" spans="2:10" s="61" customFormat="1" x14ac:dyDescent="0.3">
      <c r="B26" s="259"/>
      <c r="C26" s="259"/>
      <c r="D26" s="263" t="s">
        <v>220</v>
      </c>
      <c r="E26" s="261">
        <f>-30000-900-180</f>
        <v>-31080</v>
      </c>
      <c r="F26" s="261">
        <v>0</v>
      </c>
      <c r="G26" s="261">
        <v>0</v>
      </c>
      <c r="H26" s="247"/>
      <c r="I26" s="247"/>
      <c r="J26" s="247"/>
    </row>
    <row r="27" spans="2:10" s="61" customFormat="1" ht="34.5" x14ac:dyDescent="0.3">
      <c r="B27" s="244">
        <v>1075</v>
      </c>
      <c r="C27" s="67">
        <v>21001</v>
      </c>
      <c r="D27" s="245" t="s">
        <v>331</v>
      </c>
      <c r="E27" s="308">
        <f>+E29</f>
        <v>-39579.599999999999</v>
      </c>
      <c r="F27" s="308">
        <f>+F29</f>
        <v>0</v>
      </c>
      <c r="G27" s="308">
        <f>+G29</f>
        <v>0</v>
      </c>
    </row>
    <row r="28" spans="2:10" s="61" customFormat="1" x14ac:dyDescent="0.3">
      <c r="B28" s="305"/>
      <c r="C28" s="305"/>
      <c r="D28" s="248" t="s">
        <v>16</v>
      </c>
      <c r="E28" s="253"/>
      <c r="F28" s="250"/>
      <c r="G28" s="253"/>
    </row>
    <row r="29" spans="2:10" s="61" customFormat="1" ht="34.5" x14ac:dyDescent="0.3">
      <c r="B29" s="309"/>
      <c r="C29" s="309"/>
      <c r="D29" s="27" t="s">
        <v>12</v>
      </c>
      <c r="E29" s="310">
        <f>+E31</f>
        <v>-39579.599999999999</v>
      </c>
      <c r="F29" s="310">
        <f t="shared" ref="F29:G29" si="8">+F31</f>
        <v>0</v>
      </c>
      <c r="G29" s="310">
        <f t="shared" si="8"/>
        <v>0</v>
      </c>
    </row>
    <row r="30" spans="2:10" s="61" customFormat="1" x14ac:dyDescent="0.3">
      <c r="B30" s="309"/>
      <c r="C30" s="309"/>
      <c r="D30" s="311" t="s">
        <v>43</v>
      </c>
      <c r="E30" s="312"/>
      <c r="F30" s="312"/>
      <c r="G30" s="312"/>
    </row>
    <row r="31" spans="2:10" s="61" customFormat="1" x14ac:dyDescent="0.3">
      <c r="B31" s="309"/>
      <c r="C31" s="309"/>
      <c r="D31" s="313" t="s">
        <v>332</v>
      </c>
      <c r="E31" s="257">
        <f>+E33+E35+E37+E39</f>
        <v>-39579.599999999999</v>
      </c>
      <c r="F31" s="257">
        <f t="shared" ref="F31:G31" si="9">+F33+F35+F37+F39</f>
        <v>0</v>
      </c>
      <c r="G31" s="257">
        <f t="shared" si="9"/>
        <v>0</v>
      </c>
    </row>
    <row r="32" spans="2:10" s="61" customFormat="1" x14ac:dyDescent="0.3">
      <c r="B32" s="309"/>
      <c r="C32" s="309"/>
      <c r="D32" s="311" t="s">
        <v>333</v>
      </c>
      <c r="E32" s="312"/>
      <c r="F32" s="312"/>
      <c r="G32" s="312"/>
    </row>
    <row r="33" spans="2:10" s="61" customFormat="1" x14ac:dyDescent="0.3">
      <c r="B33" s="252"/>
      <c r="C33" s="252"/>
      <c r="D33" s="314" t="s">
        <v>334</v>
      </c>
      <c r="E33" s="315">
        <f>SUM(E34:E34)</f>
        <v>-5611.1</v>
      </c>
      <c r="F33" s="315">
        <f>SUM(F34:F34)</f>
        <v>0</v>
      </c>
      <c r="G33" s="315">
        <f>SUM(G34:G34)</f>
        <v>0</v>
      </c>
    </row>
    <row r="34" spans="2:10" s="61" customFormat="1" ht="34.5" x14ac:dyDescent="0.3">
      <c r="B34" s="316"/>
      <c r="C34" s="316"/>
      <c r="D34" s="317" t="s">
        <v>335</v>
      </c>
      <c r="E34" s="261">
        <v>-5611.1</v>
      </c>
      <c r="F34" s="261"/>
      <c r="G34" s="261"/>
    </row>
    <row r="35" spans="2:10" s="61" customFormat="1" x14ac:dyDescent="0.3">
      <c r="B35" s="252"/>
      <c r="C35" s="252"/>
      <c r="D35" s="314" t="s">
        <v>217</v>
      </c>
      <c r="E35" s="315">
        <f>SUM(E36:E36)</f>
        <v>-4132</v>
      </c>
      <c r="F35" s="315">
        <f>SUM(F36:F36)</f>
        <v>0</v>
      </c>
      <c r="G35" s="315">
        <f>SUM(G36:G36)</f>
        <v>0</v>
      </c>
    </row>
    <row r="36" spans="2:10" s="61" customFormat="1" ht="69" x14ac:dyDescent="0.3">
      <c r="B36" s="316"/>
      <c r="C36" s="316"/>
      <c r="D36" s="317" t="s">
        <v>336</v>
      </c>
      <c r="E36" s="261">
        <v>-4132</v>
      </c>
      <c r="F36" s="261"/>
      <c r="G36" s="261"/>
    </row>
    <row r="37" spans="2:10" s="61" customFormat="1" x14ac:dyDescent="0.3">
      <c r="B37" s="252"/>
      <c r="C37" s="252"/>
      <c r="D37" s="314" t="s">
        <v>223</v>
      </c>
      <c r="E37" s="315">
        <f>SUM(E38:E38)</f>
        <v>-13242.5</v>
      </c>
      <c r="F37" s="315">
        <f>SUM(F38:F38)</f>
        <v>0</v>
      </c>
      <c r="G37" s="315">
        <f>SUM(G38:G38)</f>
        <v>0</v>
      </c>
    </row>
    <row r="38" spans="2:10" s="61" customFormat="1" ht="69" x14ac:dyDescent="0.3">
      <c r="B38" s="316"/>
      <c r="C38" s="316"/>
      <c r="D38" s="263" t="s">
        <v>337</v>
      </c>
      <c r="E38" s="261">
        <v>-13242.5</v>
      </c>
      <c r="F38" s="261"/>
      <c r="G38" s="261"/>
    </row>
    <row r="39" spans="2:10" s="61" customFormat="1" x14ac:dyDescent="0.3">
      <c r="B39" s="252"/>
      <c r="C39" s="252"/>
      <c r="D39" s="314" t="s">
        <v>230</v>
      </c>
      <c r="E39" s="315">
        <f>SUM(E40:E41)</f>
        <v>-16594</v>
      </c>
      <c r="F39" s="315">
        <f t="shared" ref="F39:G39" si="10">SUM(F40:F41)</f>
        <v>0</v>
      </c>
      <c r="G39" s="315">
        <f t="shared" si="10"/>
        <v>0</v>
      </c>
    </row>
    <row r="40" spans="2:10" s="61" customFormat="1" ht="51.75" x14ac:dyDescent="0.3">
      <c r="B40" s="316"/>
      <c r="C40" s="316"/>
      <c r="D40" s="317" t="s">
        <v>338</v>
      </c>
      <c r="E40" s="261">
        <v>-8264</v>
      </c>
      <c r="F40" s="261"/>
      <c r="G40" s="261"/>
    </row>
    <row r="41" spans="2:10" s="61" customFormat="1" ht="34.5" x14ac:dyDescent="0.3">
      <c r="B41" s="316"/>
      <c r="C41" s="316"/>
      <c r="D41" s="317" t="s">
        <v>339</v>
      </c>
      <c r="E41" s="261">
        <v>-8330</v>
      </c>
      <c r="F41" s="261"/>
      <c r="G41" s="261"/>
    </row>
    <row r="42" spans="2:10" s="61" customFormat="1" ht="51.75" x14ac:dyDescent="0.3">
      <c r="B42" s="244">
        <v>1163</v>
      </c>
      <c r="C42" s="244">
        <v>12001</v>
      </c>
      <c r="D42" s="245" t="s">
        <v>222</v>
      </c>
      <c r="E42" s="246">
        <f>+E44</f>
        <v>-86005.2</v>
      </c>
      <c r="F42" s="246">
        <f t="shared" ref="F42:G42" si="11">+F44</f>
        <v>0</v>
      </c>
      <c r="G42" s="246">
        <f t="shared" si="11"/>
        <v>0</v>
      </c>
      <c r="H42" s="247"/>
      <c r="I42" s="247"/>
      <c r="J42" s="247"/>
    </row>
    <row r="43" spans="2:10" s="61" customFormat="1" x14ac:dyDescent="0.3">
      <c r="B43" s="55"/>
      <c r="C43" s="55"/>
      <c r="D43" s="248" t="s">
        <v>16</v>
      </c>
      <c r="E43" s="249"/>
      <c r="F43" s="249"/>
      <c r="G43" s="249"/>
      <c r="H43" s="247"/>
      <c r="I43" s="247"/>
      <c r="J43" s="247"/>
    </row>
    <row r="44" spans="2:10" s="61" customFormat="1" x14ac:dyDescent="0.3">
      <c r="B44" s="114"/>
      <c r="C44" s="114"/>
      <c r="D44" s="27" t="s">
        <v>211</v>
      </c>
      <c r="E44" s="251">
        <f>+E46</f>
        <v>-86005.2</v>
      </c>
      <c r="F44" s="251">
        <f t="shared" ref="F44:G44" si="12">+F46</f>
        <v>0</v>
      </c>
      <c r="G44" s="251">
        <f t="shared" si="12"/>
        <v>0</v>
      </c>
      <c r="H44" s="247"/>
      <c r="I44" s="247"/>
      <c r="J44" s="247"/>
    </row>
    <row r="45" spans="2:10" s="61" customFormat="1" x14ac:dyDescent="0.3">
      <c r="B45" s="252"/>
      <c r="C45" s="252"/>
      <c r="D45" s="206" t="s">
        <v>213</v>
      </c>
      <c r="E45" s="253"/>
      <c r="F45" s="253"/>
      <c r="G45" s="250"/>
      <c r="H45" s="247"/>
      <c r="I45" s="247"/>
      <c r="J45" s="247"/>
    </row>
    <row r="46" spans="2:10" s="254" customFormat="1" x14ac:dyDescent="0.3">
      <c r="B46" s="255"/>
      <c r="C46" s="255"/>
      <c r="D46" s="256" t="s">
        <v>223</v>
      </c>
      <c r="E46" s="257">
        <f>+E47</f>
        <v>-86005.2</v>
      </c>
      <c r="F46" s="257">
        <f t="shared" ref="F46:G46" si="13">+F47</f>
        <v>0</v>
      </c>
      <c r="G46" s="257">
        <f t="shared" si="13"/>
        <v>0</v>
      </c>
      <c r="H46" s="258"/>
      <c r="I46" s="258"/>
      <c r="J46" s="258"/>
    </row>
    <row r="47" spans="2:10" s="61" customFormat="1" ht="34.5" x14ac:dyDescent="0.3">
      <c r="B47" s="259"/>
      <c r="C47" s="259"/>
      <c r="D47" s="260" t="s">
        <v>224</v>
      </c>
      <c r="E47" s="261">
        <v>-86005.2</v>
      </c>
      <c r="F47" s="261">
        <v>0</v>
      </c>
      <c r="G47" s="261">
        <v>0</v>
      </c>
      <c r="H47" s="247"/>
      <c r="I47" s="247"/>
      <c r="J47" s="247"/>
    </row>
    <row r="48" spans="2:10" s="61" customFormat="1" x14ac:dyDescent="0.3">
      <c r="B48" s="244">
        <v>1163</v>
      </c>
      <c r="C48" s="244">
        <v>32001</v>
      </c>
      <c r="D48" s="245" t="s">
        <v>225</v>
      </c>
      <c r="E48" s="246">
        <f>+E50</f>
        <v>-242758.5</v>
      </c>
      <c r="F48" s="246">
        <f t="shared" ref="F48:G48" si="14">+F50</f>
        <v>0</v>
      </c>
      <c r="G48" s="246">
        <f t="shared" si="14"/>
        <v>0</v>
      </c>
      <c r="H48" s="247"/>
      <c r="I48" s="247"/>
      <c r="J48" s="247"/>
    </row>
    <row r="49" spans="2:10" s="61" customFormat="1" x14ac:dyDescent="0.3">
      <c r="B49" s="55"/>
      <c r="C49" s="55"/>
      <c r="D49" s="248" t="s">
        <v>16</v>
      </c>
      <c r="E49" s="249"/>
      <c r="F49" s="249"/>
      <c r="G49" s="249"/>
      <c r="H49" s="247"/>
      <c r="I49" s="247"/>
      <c r="J49" s="247"/>
    </row>
    <row r="50" spans="2:10" s="61" customFormat="1" x14ac:dyDescent="0.3">
      <c r="B50" s="114"/>
      <c r="C50" s="114"/>
      <c r="D50" s="27" t="s">
        <v>211</v>
      </c>
      <c r="E50" s="251">
        <f>+E52+E55+E57+E59</f>
        <v>-242758.5</v>
      </c>
      <c r="F50" s="251">
        <f t="shared" ref="F50:G50" si="15">+F52+F55+F57+F59</f>
        <v>0</v>
      </c>
      <c r="G50" s="251">
        <f t="shared" si="15"/>
        <v>0</v>
      </c>
      <c r="H50" s="247"/>
      <c r="I50" s="247"/>
      <c r="J50" s="247"/>
    </row>
    <row r="51" spans="2:10" s="61" customFormat="1" x14ac:dyDescent="0.3">
      <c r="B51" s="252"/>
      <c r="C51" s="252"/>
      <c r="D51" s="206" t="s">
        <v>213</v>
      </c>
      <c r="E51" s="253"/>
      <c r="F51" s="253"/>
      <c r="G51" s="253"/>
      <c r="H51" s="247"/>
      <c r="I51" s="247"/>
      <c r="J51" s="247"/>
    </row>
    <row r="52" spans="2:10" s="61" customFormat="1" x14ac:dyDescent="0.3">
      <c r="B52" s="114"/>
      <c r="C52" s="114"/>
      <c r="D52" s="262" t="s">
        <v>221</v>
      </c>
      <c r="E52" s="264">
        <f>+E53+E54</f>
        <v>-96682.4</v>
      </c>
      <c r="F52" s="264">
        <f t="shared" ref="F52:G52" si="16">+F53+F54</f>
        <v>0</v>
      </c>
      <c r="G52" s="264">
        <f t="shared" si="16"/>
        <v>0</v>
      </c>
      <c r="H52" s="247"/>
      <c r="I52" s="247"/>
      <c r="J52" s="247"/>
    </row>
    <row r="53" spans="2:10" s="61" customFormat="1" x14ac:dyDescent="0.3">
      <c r="B53" s="406"/>
      <c r="C53" s="406"/>
      <c r="D53" s="263" t="s">
        <v>226</v>
      </c>
      <c r="E53" s="261">
        <f>-60000-1800-360</f>
        <v>-62160</v>
      </c>
      <c r="F53" s="261">
        <v>0</v>
      </c>
      <c r="G53" s="261">
        <v>0</v>
      </c>
      <c r="H53" s="247"/>
      <c r="I53" s="247"/>
      <c r="J53" s="247"/>
    </row>
    <row r="54" spans="2:10" s="61" customFormat="1" ht="51.75" x14ac:dyDescent="0.3">
      <c r="B54" s="407"/>
      <c r="C54" s="407"/>
      <c r="D54" s="263" t="s">
        <v>227</v>
      </c>
      <c r="E54" s="261">
        <f>-33322.8-999.7-199.9</f>
        <v>-34522.400000000001</v>
      </c>
      <c r="F54" s="261">
        <v>0</v>
      </c>
      <c r="G54" s="261">
        <v>0</v>
      </c>
      <c r="H54" s="247"/>
      <c r="I54" s="247"/>
      <c r="J54" s="247"/>
    </row>
    <row r="55" spans="2:10" s="61" customFormat="1" x14ac:dyDescent="0.3">
      <c r="B55" s="114"/>
      <c r="C55" s="114"/>
      <c r="D55" s="262" t="s">
        <v>228</v>
      </c>
      <c r="E55" s="264">
        <f>+E56</f>
        <v>-21756.1</v>
      </c>
      <c r="F55" s="264">
        <f t="shared" ref="F55:G55" si="17">+F56</f>
        <v>0</v>
      </c>
      <c r="G55" s="264">
        <f t="shared" si="17"/>
        <v>0</v>
      </c>
      <c r="H55" s="247"/>
      <c r="I55" s="247"/>
      <c r="J55" s="247"/>
    </row>
    <row r="56" spans="2:10" s="61" customFormat="1" ht="34.5" x14ac:dyDescent="0.3">
      <c r="B56" s="265"/>
      <c r="C56" s="265"/>
      <c r="D56" s="263" t="s">
        <v>229</v>
      </c>
      <c r="E56" s="261">
        <f>-20524.6-1231.5</f>
        <v>-21756.1</v>
      </c>
      <c r="F56" s="261">
        <v>0</v>
      </c>
      <c r="G56" s="261">
        <v>0</v>
      </c>
      <c r="H56" s="247"/>
      <c r="I56" s="247"/>
      <c r="J56" s="247"/>
    </row>
    <row r="57" spans="2:10" s="61" customFormat="1" x14ac:dyDescent="0.3">
      <c r="B57" s="114"/>
      <c r="C57" s="114"/>
      <c r="D57" s="262" t="s">
        <v>230</v>
      </c>
      <c r="E57" s="264">
        <f>+E58</f>
        <v>-62160</v>
      </c>
      <c r="F57" s="264">
        <f t="shared" ref="F57:G57" si="18">+F58</f>
        <v>0</v>
      </c>
      <c r="G57" s="264">
        <f t="shared" si="18"/>
        <v>0</v>
      </c>
      <c r="H57" s="247"/>
      <c r="I57" s="247"/>
      <c r="J57" s="247"/>
    </row>
    <row r="58" spans="2:10" s="61" customFormat="1" x14ac:dyDescent="0.3">
      <c r="B58" s="265"/>
      <c r="C58" s="265"/>
      <c r="D58" s="263" t="s">
        <v>231</v>
      </c>
      <c r="E58" s="261">
        <f>-60000-1800-360</f>
        <v>-62160</v>
      </c>
      <c r="F58" s="261">
        <v>0</v>
      </c>
      <c r="G58" s="261">
        <v>0</v>
      </c>
      <c r="H58" s="247"/>
      <c r="I58" s="247"/>
      <c r="J58" s="247"/>
    </row>
    <row r="59" spans="2:10" s="61" customFormat="1" x14ac:dyDescent="0.3">
      <c r="B59" s="114"/>
      <c r="C59" s="114"/>
      <c r="D59" s="262" t="s">
        <v>219</v>
      </c>
      <c r="E59" s="264">
        <f>+E60</f>
        <v>-62160</v>
      </c>
      <c r="F59" s="264">
        <f t="shared" ref="F59:G59" si="19">+F60</f>
        <v>0</v>
      </c>
      <c r="G59" s="264">
        <f t="shared" si="19"/>
        <v>0</v>
      </c>
      <c r="H59" s="247"/>
      <c r="I59" s="247"/>
      <c r="J59" s="247"/>
    </row>
    <row r="60" spans="2:10" s="61" customFormat="1" x14ac:dyDescent="0.3">
      <c r="B60" s="265"/>
      <c r="C60" s="265"/>
      <c r="D60" s="263" t="s">
        <v>232</v>
      </c>
      <c r="E60" s="261">
        <f>-60000-1800-360</f>
        <v>-62160</v>
      </c>
      <c r="F60" s="261">
        <v>0</v>
      </c>
      <c r="G60" s="261">
        <v>0</v>
      </c>
      <c r="H60" s="247"/>
      <c r="I60" s="247"/>
      <c r="J60" s="247"/>
    </row>
    <row r="61" spans="2:10" s="61" customFormat="1" ht="51.75" x14ac:dyDescent="0.3">
      <c r="B61" s="244">
        <v>1183</v>
      </c>
      <c r="C61" s="244">
        <v>32009</v>
      </c>
      <c r="D61" s="245" t="s">
        <v>233</v>
      </c>
      <c r="E61" s="246">
        <f>+E63</f>
        <v>-76282.799999999988</v>
      </c>
      <c r="F61" s="246">
        <f t="shared" ref="F61:G61" si="20">+F63</f>
        <v>0</v>
      </c>
      <c r="G61" s="246">
        <f t="shared" si="20"/>
        <v>0</v>
      </c>
      <c r="H61" s="247"/>
      <c r="I61" s="247"/>
      <c r="J61" s="247"/>
    </row>
    <row r="62" spans="2:10" s="61" customFormat="1" x14ac:dyDescent="0.3">
      <c r="B62" s="55"/>
      <c r="C62" s="55"/>
      <c r="D62" s="248" t="s">
        <v>16</v>
      </c>
      <c r="E62" s="249"/>
      <c r="F62" s="249"/>
      <c r="G62" s="249"/>
      <c r="H62" s="247"/>
      <c r="I62" s="247"/>
      <c r="J62" s="247"/>
    </row>
    <row r="63" spans="2:10" s="61" customFormat="1" x14ac:dyDescent="0.3">
      <c r="B63" s="114"/>
      <c r="C63" s="114"/>
      <c r="D63" s="27" t="s">
        <v>211</v>
      </c>
      <c r="E63" s="251">
        <f>+E65+E67</f>
        <v>-76282.799999999988</v>
      </c>
      <c r="F63" s="251">
        <f t="shared" ref="F63:G63" si="21">+F65+F67</f>
        <v>0</v>
      </c>
      <c r="G63" s="251">
        <f t="shared" si="21"/>
        <v>0</v>
      </c>
      <c r="H63" s="247"/>
      <c r="I63" s="247"/>
      <c r="J63" s="247"/>
    </row>
    <row r="64" spans="2:10" s="61" customFormat="1" x14ac:dyDescent="0.3">
      <c r="B64" s="252"/>
      <c r="C64" s="252"/>
      <c r="D64" s="206" t="s">
        <v>213</v>
      </c>
      <c r="E64" s="253"/>
      <c r="F64" s="253"/>
      <c r="G64" s="253"/>
      <c r="H64" s="247"/>
      <c r="I64" s="247"/>
      <c r="J64" s="247"/>
    </row>
    <row r="65" spans="2:10" s="61" customFormat="1" x14ac:dyDescent="0.3">
      <c r="B65" s="114"/>
      <c r="C65" s="114"/>
      <c r="D65" s="256" t="s">
        <v>223</v>
      </c>
      <c r="E65" s="264">
        <f>+E66</f>
        <v>-38141.399999999994</v>
      </c>
      <c r="F65" s="264">
        <f t="shared" ref="F65:G65" si="22">+F66</f>
        <v>0</v>
      </c>
      <c r="G65" s="264">
        <f t="shared" si="22"/>
        <v>0</v>
      </c>
      <c r="H65" s="247"/>
      <c r="I65" s="247"/>
      <c r="J65" s="247"/>
    </row>
    <row r="66" spans="2:10" s="61" customFormat="1" ht="34.5" x14ac:dyDescent="0.3">
      <c r="B66" s="265"/>
      <c r="C66" s="265"/>
      <c r="D66" s="75" t="s">
        <v>234</v>
      </c>
      <c r="E66" s="261">
        <f>-36477.1-1459.1-205.2</f>
        <v>-38141.399999999994</v>
      </c>
      <c r="F66" s="266">
        <v>0</v>
      </c>
      <c r="G66" s="261">
        <v>0</v>
      </c>
      <c r="H66" s="247"/>
      <c r="I66" s="247"/>
      <c r="J66" s="247"/>
    </row>
    <row r="67" spans="2:10" s="61" customFormat="1" x14ac:dyDescent="0.3">
      <c r="B67" s="114"/>
      <c r="C67" s="114"/>
      <c r="D67" s="256" t="s">
        <v>235</v>
      </c>
      <c r="E67" s="264">
        <f>+E68</f>
        <v>-38141.399999999994</v>
      </c>
      <c r="F67" s="264">
        <f t="shared" ref="F67:G67" si="23">+F68</f>
        <v>0</v>
      </c>
      <c r="G67" s="264">
        <f t="shared" si="23"/>
        <v>0</v>
      </c>
      <c r="H67" s="247"/>
      <c r="I67" s="247"/>
      <c r="J67" s="247"/>
    </row>
    <row r="68" spans="2:10" s="61" customFormat="1" ht="34.5" x14ac:dyDescent="0.3">
      <c r="B68" s="265"/>
      <c r="C68" s="265"/>
      <c r="D68" s="75" t="s">
        <v>236</v>
      </c>
      <c r="E68" s="261">
        <f>-36477.1-1459.1-205.2</f>
        <v>-38141.399999999994</v>
      </c>
      <c r="F68" s="266">
        <v>0</v>
      </c>
      <c r="G68" s="261">
        <v>0</v>
      </c>
      <c r="H68" s="247"/>
      <c r="I68" s="247"/>
      <c r="J68" s="247"/>
    </row>
    <row r="69" spans="2:10" s="61" customFormat="1" x14ac:dyDescent="0.3">
      <c r="B69" s="21">
        <v>1236</v>
      </c>
      <c r="C69" s="21">
        <v>32001</v>
      </c>
      <c r="D69" s="82" t="s">
        <v>166</v>
      </c>
      <c r="E69" s="60">
        <f>+E71</f>
        <v>38838.5</v>
      </c>
      <c r="F69" s="60">
        <f t="shared" ref="F69:G69" si="24">+F71</f>
        <v>103569.3</v>
      </c>
      <c r="G69" s="60">
        <f t="shared" si="24"/>
        <v>129461.6</v>
      </c>
    </row>
    <row r="70" spans="2:10" s="61" customFormat="1" x14ac:dyDescent="0.3">
      <c r="B70" s="55"/>
      <c r="C70" s="55"/>
      <c r="D70" s="85" t="s">
        <v>16</v>
      </c>
      <c r="E70" s="58"/>
      <c r="F70" s="58"/>
      <c r="G70" s="58"/>
    </row>
    <row r="71" spans="2:10" s="61" customFormat="1" ht="34.5" x14ac:dyDescent="0.3">
      <c r="B71" s="56"/>
      <c r="C71" s="56"/>
      <c r="D71" s="27" t="s">
        <v>12</v>
      </c>
      <c r="E71" s="59">
        <f>+E73</f>
        <v>38838.5</v>
      </c>
      <c r="F71" s="59">
        <f t="shared" ref="F71:G71" si="25">+F73</f>
        <v>103569.3</v>
      </c>
      <c r="G71" s="59">
        <f t="shared" si="25"/>
        <v>129461.6</v>
      </c>
    </row>
    <row r="72" spans="2:10" s="61" customFormat="1" x14ac:dyDescent="0.3">
      <c r="B72" s="56"/>
      <c r="C72" s="56"/>
      <c r="D72" s="86" t="s">
        <v>43</v>
      </c>
      <c r="E72" s="87"/>
      <c r="F72" s="87"/>
      <c r="G72" s="87"/>
    </row>
    <row r="73" spans="2:10" s="61" customFormat="1" x14ac:dyDescent="0.3">
      <c r="B73" s="114"/>
      <c r="C73" s="114"/>
      <c r="D73" s="31" t="s">
        <v>173</v>
      </c>
      <c r="E73" s="62">
        <f>+E74</f>
        <v>38838.5</v>
      </c>
      <c r="F73" s="62">
        <f t="shared" ref="F73:G73" si="26">+F74</f>
        <v>103569.3</v>
      </c>
      <c r="G73" s="62">
        <f t="shared" si="26"/>
        <v>129461.6</v>
      </c>
    </row>
    <row r="74" spans="2:10" s="61" customFormat="1" ht="34.5" x14ac:dyDescent="0.3">
      <c r="B74" s="219"/>
      <c r="C74" s="219"/>
      <c r="D74" s="75" t="str">
        <f>+'Հավելված N 3'!C18</f>
        <v>Չարենցավան համայնքի Ֆանտան բնակավայրի մանկապարտեզ</v>
      </c>
      <c r="E74" s="498">
        <f>+ROUND(G74*0.3,1)</f>
        <v>38838.5</v>
      </c>
      <c r="F74" s="498">
        <f>+ROUND(G74*0.8,1)</f>
        <v>103569.3</v>
      </c>
      <c r="G74" s="499">
        <f>+'Հավելված N 3'!D18</f>
        <v>129461.6</v>
      </c>
    </row>
    <row r="75" spans="2:10" s="61" customFormat="1" ht="34.5" x14ac:dyDescent="0.3">
      <c r="B75" s="21">
        <v>1236</v>
      </c>
      <c r="C75" s="19">
        <v>32002</v>
      </c>
      <c r="D75" s="28" t="s">
        <v>105</v>
      </c>
      <c r="E75" s="60">
        <f>+E77</f>
        <v>-137093.5</v>
      </c>
      <c r="F75" s="60">
        <f t="shared" ref="F75:G75" si="27">+F77</f>
        <v>-626765.9</v>
      </c>
      <c r="G75" s="60">
        <f t="shared" si="27"/>
        <v>-781573.79999999993</v>
      </c>
    </row>
    <row r="76" spans="2:10" s="61" customFormat="1" x14ac:dyDescent="0.3">
      <c r="B76" s="55"/>
      <c r="C76" s="55"/>
      <c r="D76" s="85" t="s">
        <v>16</v>
      </c>
      <c r="E76" s="58"/>
      <c r="F76" s="58"/>
      <c r="G76" s="58"/>
    </row>
    <row r="77" spans="2:10" s="61" customFormat="1" x14ac:dyDescent="0.3">
      <c r="B77" s="56"/>
      <c r="C77" s="56"/>
      <c r="D77" s="27" t="s">
        <v>104</v>
      </c>
      <c r="E77" s="220">
        <f>-E69-'Հավելված N 2'!G85-'Հավելված N 2'!G207-17405</f>
        <v>-137093.5</v>
      </c>
      <c r="F77" s="220">
        <f>-F69-'Հավելված N 2'!H85-'Հավելված N 2'!H207+5451.5-257184.2</f>
        <v>-626765.9</v>
      </c>
      <c r="G77" s="59">
        <f>+'Հավելված N 3'!D21</f>
        <v>-781573.79999999993</v>
      </c>
    </row>
    <row r="78" spans="2:10" ht="34.5" x14ac:dyDescent="0.3">
      <c r="B78" s="244">
        <v>1236</v>
      </c>
      <c r="C78" s="244">
        <v>32003</v>
      </c>
      <c r="D78" s="76" t="s">
        <v>237</v>
      </c>
      <c r="E78" s="246">
        <f>+E80+E90</f>
        <v>-67236.7</v>
      </c>
      <c r="F78" s="246">
        <f t="shared" ref="F78:G78" si="28">+F80+F90</f>
        <v>189947.50000000006</v>
      </c>
      <c r="G78" s="246">
        <f t="shared" si="28"/>
        <v>93948.099999999977</v>
      </c>
      <c r="H78" s="267"/>
      <c r="I78" s="267"/>
      <c r="J78" s="267"/>
    </row>
    <row r="79" spans="2:10" x14ac:dyDescent="0.3">
      <c r="B79" s="55"/>
      <c r="C79" s="55"/>
      <c r="D79" s="248" t="s">
        <v>16</v>
      </c>
      <c r="E79" s="249"/>
      <c r="F79" s="249"/>
      <c r="G79" s="249"/>
      <c r="H79" s="267"/>
      <c r="I79" s="267"/>
      <c r="J79" s="267"/>
    </row>
    <row r="80" spans="2:10" ht="34.5" x14ac:dyDescent="0.3">
      <c r="B80" s="114"/>
      <c r="C80" s="114"/>
      <c r="D80" s="27" t="s">
        <v>12</v>
      </c>
      <c r="E80" s="251">
        <f>+E82+E84+E86+E88</f>
        <v>0</v>
      </c>
      <c r="F80" s="251">
        <f t="shared" ref="F80:G80" si="29">+F82+F84+F86+F88</f>
        <v>257184.20000000004</v>
      </c>
      <c r="G80" s="251">
        <f t="shared" si="29"/>
        <v>93948.099999999977</v>
      </c>
      <c r="H80" s="267"/>
      <c r="I80" s="267"/>
      <c r="J80" s="267"/>
    </row>
    <row r="81" spans="2:10" x14ac:dyDescent="0.3">
      <c r="B81" s="252"/>
      <c r="C81" s="252"/>
      <c r="D81" s="206" t="s">
        <v>213</v>
      </c>
      <c r="E81" s="253"/>
      <c r="F81" s="253"/>
      <c r="G81" s="253"/>
      <c r="H81" s="267"/>
      <c r="I81" s="267"/>
      <c r="J81" s="267"/>
    </row>
    <row r="82" spans="2:10" x14ac:dyDescent="0.3">
      <c r="B82" s="114"/>
      <c r="C82" s="114"/>
      <c r="D82" s="256" t="s">
        <v>228</v>
      </c>
      <c r="E82" s="264">
        <f>+E83</f>
        <v>31776.899999999994</v>
      </c>
      <c r="F82" s="264">
        <f>+F83</f>
        <v>325705.40000000002</v>
      </c>
      <c r="G82" s="264">
        <f>+G83</f>
        <v>561000</v>
      </c>
      <c r="H82" s="267"/>
      <c r="I82" s="267"/>
      <c r="J82" s="267"/>
    </row>
    <row r="83" spans="2:10" s="25" customFormat="1" ht="34.5" x14ac:dyDescent="0.3">
      <c r="B83" s="268"/>
      <c r="C83" s="268"/>
      <c r="D83" s="263" t="str">
        <f>+'Հավելված N 3'!C25</f>
        <v>գ. Նոր Եդեսիայի Ն. Շնորհալու անվ. միջնակարգ դպրոց</v>
      </c>
      <c r="E83" s="266">
        <f>159948.3-128171.4</f>
        <v>31776.899999999994</v>
      </c>
      <c r="F83" s="266">
        <f>360474-34768.6</f>
        <v>325705.40000000002</v>
      </c>
      <c r="G83" s="261">
        <f>+'Հավելված N 3'!D25</f>
        <v>561000</v>
      </c>
      <c r="H83" s="269"/>
      <c r="I83" s="269"/>
      <c r="J83" s="269"/>
    </row>
    <row r="84" spans="2:10" x14ac:dyDescent="0.3">
      <c r="B84" s="114"/>
      <c r="C84" s="114"/>
      <c r="D84" s="256" t="s">
        <v>351</v>
      </c>
      <c r="E84" s="342">
        <f>+E85</f>
        <v>150000</v>
      </c>
      <c r="F84" s="342">
        <f>+F85</f>
        <v>200000</v>
      </c>
      <c r="G84" s="264">
        <f>+G85</f>
        <v>250000</v>
      </c>
      <c r="H84" s="267"/>
      <c r="I84" s="267"/>
      <c r="J84" s="267"/>
    </row>
    <row r="85" spans="2:10" s="25" customFormat="1" x14ac:dyDescent="0.3">
      <c r="B85" s="268"/>
      <c r="C85" s="268"/>
      <c r="D85" s="263" t="str">
        <f>+'Հավելված N 3'!C27</f>
        <v>գ. Նոր Կեսարիայի միջնակարգ դպրոց</v>
      </c>
      <c r="E85" s="266">
        <v>150000</v>
      </c>
      <c r="F85" s="266">
        <v>200000</v>
      </c>
      <c r="G85" s="261">
        <f>+'Հավելված N 3'!D27</f>
        <v>250000</v>
      </c>
      <c r="H85" s="269"/>
      <c r="I85" s="269"/>
      <c r="J85" s="269"/>
    </row>
    <row r="86" spans="2:10" x14ac:dyDescent="0.3">
      <c r="B86" s="114"/>
      <c r="C86" s="114"/>
      <c r="D86" s="256" t="s">
        <v>334</v>
      </c>
      <c r="E86" s="264">
        <f>+E87</f>
        <v>-61843.8</v>
      </c>
      <c r="F86" s="264">
        <f>+F87</f>
        <v>-103618.1</v>
      </c>
      <c r="G86" s="264">
        <f>+G87</f>
        <v>-317274.80000000005</v>
      </c>
      <c r="H86" s="267"/>
      <c r="I86" s="267"/>
      <c r="J86" s="267"/>
    </row>
    <row r="87" spans="2:10" s="25" customFormat="1" ht="34.5" x14ac:dyDescent="0.3">
      <c r="B87" s="268"/>
      <c r="C87" s="268"/>
      <c r="D87" s="263" t="str">
        <f>+'Հավելված N 3'!C29</f>
        <v>«Վարդենիսի Հ. Համբարձումյանի անվան ավագ դպրոց» ՊՈԱԿ</v>
      </c>
      <c r="E87" s="266">
        <v>-61843.8</v>
      </c>
      <c r="F87" s="266">
        <v>-103618.1</v>
      </c>
      <c r="G87" s="261">
        <f>+'Հավելված N 3'!D29</f>
        <v>-317274.80000000005</v>
      </c>
      <c r="H87" s="269"/>
      <c r="I87" s="269"/>
      <c r="J87" s="269"/>
    </row>
    <row r="88" spans="2:10" x14ac:dyDescent="0.3">
      <c r="B88" s="114"/>
      <c r="C88" s="114"/>
      <c r="D88" s="256" t="s">
        <v>217</v>
      </c>
      <c r="E88" s="264">
        <f>+E89</f>
        <v>-119933.1</v>
      </c>
      <c r="F88" s="264">
        <f>+F89</f>
        <v>-164903.1</v>
      </c>
      <c r="G88" s="264">
        <f>+G89</f>
        <v>-399777.1</v>
      </c>
      <c r="H88" s="267"/>
      <c r="I88" s="267"/>
      <c r="J88" s="267"/>
    </row>
    <row r="89" spans="2:10" s="25" customFormat="1" ht="34.5" x14ac:dyDescent="0.3">
      <c r="B89" s="268"/>
      <c r="C89" s="268"/>
      <c r="D89" s="263" t="str">
        <f>+'Հավելված N 3'!C31</f>
        <v>«Ալավերդու Սայաթ Նովայի անվան թիվ 8 ավագ դպրոց» ՊՈԱԿ</v>
      </c>
      <c r="E89" s="266">
        <v>-119933.1</v>
      </c>
      <c r="F89" s="266">
        <v>-164903.1</v>
      </c>
      <c r="G89" s="261">
        <f>+'Հավելված N 3'!D31</f>
        <v>-399777.1</v>
      </c>
      <c r="H89" s="269"/>
      <c r="I89" s="269"/>
      <c r="J89" s="269"/>
    </row>
    <row r="90" spans="2:10" x14ac:dyDescent="0.3">
      <c r="B90" s="114"/>
      <c r="C90" s="114"/>
      <c r="D90" s="27" t="s">
        <v>211</v>
      </c>
      <c r="E90" s="251">
        <f>+E92</f>
        <v>-67236.7</v>
      </c>
      <c r="F90" s="251">
        <f t="shared" ref="F90:G90" si="30">+F92</f>
        <v>-67236.7</v>
      </c>
      <c r="G90" s="251">
        <f t="shared" si="30"/>
        <v>0</v>
      </c>
      <c r="H90" s="267"/>
      <c r="I90" s="267"/>
      <c r="J90" s="267"/>
    </row>
    <row r="91" spans="2:10" x14ac:dyDescent="0.3">
      <c r="B91" s="252"/>
      <c r="C91" s="252"/>
      <c r="D91" s="206" t="s">
        <v>213</v>
      </c>
      <c r="E91" s="253"/>
      <c r="F91" s="253"/>
      <c r="G91" s="253"/>
      <c r="H91" s="267"/>
      <c r="I91" s="267"/>
      <c r="J91" s="267"/>
    </row>
    <row r="92" spans="2:10" x14ac:dyDescent="0.3">
      <c r="B92" s="114"/>
      <c r="C92" s="114"/>
      <c r="D92" s="256" t="s">
        <v>173</v>
      </c>
      <c r="E92" s="264">
        <f>+E93</f>
        <v>-67236.7</v>
      </c>
      <c r="F92" s="264">
        <f t="shared" ref="F92:G92" si="31">+F93</f>
        <v>-67236.7</v>
      </c>
      <c r="G92" s="264">
        <f t="shared" si="31"/>
        <v>0</v>
      </c>
      <c r="H92" s="267"/>
      <c r="I92" s="267"/>
      <c r="J92" s="267"/>
    </row>
    <row r="93" spans="2:10" s="25" customFormat="1" ht="34.5" x14ac:dyDescent="0.3">
      <c r="B93" s="268"/>
      <c r="C93" s="268"/>
      <c r="D93" s="263" t="s">
        <v>238</v>
      </c>
      <c r="E93" s="261">
        <v>-67236.7</v>
      </c>
      <c r="F93" s="261">
        <v>-67236.7</v>
      </c>
      <c r="G93" s="261"/>
      <c r="H93" s="269"/>
      <c r="I93" s="269"/>
      <c r="J93" s="269"/>
    </row>
    <row r="94" spans="2:10" ht="34.5" x14ac:dyDescent="0.3">
      <c r="B94" s="244">
        <v>1236</v>
      </c>
      <c r="C94" s="270">
        <v>32004</v>
      </c>
      <c r="D94" s="245" t="s">
        <v>239</v>
      </c>
      <c r="E94" s="246">
        <f>+E96+E100</f>
        <v>730723.79999999993</v>
      </c>
      <c r="F94" s="246">
        <f>+F96+F100</f>
        <v>0</v>
      </c>
      <c r="G94" s="246">
        <f>+G96+G100</f>
        <v>0</v>
      </c>
      <c r="H94" s="267"/>
      <c r="I94" s="267"/>
      <c r="J94" s="267"/>
    </row>
    <row r="95" spans="2:10" x14ac:dyDescent="0.3">
      <c r="B95" s="55"/>
      <c r="C95" s="55"/>
      <c r="D95" s="248" t="s">
        <v>16</v>
      </c>
      <c r="E95" s="249"/>
      <c r="F95" s="249"/>
      <c r="G95" s="249"/>
      <c r="H95" s="267"/>
      <c r="I95" s="267"/>
      <c r="J95" s="267"/>
    </row>
    <row r="96" spans="2:10" x14ac:dyDescent="0.3">
      <c r="B96" s="114"/>
      <c r="C96" s="114"/>
      <c r="D96" s="27" t="s">
        <v>211</v>
      </c>
      <c r="E96" s="251">
        <f>+E98</f>
        <v>-45119.899999999994</v>
      </c>
      <c r="F96" s="251">
        <f t="shared" ref="F96:G96" si="32">+F98</f>
        <v>0</v>
      </c>
      <c r="G96" s="251">
        <f t="shared" si="32"/>
        <v>0</v>
      </c>
      <c r="H96" s="267"/>
      <c r="I96" s="267"/>
      <c r="J96" s="267"/>
    </row>
    <row r="97" spans="2:10" x14ac:dyDescent="0.3">
      <c r="B97" s="252"/>
      <c r="C97" s="252"/>
      <c r="D97" s="206" t="s">
        <v>213</v>
      </c>
      <c r="E97" s="253"/>
      <c r="F97" s="253"/>
      <c r="G97" s="253"/>
      <c r="H97" s="267"/>
      <c r="I97" s="267"/>
      <c r="J97" s="267"/>
    </row>
    <row r="98" spans="2:10" x14ac:dyDescent="0.3">
      <c r="B98" s="114"/>
      <c r="C98" s="114"/>
      <c r="D98" s="256" t="s">
        <v>221</v>
      </c>
      <c r="E98" s="264">
        <f>+E99</f>
        <v>-45119.899999999994</v>
      </c>
      <c r="F98" s="264">
        <f t="shared" ref="F98:G98" si="33">+F99</f>
        <v>0</v>
      </c>
      <c r="G98" s="264">
        <f t="shared" si="33"/>
        <v>0</v>
      </c>
      <c r="H98" s="267"/>
      <c r="I98" s="267"/>
      <c r="J98" s="267"/>
    </row>
    <row r="99" spans="2:10" s="25" customFormat="1" x14ac:dyDescent="0.3">
      <c r="B99" s="268"/>
      <c r="C99" s="268"/>
      <c r="D99" s="263" t="s">
        <v>240</v>
      </c>
      <c r="E99" s="261">
        <f>-44378.7-345-396.2</f>
        <v>-45119.899999999994</v>
      </c>
      <c r="F99" s="266">
        <v>0</v>
      </c>
      <c r="G99" s="261">
        <v>0</v>
      </c>
      <c r="H99" s="269"/>
      <c r="I99" s="269"/>
      <c r="J99" s="269"/>
    </row>
    <row r="100" spans="2:10" ht="34.5" x14ac:dyDescent="0.3">
      <c r="B100" s="114"/>
      <c r="C100" s="114"/>
      <c r="D100" s="27" t="s">
        <v>12</v>
      </c>
      <c r="E100" s="251">
        <f>736264.1+39579.6</f>
        <v>775843.7</v>
      </c>
      <c r="F100" s="251">
        <v>0</v>
      </c>
      <c r="G100" s="251">
        <v>0</v>
      </c>
      <c r="H100" s="267"/>
      <c r="I100" s="267"/>
      <c r="J100" s="267"/>
    </row>
  </sheetData>
  <mergeCells count="9">
    <mergeCell ref="B53:B54"/>
    <mergeCell ref="C53:C54"/>
    <mergeCell ref="F1:G1"/>
    <mergeCell ref="F3:G3"/>
    <mergeCell ref="B6:G6"/>
    <mergeCell ref="B9:C9"/>
    <mergeCell ref="D9:D10"/>
    <mergeCell ref="E2:G2"/>
    <mergeCell ref="E9:G9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28"/>
  <sheetViews>
    <sheetView topLeftCell="A7" zoomScaleNormal="100" workbookViewId="0">
      <selection activeCell="G18" sqref="G18"/>
    </sheetView>
  </sheetViews>
  <sheetFormatPr defaultColWidth="8.140625" defaultRowHeight="17.25" x14ac:dyDescent="0.3"/>
  <cols>
    <col min="1" max="1" width="9.85546875" style="225" customWidth="1"/>
    <col min="2" max="2" width="14.28515625" style="225" bestFit="1" customWidth="1"/>
    <col min="3" max="3" width="68.42578125" style="225" customWidth="1"/>
    <col min="4" max="4" width="18.5703125" style="225" bestFit="1" customWidth="1"/>
    <col min="5" max="5" width="19.42578125" style="225" bestFit="1" customWidth="1"/>
    <col min="6" max="6" width="18.85546875" style="225" bestFit="1" customWidth="1"/>
    <col min="7" max="7" width="19.85546875" style="225" bestFit="1" customWidth="1"/>
    <col min="8" max="8" width="19.42578125" style="225" bestFit="1" customWidth="1"/>
    <col min="9" max="9" width="19.85546875" style="225" bestFit="1" customWidth="1"/>
    <col min="10" max="10" width="20.140625" style="225" bestFit="1" customWidth="1"/>
    <col min="11" max="11" width="20" style="225" bestFit="1" customWidth="1"/>
    <col min="12" max="12" width="19.85546875" style="225" bestFit="1" customWidth="1"/>
    <col min="13" max="13" width="13.85546875" style="225" customWidth="1"/>
    <col min="14" max="16384" width="8.140625" style="225"/>
  </cols>
  <sheetData>
    <row r="1" spans="1:16" s="24" customFormat="1" ht="25.5" customHeight="1" x14ac:dyDescent="0.25">
      <c r="I1" s="414"/>
      <c r="J1" s="414"/>
      <c r="K1" s="414" t="s">
        <v>193</v>
      </c>
      <c r="L1" s="414"/>
    </row>
    <row r="2" spans="1:16" s="25" customFormat="1" ht="17.850000000000001" customHeight="1" x14ac:dyDescent="0.3">
      <c r="I2" s="415" t="s">
        <v>74</v>
      </c>
      <c r="J2" s="415"/>
      <c r="K2" s="415"/>
      <c r="L2" s="415"/>
    </row>
    <row r="3" spans="1:16" s="25" customFormat="1" x14ac:dyDescent="0.3">
      <c r="I3" s="415"/>
      <c r="J3" s="415"/>
      <c r="K3" s="415" t="s">
        <v>20</v>
      </c>
      <c r="L3" s="415"/>
    </row>
    <row r="4" spans="1:16" s="25" customFormat="1" ht="13.7" customHeight="1" x14ac:dyDescent="0.3">
      <c r="D4" s="57"/>
      <c r="E4" s="57"/>
    </row>
    <row r="5" spans="1:16" s="25" customFormat="1" ht="13.7" customHeight="1" x14ac:dyDescent="0.3">
      <c r="D5" s="57"/>
      <c r="E5" s="57"/>
    </row>
    <row r="6" spans="1:16" s="25" customFormat="1" ht="85.7" customHeight="1" x14ac:dyDescent="0.3">
      <c r="A6" s="410" t="s">
        <v>195</v>
      </c>
      <c r="B6" s="410"/>
      <c r="C6" s="410"/>
      <c r="D6" s="410"/>
      <c r="E6" s="410"/>
      <c r="F6" s="410"/>
      <c r="G6" s="410"/>
      <c r="H6" s="410"/>
      <c r="I6" s="410"/>
      <c r="J6" s="410"/>
      <c r="K6" s="410"/>
      <c r="L6" s="410"/>
    </row>
    <row r="8" spans="1:16" x14ac:dyDescent="0.3">
      <c r="L8" s="226" t="s">
        <v>9</v>
      </c>
    </row>
    <row r="9" spans="1:16" s="9" customFormat="1" ht="17.850000000000001" customHeight="1" x14ac:dyDescent="0.25">
      <c r="A9" s="419" t="s">
        <v>1</v>
      </c>
      <c r="B9" s="420"/>
      <c r="C9" s="376" t="s">
        <v>5</v>
      </c>
      <c r="D9" s="416" t="s">
        <v>48</v>
      </c>
      <c r="E9" s="417"/>
      <c r="F9" s="417"/>
      <c r="G9" s="417"/>
      <c r="H9" s="417"/>
      <c r="I9" s="417"/>
      <c r="J9" s="417"/>
      <c r="K9" s="417"/>
      <c r="L9" s="418"/>
    </row>
    <row r="10" spans="1:16" s="9" customFormat="1" x14ac:dyDescent="0.25">
      <c r="A10" s="421"/>
      <c r="B10" s="422"/>
      <c r="C10" s="377"/>
      <c r="D10" s="416" t="s">
        <v>196</v>
      </c>
      <c r="E10" s="417"/>
      <c r="F10" s="418"/>
      <c r="G10" s="416" t="s">
        <v>197</v>
      </c>
      <c r="H10" s="417"/>
      <c r="I10" s="418"/>
      <c r="J10" s="416" t="s">
        <v>198</v>
      </c>
      <c r="K10" s="417"/>
      <c r="L10" s="418"/>
    </row>
    <row r="11" spans="1:16" s="9" customFormat="1" ht="38.65" customHeight="1" x14ac:dyDescent="0.25">
      <c r="A11" s="423"/>
      <c r="B11" s="424"/>
      <c r="C11" s="378"/>
      <c r="D11" s="425" t="s">
        <v>199</v>
      </c>
      <c r="E11" s="427" t="s">
        <v>6</v>
      </c>
      <c r="F11" s="362"/>
      <c r="G11" s="425" t="s">
        <v>199</v>
      </c>
      <c r="H11" s="427" t="s">
        <v>6</v>
      </c>
      <c r="I11" s="362"/>
      <c r="J11" s="425" t="s">
        <v>199</v>
      </c>
      <c r="K11" s="427" t="s">
        <v>6</v>
      </c>
      <c r="L11" s="362"/>
    </row>
    <row r="12" spans="1:16" s="9" customFormat="1" ht="37.15" customHeight="1" x14ac:dyDescent="0.25">
      <c r="A12" s="166" t="s">
        <v>14</v>
      </c>
      <c r="B12" s="166" t="s">
        <v>200</v>
      </c>
      <c r="C12" s="74"/>
      <c r="D12" s="426"/>
      <c r="E12" s="166" t="s">
        <v>201</v>
      </c>
      <c r="F12" s="166" t="s">
        <v>202</v>
      </c>
      <c r="G12" s="426"/>
      <c r="H12" s="166" t="s">
        <v>201</v>
      </c>
      <c r="I12" s="166" t="s">
        <v>202</v>
      </c>
      <c r="J12" s="426"/>
      <c r="K12" s="166" t="s">
        <v>201</v>
      </c>
      <c r="L12" s="166" t="s">
        <v>202</v>
      </c>
      <c r="N12" s="227"/>
      <c r="O12" s="227"/>
      <c r="P12" s="227"/>
    </row>
    <row r="13" spans="1:16" s="230" customFormat="1" x14ac:dyDescent="0.25">
      <c r="A13" s="228"/>
      <c r="B13" s="228"/>
      <c r="C13" s="229" t="s">
        <v>8</v>
      </c>
      <c r="D13" s="500">
        <f t="shared" ref="D13" si="0">+E13+F13</f>
        <v>10000</v>
      </c>
      <c r="E13" s="500">
        <f>+E15</f>
        <v>0</v>
      </c>
      <c r="F13" s="500">
        <f>+F15</f>
        <v>10000</v>
      </c>
      <c r="G13" s="500">
        <f t="shared" ref="G13" si="1">+H13+I13</f>
        <v>10000</v>
      </c>
      <c r="H13" s="500">
        <f>+H15</f>
        <v>0</v>
      </c>
      <c r="I13" s="500">
        <f>+I15</f>
        <v>10000</v>
      </c>
      <c r="J13" s="500">
        <f t="shared" ref="J13" si="2">+K13+L13</f>
        <v>10000</v>
      </c>
      <c r="K13" s="500">
        <f>+K15</f>
        <v>0</v>
      </c>
      <c r="L13" s="500">
        <f>+L15</f>
        <v>10000</v>
      </c>
    </row>
    <row r="14" spans="1:16" s="232" customFormat="1" x14ac:dyDescent="0.25">
      <c r="A14" s="231"/>
      <c r="B14" s="231"/>
      <c r="C14" s="231" t="s">
        <v>6</v>
      </c>
      <c r="D14" s="506"/>
      <c r="E14" s="506"/>
      <c r="F14" s="506"/>
      <c r="G14" s="506"/>
      <c r="H14" s="506"/>
      <c r="I14" s="506"/>
      <c r="J14" s="506"/>
      <c r="K14" s="506"/>
      <c r="L14" s="506"/>
    </row>
    <row r="15" spans="1:16" s="232" customFormat="1" x14ac:dyDescent="0.25">
      <c r="A15" s="231"/>
      <c r="B15" s="231"/>
      <c r="C15" s="233" t="s">
        <v>203</v>
      </c>
      <c r="D15" s="501">
        <f t="shared" ref="D15:D16" si="3">+E15+F15</f>
        <v>10000</v>
      </c>
      <c r="E15" s="501">
        <f>+E16</f>
        <v>0</v>
      </c>
      <c r="F15" s="501">
        <f>+F16</f>
        <v>10000</v>
      </c>
      <c r="G15" s="501">
        <f t="shared" ref="G15:G16" si="4">+H15+I15</f>
        <v>10000</v>
      </c>
      <c r="H15" s="501">
        <f>+H16</f>
        <v>0</v>
      </c>
      <c r="I15" s="501">
        <f>+I16</f>
        <v>10000</v>
      </c>
      <c r="J15" s="501">
        <f t="shared" ref="J15:J16" si="5">+K15+L15</f>
        <v>10000</v>
      </c>
      <c r="K15" s="501">
        <f>+K16</f>
        <v>0</v>
      </c>
      <c r="L15" s="501">
        <f>+L16</f>
        <v>10000</v>
      </c>
    </row>
    <row r="16" spans="1:16" s="232" customFormat="1" ht="33" x14ac:dyDescent="0.25">
      <c r="A16" s="231"/>
      <c r="B16" s="231"/>
      <c r="C16" s="233" t="s">
        <v>204</v>
      </c>
      <c r="D16" s="501">
        <f t="shared" si="3"/>
        <v>10000</v>
      </c>
      <c r="E16" s="501">
        <f>+E18</f>
        <v>0</v>
      </c>
      <c r="F16" s="501">
        <f>+F18</f>
        <v>10000</v>
      </c>
      <c r="G16" s="501">
        <f t="shared" si="4"/>
        <v>10000</v>
      </c>
      <c r="H16" s="501">
        <f>+H18</f>
        <v>0</v>
      </c>
      <c r="I16" s="501">
        <f>+I18</f>
        <v>10000</v>
      </c>
      <c r="J16" s="501">
        <f t="shared" si="5"/>
        <v>10000</v>
      </c>
      <c r="K16" s="501">
        <f>+K18</f>
        <v>0</v>
      </c>
      <c r="L16" s="501">
        <f>+L18</f>
        <v>10000</v>
      </c>
    </row>
    <row r="17" spans="1:12" s="232" customFormat="1" x14ac:dyDescent="0.25">
      <c r="A17" s="231"/>
      <c r="B17" s="231"/>
      <c r="C17" s="231" t="s">
        <v>6</v>
      </c>
      <c r="D17" s="506"/>
      <c r="E17" s="506"/>
      <c r="F17" s="506"/>
      <c r="G17" s="506"/>
      <c r="H17" s="506"/>
      <c r="I17" s="506"/>
      <c r="J17" s="506"/>
      <c r="K17" s="506"/>
      <c r="L17" s="506"/>
    </row>
    <row r="18" spans="1:12" s="235" customFormat="1" ht="34.5" x14ac:dyDescent="0.25">
      <c r="A18" s="234" t="s">
        <v>205</v>
      </c>
      <c r="B18" s="234"/>
      <c r="C18" s="234" t="s">
        <v>206</v>
      </c>
      <c r="D18" s="501">
        <f t="shared" ref="D18:D27" si="6">+E18+F18</f>
        <v>10000</v>
      </c>
      <c r="E18" s="501">
        <f>+E20</f>
        <v>0</v>
      </c>
      <c r="F18" s="501">
        <f>+F20</f>
        <v>10000</v>
      </c>
      <c r="G18" s="501">
        <f t="shared" ref="G18" si="7">+H18+I18</f>
        <v>10000</v>
      </c>
      <c r="H18" s="501">
        <f>+H20</f>
        <v>0</v>
      </c>
      <c r="I18" s="501">
        <f>+I20</f>
        <v>10000</v>
      </c>
      <c r="J18" s="501">
        <f t="shared" ref="J18" si="8">+K18+L18</f>
        <v>10000</v>
      </c>
      <c r="K18" s="501">
        <f>+K20</f>
        <v>0</v>
      </c>
      <c r="L18" s="501">
        <f>+L20</f>
        <v>10000</v>
      </c>
    </row>
    <row r="19" spans="1:12" s="9" customFormat="1" x14ac:dyDescent="0.25">
      <c r="A19" s="174"/>
      <c r="B19" s="174"/>
      <c r="C19" s="174" t="s">
        <v>6</v>
      </c>
      <c r="D19" s="502"/>
      <c r="E19" s="502"/>
      <c r="F19" s="502"/>
      <c r="G19" s="502"/>
      <c r="H19" s="502"/>
      <c r="I19" s="502"/>
      <c r="J19" s="502"/>
      <c r="K19" s="502"/>
      <c r="L19" s="502"/>
    </row>
    <row r="20" spans="1:12" s="239" customFormat="1" ht="51.75" x14ac:dyDescent="0.25">
      <c r="A20" s="236"/>
      <c r="B20" s="237">
        <v>11001</v>
      </c>
      <c r="C20" s="238" t="s">
        <v>164</v>
      </c>
      <c r="D20" s="503">
        <f t="shared" si="6"/>
        <v>10000</v>
      </c>
      <c r="E20" s="503">
        <f>+E22</f>
        <v>0</v>
      </c>
      <c r="F20" s="503">
        <f>+F22</f>
        <v>10000</v>
      </c>
      <c r="G20" s="503">
        <f t="shared" ref="G20" si="9">+H20+I20</f>
        <v>10000</v>
      </c>
      <c r="H20" s="503">
        <f>+H22</f>
        <v>0</v>
      </c>
      <c r="I20" s="503">
        <f>+I22</f>
        <v>10000</v>
      </c>
      <c r="J20" s="503">
        <f t="shared" ref="J20" si="10">+K20+L20</f>
        <v>10000</v>
      </c>
      <c r="K20" s="503">
        <f>+K22</f>
        <v>0</v>
      </c>
      <c r="L20" s="503">
        <f>+L22</f>
        <v>10000</v>
      </c>
    </row>
    <row r="21" spans="1:12" s="9" customFormat="1" x14ac:dyDescent="0.25">
      <c r="A21" s="174"/>
      <c r="B21" s="174"/>
      <c r="C21" s="174" t="s">
        <v>16</v>
      </c>
      <c r="D21" s="502"/>
      <c r="E21" s="502"/>
      <c r="F21" s="502"/>
      <c r="G21" s="502"/>
      <c r="H21" s="502"/>
      <c r="I21" s="502"/>
      <c r="J21" s="502"/>
      <c r="K21" s="502"/>
      <c r="L21" s="502"/>
    </row>
    <row r="22" spans="1:12" s="241" customFormat="1" ht="34.5" x14ac:dyDescent="0.25">
      <c r="A22" s="238"/>
      <c r="B22" s="238"/>
      <c r="C22" s="240" t="s">
        <v>207</v>
      </c>
      <c r="D22" s="504">
        <f t="shared" si="6"/>
        <v>10000</v>
      </c>
      <c r="E22" s="504">
        <f>+E24</f>
        <v>0</v>
      </c>
      <c r="F22" s="504">
        <f>+F24</f>
        <v>10000</v>
      </c>
      <c r="G22" s="504">
        <f t="shared" ref="G22" si="11">+H22+I22</f>
        <v>10000</v>
      </c>
      <c r="H22" s="504">
        <f>+H24</f>
        <v>0</v>
      </c>
      <c r="I22" s="504">
        <f>+I24</f>
        <v>10000</v>
      </c>
      <c r="J22" s="504">
        <f t="shared" ref="J22" si="12">+K22+L22</f>
        <v>10000</v>
      </c>
      <c r="K22" s="504">
        <f>+K24</f>
        <v>0</v>
      </c>
      <c r="L22" s="504">
        <f>+L24</f>
        <v>10000</v>
      </c>
    </row>
    <row r="23" spans="1:12" s="9" customFormat="1" ht="34.5" x14ac:dyDescent="0.25">
      <c r="A23" s="174"/>
      <c r="B23" s="174"/>
      <c r="C23" s="174" t="s">
        <v>208</v>
      </c>
      <c r="D23" s="502"/>
      <c r="E23" s="502"/>
      <c r="F23" s="502"/>
      <c r="G23" s="502"/>
      <c r="H23" s="502"/>
      <c r="I23" s="502"/>
      <c r="J23" s="502"/>
      <c r="K23" s="502"/>
      <c r="L23" s="502"/>
    </row>
    <row r="24" spans="1:12" s="239" customFormat="1" x14ac:dyDescent="0.25">
      <c r="A24" s="236"/>
      <c r="B24" s="236"/>
      <c r="C24" s="236" t="s">
        <v>7</v>
      </c>
      <c r="D24" s="503">
        <f t="shared" si="6"/>
        <v>10000</v>
      </c>
      <c r="E24" s="503">
        <f t="shared" ref="E24:L27" si="13">+E25</f>
        <v>0</v>
      </c>
      <c r="F24" s="503">
        <f t="shared" si="13"/>
        <v>10000</v>
      </c>
      <c r="G24" s="503">
        <f t="shared" ref="G24:G27" si="14">+H24+I24</f>
        <v>10000</v>
      </c>
      <c r="H24" s="503">
        <f t="shared" si="13"/>
        <v>0</v>
      </c>
      <c r="I24" s="503">
        <f t="shared" si="13"/>
        <v>10000</v>
      </c>
      <c r="J24" s="503">
        <f t="shared" ref="J24:J27" si="15">+K24+L24</f>
        <v>10000</v>
      </c>
      <c r="K24" s="503">
        <f t="shared" si="13"/>
        <v>0</v>
      </c>
      <c r="L24" s="503">
        <f t="shared" si="13"/>
        <v>10000</v>
      </c>
    </row>
    <row r="25" spans="1:12" s="9" customFormat="1" x14ac:dyDescent="0.25">
      <c r="A25" s="174"/>
      <c r="B25" s="174"/>
      <c r="C25" s="174" t="s">
        <v>106</v>
      </c>
      <c r="D25" s="505">
        <f t="shared" si="6"/>
        <v>10000</v>
      </c>
      <c r="E25" s="505">
        <f t="shared" si="13"/>
        <v>0</v>
      </c>
      <c r="F25" s="505">
        <f t="shared" si="13"/>
        <v>10000</v>
      </c>
      <c r="G25" s="505">
        <f t="shared" si="14"/>
        <v>10000</v>
      </c>
      <c r="H25" s="505">
        <f t="shared" si="13"/>
        <v>0</v>
      </c>
      <c r="I25" s="505">
        <f t="shared" si="13"/>
        <v>10000</v>
      </c>
      <c r="J25" s="505">
        <f t="shared" si="15"/>
        <v>10000</v>
      </c>
      <c r="K25" s="505">
        <f t="shared" si="13"/>
        <v>0</v>
      </c>
      <c r="L25" s="505">
        <f t="shared" si="13"/>
        <v>10000</v>
      </c>
    </row>
    <row r="26" spans="1:12" s="9" customFormat="1" x14ac:dyDescent="0.25">
      <c r="A26" s="174"/>
      <c r="B26" s="174"/>
      <c r="C26" s="174" t="s">
        <v>107</v>
      </c>
      <c r="D26" s="505">
        <f t="shared" si="6"/>
        <v>10000</v>
      </c>
      <c r="E26" s="505">
        <f t="shared" si="13"/>
        <v>0</v>
      </c>
      <c r="F26" s="505">
        <f t="shared" si="13"/>
        <v>10000</v>
      </c>
      <c r="G26" s="505">
        <f t="shared" si="14"/>
        <v>10000</v>
      </c>
      <c r="H26" s="505">
        <f t="shared" si="13"/>
        <v>0</v>
      </c>
      <c r="I26" s="505">
        <f t="shared" si="13"/>
        <v>10000</v>
      </c>
      <c r="J26" s="505">
        <f t="shared" si="15"/>
        <v>10000</v>
      </c>
      <c r="K26" s="505">
        <f t="shared" si="13"/>
        <v>0</v>
      </c>
      <c r="L26" s="505">
        <f t="shared" si="13"/>
        <v>10000</v>
      </c>
    </row>
    <row r="27" spans="1:12" s="9" customFormat="1" ht="51.75" x14ac:dyDescent="0.25">
      <c r="A27" s="174"/>
      <c r="B27" s="174"/>
      <c r="C27" s="151" t="s">
        <v>159</v>
      </c>
      <c r="D27" s="505">
        <f t="shared" si="6"/>
        <v>10000</v>
      </c>
      <c r="E27" s="505">
        <f t="shared" si="13"/>
        <v>0</v>
      </c>
      <c r="F27" s="505">
        <f t="shared" si="13"/>
        <v>10000</v>
      </c>
      <c r="G27" s="505">
        <f t="shared" si="14"/>
        <v>10000</v>
      </c>
      <c r="H27" s="505">
        <f t="shared" si="13"/>
        <v>0</v>
      </c>
      <c r="I27" s="505">
        <f t="shared" si="13"/>
        <v>10000</v>
      </c>
      <c r="J27" s="505">
        <f t="shared" si="15"/>
        <v>10000</v>
      </c>
      <c r="K27" s="505">
        <f t="shared" si="13"/>
        <v>0</v>
      </c>
      <c r="L27" s="505">
        <f t="shared" si="13"/>
        <v>10000</v>
      </c>
    </row>
    <row r="28" spans="1:12" s="9" customFormat="1" x14ac:dyDescent="0.25">
      <c r="A28" s="174"/>
      <c r="B28" s="174"/>
      <c r="C28" s="151" t="s">
        <v>165</v>
      </c>
      <c r="D28" s="505">
        <f>+E28+F28</f>
        <v>10000</v>
      </c>
      <c r="E28" s="505"/>
      <c r="F28" s="505">
        <v>10000</v>
      </c>
      <c r="G28" s="505">
        <f>+H28+I28</f>
        <v>10000</v>
      </c>
      <c r="H28" s="505"/>
      <c r="I28" s="505">
        <v>10000</v>
      </c>
      <c r="J28" s="505">
        <f>+K28+L28</f>
        <v>10000</v>
      </c>
      <c r="K28" s="505"/>
      <c r="L28" s="505">
        <v>10000</v>
      </c>
    </row>
  </sheetData>
  <mergeCells count="18">
    <mergeCell ref="D9:L9"/>
    <mergeCell ref="A9:B11"/>
    <mergeCell ref="C9:C11"/>
    <mergeCell ref="D10:F10"/>
    <mergeCell ref="G10:I10"/>
    <mergeCell ref="J10:L10"/>
    <mergeCell ref="D11:D12"/>
    <mergeCell ref="E11:F11"/>
    <mergeCell ref="G11:G12"/>
    <mergeCell ref="H11:I11"/>
    <mergeCell ref="J11:J12"/>
    <mergeCell ref="K11:L11"/>
    <mergeCell ref="A6:L6"/>
    <mergeCell ref="I1:J1"/>
    <mergeCell ref="K1:L1"/>
    <mergeCell ref="I2:L2"/>
    <mergeCell ref="I3:J3"/>
    <mergeCell ref="K3:L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J87"/>
  <sheetViews>
    <sheetView zoomScaleNormal="100" workbookViewId="0">
      <selection activeCell="J9" sqref="J9:L9"/>
    </sheetView>
  </sheetViews>
  <sheetFormatPr defaultColWidth="8.85546875" defaultRowHeight="17.25" x14ac:dyDescent="0.25"/>
  <cols>
    <col min="1" max="1" width="6.42578125" style="96" bestFit="1" customWidth="1"/>
    <col min="2" max="2" width="9.7109375" style="96" customWidth="1"/>
    <col min="3" max="3" width="13.140625" style="96" customWidth="1"/>
    <col min="4" max="4" width="16.7109375" style="100" customWidth="1"/>
    <col min="5" max="5" width="13.140625" style="96" customWidth="1"/>
    <col min="6" max="6" width="15.42578125" style="96" customWidth="1"/>
    <col min="7" max="7" width="10.42578125" style="96" customWidth="1"/>
    <col min="8" max="8" width="22.5703125" style="96" customWidth="1"/>
    <col min="9" max="9" width="46.28515625" style="96" customWidth="1"/>
    <col min="10" max="12" width="19.42578125" style="96" customWidth="1"/>
    <col min="13" max="16384" width="8.85546875" style="96"/>
  </cols>
  <sheetData>
    <row r="1" spans="1:62" ht="28.5" customHeight="1" x14ac:dyDescent="0.25">
      <c r="D1" s="24"/>
      <c r="E1" s="24"/>
      <c r="F1" s="24"/>
      <c r="G1" s="414"/>
      <c r="H1" s="414"/>
      <c r="J1" s="414" t="s">
        <v>194</v>
      </c>
      <c r="K1" s="414"/>
      <c r="L1" s="414"/>
    </row>
    <row r="2" spans="1:62" ht="17.850000000000001" customHeight="1" x14ac:dyDescent="0.3">
      <c r="D2" s="25"/>
      <c r="E2" s="25"/>
      <c r="F2" s="26"/>
      <c r="H2" s="57"/>
      <c r="I2" s="57"/>
      <c r="J2" s="415" t="s">
        <v>74</v>
      </c>
      <c r="K2" s="415"/>
      <c r="L2" s="415"/>
    </row>
    <row r="3" spans="1:62" x14ac:dyDescent="0.3">
      <c r="D3" s="25"/>
      <c r="E3" s="25"/>
      <c r="F3" s="26"/>
      <c r="G3" s="415"/>
      <c r="H3" s="415"/>
      <c r="J3" s="415" t="s">
        <v>20</v>
      </c>
      <c r="K3" s="415"/>
      <c r="L3" s="415"/>
    </row>
    <row r="4" spans="1:62" x14ac:dyDescent="0.3">
      <c r="D4" s="25"/>
      <c r="E4" s="25"/>
      <c r="F4" s="26"/>
      <c r="G4" s="57"/>
      <c r="H4" s="57"/>
      <c r="I4" s="57"/>
    </row>
    <row r="5" spans="1:62" x14ac:dyDescent="0.3">
      <c r="D5" s="25"/>
      <c r="E5" s="25"/>
      <c r="F5" s="26"/>
      <c r="G5" s="57"/>
      <c r="H5" s="57"/>
      <c r="I5" s="57"/>
    </row>
    <row r="6" spans="1:62" ht="49.9" customHeight="1" x14ac:dyDescent="0.25">
      <c r="A6" s="410" t="s">
        <v>330</v>
      </c>
      <c r="B6" s="410"/>
      <c r="C6" s="410"/>
      <c r="D6" s="410"/>
      <c r="E6" s="410"/>
      <c r="F6" s="410"/>
      <c r="G6" s="410"/>
      <c r="H6" s="410"/>
      <c r="I6" s="410"/>
      <c r="J6" s="410"/>
      <c r="K6" s="410"/>
      <c r="L6" s="410"/>
    </row>
    <row r="8" spans="1:62" x14ac:dyDescent="0.25">
      <c r="L8" s="96" t="str">
        <f>+'Հավելված N 5'!L8</f>
        <v>հազ. դրամներով</v>
      </c>
    </row>
    <row r="9" spans="1:62" ht="61.9" customHeight="1" x14ac:dyDescent="0.25">
      <c r="A9" s="350" t="s">
        <v>88</v>
      </c>
      <c r="B9" s="350" t="s">
        <v>89</v>
      </c>
      <c r="C9" s="350"/>
      <c r="D9" s="350" t="s">
        <v>90</v>
      </c>
      <c r="E9" s="350"/>
      <c r="F9" s="350"/>
      <c r="G9" s="350"/>
      <c r="H9" s="350" t="s">
        <v>91</v>
      </c>
      <c r="I9" s="350" t="s">
        <v>92</v>
      </c>
      <c r="J9" s="447" t="s">
        <v>48</v>
      </c>
      <c r="K9" s="448"/>
      <c r="L9" s="449"/>
    </row>
    <row r="10" spans="1:62" ht="51" customHeight="1" x14ac:dyDescent="0.25">
      <c r="A10" s="350"/>
      <c r="B10" s="81" t="s">
        <v>99</v>
      </c>
      <c r="C10" s="81" t="s">
        <v>98</v>
      </c>
      <c r="D10" s="81" t="s">
        <v>93</v>
      </c>
      <c r="E10" s="81" t="s">
        <v>98</v>
      </c>
      <c r="F10" s="81" t="s">
        <v>100</v>
      </c>
      <c r="G10" s="81" t="s">
        <v>94</v>
      </c>
      <c r="H10" s="350"/>
      <c r="I10" s="350"/>
      <c r="J10" s="81" t="s">
        <v>95</v>
      </c>
      <c r="K10" s="81" t="s">
        <v>96</v>
      </c>
      <c r="L10" s="81" t="s">
        <v>97</v>
      </c>
    </row>
    <row r="11" spans="1:62" s="107" customFormat="1" x14ac:dyDescent="0.25">
      <c r="A11" s="431" t="s">
        <v>101</v>
      </c>
      <c r="B11" s="431"/>
      <c r="C11" s="431"/>
      <c r="D11" s="431"/>
      <c r="E11" s="431"/>
      <c r="F11" s="431"/>
      <c r="G11" s="431"/>
      <c r="H11" s="431"/>
      <c r="I11" s="431"/>
      <c r="J11" s="176">
        <f>+J13</f>
        <v>0</v>
      </c>
      <c r="K11" s="176">
        <f t="shared" ref="K11:L11" si="0">+K13</f>
        <v>4.3655745685100555E-11</v>
      </c>
      <c r="L11" s="176">
        <f t="shared" si="0"/>
        <v>4.3655745685100555E-11</v>
      </c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21"/>
      <c r="Z11" s="221"/>
      <c r="AA11" s="221"/>
      <c r="AB11" s="221"/>
      <c r="AC11" s="221"/>
      <c r="AD11" s="221"/>
      <c r="AE11" s="221"/>
      <c r="AF11" s="221"/>
      <c r="AG11" s="221"/>
      <c r="AH11" s="221"/>
      <c r="AI11" s="221"/>
      <c r="AJ11" s="221"/>
      <c r="AK11" s="221"/>
      <c r="AL11" s="221"/>
      <c r="AM11" s="221"/>
      <c r="AN11" s="221"/>
      <c r="AO11" s="221"/>
      <c r="AP11" s="221"/>
      <c r="AQ11" s="221"/>
      <c r="AR11" s="221"/>
      <c r="AS11" s="221"/>
      <c r="AT11" s="221"/>
      <c r="AU11" s="221"/>
      <c r="AV11" s="221"/>
      <c r="AW11" s="221"/>
      <c r="AX11" s="221"/>
      <c r="AY11" s="221"/>
      <c r="AZ11" s="221"/>
      <c r="BA11" s="221"/>
      <c r="BB11" s="221"/>
      <c r="BC11" s="221"/>
      <c r="BD11" s="221"/>
      <c r="BE11" s="221"/>
      <c r="BF11" s="221"/>
      <c r="BG11" s="221"/>
      <c r="BH11" s="221"/>
      <c r="BI11" s="221"/>
      <c r="BJ11" s="221"/>
    </row>
    <row r="12" spans="1:62" s="95" customFormat="1" x14ac:dyDescent="0.25">
      <c r="A12" s="434" t="s">
        <v>73</v>
      </c>
      <c r="B12" s="434"/>
      <c r="C12" s="434"/>
      <c r="D12" s="434"/>
      <c r="E12" s="434"/>
      <c r="F12" s="434"/>
      <c r="G12" s="434"/>
      <c r="H12" s="434"/>
      <c r="I12" s="434"/>
      <c r="J12" s="23"/>
      <c r="K12" s="23"/>
      <c r="L12" s="23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/>
      <c r="AJ12" s="222"/>
      <c r="AK12" s="222"/>
      <c r="AL12" s="222"/>
      <c r="AM12" s="222"/>
      <c r="AN12" s="222"/>
      <c r="AO12" s="222"/>
      <c r="AP12" s="222"/>
      <c r="AQ12" s="222"/>
      <c r="AR12" s="222"/>
      <c r="AS12" s="222"/>
      <c r="AT12" s="222"/>
      <c r="AU12" s="222"/>
      <c r="AV12" s="222"/>
      <c r="AW12" s="222"/>
      <c r="AX12" s="222"/>
      <c r="AY12" s="222"/>
      <c r="AZ12" s="222"/>
      <c r="BA12" s="222"/>
      <c r="BB12" s="222"/>
      <c r="BC12" s="222"/>
      <c r="BD12" s="222"/>
      <c r="BE12" s="222"/>
      <c r="BF12" s="222"/>
      <c r="BG12" s="222"/>
      <c r="BH12" s="222"/>
      <c r="BI12" s="222"/>
      <c r="BJ12" s="222"/>
    </row>
    <row r="13" spans="1:62" s="104" customFormat="1" ht="30" customHeight="1" x14ac:dyDescent="0.25">
      <c r="A13" s="435" t="s">
        <v>102</v>
      </c>
      <c r="B13" s="435"/>
      <c r="C13" s="435"/>
      <c r="D13" s="435"/>
      <c r="E13" s="435"/>
      <c r="F13" s="435"/>
      <c r="G13" s="435"/>
      <c r="H13" s="435"/>
      <c r="I13" s="435"/>
      <c r="J13" s="177">
        <f>+J14+J26+J37+J50+J57+J63</f>
        <v>0</v>
      </c>
      <c r="K13" s="177">
        <f t="shared" ref="K13:L13" si="1">+K14+K26+K37+K50+K57+K63</f>
        <v>4.3655745685100555E-11</v>
      </c>
      <c r="L13" s="177">
        <f t="shared" si="1"/>
        <v>4.3655745685100555E-11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</row>
    <row r="14" spans="1:62" ht="22.5" customHeight="1" x14ac:dyDescent="0.25">
      <c r="A14" s="432"/>
      <c r="B14" s="292">
        <v>1045</v>
      </c>
      <c r="C14" s="436" t="s">
        <v>258</v>
      </c>
      <c r="D14" s="436"/>
      <c r="E14" s="436"/>
      <c r="F14" s="436"/>
      <c r="G14" s="436"/>
      <c r="H14" s="436"/>
      <c r="I14" s="436"/>
      <c r="J14" s="77">
        <f>+J15+J20</f>
        <v>-99456</v>
      </c>
      <c r="K14" s="77">
        <f t="shared" ref="K14:L14" si="2">+K15+K20</f>
        <v>0</v>
      </c>
      <c r="L14" s="77">
        <f t="shared" si="2"/>
        <v>0</v>
      </c>
    </row>
    <row r="15" spans="1:62" s="97" customFormat="1" ht="33" customHeight="1" x14ac:dyDescent="0.25">
      <c r="A15" s="432"/>
      <c r="B15" s="440"/>
      <c r="C15" s="441"/>
      <c r="D15" s="292" t="s">
        <v>271</v>
      </c>
      <c r="E15" s="436" t="s">
        <v>272</v>
      </c>
      <c r="F15" s="436"/>
      <c r="G15" s="436"/>
      <c r="H15" s="436"/>
      <c r="I15" s="436"/>
      <c r="J15" s="98">
        <f>+'Հավելված N 1'!G17</f>
        <v>-37296</v>
      </c>
      <c r="K15" s="98">
        <f>+'Հավելված N 1'!H17</f>
        <v>0</v>
      </c>
      <c r="L15" s="98">
        <f>+'Հավելված N 1'!I17</f>
        <v>0</v>
      </c>
    </row>
    <row r="16" spans="1:62" ht="42.75" customHeight="1" x14ac:dyDescent="0.25">
      <c r="A16" s="432"/>
      <c r="B16" s="440"/>
      <c r="C16" s="441"/>
      <c r="D16" s="440"/>
      <c r="E16" s="441"/>
      <c r="F16" s="438" t="s">
        <v>300</v>
      </c>
      <c r="G16" s="438"/>
      <c r="H16" s="438"/>
      <c r="I16" s="438"/>
      <c r="J16" s="438"/>
      <c r="K16" s="438"/>
      <c r="L16" s="446"/>
    </row>
    <row r="17" spans="1:12" ht="33.4" customHeight="1" x14ac:dyDescent="0.25">
      <c r="A17" s="432"/>
      <c r="B17" s="440"/>
      <c r="C17" s="441"/>
      <c r="D17" s="440"/>
      <c r="E17" s="441"/>
      <c r="F17" s="441"/>
      <c r="G17" s="438" t="s">
        <v>63</v>
      </c>
      <c r="H17" s="438"/>
      <c r="I17" s="438"/>
      <c r="J17" s="438"/>
      <c r="K17" s="438"/>
      <c r="L17" s="446"/>
    </row>
    <row r="18" spans="1:12" ht="33.4" customHeight="1" x14ac:dyDescent="0.25">
      <c r="A18" s="432"/>
      <c r="B18" s="440"/>
      <c r="C18" s="441"/>
      <c r="D18" s="440"/>
      <c r="E18" s="441"/>
      <c r="F18" s="441"/>
      <c r="G18" s="441"/>
      <c r="H18" s="438" t="s">
        <v>301</v>
      </c>
      <c r="I18" s="438"/>
      <c r="J18" s="438"/>
      <c r="K18" s="438"/>
      <c r="L18" s="446"/>
    </row>
    <row r="19" spans="1:12" ht="51.75" x14ac:dyDescent="0.25">
      <c r="A19" s="432"/>
      <c r="B19" s="440"/>
      <c r="C19" s="441"/>
      <c r="D19" s="440"/>
      <c r="E19" s="441"/>
      <c r="F19" s="441"/>
      <c r="G19" s="441"/>
      <c r="H19" s="293"/>
      <c r="I19" s="104" t="s">
        <v>302</v>
      </c>
      <c r="J19" s="294">
        <v>-1</v>
      </c>
      <c r="K19" s="295" t="s">
        <v>303</v>
      </c>
      <c r="L19" s="295"/>
    </row>
    <row r="20" spans="1:12" s="97" customFormat="1" ht="33" customHeight="1" x14ac:dyDescent="0.25">
      <c r="A20" s="432"/>
      <c r="B20" s="440"/>
      <c r="C20" s="441"/>
      <c r="D20" s="292" t="s">
        <v>274</v>
      </c>
      <c r="E20" s="436" t="s">
        <v>275</v>
      </c>
      <c r="F20" s="436"/>
      <c r="G20" s="436"/>
      <c r="H20" s="436"/>
      <c r="I20" s="436"/>
      <c r="J20" s="98">
        <f>+'Հավելված N 1'!G18</f>
        <v>-62160</v>
      </c>
      <c r="K20" s="98">
        <f>+'Հավելված N 1'!H18</f>
        <v>0</v>
      </c>
      <c r="L20" s="98">
        <f>+'Հավելված N 1'!I18</f>
        <v>0</v>
      </c>
    </row>
    <row r="21" spans="1:12" ht="33.4" customHeight="1" x14ac:dyDescent="0.25">
      <c r="A21" s="432"/>
      <c r="B21" s="440"/>
      <c r="C21" s="441"/>
      <c r="D21" s="440"/>
      <c r="E21" s="441"/>
      <c r="F21" s="450" t="s">
        <v>304</v>
      </c>
      <c r="G21" s="451"/>
      <c r="H21" s="451"/>
      <c r="I21" s="451"/>
      <c r="J21" s="451"/>
      <c r="K21" s="451"/>
      <c r="L21" s="451"/>
    </row>
    <row r="22" spans="1:12" ht="33.4" customHeight="1" x14ac:dyDescent="0.25">
      <c r="A22" s="432"/>
      <c r="B22" s="440"/>
      <c r="C22" s="441"/>
      <c r="D22" s="440"/>
      <c r="E22" s="441"/>
      <c r="F22" s="433"/>
      <c r="G22" s="450" t="s">
        <v>63</v>
      </c>
      <c r="H22" s="451"/>
      <c r="I22" s="451"/>
      <c r="J22" s="451"/>
      <c r="K22" s="451"/>
      <c r="L22" s="451"/>
    </row>
    <row r="23" spans="1:12" ht="33.4" customHeight="1" x14ac:dyDescent="0.25">
      <c r="A23" s="432"/>
      <c r="B23" s="440"/>
      <c r="C23" s="441"/>
      <c r="D23" s="440"/>
      <c r="E23" s="441"/>
      <c r="F23" s="433"/>
      <c r="G23" s="433"/>
      <c r="H23" s="450" t="s">
        <v>301</v>
      </c>
      <c r="I23" s="451"/>
      <c r="J23" s="451"/>
      <c r="K23" s="451"/>
      <c r="L23" s="451"/>
    </row>
    <row r="24" spans="1:12" ht="51.75" x14ac:dyDescent="0.25">
      <c r="A24" s="432"/>
      <c r="B24" s="440"/>
      <c r="C24" s="441"/>
      <c r="D24" s="440"/>
      <c r="E24" s="441"/>
      <c r="F24" s="433"/>
      <c r="G24" s="433"/>
      <c r="H24" s="293"/>
      <c r="I24" s="203" t="s">
        <v>305</v>
      </c>
      <c r="J24" s="296">
        <v>-2</v>
      </c>
      <c r="K24" s="297" t="s">
        <v>303</v>
      </c>
      <c r="L24" s="297"/>
    </row>
    <row r="25" spans="1:12" ht="8.65" customHeight="1" x14ac:dyDescent="0.25">
      <c r="A25" s="432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298"/>
    </row>
    <row r="26" spans="1:12" s="101" customFormat="1" x14ac:dyDescent="0.25">
      <c r="A26" s="432"/>
      <c r="B26" s="152">
        <v>1075</v>
      </c>
      <c r="C26" s="428" t="s">
        <v>308</v>
      </c>
      <c r="D26" s="428"/>
      <c r="E26" s="428"/>
      <c r="F26" s="428"/>
      <c r="G26" s="428"/>
      <c r="H26" s="428"/>
      <c r="I26" s="428"/>
      <c r="J26" s="77">
        <f>+J27+J32</f>
        <v>-141579.6</v>
      </c>
      <c r="K26" s="77">
        <f t="shared" ref="K26:L26" si="3">+K27+K32</f>
        <v>0</v>
      </c>
      <c r="L26" s="77">
        <f t="shared" si="3"/>
        <v>0</v>
      </c>
    </row>
    <row r="27" spans="1:12" s="102" customFormat="1" ht="33" customHeight="1" x14ac:dyDescent="0.25">
      <c r="A27" s="432"/>
      <c r="B27" s="385"/>
      <c r="C27" s="385"/>
      <c r="D27" s="67" t="s">
        <v>342</v>
      </c>
      <c r="E27" s="428" t="s">
        <v>343</v>
      </c>
      <c r="F27" s="428"/>
      <c r="G27" s="428"/>
      <c r="H27" s="428"/>
      <c r="I27" s="428"/>
      <c r="J27" s="94">
        <f>+'Հավելված N 1'!G20</f>
        <v>-39579.599999999999</v>
      </c>
      <c r="K27" s="94">
        <f>+'Հավելված N 1'!H20</f>
        <v>0</v>
      </c>
      <c r="L27" s="94">
        <f>+'Հավելված N 1'!I20</f>
        <v>0</v>
      </c>
    </row>
    <row r="28" spans="1:12" s="101" customFormat="1" x14ac:dyDescent="0.25">
      <c r="A28" s="432"/>
      <c r="B28" s="386"/>
      <c r="C28" s="386"/>
      <c r="D28" s="363"/>
      <c r="E28" s="363"/>
      <c r="F28" s="443" t="s">
        <v>346</v>
      </c>
      <c r="G28" s="443"/>
      <c r="H28" s="443"/>
      <c r="I28" s="443"/>
      <c r="J28" s="443"/>
      <c r="K28" s="443"/>
      <c r="L28" s="444"/>
    </row>
    <row r="29" spans="1:12" s="101" customFormat="1" ht="17.850000000000001" customHeight="1" x14ac:dyDescent="0.25">
      <c r="A29" s="432"/>
      <c r="B29" s="386"/>
      <c r="C29" s="386"/>
      <c r="D29" s="363"/>
      <c r="E29" s="363"/>
      <c r="F29" s="363"/>
      <c r="G29" s="443" t="s">
        <v>347</v>
      </c>
      <c r="H29" s="443"/>
      <c r="I29" s="443"/>
      <c r="J29" s="443"/>
      <c r="K29" s="443"/>
      <c r="L29" s="444"/>
    </row>
    <row r="30" spans="1:12" s="101" customFormat="1" x14ac:dyDescent="0.25">
      <c r="A30" s="432"/>
      <c r="B30" s="386"/>
      <c r="C30" s="386"/>
      <c r="D30" s="363"/>
      <c r="E30" s="363"/>
      <c r="F30" s="363"/>
      <c r="G30" s="363"/>
      <c r="H30" s="443" t="s">
        <v>348</v>
      </c>
      <c r="I30" s="443"/>
      <c r="J30" s="443"/>
      <c r="K30" s="443"/>
      <c r="L30" s="444"/>
    </row>
    <row r="31" spans="1:12" ht="51.75" x14ac:dyDescent="0.25">
      <c r="A31" s="432"/>
      <c r="B31" s="386"/>
      <c r="C31" s="386"/>
      <c r="D31" s="363"/>
      <c r="E31" s="363"/>
      <c r="F31" s="363"/>
      <c r="G31" s="363"/>
      <c r="H31" s="293"/>
      <c r="I31" s="295" t="s">
        <v>349</v>
      </c>
      <c r="J31" s="294">
        <v>-5</v>
      </c>
      <c r="K31" s="295" t="s">
        <v>303</v>
      </c>
      <c r="L31" s="295"/>
    </row>
    <row r="32" spans="1:12" s="102" customFormat="1" ht="33" customHeight="1" x14ac:dyDescent="0.25">
      <c r="A32" s="432"/>
      <c r="B32" s="386"/>
      <c r="C32" s="386"/>
      <c r="D32" s="67" t="s">
        <v>296</v>
      </c>
      <c r="E32" s="428" t="s">
        <v>297</v>
      </c>
      <c r="F32" s="428"/>
      <c r="G32" s="428"/>
      <c r="H32" s="428"/>
      <c r="I32" s="428"/>
      <c r="J32" s="94">
        <f>+'Հավելված N 1'!G21</f>
        <v>-102000</v>
      </c>
      <c r="K32" s="94">
        <f>+'Հավելված N 1'!H21</f>
        <v>0</v>
      </c>
      <c r="L32" s="94">
        <f>+'Հավելված N 1'!I21</f>
        <v>0</v>
      </c>
    </row>
    <row r="33" spans="1:12" s="101" customFormat="1" ht="18" customHeight="1" x14ac:dyDescent="0.25">
      <c r="A33" s="432"/>
      <c r="B33" s="386"/>
      <c r="C33" s="386"/>
      <c r="D33" s="363"/>
      <c r="E33" s="363"/>
      <c r="F33" s="452" t="s">
        <v>306</v>
      </c>
      <c r="G33" s="452"/>
      <c r="H33" s="452"/>
      <c r="I33" s="452"/>
      <c r="J33" s="452"/>
      <c r="K33" s="452"/>
      <c r="L33" s="452"/>
    </row>
    <row r="34" spans="1:12" s="101" customFormat="1" ht="17.850000000000001" customHeight="1" x14ac:dyDescent="0.25">
      <c r="A34" s="432"/>
      <c r="B34" s="386"/>
      <c r="C34" s="386"/>
      <c r="D34" s="363"/>
      <c r="E34" s="363"/>
      <c r="F34" s="363"/>
      <c r="G34" s="443" t="s">
        <v>63</v>
      </c>
      <c r="H34" s="443"/>
      <c r="I34" s="443"/>
      <c r="J34" s="443"/>
      <c r="K34" s="443"/>
      <c r="L34" s="444"/>
    </row>
    <row r="35" spans="1:12" s="101" customFormat="1" x14ac:dyDescent="0.25">
      <c r="A35" s="432"/>
      <c r="B35" s="387"/>
      <c r="C35" s="387"/>
      <c r="D35" s="363"/>
      <c r="E35" s="363"/>
      <c r="F35" s="363"/>
      <c r="G35" s="67"/>
      <c r="H35" s="442" t="s">
        <v>307</v>
      </c>
      <c r="I35" s="443"/>
      <c r="J35" s="443"/>
      <c r="K35" s="443"/>
      <c r="L35" s="444"/>
    </row>
    <row r="36" spans="1:12" ht="8.65" customHeight="1" x14ac:dyDescent="0.25">
      <c r="A36" s="432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298"/>
    </row>
    <row r="37" spans="1:12" s="101" customFormat="1" x14ac:dyDescent="0.25">
      <c r="A37" s="432"/>
      <c r="B37" s="152">
        <v>1163</v>
      </c>
      <c r="C37" s="428" t="s">
        <v>260</v>
      </c>
      <c r="D37" s="428"/>
      <c r="E37" s="428"/>
      <c r="F37" s="428"/>
      <c r="G37" s="428"/>
      <c r="H37" s="428"/>
      <c r="I37" s="428"/>
      <c r="J37" s="77">
        <f>+J38+J43</f>
        <v>-328763.7</v>
      </c>
      <c r="K37" s="77">
        <f t="shared" ref="K37:L37" si="4">+K38+K43</f>
        <v>0</v>
      </c>
      <c r="L37" s="77">
        <f t="shared" si="4"/>
        <v>0</v>
      </c>
    </row>
    <row r="38" spans="1:12" s="102" customFormat="1" ht="34.9" customHeight="1" x14ac:dyDescent="0.25">
      <c r="A38" s="432"/>
      <c r="B38" s="364"/>
      <c r="C38" s="363"/>
      <c r="D38" s="152" t="s">
        <v>280</v>
      </c>
      <c r="E38" s="428" t="s">
        <v>222</v>
      </c>
      <c r="F38" s="428"/>
      <c r="G38" s="428"/>
      <c r="H38" s="428"/>
      <c r="I38" s="428"/>
      <c r="J38" s="94">
        <f>+'Հավելված N 1'!G23</f>
        <v>-86005.2</v>
      </c>
      <c r="K38" s="94">
        <f>+'Հավելված N 1'!H23</f>
        <v>0</v>
      </c>
      <c r="L38" s="94">
        <f>+'Հավելված N 1'!I23</f>
        <v>0</v>
      </c>
    </row>
    <row r="39" spans="1:12" s="101" customFormat="1" ht="23.25" customHeight="1" x14ac:dyDescent="0.25">
      <c r="A39" s="432"/>
      <c r="B39" s="364"/>
      <c r="C39" s="363"/>
      <c r="D39" s="364"/>
      <c r="E39" s="363"/>
      <c r="F39" s="451" t="s">
        <v>309</v>
      </c>
      <c r="G39" s="451"/>
      <c r="H39" s="451"/>
      <c r="I39" s="451"/>
      <c r="J39" s="451"/>
      <c r="K39" s="451"/>
      <c r="L39" s="451"/>
    </row>
    <row r="40" spans="1:12" s="101" customFormat="1" ht="26.25" customHeight="1" x14ac:dyDescent="0.25">
      <c r="A40" s="432"/>
      <c r="B40" s="364"/>
      <c r="C40" s="363"/>
      <c r="D40" s="364"/>
      <c r="E40" s="363"/>
      <c r="F40" s="453"/>
      <c r="G40" s="451" t="s">
        <v>310</v>
      </c>
      <c r="H40" s="451"/>
      <c r="I40" s="451"/>
      <c r="J40" s="451"/>
      <c r="K40" s="451"/>
      <c r="L40" s="451"/>
    </row>
    <row r="41" spans="1:12" s="101" customFormat="1" ht="36" customHeight="1" x14ac:dyDescent="0.25">
      <c r="A41" s="432"/>
      <c r="B41" s="364"/>
      <c r="C41" s="363"/>
      <c r="D41" s="364"/>
      <c r="E41" s="363"/>
      <c r="F41" s="454"/>
      <c r="G41" s="453"/>
      <c r="H41" s="451" t="s">
        <v>311</v>
      </c>
      <c r="I41" s="451"/>
      <c r="J41" s="451"/>
      <c r="K41" s="451"/>
      <c r="L41" s="451"/>
    </row>
    <row r="42" spans="1:12" ht="34.5" x14ac:dyDescent="0.25">
      <c r="A42" s="432"/>
      <c r="B42" s="364"/>
      <c r="C42" s="363"/>
      <c r="D42" s="364"/>
      <c r="E42" s="363"/>
      <c r="F42" s="455"/>
      <c r="G42" s="455"/>
      <c r="H42" s="243"/>
      <c r="I42" s="295" t="s">
        <v>312</v>
      </c>
      <c r="J42" s="299">
        <v>-1</v>
      </c>
      <c r="K42" s="299"/>
      <c r="L42" s="299"/>
    </row>
    <row r="43" spans="1:12" s="102" customFormat="1" ht="34.9" customHeight="1" x14ac:dyDescent="0.25">
      <c r="A43" s="432"/>
      <c r="B43" s="364"/>
      <c r="C43" s="363"/>
      <c r="D43" s="152" t="s">
        <v>283</v>
      </c>
      <c r="E43" s="428" t="s">
        <v>225</v>
      </c>
      <c r="F43" s="428"/>
      <c r="G43" s="428"/>
      <c r="H43" s="428"/>
      <c r="I43" s="428"/>
      <c r="J43" s="94">
        <f>+'Հավելված N 1'!G24</f>
        <v>-242758.5</v>
      </c>
      <c r="K43" s="94">
        <f>+'Հավելված N 1'!H24</f>
        <v>0</v>
      </c>
      <c r="L43" s="94">
        <f>+'Հավելված N 1'!I24</f>
        <v>0</v>
      </c>
    </row>
    <row r="44" spans="1:12" s="101" customFormat="1" ht="39" customHeight="1" x14ac:dyDescent="0.25">
      <c r="A44" s="432"/>
      <c r="B44" s="364"/>
      <c r="C44" s="363"/>
      <c r="D44" s="364"/>
      <c r="E44" s="363"/>
      <c r="F44" s="450" t="s">
        <v>313</v>
      </c>
      <c r="G44" s="451"/>
      <c r="H44" s="451"/>
      <c r="I44" s="451"/>
      <c r="J44" s="451"/>
      <c r="K44" s="451"/>
      <c r="L44" s="451"/>
    </row>
    <row r="45" spans="1:12" s="101" customFormat="1" ht="36.75" customHeight="1" x14ac:dyDescent="0.25">
      <c r="A45" s="432"/>
      <c r="B45" s="364"/>
      <c r="C45" s="363"/>
      <c r="D45" s="364"/>
      <c r="E45" s="363"/>
      <c r="F45" s="433"/>
      <c r="G45" s="450" t="s">
        <v>63</v>
      </c>
      <c r="H45" s="451"/>
      <c r="I45" s="451"/>
      <c r="J45" s="451"/>
      <c r="K45" s="451"/>
      <c r="L45" s="451"/>
    </row>
    <row r="46" spans="1:12" s="101" customFormat="1" ht="36" customHeight="1" x14ac:dyDescent="0.25">
      <c r="A46" s="432"/>
      <c r="B46" s="364"/>
      <c r="C46" s="363"/>
      <c r="D46" s="364"/>
      <c r="E46" s="363"/>
      <c r="F46" s="433"/>
      <c r="G46" s="433"/>
      <c r="H46" s="450" t="s">
        <v>314</v>
      </c>
      <c r="I46" s="451"/>
      <c r="J46" s="451"/>
      <c r="K46" s="451"/>
      <c r="L46" s="451"/>
    </row>
    <row r="47" spans="1:12" ht="34.5" x14ac:dyDescent="0.25">
      <c r="A47" s="432"/>
      <c r="B47" s="364"/>
      <c r="C47" s="363"/>
      <c r="D47" s="364"/>
      <c r="E47" s="363"/>
      <c r="F47" s="433"/>
      <c r="G47" s="433"/>
      <c r="H47" s="456"/>
      <c r="I47" s="298" t="s">
        <v>315</v>
      </c>
      <c r="J47" s="299">
        <v>-1</v>
      </c>
      <c r="K47" s="299"/>
      <c r="L47" s="299"/>
    </row>
    <row r="48" spans="1:12" ht="34.5" x14ac:dyDescent="0.25">
      <c r="A48" s="432"/>
      <c r="B48" s="364"/>
      <c r="C48" s="363"/>
      <c r="D48" s="364"/>
      <c r="E48" s="363"/>
      <c r="F48" s="433"/>
      <c r="G48" s="433"/>
      <c r="H48" s="456"/>
      <c r="I48" s="298" t="s">
        <v>316</v>
      </c>
      <c r="J48" s="299">
        <v>-4</v>
      </c>
      <c r="K48" s="299"/>
      <c r="L48" s="299"/>
    </row>
    <row r="49" spans="1:12" ht="8.65" customHeight="1" x14ac:dyDescent="0.25">
      <c r="A49" s="432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298"/>
    </row>
    <row r="50" spans="1:12" s="101" customFormat="1" x14ac:dyDescent="0.25">
      <c r="A50" s="432"/>
      <c r="B50" s="152">
        <v>1183</v>
      </c>
      <c r="C50" s="428" t="s">
        <v>261</v>
      </c>
      <c r="D50" s="428"/>
      <c r="E50" s="428"/>
      <c r="F50" s="428"/>
      <c r="G50" s="428"/>
      <c r="H50" s="428"/>
      <c r="I50" s="428"/>
      <c r="J50" s="77">
        <f>+J51</f>
        <v>-76282.799999999988</v>
      </c>
      <c r="K50" s="77">
        <f t="shared" ref="K50:L50" si="5">+K51</f>
        <v>0</v>
      </c>
      <c r="L50" s="77">
        <f t="shared" si="5"/>
        <v>0</v>
      </c>
    </row>
    <row r="51" spans="1:12" s="102" customFormat="1" ht="36" customHeight="1" x14ac:dyDescent="0.25">
      <c r="A51" s="432"/>
      <c r="B51" s="460"/>
      <c r="C51" s="459"/>
      <c r="D51" s="152" t="s">
        <v>288</v>
      </c>
      <c r="E51" s="451" t="s">
        <v>233</v>
      </c>
      <c r="F51" s="461"/>
      <c r="G51" s="461"/>
      <c r="H51" s="461"/>
      <c r="I51" s="461"/>
      <c r="J51" s="300">
        <f>+'Հավելված N 2'!G196</f>
        <v>-76282.799999999988</v>
      </c>
      <c r="K51" s="300">
        <f>+'Հավելված N 2'!H196</f>
        <v>0</v>
      </c>
      <c r="L51" s="300">
        <f>+'Հավելված N 2'!I196</f>
        <v>0</v>
      </c>
    </row>
    <row r="52" spans="1:12" s="101" customFormat="1" ht="44.25" customHeight="1" x14ac:dyDescent="0.25">
      <c r="A52" s="432"/>
      <c r="B52" s="460"/>
      <c r="C52" s="459"/>
      <c r="D52" s="363"/>
      <c r="E52" s="363"/>
      <c r="F52" s="450" t="s">
        <v>318</v>
      </c>
      <c r="G52" s="451"/>
      <c r="H52" s="451"/>
      <c r="I52" s="451"/>
      <c r="J52" s="451"/>
      <c r="K52" s="451"/>
      <c r="L52" s="451"/>
    </row>
    <row r="53" spans="1:12" s="101" customFormat="1" ht="25.5" customHeight="1" x14ac:dyDescent="0.25">
      <c r="A53" s="432"/>
      <c r="B53" s="460"/>
      <c r="C53" s="459"/>
      <c r="D53" s="363"/>
      <c r="E53" s="363"/>
      <c r="F53" s="433"/>
      <c r="G53" s="450" t="s">
        <v>63</v>
      </c>
      <c r="H53" s="451"/>
      <c r="I53" s="451"/>
      <c r="J53" s="451"/>
      <c r="K53" s="451"/>
      <c r="L53" s="451"/>
    </row>
    <row r="54" spans="1:12" s="101" customFormat="1" ht="24" customHeight="1" x14ac:dyDescent="0.25">
      <c r="A54" s="432"/>
      <c r="B54" s="460"/>
      <c r="C54" s="459"/>
      <c r="D54" s="363"/>
      <c r="E54" s="363"/>
      <c r="F54" s="433"/>
      <c r="G54" s="433"/>
      <c r="H54" s="450" t="s">
        <v>317</v>
      </c>
      <c r="I54" s="451"/>
      <c r="J54" s="451"/>
      <c r="K54" s="451"/>
      <c r="L54" s="451"/>
    </row>
    <row r="55" spans="1:12" ht="34.5" x14ac:dyDescent="0.25">
      <c r="A55" s="432"/>
      <c r="B55" s="460"/>
      <c r="C55" s="459"/>
      <c r="D55" s="363"/>
      <c r="E55" s="363"/>
      <c r="F55" s="433"/>
      <c r="G55" s="433"/>
      <c r="H55" s="302"/>
      <c r="I55" s="298" t="s">
        <v>319</v>
      </c>
      <c r="J55" s="299">
        <v>-2</v>
      </c>
      <c r="K55" s="299"/>
      <c r="L55" s="299"/>
    </row>
    <row r="56" spans="1:12" ht="8.65" customHeight="1" x14ac:dyDescent="0.25">
      <c r="A56" s="432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298"/>
    </row>
    <row r="57" spans="1:12" x14ac:dyDescent="0.25">
      <c r="A57" s="432"/>
      <c r="B57" s="292">
        <v>1189</v>
      </c>
      <c r="C57" s="436" t="s">
        <v>184</v>
      </c>
      <c r="D57" s="436"/>
      <c r="E57" s="436"/>
      <c r="F57" s="436"/>
      <c r="G57" s="436"/>
      <c r="H57" s="436"/>
      <c r="I57" s="436"/>
      <c r="J57" s="77">
        <f t="shared" ref="J57:L57" si="6">+J58</f>
        <v>10000</v>
      </c>
      <c r="K57" s="77">
        <f t="shared" si="6"/>
        <v>10000</v>
      </c>
      <c r="L57" s="77">
        <f t="shared" si="6"/>
        <v>10000</v>
      </c>
    </row>
    <row r="58" spans="1:12" s="97" customFormat="1" ht="33" customHeight="1" x14ac:dyDescent="0.25">
      <c r="A58" s="432"/>
      <c r="B58" s="445"/>
      <c r="C58" s="429"/>
      <c r="D58" s="99" t="s">
        <v>185</v>
      </c>
      <c r="E58" s="436" t="s">
        <v>182</v>
      </c>
      <c r="F58" s="436"/>
      <c r="G58" s="436"/>
      <c r="H58" s="436"/>
      <c r="I58" s="436"/>
      <c r="J58" s="98">
        <f>+'Հավելված N 1'!G28</f>
        <v>10000</v>
      </c>
      <c r="K58" s="98">
        <f>+'Հավելված N 1'!H28</f>
        <v>10000</v>
      </c>
      <c r="L58" s="98">
        <f>+'Հավելված N 1'!I28</f>
        <v>10000</v>
      </c>
    </row>
    <row r="59" spans="1:12" x14ac:dyDescent="0.25">
      <c r="A59" s="432"/>
      <c r="B59" s="445"/>
      <c r="C59" s="430"/>
      <c r="D59" s="429"/>
      <c r="E59" s="429"/>
      <c r="F59" s="437" t="s">
        <v>186</v>
      </c>
      <c r="G59" s="438"/>
      <c r="H59" s="438"/>
      <c r="I59" s="438"/>
      <c r="J59" s="438"/>
      <c r="K59" s="438"/>
      <c r="L59" s="439"/>
    </row>
    <row r="60" spans="1:12" x14ac:dyDescent="0.25">
      <c r="A60" s="432"/>
      <c r="B60" s="445"/>
      <c r="C60" s="430"/>
      <c r="D60" s="430"/>
      <c r="E60" s="430"/>
      <c r="F60" s="429"/>
      <c r="G60" s="437" t="s">
        <v>187</v>
      </c>
      <c r="H60" s="438"/>
      <c r="I60" s="438"/>
      <c r="J60" s="438"/>
      <c r="K60" s="438"/>
      <c r="L60" s="439"/>
    </row>
    <row r="61" spans="1:12" x14ac:dyDescent="0.25">
      <c r="A61" s="432"/>
      <c r="B61" s="445"/>
      <c r="C61" s="430"/>
      <c r="D61" s="430"/>
      <c r="E61" s="430"/>
      <c r="F61" s="430"/>
      <c r="G61" s="160"/>
      <c r="H61" s="437" t="s">
        <v>188</v>
      </c>
      <c r="I61" s="438"/>
      <c r="J61" s="438"/>
      <c r="K61" s="438"/>
      <c r="L61" s="439"/>
    </row>
    <row r="62" spans="1:12" ht="8.65" customHeight="1" x14ac:dyDescent="0.25">
      <c r="A62" s="432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6"/>
    </row>
    <row r="63" spans="1:12" s="101" customFormat="1" x14ac:dyDescent="0.25">
      <c r="A63" s="432"/>
      <c r="B63" s="152">
        <v>1236</v>
      </c>
      <c r="C63" s="428" t="s">
        <v>62</v>
      </c>
      <c r="D63" s="428"/>
      <c r="E63" s="428"/>
      <c r="F63" s="428"/>
      <c r="G63" s="428"/>
      <c r="H63" s="428"/>
      <c r="I63" s="428"/>
      <c r="J63" s="77">
        <f>+J64+J68+J74+J78+J83</f>
        <v>636082.1</v>
      </c>
      <c r="K63" s="77">
        <f t="shared" ref="K63:L63" si="7">+K64+K68+K74+K78+K83</f>
        <v>-9999.9999999999563</v>
      </c>
      <c r="L63" s="77">
        <f t="shared" si="7"/>
        <v>-9999.9999999999563</v>
      </c>
    </row>
    <row r="64" spans="1:12" s="102" customFormat="1" ht="34.9" customHeight="1" x14ac:dyDescent="0.25">
      <c r="A64" s="432"/>
      <c r="B64" s="363"/>
      <c r="C64" s="363"/>
      <c r="D64" s="152" t="s">
        <v>111</v>
      </c>
      <c r="E64" s="428" t="s">
        <v>112</v>
      </c>
      <c r="F64" s="428"/>
      <c r="G64" s="428"/>
      <c r="H64" s="428"/>
      <c r="I64" s="428"/>
      <c r="J64" s="94">
        <f>+'Հավելված N 1'!G30</f>
        <v>70850</v>
      </c>
      <c r="K64" s="94">
        <f>+'Հավելված N 1'!H30</f>
        <v>261463.9</v>
      </c>
      <c r="L64" s="94">
        <f>+'Հավելված N 1'!I30</f>
        <v>486378.9</v>
      </c>
    </row>
    <row r="65" spans="1:12" s="101" customFormat="1" ht="33.950000000000003" customHeight="1" x14ac:dyDescent="0.25">
      <c r="A65" s="432"/>
      <c r="B65" s="363"/>
      <c r="C65" s="363"/>
      <c r="D65" s="364"/>
      <c r="E65" s="363"/>
      <c r="F65" s="428" t="s">
        <v>118</v>
      </c>
      <c r="G65" s="428"/>
      <c r="H65" s="428"/>
      <c r="I65" s="428"/>
      <c r="J65" s="428"/>
      <c r="K65" s="428"/>
      <c r="L65" s="428"/>
    </row>
    <row r="66" spans="1:12" s="101" customFormat="1" ht="17.850000000000001" customHeight="1" x14ac:dyDescent="0.25">
      <c r="A66" s="432"/>
      <c r="B66" s="363"/>
      <c r="C66" s="363"/>
      <c r="D66" s="364"/>
      <c r="E66" s="363"/>
      <c r="F66" s="363"/>
      <c r="G66" s="428" t="s">
        <v>119</v>
      </c>
      <c r="H66" s="428"/>
      <c r="I66" s="428"/>
      <c r="J66" s="428"/>
      <c r="K66" s="428"/>
      <c r="L66" s="428"/>
    </row>
    <row r="67" spans="1:12" s="101" customFormat="1" x14ac:dyDescent="0.25">
      <c r="A67" s="432"/>
      <c r="B67" s="363"/>
      <c r="C67" s="363"/>
      <c r="D67" s="364"/>
      <c r="E67" s="363"/>
      <c r="F67" s="363"/>
      <c r="G67" s="67"/>
      <c r="H67" s="442" t="s">
        <v>117</v>
      </c>
      <c r="I67" s="443"/>
      <c r="J67" s="443"/>
      <c r="K67" s="443"/>
      <c r="L67" s="444"/>
    </row>
    <row r="68" spans="1:12" s="102" customFormat="1" ht="17.850000000000001" customHeight="1" x14ac:dyDescent="0.25">
      <c r="A68" s="432"/>
      <c r="B68" s="363"/>
      <c r="C68" s="363"/>
      <c r="D68" s="152" t="s">
        <v>176</v>
      </c>
      <c r="E68" s="465" t="s">
        <v>177</v>
      </c>
      <c r="F68" s="465"/>
      <c r="G68" s="465"/>
      <c r="H68" s="465"/>
      <c r="I68" s="465"/>
      <c r="J68" s="94">
        <f>+'Հավելված N 1'!G31</f>
        <v>38838.5</v>
      </c>
      <c r="K68" s="94">
        <f>+'Հավելված N 1'!H31</f>
        <v>103569.3</v>
      </c>
      <c r="L68" s="94">
        <f>+'Հավելված N 1'!I31</f>
        <v>129461.6</v>
      </c>
    </row>
    <row r="69" spans="1:12" s="101" customFormat="1" ht="33.950000000000003" customHeight="1" x14ac:dyDescent="0.25">
      <c r="A69" s="432"/>
      <c r="B69" s="363"/>
      <c r="C69" s="363"/>
      <c r="D69" s="462"/>
      <c r="E69" s="385"/>
      <c r="F69" s="428" t="s">
        <v>189</v>
      </c>
      <c r="G69" s="428"/>
      <c r="H69" s="428"/>
      <c r="I69" s="428"/>
      <c r="J69" s="428"/>
      <c r="K69" s="428"/>
      <c r="L69" s="428"/>
    </row>
    <row r="70" spans="1:12" s="101" customFormat="1" x14ac:dyDescent="0.25">
      <c r="A70" s="432"/>
      <c r="B70" s="363"/>
      <c r="C70" s="363"/>
      <c r="D70" s="463"/>
      <c r="E70" s="386"/>
      <c r="F70" s="385"/>
      <c r="G70" s="428" t="s">
        <v>190</v>
      </c>
      <c r="H70" s="428"/>
      <c r="I70" s="428"/>
      <c r="J70" s="428"/>
      <c r="K70" s="428"/>
      <c r="L70" s="428"/>
    </row>
    <row r="71" spans="1:12" s="101" customFormat="1" ht="33.950000000000003" customHeight="1" x14ac:dyDescent="0.25">
      <c r="A71" s="432"/>
      <c r="B71" s="363"/>
      <c r="C71" s="363"/>
      <c r="D71" s="463"/>
      <c r="E71" s="386"/>
      <c r="F71" s="386"/>
      <c r="G71" s="385"/>
      <c r="H71" s="428" t="s">
        <v>103</v>
      </c>
      <c r="I71" s="428"/>
      <c r="J71" s="428"/>
      <c r="K71" s="428"/>
      <c r="L71" s="428"/>
    </row>
    <row r="72" spans="1:12" s="101" customFormat="1" ht="45.6" customHeight="1" x14ac:dyDescent="0.25">
      <c r="A72" s="432"/>
      <c r="B72" s="363"/>
      <c r="C72" s="363"/>
      <c r="D72" s="463"/>
      <c r="E72" s="386"/>
      <c r="F72" s="386"/>
      <c r="G72" s="386"/>
      <c r="H72" s="385"/>
      <c r="I72" s="161" t="s">
        <v>191</v>
      </c>
      <c r="J72" s="303">
        <v>1</v>
      </c>
      <c r="K72" s="103"/>
      <c r="L72" s="103">
        <v>1</v>
      </c>
    </row>
    <row r="73" spans="1:12" s="101" customFormat="1" ht="70.900000000000006" customHeight="1" x14ac:dyDescent="0.25">
      <c r="A73" s="432"/>
      <c r="B73" s="363"/>
      <c r="C73" s="363"/>
      <c r="D73" s="464"/>
      <c r="E73" s="387"/>
      <c r="F73" s="387"/>
      <c r="G73" s="387"/>
      <c r="H73" s="387"/>
      <c r="I73" s="161" t="s">
        <v>192</v>
      </c>
      <c r="J73" s="103"/>
      <c r="K73" s="103"/>
      <c r="L73" s="103">
        <v>1</v>
      </c>
    </row>
    <row r="74" spans="1:12" s="102" customFormat="1" ht="17.850000000000001" customHeight="1" x14ac:dyDescent="0.25">
      <c r="A74" s="432"/>
      <c r="B74" s="363"/>
      <c r="C74" s="363"/>
      <c r="D74" s="152" t="s">
        <v>114</v>
      </c>
      <c r="E74" s="428" t="s">
        <v>120</v>
      </c>
      <c r="F74" s="428"/>
      <c r="G74" s="428"/>
      <c r="H74" s="428"/>
      <c r="I74" s="428"/>
      <c r="J74" s="94">
        <f>+'Հավելված N 1'!G32</f>
        <v>-137093.5</v>
      </c>
      <c r="K74" s="94">
        <f>+'Հավելված N 1'!H32</f>
        <v>-626765.9</v>
      </c>
      <c r="L74" s="94">
        <f>+'Հավելված N 1'!I32</f>
        <v>-781573.79999999993</v>
      </c>
    </row>
    <row r="75" spans="1:12" s="101" customFormat="1" ht="33.950000000000003" customHeight="1" x14ac:dyDescent="0.25">
      <c r="A75" s="432"/>
      <c r="B75" s="363"/>
      <c r="C75" s="363"/>
      <c r="D75" s="364"/>
      <c r="E75" s="363"/>
      <c r="F75" s="428" t="s">
        <v>121</v>
      </c>
      <c r="G75" s="428"/>
      <c r="H75" s="428"/>
      <c r="I75" s="428"/>
      <c r="J75" s="428"/>
      <c r="K75" s="428"/>
      <c r="L75" s="428"/>
    </row>
    <row r="76" spans="1:12" s="101" customFormat="1" ht="17.850000000000001" customHeight="1" x14ac:dyDescent="0.25">
      <c r="A76" s="432"/>
      <c r="B76" s="363"/>
      <c r="C76" s="363"/>
      <c r="D76" s="364"/>
      <c r="E76" s="363"/>
      <c r="F76" s="363"/>
      <c r="G76" s="428" t="s">
        <v>63</v>
      </c>
      <c r="H76" s="428"/>
      <c r="I76" s="428"/>
      <c r="J76" s="428"/>
      <c r="K76" s="428"/>
      <c r="L76" s="428"/>
    </row>
    <row r="77" spans="1:12" s="101" customFormat="1" ht="33.950000000000003" customHeight="1" x14ac:dyDescent="0.25">
      <c r="A77" s="432"/>
      <c r="B77" s="363"/>
      <c r="C77" s="363"/>
      <c r="D77" s="364"/>
      <c r="E77" s="363"/>
      <c r="F77" s="363"/>
      <c r="G77" s="67"/>
      <c r="H77" s="428" t="s">
        <v>103</v>
      </c>
      <c r="I77" s="428"/>
      <c r="J77" s="428"/>
      <c r="K77" s="428"/>
      <c r="L77" s="428"/>
    </row>
    <row r="78" spans="1:12" s="102" customFormat="1" ht="17.850000000000001" customHeight="1" x14ac:dyDescent="0.25">
      <c r="A78" s="432"/>
      <c r="B78" s="363"/>
      <c r="C78" s="363"/>
      <c r="D78" s="152" t="s">
        <v>290</v>
      </c>
      <c r="E78" s="428" t="s">
        <v>237</v>
      </c>
      <c r="F78" s="428"/>
      <c r="G78" s="428"/>
      <c r="H78" s="428"/>
      <c r="I78" s="428"/>
      <c r="J78" s="304">
        <f>+'Հավելված N 1'!G33</f>
        <v>-67236.7</v>
      </c>
      <c r="K78" s="304">
        <f>+'Հավելված N 1'!H33</f>
        <v>189947.50000000006</v>
      </c>
      <c r="L78" s="304">
        <f>+'Հավելված N 1'!I33</f>
        <v>93948.099999999977</v>
      </c>
    </row>
    <row r="79" spans="1:12" s="101" customFormat="1" ht="35.65" customHeight="1" x14ac:dyDescent="0.25">
      <c r="A79" s="432"/>
      <c r="B79" s="363"/>
      <c r="C79" s="363"/>
      <c r="D79" s="100"/>
      <c r="E79" s="457"/>
      <c r="F79" s="450" t="s">
        <v>320</v>
      </c>
      <c r="G79" s="451"/>
      <c r="H79" s="451"/>
      <c r="I79" s="451"/>
      <c r="J79" s="451"/>
      <c r="K79" s="451"/>
      <c r="L79" s="451"/>
    </row>
    <row r="80" spans="1:12" s="101" customFormat="1" ht="17.850000000000001" customHeight="1" x14ac:dyDescent="0.25">
      <c r="A80" s="432"/>
      <c r="B80" s="363"/>
      <c r="C80" s="363"/>
      <c r="D80" s="100"/>
      <c r="E80" s="459"/>
      <c r="F80" s="457"/>
      <c r="G80" s="450" t="s">
        <v>63</v>
      </c>
      <c r="H80" s="451"/>
      <c r="I80" s="451"/>
      <c r="J80" s="451"/>
      <c r="K80" s="451"/>
      <c r="L80" s="451"/>
    </row>
    <row r="81" spans="1:12" s="101" customFormat="1" ht="18" customHeight="1" x14ac:dyDescent="0.25">
      <c r="A81" s="432"/>
      <c r="B81" s="363"/>
      <c r="C81" s="363"/>
      <c r="D81" s="100"/>
      <c r="E81" s="459"/>
      <c r="F81" s="459"/>
      <c r="G81" s="457"/>
      <c r="H81" s="450" t="s">
        <v>321</v>
      </c>
      <c r="I81" s="451"/>
      <c r="J81" s="451"/>
      <c r="K81" s="451"/>
      <c r="L81" s="451"/>
    </row>
    <row r="82" spans="1:12" ht="86.25" x14ac:dyDescent="0.25">
      <c r="A82" s="432"/>
      <c r="B82" s="363"/>
      <c r="C82" s="363"/>
      <c r="E82" s="458"/>
      <c r="F82" s="458"/>
      <c r="G82" s="458"/>
      <c r="H82" s="243"/>
      <c r="I82" s="151" t="s">
        <v>322</v>
      </c>
      <c r="J82" s="301">
        <v>-3</v>
      </c>
      <c r="K82" s="301"/>
      <c r="L82" s="301">
        <v>-2</v>
      </c>
    </row>
    <row r="83" spans="1:12" s="102" customFormat="1" ht="17.850000000000001" customHeight="1" x14ac:dyDescent="0.25">
      <c r="A83" s="432"/>
      <c r="B83" s="363"/>
      <c r="C83" s="363"/>
      <c r="D83" s="152" t="s">
        <v>292</v>
      </c>
      <c r="E83" s="428" t="s">
        <v>239</v>
      </c>
      <c r="F83" s="428"/>
      <c r="G83" s="428"/>
      <c r="H83" s="428"/>
      <c r="I83" s="428"/>
      <c r="J83" s="304">
        <f>+'Հավելված N 1'!G34</f>
        <v>730723.79999999993</v>
      </c>
      <c r="K83" s="304">
        <f>+'Հավելված N 1'!H34</f>
        <v>61785.2</v>
      </c>
      <c r="L83" s="304">
        <f>+'Հավելված N 1'!I34</f>
        <v>61785.2</v>
      </c>
    </row>
    <row r="84" spans="1:12" s="101" customFormat="1" ht="35.65" customHeight="1" x14ac:dyDescent="0.25">
      <c r="A84" s="432"/>
      <c r="B84" s="363"/>
      <c r="C84" s="363"/>
      <c r="D84" s="363"/>
      <c r="E84" s="363"/>
      <c r="F84" s="450" t="s">
        <v>323</v>
      </c>
      <c r="G84" s="451"/>
      <c r="H84" s="451"/>
      <c r="I84" s="451"/>
      <c r="J84" s="451"/>
      <c r="K84" s="451"/>
      <c r="L84" s="451"/>
    </row>
    <row r="85" spans="1:12" s="101" customFormat="1" ht="17.850000000000001" customHeight="1" x14ac:dyDescent="0.25">
      <c r="A85" s="432"/>
      <c r="B85" s="363"/>
      <c r="C85" s="363"/>
      <c r="D85" s="363"/>
      <c r="E85" s="363"/>
      <c r="F85" s="433"/>
      <c r="G85" s="450" t="s">
        <v>63</v>
      </c>
      <c r="H85" s="451"/>
      <c r="I85" s="451"/>
      <c r="J85" s="451"/>
      <c r="K85" s="451"/>
      <c r="L85" s="451"/>
    </row>
    <row r="86" spans="1:12" s="101" customFormat="1" ht="18" customHeight="1" x14ac:dyDescent="0.25">
      <c r="A86" s="432"/>
      <c r="B86" s="363"/>
      <c r="C86" s="363"/>
      <c r="D86" s="363"/>
      <c r="E86" s="363"/>
      <c r="F86" s="433"/>
      <c r="G86" s="433"/>
      <c r="H86" s="450" t="s">
        <v>321</v>
      </c>
      <c r="I86" s="451"/>
      <c r="J86" s="451"/>
      <c r="K86" s="451"/>
      <c r="L86" s="451"/>
    </row>
    <row r="87" spans="1:12" ht="34.5" x14ac:dyDescent="0.25">
      <c r="A87" s="432"/>
      <c r="B87" s="363"/>
      <c r="C87" s="363"/>
      <c r="D87" s="363"/>
      <c r="E87" s="363"/>
      <c r="F87" s="433"/>
      <c r="G87" s="433"/>
      <c r="H87" s="306"/>
      <c r="I87" s="151" t="s">
        <v>326</v>
      </c>
      <c r="J87" s="301">
        <v>-1</v>
      </c>
      <c r="K87" s="301"/>
      <c r="L87" s="301"/>
    </row>
  </sheetData>
  <mergeCells count="135">
    <mergeCell ref="H54:L54"/>
    <mergeCell ref="E78:I78"/>
    <mergeCell ref="F79:L79"/>
    <mergeCell ref="C50:I50"/>
    <mergeCell ref="B51:B55"/>
    <mergeCell ref="C51:C55"/>
    <mergeCell ref="E51:I51"/>
    <mergeCell ref="D52:D55"/>
    <mergeCell ref="E52:E55"/>
    <mergeCell ref="F52:L52"/>
    <mergeCell ref="F53:F55"/>
    <mergeCell ref="G53:L53"/>
    <mergeCell ref="G54:G55"/>
    <mergeCell ref="D69:D73"/>
    <mergeCell ref="F66:F67"/>
    <mergeCell ref="E75:E77"/>
    <mergeCell ref="F75:L75"/>
    <mergeCell ref="G76:L76"/>
    <mergeCell ref="G71:G73"/>
    <mergeCell ref="H77:L77"/>
    <mergeCell ref="H72:H73"/>
    <mergeCell ref="E68:I68"/>
    <mergeCell ref="E74:I74"/>
    <mergeCell ref="F76:F77"/>
    <mergeCell ref="G80:L80"/>
    <mergeCell ref="H81:L81"/>
    <mergeCell ref="E83:I83"/>
    <mergeCell ref="F84:L84"/>
    <mergeCell ref="G85:L85"/>
    <mergeCell ref="H86:L86"/>
    <mergeCell ref="G81:G82"/>
    <mergeCell ref="F80:F82"/>
    <mergeCell ref="E79:E82"/>
    <mergeCell ref="C37:I37"/>
    <mergeCell ref="B38:B48"/>
    <mergeCell ref="C38:C48"/>
    <mergeCell ref="E38:I38"/>
    <mergeCell ref="D39:D42"/>
    <mergeCell ref="E39:E42"/>
    <mergeCell ref="F39:L39"/>
    <mergeCell ref="F40:F42"/>
    <mergeCell ref="G40:L40"/>
    <mergeCell ref="G41:G42"/>
    <mergeCell ref="H41:L41"/>
    <mergeCell ref="E43:I43"/>
    <mergeCell ref="D44:D48"/>
    <mergeCell ref="E44:E48"/>
    <mergeCell ref="F44:L44"/>
    <mergeCell ref="F45:F48"/>
    <mergeCell ref="G45:L45"/>
    <mergeCell ref="G46:G48"/>
    <mergeCell ref="H46:L46"/>
    <mergeCell ref="H47:H48"/>
    <mergeCell ref="E21:E24"/>
    <mergeCell ref="F21:L21"/>
    <mergeCell ref="F22:F24"/>
    <mergeCell ref="G22:L22"/>
    <mergeCell ref="G23:G24"/>
    <mergeCell ref="H23:L23"/>
    <mergeCell ref="E32:I32"/>
    <mergeCell ref="D33:D35"/>
    <mergeCell ref="E33:E35"/>
    <mergeCell ref="F33:L33"/>
    <mergeCell ref="F34:F35"/>
    <mergeCell ref="G34:L34"/>
    <mergeCell ref="H35:L35"/>
    <mergeCell ref="C26:I26"/>
    <mergeCell ref="E27:I27"/>
    <mergeCell ref="D28:D31"/>
    <mergeCell ref="E28:E31"/>
    <mergeCell ref="F28:L28"/>
    <mergeCell ref="F29:F31"/>
    <mergeCell ref="G29:L29"/>
    <mergeCell ref="G30:G31"/>
    <mergeCell ref="H30:L30"/>
    <mergeCell ref="J9:L9"/>
    <mergeCell ref="J2:L2"/>
    <mergeCell ref="J1:L1"/>
    <mergeCell ref="A6:L6"/>
    <mergeCell ref="G1:H1"/>
    <mergeCell ref="G3:H3"/>
    <mergeCell ref="J3:L3"/>
    <mergeCell ref="H9:H10"/>
    <mergeCell ref="I9:I10"/>
    <mergeCell ref="A9:A10"/>
    <mergeCell ref="B9:C9"/>
    <mergeCell ref="D9:G9"/>
    <mergeCell ref="G60:L60"/>
    <mergeCell ref="F59:L59"/>
    <mergeCell ref="E58:I58"/>
    <mergeCell ref="C14:I14"/>
    <mergeCell ref="B15:B24"/>
    <mergeCell ref="C15:C24"/>
    <mergeCell ref="E15:I15"/>
    <mergeCell ref="H67:L67"/>
    <mergeCell ref="E64:I64"/>
    <mergeCell ref="F65:L65"/>
    <mergeCell ref="G66:L66"/>
    <mergeCell ref="D59:D61"/>
    <mergeCell ref="B58:B61"/>
    <mergeCell ref="B27:B35"/>
    <mergeCell ref="C27:C35"/>
    <mergeCell ref="D16:D19"/>
    <mergeCell ref="E16:E19"/>
    <mergeCell ref="F16:L16"/>
    <mergeCell ref="F17:F19"/>
    <mergeCell ref="G17:L17"/>
    <mergeCell ref="G18:G19"/>
    <mergeCell ref="H18:L18"/>
    <mergeCell ref="E20:I20"/>
    <mergeCell ref="D21:D24"/>
    <mergeCell ref="F69:L69"/>
    <mergeCell ref="G70:L70"/>
    <mergeCell ref="H71:L71"/>
    <mergeCell ref="F70:F73"/>
    <mergeCell ref="E69:E73"/>
    <mergeCell ref="C63:I63"/>
    <mergeCell ref="F60:F61"/>
    <mergeCell ref="E59:E61"/>
    <mergeCell ref="A11:I11"/>
    <mergeCell ref="C58:C61"/>
    <mergeCell ref="A14:A87"/>
    <mergeCell ref="B64:B87"/>
    <mergeCell ref="C64:C87"/>
    <mergeCell ref="D84:D87"/>
    <mergeCell ref="E84:E87"/>
    <mergeCell ref="F85:F87"/>
    <mergeCell ref="G86:G87"/>
    <mergeCell ref="D75:D77"/>
    <mergeCell ref="A12:I12"/>
    <mergeCell ref="A13:I13"/>
    <mergeCell ref="C57:I57"/>
    <mergeCell ref="D65:D67"/>
    <mergeCell ref="E65:E67"/>
    <mergeCell ref="H61:L6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J103"/>
  <sheetViews>
    <sheetView zoomScaleNormal="100" workbookViewId="0">
      <selection activeCell="J9" sqref="J9:L9"/>
    </sheetView>
  </sheetViews>
  <sheetFormatPr defaultColWidth="8.85546875" defaultRowHeight="17.25" x14ac:dyDescent="0.25"/>
  <cols>
    <col min="1" max="1" width="6.42578125" style="96" bestFit="1" customWidth="1"/>
    <col min="2" max="2" width="9.7109375" style="96" customWidth="1"/>
    <col min="3" max="3" width="13.140625" style="96" customWidth="1"/>
    <col min="4" max="4" width="16.7109375" style="100" customWidth="1"/>
    <col min="5" max="5" width="13.140625" style="96" customWidth="1"/>
    <col min="6" max="6" width="15.42578125" style="96" customWidth="1"/>
    <col min="7" max="7" width="10.42578125" style="96" customWidth="1"/>
    <col min="8" max="8" width="22.5703125" style="96" customWidth="1"/>
    <col min="9" max="9" width="46.28515625" style="96" customWidth="1"/>
    <col min="10" max="12" width="19.42578125" style="96" customWidth="1"/>
    <col min="13" max="16384" width="8.85546875" style="96"/>
  </cols>
  <sheetData>
    <row r="1" spans="1:62" ht="28.5" customHeight="1" x14ac:dyDescent="0.25">
      <c r="D1" s="24"/>
      <c r="E1" s="24"/>
      <c r="F1" s="24"/>
      <c r="G1" s="414"/>
      <c r="H1" s="414"/>
      <c r="J1" s="414" t="s">
        <v>210</v>
      </c>
      <c r="K1" s="414"/>
      <c r="L1" s="414"/>
    </row>
    <row r="2" spans="1:62" ht="17.850000000000001" customHeight="1" x14ac:dyDescent="0.3">
      <c r="D2" s="25"/>
      <c r="E2" s="25"/>
      <c r="F2" s="26"/>
      <c r="H2" s="57"/>
      <c r="I2" s="57"/>
      <c r="J2" s="415" t="s">
        <v>74</v>
      </c>
      <c r="K2" s="415"/>
      <c r="L2" s="415"/>
    </row>
    <row r="3" spans="1:62" x14ac:dyDescent="0.3">
      <c r="D3" s="25"/>
      <c r="E3" s="25"/>
      <c r="F3" s="26"/>
      <c r="G3" s="415"/>
      <c r="H3" s="415"/>
      <c r="J3" s="415" t="s">
        <v>20</v>
      </c>
      <c r="K3" s="415"/>
      <c r="L3" s="415"/>
    </row>
    <row r="4" spans="1:62" x14ac:dyDescent="0.3">
      <c r="D4" s="25"/>
      <c r="E4" s="25"/>
      <c r="F4" s="26"/>
      <c r="G4" s="57"/>
      <c r="H4" s="57"/>
      <c r="I4" s="57"/>
    </row>
    <row r="5" spans="1:62" x14ac:dyDescent="0.3">
      <c r="D5" s="25"/>
      <c r="E5" s="25"/>
      <c r="F5" s="26"/>
      <c r="G5" s="57"/>
      <c r="H5" s="57"/>
      <c r="I5" s="57"/>
    </row>
    <row r="6" spans="1:62" ht="49.9" customHeight="1" x14ac:dyDescent="0.25">
      <c r="A6" s="410" t="s">
        <v>329</v>
      </c>
      <c r="B6" s="410"/>
      <c r="C6" s="410"/>
      <c r="D6" s="410"/>
      <c r="E6" s="410"/>
      <c r="F6" s="410"/>
      <c r="G6" s="410"/>
      <c r="H6" s="410"/>
      <c r="I6" s="410"/>
      <c r="J6" s="410"/>
      <c r="K6" s="410"/>
      <c r="L6" s="410"/>
    </row>
    <row r="8" spans="1:62" x14ac:dyDescent="0.25">
      <c r="L8" s="96" t="str">
        <f>+'Հավելված N 6'!L8</f>
        <v>հազ. դրամներով</v>
      </c>
    </row>
    <row r="9" spans="1:62" ht="61.9" customHeight="1" x14ac:dyDescent="0.25">
      <c r="A9" s="350" t="s">
        <v>324</v>
      </c>
      <c r="B9" s="350" t="s">
        <v>89</v>
      </c>
      <c r="C9" s="350"/>
      <c r="D9" s="350" t="s">
        <v>90</v>
      </c>
      <c r="E9" s="350"/>
      <c r="F9" s="350"/>
      <c r="G9" s="350"/>
      <c r="H9" s="350" t="s">
        <v>91</v>
      </c>
      <c r="I9" s="350" t="s">
        <v>92</v>
      </c>
      <c r="J9" s="447" t="s">
        <v>48</v>
      </c>
      <c r="K9" s="448"/>
      <c r="L9" s="449"/>
    </row>
    <row r="10" spans="1:62" ht="51" customHeight="1" x14ac:dyDescent="0.25">
      <c r="A10" s="350"/>
      <c r="B10" s="81" t="s">
        <v>99</v>
      </c>
      <c r="C10" s="81" t="s">
        <v>98</v>
      </c>
      <c r="D10" s="81" t="s">
        <v>93</v>
      </c>
      <c r="E10" s="81" t="s">
        <v>98</v>
      </c>
      <c r="F10" s="81" t="s">
        <v>100</v>
      </c>
      <c r="G10" s="81" t="s">
        <v>94</v>
      </c>
      <c r="H10" s="350"/>
      <c r="I10" s="350"/>
      <c r="J10" s="81" t="s">
        <v>95</v>
      </c>
      <c r="K10" s="81" t="s">
        <v>96</v>
      </c>
      <c r="L10" s="81" t="s">
        <v>97</v>
      </c>
    </row>
    <row r="11" spans="1:62" s="107" customFormat="1" ht="32.25" customHeight="1" x14ac:dyDescent="0.25">
      <c r="A11" s="431" t="s">
        <v>101</v>
      </c>
      <c r="B11" s="431"/>
      <c r="C11" s="431"/>
      <c r="D11" s="431"/>
      <c r="E11" s="431"/>
      <c r="F11" s="431"/>
      <c r="G11" s="431"/>
      <c r="H11" s="431"/>
      <c r="I11" s="431"/>
      <c r="J11" s="307">
        <f>+J13+J46+J53+J98</f>
        <v>0</v>
      </c>
      <c r="K11" s="307">
        <f t="shared" ref="K11:L11" si="0">+K13+K46+K53+K98</f>
        <v>0</v>
      </c>
      <c r="L11" s="307">
        <f t="shared" si="0"/>
        <v>0</v>
      </c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21"/>
      <c r="Z11" s="221"/>
      <c r="AA11" s="221"/>
      <c r="AB11" s="221"/>
      <c r="AC11" s="221"/>
      <c r="AD11" s="221"/>
      <c r="AE11" s="221"/>
      <c r="AF11" s="221"/>
      <c r="AG11" s="221"/>
      <c r="AH11" s="221"/>
      <c r="AI11" s="221"/>
      <c r="AJ11" s="221"/>
      <c r="AK11" s="221"/>
      <c r="AL11" s="221"/>
      <c r="AM11" s="221"/>
      <c r="AN11" s="221"/>
      <c r="AO11" s="221"/>
      <c r="AP11" s="221"/>
      <c r="AQ11" s="221"/>
      <c r="AR11" s="221"/>
      <c r="AS11" s="221"/>
      <c r="AT11" s="221"/>
      <c r="AU11" s="221"/>
      <c r="AV11" s="221"/>
      <c r="AW11" s="221"/>
      <c r="AX11" s="221"/>
      <c r="AY11" s="221"/>
      <c r="AZ11" s="221"/>
      <c r="BA11" s="221"/>
      <c r="BB11" s="221"/>
      <c r="BC11" s="221"/>
      <c r="BD11" s="221"/>
      <c r="BE11" s="221"/>
      <c r="BF11" s="221"/>
      <c r="BG11" s="221"/>
      <c r="BH11" s="221"/>
      <c r="BI11" s="221"/>
      <c r="BJ11" s="221"/>
    </row>
    <row r="12" spans="1:62" s="95" customFormat="1" x14ac:dyDescent="0.25">
      <c r="A12" s="434" t="s">
        <v>73</v>
      </c>
      <c r="B12" s="434"/>
      <c r="C12" s="434"/>
      <c r="D12" s="434"/>
      <c r="E12" s="434"/>
      <c r="F12" s="434"/>
      <c r="G12" s="434"/>
      <c r="H12" s="434"/>
      <c r="I12" s="434"/>
      <c r="J12" s="224"/>
      <c r="K12" s="224"/>
      <c r="L12" s="224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/>
      <c r="AJ12" s="222"/>
      <c r="AK12" s="222"/>
      <c r="AL12" s="222"/>
      <c r="AM12" s="222"/>
      <c r="AN12" s="222"/>
      <c r="AO12" s="222"/>
      <c r="AP12" s="222"/>
      <c r="AQ12" s="222"/>
      <c r="AR12" s="222"/>
      <c r="AS12" s="222"/>
      <c r="AT12" s="222"/>
      <c r="AU12" s="222"/>
      <c r="AV12" s="222"/>
      <c r="AW12" s="222"/>
      <c r="AX12" s="222"/>
      <c r="AY12" s="222"/>
      <c r="AZ12" s="222"/>
      <c r="BA12" s="222"/>
      <c r="BB12" s="222"/>
      <c r="BC12" s="222"/>
      <c r="BD12" s="222"/>
      <c r="BE12" s="222"/>
      <c r="BF12" s="222"/>
      <c r="BG12" s="222"/>
      <c r="BH12" s="222"/>
      <c r="BI12" s="222"/>
      <c r="BJ12" s="222"/>
    </row>
    <row r="13" spans="1:62" s="104" customFormat="1" ht="30" customHeight="1" x14ac:dyDescent="0.25">
      <c r="A13" s="435" t="s">
        <v>102</v>
      </c>
      <c r="B13" s="435"/>
      <c r="C13" s="435"/>
      <c r="D13" s="435"/>
      <c r="E13" s="435"/>
      <c r="F13" s="435"/>
      <c r="G13" s="435"/>
      <c r="H13" s="435"/>
      <c r="I13" s="435"/>
      <c r="J13" s="507">
        <f>+J14+J25</f>
        <v>743952.6</v>
      </c>
      <c r="K13" s="507">
        <f t="shared" ref="K13:L13" si="1">+K14+K25</f>
        <v>622217.4</v>
      </c>
      <c r="L13" s="507">
        <f t="shared" si="1"/>
        <v>709788.6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</row>
    <row r="14" spans="1:62" s="101" customFormat="1" x14ac:dyDescent="0.25">
      <c r="A14" s="366"/>
      <c r="B14" s="152">
        <v>1075</v>
      </c>
      <c r="C14" s="428" t="s">
        <v>308</v>
      </c>
      <c r="D14" s="428"/>
      <c r="E14" s="428"/>
      <c r="F14" s="428"/>
      <c r="G14" s="428"/>
      <c r="H14" s="428"/>
      <c r="I14" s="428"/>
      <c r="J14" s="304">
        <f>+J15+J20</f>
        <v>-141579.6</v>
      </c>
      <c r="K14" s="304">
        <f t="shared" ref="K14:L14" si="2">+K15+K20</f>
        <v>0</v>
      </c>
      <c r="L14" s="304">
        <f t="shared" si="2"/>
        <v>0</v>
      </c>
    </row>
    <row r="15" spans="1:62" s="102" customFormat="1" ht="33" customHeight="1" x14ac:dyDescent="0.25">
      <c r="A15" s="367"/>
      <c r="B15" s="385"/>
      <c r="C15" s="385"/>
      <c r="D15" s="67" t="s">
        <v>342</v>
      </c>
      <c r="E15" s="428" t="s">
        <v>343</v>
      </c>
      <c r="F15" s="428"/>
      <c r="G15" s="428"/>
      <c r="H15" s="428"/>
      <c r="I15" s="428"/>
      <c r="J15" s="304">
        <f>+'Հավելված N 2'!G42</f>
        <v>-39579.599999999999</v>
      </c>
      <c r="K15" s="304">
        <f>+'Հավելված N 2'!H42</f>
        <v>0</v>
      </c>
      <c r="L15" s="304">
        <f>+'Հավելված N 2'!I42</f>
        <v>0</v>
      </c>
    </row>
    <row r="16" spans="1:62" s="101" customFormat="1" x14ac:dyDescent="0.25">
      <c r="A16" s="367"/>
      <c r="B16" s="386"/>
      <c r="C16" s="386"/>
      <c r="D16" s="363"/>
      <c r="E16" s="363"/>
      <c r="F16" s="443" t="s">
        <v>346</v>
      </c>
      <c r="G16" s="443"/>
      <c r="H16" s="443"/>
      <c r="I16" s="443"/>
      <c r="J16" s="443"/>
      <c r="K16" s="443"/>
      <c r="L16" s="444"/>
    </row>
    <row r="17" spans="1:12" s="101" customFormat="1" ht="17.850000000000001" customHeight="1" x14ac:dyDescent="0.25">
      <c r="A17" s="367"/>
      <c r="B17" s="386"/>
      <c r="C17" s="386"/>
      <c r="D17" s="363"/>
      <c r="E17" s="363"/>
      <c r="F17" s="363"/>
      <c r="G17" s="443" t="s">
        <v>347</v>
      </c>
      <c r="H17" s="443"/>
      <c r="I17" s="443"/>
      <c r="J17" s="443"/>
      <c r="K17" s="443"/>
      <c r="L17" s="444"/>
    </row>
    <row r="18" spans="1:12" s="101" customFormat="1" x14ac:dyDescent="0.25">
      <c r="A18" s="367"/>
      <c r="B18" s="386"/>
      <c r="C18" s="386"/>
      <c r="D18" s="363"/>
      <c r="E18" s="363"/>
      <c r="F18" s="363"/>
      <c r="G18" s="363"/>
      <c r="H18" s="443" t="s">
        <v>348</v>
      </c>
      <c r="I18" s="443"/>
      <c r="J18" s="443"/>
      <c r="K18" s="443"/>
      <c r="L18" s="444"/>
    </row>
    <row r="19" spans="1:12" ht="51.75" x14ac:dyDescent="0.25">
      <c r="A19" s="367"/>
      <c r="B19" s="386"/>
      <c r="C19" s="386"/>
      <c r="D19" s="363"/>
      <c r="E19" s="363"/>
      <c r="F19" s="363"/>
      <c r="G19" s="363"/>
      <c r="H19" s="293"/>
      <c r="I19" s="295" t="s">
        <v>349</v>
      </c>
      <c r="J19" s="294">
        <v>-5</v>
      </c>
      <c r="K19" s="295" t="s">
        <v>303</v>
      </c>
      <c r="L19" s="295"/>
    </row>
    <row r="20" spans="1:12" s="102" customFormat="1" ht="33" customHeight="1" x14ac:dyDescent="0.25">
      <c r="A20" s="367"/>
      <c r="B20" s="386"/>
      <c r="C20" s="386"/>
      <c r="D20" s="67" t="s">
        <v>296</v>
      </c>
      <c r="E20" s="428" t="s">
        <v>297</v>
      </c>
      <c r="F20" s="428"/>
      <c r="G20" s="428"/>
      <c r="H20" s="428"/>
      <c r="I20" s="428"/>
      <c r="J20" s="304">
        <f>+'Հավելված N 2'!G28</f>
        <v>-102000</v>
      </c>
      <c r="K20" s="94">
        <f>+'Հավելված N 2'!H28</f>
        <v>0</v>
      </c>
      <c r="L20" s="94">
        <f>+'Հավելված N 2'!I28</f>
        <v>0</v>
      </c>
    </row>
    <row r="21" spans="1:12" s="101" customFormat="1" ht="18" customHeight="1" x14ac:dyDescent="0.25">
      <c r="A21" s="367"/>
      <c r="B21" s="386"/>
      <c r="C21" s="386"/>
      <c r="D21" s="363"/>
      <c r="E21" s="363"/>
      <c r="F21" s="452" t="s">
        <v>306</v>
      </c>
      <c r="G21" s="452"/>
      <c r="H21" s="452"/>
      <c r="I21" s="452"/>
      <c r="J21" s="452"/>
      <c r="K21" s="452"/>
      <c r="L21" s="452"/>
    </row>
    <row r="22" spans="1:12" s="101" customFormat="1" ht="17.850000000000001" customHeight="1" x14ac:dyDescent="0.25">
      <c r="A22" s="367"/>
      <c r="B22" s="386"/>
      <c r="C22" s="386"/>
      <c r="D22" s="363"/>
      <c r="E22" s="363"/>
      <c r="F22" s="363"/>
      <c r="G22" s="443" t="s">
        <v>63</v>
      </c>
      <c r="H22" s="443"/>
      <c r="I22" s="443"/>
      <c r="J22" s="443"/>
      <c r="K22" s="443"/>
      <c r="L22" s="444"/>
    </row>
    <row r="23" spans="1:12" s="101" customFormat="1" x14ac:dyDescent="0.25">
      <c r="A23" s="367"/>
      <c r="B23" s="387"/>
      <c r="C23" s="387"/>
      <c r="D23" s="363"/>
      <c r="E23" s="363"/>
      <c r="F23" s="363"/>
      <c r="G23" s="67"/>
      <c r="H23" s="442" t="s">
        <v>307</v>
      </c>
      <c r="I23" s="443"/>
      <c r="J23" s="443"/>
      <c r="K23" s="443"/>
      <c r="L23" s="444"/>
    </row>
    <row r="24" spans="1:12" ht="8.65" customHeight="1" x14ac:dyDescent="0.25">
      <c r="A24" s="367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298"/>
    </row>
    <row r="25" spans="1:12" s="101" customFormat="1" x14ac:dyDescent="0.25">
      <c r="A25" s="367"/>
      <c r="B25" s="152">
        <v>1236</v>
      </c>
      <c r="C25" s="428" t="s">
        <v>62</v>
      </c>
      <c r="D25" s="428"/>
      <c r="E25" s="428"/>
      <c r="F25" s="428"/>
      <c r="G25" s="428"/>
      <c r="H25" s="428"/>
      <c r="I25" s="428"/>
      <c r="J25" s="77">
        <f>+J26+J30+J36+J41</f>
        <v>885532.2</v>
      </c>
      <c r="K25" s="77">
        <f t="shared" ref="K25:L25" si="3">+K26+K30+K36+K41</f>
        <v>622217.4</v>
      </c>
      <c r="L25" s="77">
        <f t="shared" si="3"/>
        <v>709788.6</v>
      </c>
    </row>
    <row r="26" spans="1:12" s="102" customFormat="1" ht="34.9" customHeight="1" x14ac:dyDescent="0.25">
      <c r="A26" s="367"/>
      <c r="B26" s="363"/>
      <c r="C26" s="363"/>
      <c r="D26" s="152" t="s">
        <v>111</v>
      </c>
      <c r="E26" s="428" t="s">
        <v>112</v>
      </c>
      <c r="F26" s="428"/>
      <c r="G26" s="428"/>
      <c r="H26" s="428"/>
      <c r="I26" s="428"/>
      <c r="J26" s="304">
        <f>+'Հավելված N 2'!G87</f>
        <v>70850</v>
      </c>
      <c r="K26" s="304">
        <f>+'Հավելված N 2'!H87</f>
        <v>261463.9</v>
      </c>
      <c r="L26" s="304">
        <f>+'Հավելված N 2'!I87</f>
        <v>486378.9</v>
      </c>
    </row>
    <row r="27" spans="1:12" s="101" customFormat="1" ht="33.950000000000003" customHeight="1" x14ac:dyDescent="0.25">
      <c r="A27" s="367"/>
      <c r="B27" s="363"/>
      <c r="C27" s="363"/>
      <c r="D27" s="364"/>
      <c r="E27" s="363"/>
      <c r="F27" s="428" t="s">
        <v>118</v>
      </c>
      <c r="G27" s="428"/>
      <c r="H27" s="428"/>
      <c r="I27" s="428"/>
      <c r="J27" s="428"/>
      <c r="K27" s="428"/>
      <c r="L27" s="428"/>
    </row>
    <row r="28" spans="1:12" s="101" customFormat="1" ht="17.850000000000001" customHeight="1" x14ac:dyDescent="0.25">
      <c r="A28" s="367"/>
      <c r="B28" s="363"/>
      <c r="C28" s="363"/>
      <c r="D28" s="364"/>
      <c r="E28" s="363"/>
      <c r="F28" s="363"/>
      <c r="G28" s="428" t="s">
        <v>119</v>
      </c>
      <c r="H28" s="428"/>
      <c r="I28" s="428"/>
      <c r="J28" s="428"/>
      <c r="K28" s="428"/>
      <c r="L28" s="428"/>
    </row>
    <row r="29" spans="1:12" s="101" customFormat="1" x14ac:dyDescent="0.25">
      <c r="A29" s="367"/>
      <c r="B29" s="363"/>
      <c r="C29" s="363"/>
      <c r="D29" s="364"/>
      <c r="E29" s="363"/>
      <c r="F29" s="363"/>
      <c r="G29" s="67"/>
      <c r="H29" s="442" t="s">
        <v>117</v>
      </c>
      <c r="I29" s="443"/>
      <c r="J29" s="443"/>
      <c r="K29" s="443"/>
      <c r="L29" s="444"/>
    </row>
    <row r="30" spans="1:12" s="102" customFormat="1" ht="17.850000000000001" customHeight="1" x14ac:dyDescent="0.25">
      <c r="A30" s="367"/>
      <c r="B30" s="363"/>
      <c r="C30" s="363"/>
      <c r="D30" s="152" t="s">
        <v>176</v>
      </c>
      <c r="E30" s="465" t="s">
        <v>177</v>
      </c>
      <c r="F30" s="465"/>
      <c r="G30" s="465"/>
      <c r="H30" s="465"/>
      <c r="I30" s="465"/>
      <c r="J30" s="304">
        <f>+'Հավելված N 2'!G61</f>
        <v>38838.5</v>
      </c>
      <c r="K30" s="304">
        <f>+'Հավելված N 2'!H61</f>
        <v>103569.3</v>
      </c>
      <c r="L30" s="304">
        <f>+'Հավելված N 2'!I61</f>
        <v>129461.6</v>
      </c>
    </row>
    <row r="31" spans="1:12" s="101" customFormat="1" ht="33.950000000000003" customHeight="1" x14ac:dyDescent="0.25">
      <c r="A31" s="367"/>
      <c r="B31" s="363"/>
      <c r="C31" s="363"/>
      <c r="D31" s="462"/>
      <c r="E31" s="385"/>
      <c r="F31" s="428" t="s">
        <v>189</v>
      </c>
      <c r="G31" s="428"/>
      <c r="H31" s="428"/>
      <c r="I31" s="428"/>
      <c r="J31" s="428"/>
      <c r="K31" s="428"/>
      <c r="L31" s="428"/>
    </row>
    <row r="32" spans="1:12" s="101" customFormat="1" x14ac:dyDescent="0.25">
      <c r="A32" s="367"/>
      <c r="B32" s="363"/>
      <c r="C32" s="363"/>
      <c r="D32" s="463"/>
      <c r="E32" s="386"/>
      <c r="F32" s="385"/>
      <c r="G32" s="428" t="s">
        <v>190</v>
      </c>
      <c r="H32" s="428"/>
      <c r="I32" s="428"/>
      <c r="J32" s="428"/>
      <c r="K32" s="428"/>
      <c r="L32" s="428"/>
    </row>
    <row r="33" spans="1:62" s="101" customFormat="1" ht="33.950000000000003" customHeight="1" x14ac:dyDescent="0.25">
      <c r="A33" s="367"/>
      <c r="B33" s="363"/>
      <c r="C33" s="363"/>
      <c r="D33" s="463"/>
      <c r="E33" s="386"/>
      <c r="F33" s="386"/>
      <c r="G33" s="385"/>
      <c r="H33" s="428" t="s">
        <v>103</v>
      </c>
      <c r="I33" s="428"/>
      <c r="J33" s="428"/>
      <c r="K33" s="428"/>
      <c r="L33" s="428"/>
    </row>
    <row r="34" spans="1:62" s="101" customFormat="1" ht="45.6" customHeight="1" x14ac:dyDescent="0.25">
      <c r="A34" s="367"/>
      <c r="B34" s="363"/>
      <c r="C34" s="363"/>
      <c r="D34" s="463"/>
      <c r="E34" s="386"/>
      <c r="F34" s="386"/>
      <c r="G34" s="386"/>
      <c r="H34" s="385"/>
      <c r="I34" s="161" t="s">
        <v>191</v>
      </c>
      <c r="J34" s="103">
        <v>1</v>
      </c>
      <c r="K34" s="103"/>
      <c r="L34" s="103">
        <v>1</v>
      </c>
    </row>
    <row r="35" spans="1:62" s="101" customFormat="1" ht="70.900000000000006" customHeight="1" x14ac:dyDescent="0.25">
      <c r="A35" s="367"/>
      <c r="B35" s="363"/>
      <c r="C35" s="363"/>
      <c r="D35" s="464"/>
      <c r="E35" s="387"/>
      <c r="F35" s="387"/>
      <c r="G35" s="387"/>
      <c r="H35" s="387"/>
      <c r="I35" s="161" t="s">
        <v>192</v>
      </c>
      <c r="J35" s="103"/>
      <c r="K35" s="103"/>
      <c r="L35" s="103">
        <v>1</v>
      </c>
    </row>
    <row r="36" spans="1:62" s="102" customFormat="1" ht="17.850000000000001" customHeight="1" x14ac:dyDescent="0.25">
      <c r="A36" s="367"/>
      <c r="B36" s="363"/>
      <c r="C36" s="363"/>
      <c r="D36" s="321" t="s">
        <v>290</v>
      </c>
      <c r="E36" s="428" t="s">
        <v>237</v>
      </c>
      <c r="F36" s="428"/>
      <c r="G36" s="428"/>
      <c r="H36" s="428"/>
      <c r="I36" s="428"/>
      <c r="J36" s="304">
        <f>+'Հավելված N 2'!G112</f>
        <v>0</v>
      </c>
      <c r="K36" s="304">
        <f>+'Հավելված N 2'!H112</f>
        <v>257184.20000000004</v>
      </c>
      <c r="L36" s="304">
        <f>+'Հավելված N 2'!I112</f>
        <v>93948.099999999977</v>
      </c>
    </row>
    <row r="37" spans="1:62" s="101" customFormat="1" ht="35.65" customHeight="1" x14ac:dyDescent="0.25">
      <c r="A37" s="367"/>
      <c r="B37" s="363"/>
      <c r="C37" s="363"/>
      <c r="D37" s="100"/>
      <c r="E37" s="457"/>
      <c r="F37" s="450" t="s">
        <v>320</v>
      </c>
      <c r="G37" s="451"/>
      <c r="H37" s="451"/>
      <c r="I37" s="451"/>
      <c r="J37" s="451"/>
      <c r="K37" s="451"/>
      <c r="L37" s="451"/>
    </row>
    <row r="38" spans="1:62" s="101" customFormat="1" ht="17.850000000000001" customHeight="1" x14ac:dyDescent="0.25">
      <c r="A38" s="367"/>
      <c r="B38" s="363"/>
      <c r="C38" s="363"/>
      <c r="D38" s="100"/>
      <c r="E38" s="459"/>
      <c r="F38" s="457"/>
      <c r="G38" s="450" t="s">
        <v>63</v>
      </c>
      <c r="H38" s="451"/>
      <c r="I38" s="451"/>
      <c r="J38" s="451"/>
      <c r="K38" s="451"/>
      <c r="L38" s="451"/>
    </row>
    <row r="39" spans="1:62" s="101" customFormat="1" ht="18" customHeight="1" x14ac:dyDescent="0.25">
      <c r="A39" s="367"/>
      <c r="B39" s="363"/>
      <c r="C39" s="363"/>
      <c r="D39" s="100"/>
      <c r="E39" s="459"/>
      <c r="F39" s="459"/>
      <c r="G39" s="457"/>
      <c r="H39" s="450" t="s">
        <v>321</v>
      </c>
      <c r="I39" s="451"/>
      <c r="J39" s="451"/>
      <c r="K39" s="451"/>
      <c r="L39" s="451"/>
    </row>
    <row r="40" spans="1:62" ht="86.25" x14ac:dyDescent="0.25">
      <c r="A40" s="367"/>
      <c r="B40" s="363"/>
      <c r="C40" s="363"/>
      <c r="E40" s="458"/>
      <c r="F40" s="458"/>
      <c r="G40" s="458"/>
      <c r="H40" s="323"/>
      <c r="I40" s="151" t="s">
        <v>322</v>
      </c>
      <c r="J40" s="301">
        <v>-2</v>
      </c>
      <c r="K40" s="301"/>
      <c r="L40" s="301">
        <v>-2</v>
      </c>
    </row>
    <row r="41" spans="1:62" s="102" customFormat="1" ht="17.850000000000001" customHeight="1" x14ac:dyDescent="0.25">
      <c r="A41" s="367"/>
      <c r="B41" s="363"/>
      <c r="C41" s="363"/>
      <c r="D41" s="152" t="s">
        <v>292</v>
      </c>
      <c r="E41" s="428" t="s">
        <v>239</v>
      </c>
      <c r="F41" s="428"/>
      <c r="G41" s="428"/>
      <c r="H41" s="428"/>
      <c r="I41" s="428"/>
      <c r="J41" s="304">
        <f>+'Հավելված N 2'!G139</f>
        <v>775843.7</v>
      </c>
      <c r="K41" s="304">
        <f>+'Հավելված N 2'!H139</f>
        <v>0</v>
      </c>
      <c r="L41" s="304">
        <f>+'Հավելված N 2'!I139</f>
        <v>0</v>
      </c>
    </row>
    <row r="42" spans="1:62" s="101" customFormat="1" ht="35.65" customHeight="1" x14ac:dyDescent="0.25">
      <c r="A42" s="367"/>
      <c r="B42" s="363"/>
      <c r="C42" s="363"/>
      <c r="D42" s="364"/>
      <c r="E42" s="469"/>
      <c r="F42" s="451" t="s">
        <v>323</v>
      </c>
      <c r="G42" s="451"/>
      <c r="H42" s="451"/>
      <c r="I42" s="451"/>
      <c r="J42" s="451"/>
      <c r="K42" s="451"/>
      <c r="L42" s="451"/>
    </row>
    <row r="43" spans="1:62" s="101" customFormat="1" ht="17.850000000000001" customHeight="1" x14ac:dyDescent="0.25">
      <c r="A43" s="367"/>
      <c r="B43" s="363"/>
      <c r="C43" s="363"/>
      <c r="D43" s="364"/>
      <c r="E43" s="469"/>
      <c r="F43" s="203"/>
      <c r="G43" s="451" t="s">
        <v>63</v>
      </c>
      <c r="H43" s="451"/>
      <c r="I43" s="451"/>
      <c r="J43" s="451"/>
      <c r="K43" s="451"/>
      <c r="L43" s="451"/>
    </row>
    <row r="44" spans="1:62" s="101" customFormat="1" ht="18" customHeight="1" x14ac:dyDescent="0.25">
      <c r="A44" s="368"/>
      <c r="B44" s="363"/>
      <c r="C44" s="363"/>
      <c r="D44" s="364"/>
      <c r="E44" s="469"/>
      <c r="F44" s="203"/>
      <c r="G44" s="203"/>
      <c r="H44" s="451" t="s">
        <v>321</v>
      </c>
      <c r="I44" s="451"/>
      <c r="J44" s="451"/>
      <c r="K44" s="451"/>
      <c r="L44" s="451"/>
    </row>
    <row r="46" spans="1:62" s="104" customFormat="1" ht="30" customHeight="1" x14ac:dyDescent="0.25">
      <c r="A46" s="435" t="s">
        <v>122</v>
      </c>
      <c r="B46" s="435"/>
      <c r="C46" s="435"/>
      <c r="D46" s="435"/>
      <c r="E46" s="435"/>
      <c r="F46" s="435"/>
      <c r="G46" s="435"/>
      <c r="H46" s="435"/>
      <c r="I46" s="435"/>
      <c r="J46" s="223">
        <f>+J47+J97</f>
        <v>10000</v>
      </c>
      <c r="K46" s="223">
        <f>+K47+K97</f>
        <v>10000</v>
      </c>
      <c r="L46" s="223">
        <f>+L47+L97</f>
        <v>10000</v>
      </c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x14ac:dyDescent="0.25">
      <c r="A47" s="457"/>
      <c r="B47" s="99">
        <v>1189</v>
      </c>
      <c r="C47" s="436" t="s">
        <v>184</v>
      </c>
      <c r="D47" s="436"/>
      <c r="E47" s="436"/>
      <c r="F47" s="436"/>
      <c r="G47" s="436"/>
      <c r="H47" s="436"/>
      <c r="I47" s="436"/>
      <c r="J47" s="77">
        <f t="shared" ref="J47:L47" si="4">+J48</f>
        <v>10000</v>
      </c>
      <c r="K47" s="77">
        <f t="shared" si="4"/>
        <v>10000</v>
      </c>
      <c r="L47" s="77">
        <f t="shared" si="4"/>
        <v>10000</v>
      </c>
    </row>
    <row r="48" spans="1:62" s="97" customFormat="1" ht="33" customHeight="1" x14ac:dyDescent="0.25">
      <c r="A48" s="459"/>
      <c r="B48" s="441"/>
      <c r="C48" s="441"/>
      <c r="D48" s="99" t="s">
        <v>185</v>
      </c>
      <c r="E48" s="436" t="s">
        <v>182</v>
      </c>
      <c r="F48" s="436"/>
      <c r="G48" s="436"/>
      <c r="H48" s="436"/>
      <c r="I48" s="436"/>
      <c r="J48" s="508">
        <f>+'Հավելված N 2'!G209</f>
        <v>10000</v>
      </c>
      <c r="K48" s="508">
        <f>+'Հավելված N 2'!H209</f>
        <v>10000</v>
      </c>
      <c r="L48" s="508">
        <f>+'Հավելված N 2'!I209</f>
        <v>10000</v>
      </c>
    </row>
    <row r="49" spans="1:62" x14ac:dyDescent="0.25">
      <c r="A49" s="459"/>
      <c r="B49" s="441"/>
      <c r="C49" s="441"/>
      <c r="D49" s="441"/>
      <c r="E49" s="441"/>
      <c r="F49" s="436" t="s">
        <v>186</v>
      </c>
      <c r="G49" s="436"/>
      <c r="H49" s="436"/>
      <c r="I49" s="436"/>
      <c r="J49" s="436"/>
      <c r="K49" s="436"/>
      <c r="L49" s="436"/>
    </row>
    <row r="50" spans="1:62" x14ac:dyDescent="0.25">
      <c r="A50" s="459"/>
      <c r="B50" s="441"/>
      <c r="C50" s="441"/>
      <c r="D50" s="441"/>
      <c r="E50" s="441"/>
      <c r="F50" s="441"/>
      <c r="G50" s="436" t="s">
        <v>187</v>
      </c>
      <c r="H50" s="436"/>
      <c r="I50" s="436"/>
      <c r="J50" s="436"/>
      <c r="K50" s="436"/>
      <c r="L50" s="436"/>
    </row>
    <row r="51" spans="1:62" x14ac:dyDescent="0.25">
      <c r="A51" s="458"/>
      <c r="B51" s="441"/>
      <c r="C51" s="441"/>
      <c r="D51" s="441"/>
      <c r="E51" s="441"/>
      <c r="F51" s="441"/>
      <c r="G51" s="99"/>
      <c r="H51" s="436" t="s">
        <v>188</v>
      </c>
      <c r="I51" s="436"/>
      <c r="J51" s="436"/>
      <c r="K51" s="436"/>
      <c r="L51" s="436"/>
    </row>
    <row r="53" spans="1:62" s="104" customFormat="1" ht="30" customHeight="1" x14ac:dyDescent="0.25">
      <c r="A53" s="435" t="s">
        <v>325</v>
      </c>
      <c r="B53" s="435"/>
      <c r="C53" s="435"/>
      <c r="D53" s="435"/>
      <c r="E53" s="435"/>
      <c r="F53" s="435"/>
      <c r="G53" s="435"/>
      <c r="H53" s="435"/>
      <c r="I53" s="435"/>
      <c r="J53" s="223">
        <f>+J54+J66+J79+J86</f>
        <v>-616859.1</v>
      </c>
      <c r="K53" s="223">
        <f t="shared" ref="K53:L53" si="5">+K54+K66+K79+K86</f>
        <v>-5451.5</v>
      </c>
      <c r="L53" s="223">
        <f t="shared" si="5"/>
        <v>61785.2</v>
      </c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 x14ac:dyDescent="0.25">
      <c r="A54" s="466"/>
      <c r="B54" s="292">
        <v>1045</v>
      </c>
      <c r="C54" s="436" t="s">
        <v>258</v>
      </c>
      <c r="D54" s="436"/>
      <c r="E54" s="436"/>
      <c r="F54" s="436"/>
      <c r="G54" s="436"/>
      <c r="H54" s="436"/>
      <c r="I54" s="436"/>
      <c r="J54" s="77">
        <f>+J55+J60</f>
        <v>-99456</v>
      </c>
      <c r="K54" s="77">
        <f t="shared" ref="K54:L54" si="6">+K55+K60</f>
        <v>0</v>
      </c>
      <c r="L54" s="77">
        <f t="shared" si="6"/>
        <v>0</v>
      </c>
    </row>
    <row r="55" spans="1:62" s="97" customFormat="1" ht="33" customHeight="1" x14ac:dyDescent="0.25">
      <c r="A55" s="466"/>
      <c r="B55" s="440"/>
      <c r="C55" s="441"/>
      <c r="D55" s="292" t="s">
        <v>271</v>
      </c>
      <c r="E55" s="436" t="s">
        <v>272</v>
      </c>
      <c r="F55" s="436"/>
      <c r="G55" s="436"/>
      <c r="H55" s="436"/>
      <c r="I55" s="436"/>
      <c r="J55" s="508">
        <f>+'Հավելված N 2'!G156</f>
        <v>-37296</v>
      </c>
      <c r="K55" s="508">
        <f>+'Հավելված N 2'!H156</f>
        <v>0</v>
      </c>
      <c r="L55" s="508">
        <f>+'Հավելված N 2'!I156</f>
        <v>0</v>
      </c>
    </row>
    <row r="56" spans="1:62" ht="33.4" customHeight="1" x14ac:dyDescent="0.25">
      <c r="A56" s="466"/>
      <c r="B56" s="440"/>
      <c r="C56" s="441"/>
      <c r="D56" s="440"/>
      <c r="E56" s="441"/>
      <c r="F56" s="438" t="s">
        <v>300</v>
      </c>
      <c r="G56" s="438"/>
      <c r="H56" s="438"/>
      <c r="I56" s="438"/>
      <c r="J56" s="438"/>
      <c r="K56" s="438"/>
      <c r="L56" s="446"/>
    </row>
    <row r="57" spans="1:62" ht="33.4" customHeight="1" x14ac:dyDescent="0.25">
      <c r="A57" s="466"/>
      <c r="B57" s="440"/>
      <c r="C57" s="441"/>
      <c r="D57" s="440"/>
      <c r="E57" s="441"/>
      <c r="F57" s="441"/>
      <c r="G57" s="438" t="s">
        <v>63</v>
      </c>
      <c r="H57" s="438"/>
      <c r="I57" s="438"/>
      <c r="J57" s="438"/>
      <c r="K57" s="438"/>
      <c r="L57" s="446"/>
    </row>
    <row r="58" spans="1:62" ht="33.4" customHeight="1" x14ac:dyDescent="0.25">
      <c r="A58" s="466"/>
      <c r="B58" s="440"/>
      <c r="C58" s="441"/>
      <c r="D58" s="440"/>
      <c r="E58" s="441"/>
      <c r="F58" s="441"/>
      <c r="G58" s="441"/>
      <c r="H58" s="438" t="s">
        <v>301</v>
      </c>
      <c r="I58" s="438"/>
      <c r="J58" s="438"/>
      <c r="K58" s="438"/>
      <c r="L58" s="446"/>
    </row>
    <row r="59" spans="1:62" ht="51.75" x14ac:dyDescent="0.25">
      <c r="A59" s="466"/>
      <c r="B59" s="440"/>
      <c r="C59" s="441"/>
      <c r="D59" s="440"/>
      <c r="E59" s="441"/>
      <c r="F59" s="441"/>
      <c r="G59" s="441"/>
      <c r="H59" s="293"/>
      <c r="I59" s="104" t="s">
        <v>302</v>
      </c>
      <c r="J59" s="294">
        <v>-1</v>
      </c>
      <c r="K59" s="295" t="s">
        <v>303</v>
      </c>
      <c r="L59" s="295"/>
    </row>
    <row r="60" spans="1:62" s="97" customFormat="1" ht="33" customHeight="1" x14ac:dyDescent="0.25">
      <c r="A60" s="466"/>
      <c r="B60" s="440"/>
      <c r="C60" s="441"/>
      <c r="D60" s="292" t="s">
        <v>274</v>
      </c>
      <c r="E60" s="436" t="s">
        <v>275</v>
      </c>
      <c r="F60" s="436"/>
      <c r="G60" s="436"/>
      <c r="H60" s="436"/>
      <c r="I60" s="436"/>
      <c r="J60" s="508">
        <f>+'Հավելված N 2'!G165</f>
        <v>-62160</v>
      </c>
      <c r="K60" s="508">
        <f>+'Հավելված N 2'!H165</f>
        <v>0</v>
      </c>
      <c r="L60" s="508">
        <f>+'Հավելված N 2'!I165</f>
        <v>0</v>
      </c>
    </row>
    <row r="61" spans="1:62" ht="33.4" customHeight="1" x14ac:dyDescent="0.25">
      <c r="A61" s="466"/>
      <c r="B61" s="440"/>
      <c r="C61" s="441"/>
      <c r="D61" s="440"/>
      <c r="E61" s="441"/>
      <c r="F61" s="450" t="s">
        <v>304</v>
      </c>
      <c r="G61" s="451"/>
      <c r="H61" s="451"/>
      <c r="I61" s="451"/>
      <c r="J61" s="451"/>
      <c r="K61" s="451"/>
      <c r="L61" s="451"/>
    </row>
    <row r="62" spans="1:62" ht="33.4" customHeight="1" x14ac:dyDescent="0.25">
      <c r="A62" s="466"/>
      <c r="B62" s="440"/>
      <c r="C62" s="441"/>
      <c r="D62" s="440"/>
      <c r="E62" s="441"/>
      <c r="F62" s="433"/>
      <c r="G62" s="450" t="s">
        <v>63</v>
      </c>
      <c r="H62" s="451"/>
      <c r="I62" s="451"/>
      <c r="J62" s="451"/>
      <c r="K62" s="451"/>
      <c r="L62" s="451"/>
    </row>
    <row r="63" spans="1:62" ht="33.4" customHeight="1" x14ac:dyDescent="0.25">
      <c r="A63" s="466"/>
      <c r="B63" s="440"/>
      <c r="C63" s="441"/>
      <c r="D63" s="440"/>
      <c r="E63" s="441"/>
      <c r="F63" s="433"/>
      <c r="G63" s="433"/>
      <c r="H63" s="450" t="s">
        <v>301</v>
      </c>
      <c r="I63" s="451"/>
      <c r="J63" s="451"/>
      <c r="K63" s="451"/>
      <c r="L63" s="451"/>
    </row>
    <row r="64" spans="1:62" ht="51.75" x14ac:dyDescent="0.25">
      <c r="A64" s="466"/>
      <c r="B64" s="440"/>
      <c r="C64" s="441"/>
      <c r="D64" s="440"/>
      <c r="E64" s="441"/>
      <c r="F64" s="433"/>
      <c r="G64" s="433"/>
      <c r="H64" s="293"/>
      <c r="I64" s="203" t="s">
        <v>305</v>
      </c>
      <c r="J64" s="296">
        <v>-2</v>
      </c>
      <c r="K64" s="297" t="s">
        <v>303</v>
      </c>
      <c r="L64" s="297"/>
    </row>
    <row r="65" spans="1:12" ht="8.65" customHeight="1" x14ac:dyDescent="0.25">
      <c r="A65" s="466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298"/>
    </row>
    <row r="66" spans="1:12" s="101" customFormat="1" x14ac:dyDescent="0.25">
      <c r="A66" s="466"/>
      <c r="B66" s="152">
        <v>1163</v>
      </c>
      <c r="C66" s="428" t="s">
        <v>260</v>
      </c>
      <c r="D66" s="428"/>
      <c r="E66" s="428"/>
      <c r="F66" s="428"/>
      <c r="G66" s="428"/>
      <c r="H66" s="428"/>
      <c r="I66" s="428"/>
      <c r="J66" s="77">
        <f>+J67+J72</f>
        <v>-328763.7</v>
      </c>
      <c r="K66" s="77">
        <f t="shared" ref="K66:L66" si="7">+K67+K72</f>
        <v>0</v>
      </c>
      <c r="L66" s="77">
        <f t="shared" si="7"/>
        <v>0</v>
      </c>
    </row>
    <row r="67" spans="1:12" s="102" customFormat="1" ht="34.9" customHeight="1" x14ac:dyDescent="0.25">
      <c r="A67" s="466"/>
      <c r="B67" s="364"/>
      <c r="C67" s="363"/>
      <c r="D67" s="152" t="s">
        <v>280</v>
      </c>
      <c r="E67" s="428" t="s">
        <v>222</v>
      </c>
      <c r="F67" s="428"/>
      <c r="G67" s="428"/>
      <c r="H67" s="428"/>
      <c r="I67" s="428"/>
      <c r="J67" s="304">
        <f>+'Հավելված N 2'!G176</f>
        <v>-86005.2</v>
      </c>
      <c r="K67" s="304">
        <f>+'Հավելված N 2'!H176</f>
        <v>0</v>
      </c>
      <c r="L67" s="304">
        <f>+'Հավելված N 2'!I176</f>
        <v>0</v>
      </c>
    </row>
    <row r="68" spans="1:12" s="101" customFormat="1" ht="18" customHeight="1" x14ac:dyDescent="0.25">
      <c r="A68" s="466"/>
      <c r="B68" s="364"/>
      <c r="C68" s="363"/>
      <c r="D68" s="364"/>
      <c r="E68" s="363"/>
      <c r="F68" s="451" t="s">
        <v>309</v>
      </c>
      <c r="G68" s="451"/>
      <c r="H68" s="451"/>
      <c r="I68" s="451"/>
      <c r="J68" s="451"/>
      <c r="K68" s="451"/>
      <c r="L68" s="451"/>
    </row>
    <row r="69" spans="1:12" s="101" customFormat="1" ht="17.850000000000001" customHeight="1" x14ac:dyDescent="0.25">
      <c r="A69" s="466"/>
      <c r="B69" s="364"/>
      <c r="C69" s="363"/>
      <c r="D69" s="364"/>
      <c r="E69" s="363"/>
      <c r="F69" s="453"/>
      <c r="G69" s="451" t="s">
        <v>310</v>
      </c>
      <c r="H69" s="451"/>
      <c r="I69" s="451"/>
      <c r="J69" s="451"/>
      <c r="K69" s="451"/>
      <c r="L69" s="451"/>
    </row>
    <row r="70" spans="1:12" s="101" customFormat="1" ht="36" customHeight="1" x14ac:dyDescent="0.25">
      <c r="A70" s="466"/>
      <c r="B70" s="364"/>
      <c r="C70" s="363"/>
      <c r="D70" s="364"/>
      <c r="E70" s="363"/>
      <c r="F70" s="454"/>
      <c r="G70" s="453"/>
      <c r="H70" s="451" t="s">
        <v>311</v>
      </c>
      <c r="I70" s="451"/>
      <c r="J70" s="451"/>
      <c r="K70" s="451"/>
      <c r="L70" s="451"/>
    </row>
    <row r="71" spans="1:12" ht="34.5" x14ac:dyDescent="0.25">
      <c r="A71" s="466"/>
      <c r="B71" s="364"/>
      <c r="C71" s="363"/>
      <c r="D71" s="364"/>
      <c r="E71" s="363"/>
      <c r="F71" s="455"/>
      <c r="G71" s="455"/>
      <c r="H71" s="243"/>
      <c r="I71" s="295" t="s">
        <v>312</v>
      </c>
      <c r="J71" s="299">
        <v>-1</v>
      </c>
      <c r="K71" s="299"/>
      <c r="L71" s="299"/>
    </row>
    <row r="72" spans="1:12" s="102" customFormat="1" ht="34.9" customHeight="1" x14ac:dyDescent="0.25">
      <c r="A72" s="466"/>
      <c r="B72" s="364"/>
      <c r="C72" s="363"/>
      <c r="D72" s="152" t="s">
        <v>283</v>
      </c>
      <c r="E72" s="428" t="s">
        <v>225</v>
      </c>
      <c r="F72" s="428"/>
      <c r="G72" s="428"/>
      <c r="H72" s="428"/>
      <c r="I72" s="428"/>
      <c r="J72" s="304">
        <f>+'Հավելված N 2'!G185</f>
        <v>-242758.5</v>
      </c>
      <c r="K72" s="304">
        <f>+'Հավելված N 2'!H185</f>
        <v>0</v>
      </c>
      <c r="L72" s="304">
        <f>+'Հավելված N 2'!I185</f>
        <v>0</v>
      </c>
    </row>
    <row r="73" spans="1:12" s="101" customFormat="1" ht="18" customHeight="1" x14ac:dyDescent="0.25">
      <c r="A73" s="466"/>
      <c r="B73" s="364"/>
      <c r="C73" s="363"/>
      <c r="D73" s="364"/>
      <c r="E73" s="363"/>
      <c r="F73" s="450" t="s">
        <v>313</v>
      </c>
      <c r="G73" s="451"/>
      <c r="H73" s="451"/>
      <c r="I73" s="451"/>
      <c r="J73" s="451"/>
      <c r="K73" s="451"/>
      <c r="L73" s="451"/>
    </row>
    <row r="74" spans="1:12" s="101" customFormat="1" ht="17.850000000000001" customHeight="1" x14ac:dyDescent="0.25">
      <c r="A74" s="466"/>
      <c r="B74" s="364"/>
      <c r="C74" s="363"/>
      <c r="D74" s="364"/>
      <c r="E74" s="363"/>
      <c r="F74" s="433"/>
      <c r="G74" s="450" t="s">
        <v>63</v>
      </c>
      <c r="H74" s="451"/>
      <c r="I74" s="451"/>
      <c r="J74" s="451"/>
      <c r="K74" s="451"/>
      <c r="L74" s="451"/>
    </row>
    <row r="75" spans="1:12" s="101" customFormat="1" ht="36" customHeight="1" x14ac:dyDescent="0.25">
      <c r="A75" s="466"/>
      <c r="B75" s="364"/>
      <c r="C75" s="363"/>
      <c r="D75" s="364"/>
      <c r="E75" s="363"/>
      <c r="F75" s="433"/>
      <c r="G75" s="433"/>
      <c r="H75" s="450" t="s">
        <v>314</v>
      </c>
      <c r="I75" s="451"/>
      <c r="J75" s="451"/>
      <c r="K75" s="451"/>
      <c r="L75" s="451"/>
    </row>
    <row r="76" spans="1:12" ht="34.5" x14ac:dyDescent="0.25">
      <c r="A76" s="466"/>
      <c r="B76" s="364"/>
      <c r="C76" s="363"/>
      <c r="D76" s="364"/>
      <c r="E76" s="363"/>
      <c r="F76" s="433"/>
      <c r="G76" s="433"/>
      <c r="H76" s="456"/>
      <c r="I76" s="298" t="s">
        <v>315</v>
      </c>
      <c r="J76" s="299">
        <v>-1</v>
      </c>
      <c r="K76" s="299"/>
      <c r="L76" s="299"/>
    </row>
    <row r="77" spans="1:12" ht="34.5" x14ac:dyDescent="0.25">
      <c r="A77" s="466"/>
      <c r="B77" s="364"/>
      <c r="C77" s="363"/>
      <c r="D77" s="364"/>
      <c r="E77" s="363"/>
      <c r="F77" s="433"/>
      <c r="G77" s="433"/>
      <c r="H77" s="456"/>
      <c r="I77" s="298" t="s">
        <v>316</v>
      </c>
      <c r="J77" s="299">
        <v>-4</v>
      </c>
      <c r="K77" s="299"/>
      <c r="L77" s="299"/>
    </row>
    <row r="78" spans="1:12" ht="8.65" customHeight="1" x14ac:dyDescent="0.25">
      <c r="A78" s="466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298"/>
    </row>
    <row r="79" spans="1:12" s="101" customFormat="1" x14ac:dyDescent="0.25">
      <c r="A79" s="466"/>
      <c r="B79" s="152">
        <v>1183</v>
      </c>
      <c r="C79" s="428" t="s">
        <v>261</v>
      </c>
      <c r="D79" s="428"/>
      <c r="E79" s="428"/>
      <c r="F79" s="428"/>
      <c r="G79" s="428"/>
      <c r="H79" s="428"/>
      <c r="I79" s="428"/>
      <c r="J79" s="77">
        <f>+J80</f>
        <v>-76282.799999999988</v>
      </c>
      <c r="K79" s="77">
        <f t="shared" ref="K79:L79" si="8">+K80</f>
        <v>0</v>
      </c>
      <c r="L79" s="77">
        <f t="shared" si="8"/>
        <v>0</v>
      </c>
    </row>
    <row r="80" spans="1:12" s="102" customFormat="1" ht="36" customHeight="1" x14ac:dyDescent="0.25">
      <c r="A80" s="466"/>
      <c r="B80" s="460"/>
      <c r="C80" s="459"/>
      <c r="D80" s="152" t="s">
        <v>288</v>
      </c>
      <c r="E80" s="451" t="s">
        <v>233</v>
      </c>
      <c r="F80" s="461"/>
      <c r="G80" s="461"/>
      <c r="H80" s="461"/>
      <c r="I80" s="461"/>
      <c r="J80" s="509">
        <f>+'Հավելված N 2'!G198</f>
        <v>-76282.799999999988</v>
      </c>
      <c r="K80" s="509">
        <f>+'Հավելված N 2'!H198</f>
        <v>0</v>
      </c>
      <c r="L80" s="509">
        <f>+'Հավելված N 2'!I198</f>
        <v>0</v>
      </c>
    </row>
    <row r="81" spans="1:12" s="101" customFormat="1" ht="33.950000000000003" customHeight="1" x14ac:dyDescent="0.25">
      <c r="A81" s="466"/>
      <c r="B81" s="460"/>
      <c r="C81" s="459"/>
      <c r="D81" s="363"/>
      <c r="E81" s="363"/>
      <c r="F81" s="450" t="s">
        <v>318</v>
      </c>
      <c r="G81" s="451"/>
      <c r="H81" s="451"/>
      <c r="I81" s="451"/>
      <c r="J81" s="451"/>
      <c r="K81" s="451"/>
      <c r="L81" s="451"/>
    </row>
    <row r="82" spans="1:12" s="101" customFormat="1" ht="17.850000000000001" customHeight="1" x14ac:dyDescent="0.25">
      <c r="A82" s="466"/>
      <c r="B82" s="460"/>
      <c r="C82" s="459"/>
      <c r="D82" s="363"/>
      <c r="E82" s="363"/>
      <c r="F82" s="433"/>
      <c r="G82" s="450" t="s">
        <v>63</v>
      </c>
      <c r="H82" s="451"/>
      <c r="I82" s="451"/>
      <c r="J82" s="451"/>
      <c r="K82" s="451"/>
      <c r="L82" s="451"/>
    </row>
    <row r="83" spans="1:12" s="101" customFormat="1" ht="18" customHeight="1" x14ac:dyDescent="0.25">
      <c r="A83" s="466"/>
      <c r="B83" s="460"/>
      <c r="C83" s="459"/>
      <c r="D83" s="363"/>
      <c r="E83" s="363"/>
      <c r="F83" s="433"/>
      <c r="G83" s="433"/>
      <c r="H83" s="450" t="s">
        <v>317</v>
      </c>
      <c r="I83" s="451"/>
      <c r="J83" s="451"/>
      <c r="K83" s="451"/>
      <c r="L83" s="451"/>
    </row>
    <row r="84" spans="1:12" ht="34.5" x14ac:dyDescent="0.25">
      <c r="A84" s="466"/>
      <c r="B84" s="460"/>
      <c r="C84" s="459"/>
      <c r="D84" s="363"/>
      <c r="E84" s="363"/>
      <c r="F84" s="433"/>
      <c r="G84" s="433"/>
      <c r="H84" s="302"/>
      <c r="I84" s="298" t="s">
        <v>319</v>
      </c>
      <c r="J84" s="299">
        <v>-2</v>
      </c>
      <c r="K84" s="299"/>
      <c r="L84" s="299"/>
    </row>
    <row r="85" spans="1:12" ht="8.65" customHeight="1" x14ac:dyDescent="0.25">
      <c r="A85" s="466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298"/>
    </row>
    <row r="86" spans="1:12" s="101" customFormat="1" x14ac:dyDescent="0.25">
      <c r="A86" s="466"/>
      <c r="B86" s="152">
        <v>1236</v>
      </c>
      <c r="C86" s="428" t="s">
        <v>62</v>
      </c>
      <c r="D86" s="428"/>
      <c r="E86" s="428"/>
      <c r="F86" s="428"/>
      <c r="G86" s="428"/>
      <c r="H86" s="428"/>
      <c r="I86" s="428"/>
      <c r="J86" s="77">
        <f>+J87+J92</f>
        <v>-112356.59999999999</v>
      </c>
      <c r="K86" s="77">
        <f t="shared" ref="K86:L86" si="9">+K87+K92</f>
        <v>-5451.5</v>
      </c>
      <c r="L86" s="77">
        <f t="shared" si="9"/>
        <v>61785.2</v>
      </c>
    </row>
    <row r="87" spans="1:12" s="102" customFormat="1" ht="17.850000000000001" customHeight="1" x14ac:dyDescent="0.25">
      <c r="A87" s="466"/>
      <c r="B87" s="364"/>
      <c r="C87" s="363"/>
      <c r="D87" s="152" t="s">
        <v>290</v>
      </c>
      <c r="E87" s="428" t="s">
        <v>237</v>
      </c>
      <c r="F87" s="428"/>
      <c r="G87" s="428"/>
      <c r="H87" s="428"/>
      <c r="I87" s="428"/>
      <c r="J87" s="304">
        <f>+'Հավելված N 2'!G119</f>
        <v>-67236.7</v>
      </c>
      <c r="K87" s="304">
        <f>+'Հավելված N 2'!H119</f>
        <v>-67236.7</v>
      </c>
      <c r="L87" s="304">
        <f>+'Հավելված N 2'!I119</f>
        <v>0</v>
      </c>
    </row>
    <row r="88" spans="1:12" s="101" customFormat="1" ht="35.65" customHeight="1" x14ac:dyDescent="0.25">
      <c r="A88" s="466"/>
      <c r="B88" s="364"/>
      <c r="C88" s="363"/>
      <c r="D88" s="456"/>
      <c r="E88" s="467"/>
      <c r="F88" s="450" t="s">
        <v>320</v>
      </c>
      <c r="G88" s="451"/>
      <c r="H88" s="451"/>
      <c r="I88" s="451"/>
      <c r="J88" s="451"/>
      <c r="K88" s="451"/>
      <c r="L88" s="451"/>
    </row>
    <row r="89" spans="1:12" s="101" customFormat="1" ht="17.850000000000001" customHeight="1" x14ac:dyDescent="0.25">
      <c r="A89" s="466"/>
      <c r="B89" s="364"/>
      <c r="C89" s="363"/>
      <c r="D89" s="456"/>
      <c r="E89" s="460"/>
      <c r="F89" s="457"/>
      <c r="G89" s="450" t="s">
        <v>63</v>
      </c>
      <c r="H89" s="451"/>
      <c r="I89" s="451"/>
      <c r="J89" s="451"/>
      <c r="K89" s="451"/>
      <c r="L89" s="451"/>
    </row>
    <row r="90" spans="1:12" s="101" customFormat="1" ht="18" customHeight="1" x14ac:dyDescent="0.25">
      <c r="A90" s="466"/>
      <c r="B90" s="364"/>
      <c r="C90" s="363"/>
      <c r="D90" s="456"/>
      <c r="E90" s="460"/>
      <c r="F90" s="459"/>
      <c r="G90" s="457"/>
      <c r="H90" s="450" t="s">
        <v>321</v>
      </c>
      <c r="I90" s="451"/>
      <c r="J90" s="451"/>
      <c r="K90" s="451"/>
      <c r="L90" s="451"/>
    </row>
    <row r="91" spans="1:12" ht="86.25" x14ac:dyDescent="0.25">
      <c r="A91" s="466"/>
      <c r="B91" s="364"/>
      <c r="C91" s="363"/>
      <c r="D91" s="456"/>
      <c r="E91" s="468"/>
      <c r="F91" s="458"/>
      <c r="G91" s="458"/>
      <c r="H91" s="243"/>
      <c r="I91" s="151" t="s">
        <v>322</v>
      </c>
      <c r="J91" s="301">
        <v>-1</v>
      </c>
      <c r="K91" s="301"/>
      <c r="L91" s="301"/>
    </row>
    <row r="92" spans="1:12" s="102" customFormat="1" ht="17.850000000000001" customHeight="1" x14ac:dyDescent="0.25">
      <c r="A92" s="466"/>
      <c r="B92" s="364"/>
      <c r="C92" s="363"/>
      <c r="D92" s="152" t="s">
        <v>292</v>
      </c>
      <c r="E92" s="428" t="s">
        <v>239</v>
      </c>
      <c r="F92" s="428"/>
      <c r="G92" s="428"/>
      <c r="H92" s="428"/>
      <c r="I92" s="428"/>
      <c r="J92" s="304">
        <f>+'Հավելված N 2'!G128</f>
        <v>-45119.899999999994</v>
      </c>
      <c r="K92" s="304">
        <f>+'Հավելված N 2'!H128</f>
        <v>61785.2</v>
      </c>
      <c r="L92" s="304">
        <f>+'Հավելված N 2'!I128</f>
        <v>61785.2</v>
      </c>
    </row>
    <row r="93" spans="1:12" s="101" customFormat="1" ht="35.65" customHeight="1" x14ac:dyDescent="0.25">
      <c r="A93" s="466"/>
      <c r="B93" s="364"/>
      <c r="C93" s="363"/>
      <c r="D93" s="363"/>
      <c r="E93" s="363"/>
      <c r="F93" s="450" t="s">
        <v>323</v>
      </c>
      <c r="G93" s="451"/>
      <c r="H93" s="451"/>
      <c r="I93" s="451"/>
      <c r="J93" s="451"/>
      <c r="K93" s="451"/>
      <c r="L93" s="451"/>
    </row>
    <row r="94" spans="1:12" s="101" customFormat="1" ht="17.850000000000001" customHeight="1" x14ac:dyDescent="0.25">
      <c r="A94" s="466"/>
      <c r="B94" s="364"/>
      <c r="C94" s="363"/>
      <c r="D94" s="363"/>
      <c r="E94" s="363"/>
      <c r="F94" s="433"/>
      <c r="G94" s="450" t="s">
        <v>63</v>
      </c>
      <c r="H94" s="451"/>
      <c r="I94" s="451"/>
      <c r="J94" s="451"/>
      <c r="K94" s="451"/>
      <c r="L94" s="451"/>
    </row>
    <row r="95" spans="1:12" s="101" customFormat="1" ht="18" customHeight="1" x14ac:dyDescent="0.25">
      <c r="A95" s="466"/>
      <c r="B95" s="364"/>
      <c r="C95" s="363"/>
      <c r="D95" s="363"/>
      <c r="E95" s="363"/>
      <c r="F95" s="433"/>
      <c r="G95" s="433"/>
      <c r="H95" s="450" t="s">
        <v>321</v>
      </c>
      <c r="I95" s="451"/>
      <c r="J95" s="451"/>
      <c r="K95" s="451"/>
      <c r="L95" s="451"/>
    </row>
    <row r="96" spans="1:12" ht="17.649999999999999" customHeight="1" x14ac:dyDescent="0.25">
      <c r="A96" s="466"/>
      <c r="B96" s="364"/>
      <c r="C96" s="363"/>
      <c r="D96" s="363"/>
      <c r="E96" s="363"/>
      <c r="F96" s="433"/>
      <c r="G96" s="433"/>
      <c r="H96" s="306"/>
      <c r="I96" s="151" t="s">
        <v>326</v>
      </c>
      <c r="J96" s="301">
        <v>-1</v>
      </c>
      <c r="K96" s="301"/>
      <c r="L96" s="301"/>
    </row>
    <row r="98" spans="1:62" s="104" customFormat="1" ht="30" customHeight="1" x14ac:dyDescent="0.25">
      <c r="A98" s="435" t="s">
        <v>123</v>
      </c>
      <c r="B98" s="435"/>
      <c r="C98" s="435"/>
      <c r="D98" s="435"/>
      <c r="E98" s="435"/>
      <c r="F98" s="435"/>
      <c r="G98" s="435"/>
      <c r="H98" s="435"/>
      <c r="I98" s="435"/>
      <c r="J98" s="223">
        <f>+J99</f>
        <v>-137093.5</v>
      </c>
      <c r="K98" s="223">
        <f t="shared" ref="K98:L98" si="10">+K99</f>
        <v>-626765.9</v>
      </c>
      <c r="L98" s="223">
        <f t="shared" si="10"/>
        <v>-781573.79999999993</v>
      </c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 s="101" customFormat="1" x14ac:dyDescent="0.25">
      <c r="A99" s="456"/>
      <c r="B99" s="152">
        <v>1236</v>
      </c>
      <c r="C99" s="428" t="s">
        <v>62</v>
      </c>
      <c r="D99" s="428"/>
      <c r="E99" s="428"/>
      <c r="F99" s="428"/>
      <c r="G99" s="428"/>
      <c r="H99" s="428"/>
      <c r="I99" s="428"/>
      <c r="J99" s="77">
        <f>+J100+J104</f>
        <v>-137093.5</v>
      </c>
      <c r="K99" s="77">
        <f t="shared" ref="K99" si="11">+K100+K104</f>
        <v>-626765.9</v>
      </c>
      <c r="L99" s="77">
        <f t="shared" ref="L99" si="12">+L100+L104</f>
        <v>-781573.79999999993</v>
      </c>
    </row>
    <row r="100" spans="1:62" s="102" customFormat="1" ht="17.850000000000001" customHeight="1" x14ac:dyDescent="0.25">
      <c r="A100" s="456"/>
      <c r="B100" s="456"/>
      <c r="C100" s="456"/>
      <c r="D100" s="152" t="s">
        <v>114</v>
      </c>
      <c r="E100" s="428" t="s">
        <v>120</v>
      </c>
      <c r="F100" s="428"/>
      <c r="G100" s="428"/>
      <c r="H100" s="428"/>
      <c r="I100" s="428"/>
      <c r="J100" s="510">
        <f>+'Հավելված N 2'!G70</f>
        <v>-137093.5</v>
      </c>
      <c r="K100" s="510">
        <f>+'Հավելված N 2'!H70</f>
        <v>-626765.9</v>
      </c>
      <c r="L100" s="510">
        <f>+'Հավելված N 2'!I70</f>
        <v>-781573.79999999993</v>
      </c>
    </row>
    <row r="101" spans="1:62" s="101" customFormat="1" ht="33.950000000000003" customHeight="1" x14ac:dyDescent="0.25">
      <c r="A101" s="456"/>
      <c r="B101" s="456"/>
      <c r="C101" s="456"/>
      <c r="D101" s="364"/>
      <c r="E101" s="363"/>
      <c r="F101" s="428" t="s">
        <v>121</v>
      </c>
      <c r="G101" s="428"/>
      <c r="H101" s="428"/>
      <c r="I101" s="428"/>
      <c r="J101" s="428"/>
      <c r="K101" s="428"/>
      <c r="L101" s="428"/>
    </row>
    <row r="102" spans="1:62" s="101" customFormat="1" ht="17.850000000000001" customHeight="1" x14ac:dyDescent="0.25">
      <c r="A102" s="456"/>
      <c r="B102" s="456"/>
      <c r="C102" s="456"/>
      <c r="D102" s="364"/>
      <c r="E102" s="363"/>
      <c r="F102" s="363"/>
      <c r="G102" s="428" t="s">
        <v>63</v>
      </c>
      <c r="H102" s="428"/>
      <c r="I102" s="428"/>
      <c r="J102" s="428"/>
      <c r="K102" s="428"/>
      <c r="L102" s="428"/>
    </row>
    <row r="103" spans="1:62" s="101" customFormat="1" ht="33.950000000000003" customHeight="1" x14ac:dyDescent="0.25">
      <c r="A103" s="456"/>
      <c r="B103" s="456"/>
      <c r="C103" s="456"/>
      <c r="D103" s="364"/>
      <c r="E103" s="363"/>
      <c r="F103" s="363"/>
      <c r="G103" s="67"/>
      <c r="H103" s="428" t="s">
        <v>103</v>
      </c>
      <c r="I103" s="428"/>
      <c r="J103" s="428"/>
      <c r="K103" s="428"/>
      <c r="L103" s="428"/>
    </row>
  </sheetData>
  <mergeCells count="161">
    <mergeCell ref="B9:C9"/>
    <mergeCell ref="D9:G9"/>
    <mergeCell ref="H9:H10"/>
    <mergeCell ref="E48:I48"/>
    <mergeCell ref="D49:D51"/>
    <mergeCell ref="E49:E51"/>
    <mergeCell ref="J9:L9"/>
    <mergeCell ref="G1:H1"/>
    <mergeCell ref="J1:L1"/>
    <mergeCell ref="J2:L2"/>
    <mergeCell ref="G3:H3"/>
    <mergeCell ref="J3:L3"/>
    <mergeCell ref="A6:L6"/>
    <mergeCell ref="E15:I15"/>
    <mergeCell ref="D16:D19"/>
    <mergeCell ref="E16:E19"/>
    <mergeCell ref="F16:L16"/>
    <mergeCell ref="F17:F19"/>
    <mergeCell ref="G17:L17"/>
    <mergeCell ref="G18:G19"/>
    <mergeCell ref="H18:L18"/>
    <mergeCell ref="B15:B23"/>
    <mergeCell ref="C15:C23"/>
    <mergeCell ref="A11:I11"/>
    <mergeCell ref="A12:I12"/>
    <mergeCell ref="A13:I13"/>
    <mergeCell ref="A9:A10"/>
    <mergeCell ref="G50:L50"/>
    <mergeCell ref="F27:L27"/>
    <mergeCell ref="F28:F29"/>
    <mergeCell ref="I9:I10"/>
    <mergeCell ref="C25:I25"/>
    <mergeCell ref="C99:I99"/>
    <mergeCell ref="G38:L38"/>
    <mergeCell ref="G39:G40"/>
    <mergeCell ref="H39:L39"/>
    <mergeCell ref="A14:A44"/>
    <mergeCell ref="E41:I41"/>
    <mergeCell ref="D42:D44"/>
    <mergeCell ref="E42:E44"/>
    <mergeCell ref="F42:L42"/>
    <mergeCell ref="G43:L43"/>
    <mergeCell ref="H44:L44"/>
    <mergeCell ref="C14:I14"/>
    <mergeCell ref="E20:I20"/>
    <mergeCell ref="D21:D23"/>
    <mergeCell ref="E21:E23"/>
    <mergeCell ref="F21:L21"/>
    <mergeCell ref="C100:C103"/>
    <mergeCell ref="B100:B103"/>
    <mergeCell ref="A99:A103"/>
    <mergeCell ref="H51:L51"/>
    <mergeCell ref="A47:A51"/>
    <mergeCell ref="E100:I100"/>
    <mergeCell ref="D101:D103"/>
    <mergeCell ref="E101:E103"/>
    <mergeCell ref="F101:L101"/>
    <mergeCell ref="F102:F103"/>
    <mergeCell ref="G102:L102"/>
    <mergeCell ref="H103:L103"/>
    <mergeCell ref="A98:I98"/>
    <mergeCell ref="C54:I54"/>
    <mergeCell ref="B55:B64"/>
    <mergeCell ref="C47:I47"/>
    <mergeCell ref="B48:B51"/>
    <mergeCell ref="C48:C51"/>
    <mergeCell ref="F49:L49"/>
    <mergeCell ref="F50:F51"/>
    <mergeCell ref="E55:I55"/>
    <mergeCell ref="D56:D59"/>
    <mergeCell ref="A53:I53"/>
    <mergeCell ref="D81:D84"/>
    <mergeCell ref="F22:F23"/>
    <mergeCell ref="G22:L22"/>
    <mergeCell ref="H23:L23"/>
    <mergeCell ref="A46:I46"/>
    <mergeCell ref="G62:L62"/>
    <mergeCell ref="G63:G64"/>
    <mergeCell ref="H63:L63"/>
    <mergeCell ref="C55:C64"/>
    <mergeCell ref="B26:B44"/>
    <mergeCell ref="C26:C44"/>
    <mergeCell ref="E30:I30"/>
    <mergeCell ref="E31:E35"/>
    <mergeCell ref="F31:L31"/>
    <mergeCell ref="F32:F35"/>
    <mergeCell ref="G32:L32"/>
    <mergeCell ref="G33:G35"/>
    <mergeCell ref="H33:L33"/>
    <mergeCell ref="H34:H35"/>
    <mergeCell ref="E26:I26"/>
    <mergeCell ref="D27:D29"/>
    <mergeCell ref="E27:E29"/>
    <mergeCell ref="D31:D35"/>
    <mergeCell ref="G28:L28"/>
    <mergeCell ref="H29:L29"/>
    <mergeCell ref="E36:I36"/>
    <mergeCell ref="E37:E40"/>
    <mergeCell ref="F37:L37"/>
    <mergeCell ref="F38:F40"/>
    <mergeCell ref="B67:B77"/>
    <mergeCell ref="C67:C77"/>
    <mergeCell ref="E67:I67"/>
    <mergeCell ref="D68:D71"/>
    <mergeCell ref="E68:E71"/>
    <mergeCell ref="F68:L68"/>
    <mergeCell ref="F69:F71"/>
    <mergeCell ref="G69:L69"/>
    <mergeCell ref="G70:G71"/>
    <mergeCell ref="H70:L70"/>
    <mergeCell ref="E72:I72"/>
    <mergeCell ref="D73:D77"/>
    <mergeCell ref="E73:E77"/>
    <mergeCell ref="F73:L73"/>
    <mergeCell ref="E56:E59"/>
    <mergeCell ref="F56:L56"/>
    <mergeCell ref="F57:F59"/>
    <mergeCell ref="G57:L57"/>
    <mergeCell ref="G58:G59"/>
    <mergeCell ref="C66:I66"/>
    <mergeCell ref="A54:A96"/>
    <mergeCell ref="B87:B96"/>
    <mergeCell ref="C87:C96"/>
    <mergeCell ref="D88:D91"/>
    <mergeCell ref="D93:D96"/>
    <mergeCell ref="E93:E96"/>
    <mergeCell ref="E92:I92"/>
    <mergeCell ref="F93:L93"/>
    <mergeCell ref="G94:L94"/>
    <mergeCell ref="H95:L95"/>
    <mergeCell ref="G95:G96"/>
    <mergeCell ref="F94:F96"/>
    <mergeCell ref="C86:I86"/>
    <mergeCell ref="E87:I87"/>
    <mergeCell ref="E88:E91"/>
    <mergeCell ref="F88:L88"/>
    <mergeCell ref="F89:F91"/>
    <mergeCell ref="G89:L89"/>
    <mergeCell ref="E81:E84"/>
    <mergeCell ref="F81:L81"/>
    <mergeCell ref="F82:F84"/>
    <mergeCell ref="G82:L82"/>
    <mergeCell ref="G83:G84"/>
    <mergeCell ref="H83:L83"/>
    <mergeCell ref="G90:G91"/>
    <mergeCell ref="H90:L90"/>
    <mergeCell ref="C79:I79"/>
    <mergeCell ref="B80:B84"/>
    <mergeCell ref="C80:C84"/>
    <mergeCell ref="E80:I80"/>
    <mergeCell ref="H58:L58"/>
    <mergeCell ref="E60:I60"/>
    <mergeCell ref="D61:D64"/>
    <mergeCell ref="E61:E64"/>
    <mergeCell ref="F61:L61"/>
    <mergeCell ref="F62:F64"/>
    <mergeCell ref="F74:F77"/>
    <mergeCell ref="G74:L74"/>
    <mergeCell ref="G75:G77"/>
    <mergeCell ref="H75:L75"/>
    <mergeCell ref="H76:H7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O54"/>
  <sheetViews>
    <sheetView zoomScaleNormal="100" workbookViewId="0">
      <selection activeCell="A6" sqref="A6:I7"/>
    </sheetView>
  </sheetViews>
  <sheetFormatPr defaultColWidth="9.140625" defaultRowHeight="17.25" x14ac:dyDescent="0.3"/>
  <cols>
    <col min="1" max="4" width="18.140625" style="20" customWidth="1"/>
    <col min="5" max="6" width="14.42578125" style="194" customWidth="1"/>
    <col min="7" max="7" width="17.7109375" style="195" customWidth="1"/>
    <col min="8" max="8" width="14.42578125" style="195" customWidth="1"/>
    <col min="9" max="9" width="30.140625" style="194" customWidth="1"/>
    <col min="10" max="10" width="37.140625" style="20" customWidth="1"/>
    <col min="11" max="11" width="20.140625" style="20" customWidth="1"/>
    <col min="12" max="12" width="14" style="20" bestFit="1" customWidth="1"/>
    <col min="13" max="16384" width="9.140625" style="20"/>
  </cols>
  <sheetData>
    <row r="1" spans="1:10" ht="33.4" customHeight="1" x14ac:dyDescent="0.3">
      <c r="A1" s="132"/>
      <c r="B1" s="132"/>
      <c r="C1" s="132"/>
      <c r="D1" s="132"/>
      <c r="E1" s="133"/>
      <c r="F1" s="133"/>
      <c r="G1" s="134"/>
      <c r="H1" s="471" t="s">
        <v>209</v>
      </c>
      <c r="I1" s="471"/>
    </row>
    <row r="2" spans="1:10" x14ac:dyDescent="0.3">
      <c r="A2" s="132"/>
      <c r="B2" s="132"/>
      <c r="C2" s="132"/>
      <c r="D2" s="132"/>
      <c r="E2" s="133"/>
      <c r="F2" s="133"/>
      <c r="G2" s="134"/>
      <c r="H2" s="472" t="s">
        <v>75</v>
      </c>
      <c r="I2" s="472"/>
    </row>
    <row r="3" spans="1:10" x14ac:dyDescent="0.3">
      <c r="A3" s="132"/>
      <c r="B3" s="132"/>
      <c r="C3" s="132"/>
      <c r="D3" s="132"/>
      <c r="E3" s="133"/>
      <c r="F3" s="133"/>
      <c r="G3" s="134"/>
      <c r="H3" s="472" t="s">
        <v>0</v>
      </c>
      <c r="I3" s="472"/>
    </row>
    <row r="4" spans="1:10" x14ac:dyDescent="0.3">
      <c r="A4" s="132"/>
      <c r="B4" s="132"/>
      <c r="C4" s="132"/>
      <c r="D4" s="132"/>
      <c r="E4" s="133"/>
      <c r="F4" s="133"/>
      <c r="G4" s="134"/>
      <c r="H4" s="134"/>
      <c r="I4" s="182"/>
    </row>
    <row r="5" spans="1:10" x14ac:dyDescent="0.3">
      <c r="A5" s="132"/>
      <c r="B5" s="132"/>
      <c r="C5" s="132"/>
      <c r="D5" s="132"/>
      <c r="E5" s="133"/>
      <c r="F5" s="133"/>
      <c r="G5" s="134"/>
      <c r="H5" s="134"/>
      <c r="I5" s="182"/>
    </row>
    <row r="6" spans="1:10" ht="32.25" customHeight="1" x14ac:dyDescent="0.3">
      <c r="A6" s="513" t="s">
        <v>369</v>
      </c>
      <c r="B6" s="513"/>
      <c r="C6" s="513"/>
      <c r="D6" s="513"/>
      <c r="E6" s="513"/>
      <c r="F6" s="513"/>
      <c r="G6" s="513"/>
      <c r="H6" s="513"/>
      <c r="I6" s="513"/>
    </row>
    <row r="7" spans="1:10" ht="21" customHeight="1" x14ac:dyDescent="0.3">
      <c r="A7" s="513"/>
      <c r="B7" s="513"/>
      <c r="C7" s="513"/>
      <c r="D7" s="513"/>
      <c r="E7" s="513"/>
      <c r="F7" s="513"/>
      <c r="G7" s="513"/>
      <c r="H7" s="513"/>
      <c r="I7" s="513"/>
    </row>
    <row r="8" spans="1:10" ht="21" customHeight="1" x14ac:dyDescent="0.3">
      <c r="A8" s="135"/>
      <c r="B8" s="135"/>
      <c r="C8" s="135"/>
      <c r="D8" s="135"/>
      <c r="E8" s="135"/>
      <c r="F8" s="135"/>
      <c r="G8" s="135"/>
      <c r="H8" s="135"/>
      <c r="I8" s="135"/>
    </row>
    <row r="9" spans="1:10" ht="21" customHeight="1" x14ac:dyDescent="0.3">
      <c r="A9" s="135"/>
      <c r="B9" s="135"/>
      <c r="C9" s="135"/>
      <c r="D9" s="135"/>
      <c r="E9" s="135"/>
      <c r="F9" s="135"/>
      <c r="G9" s="135"/>
      <c r="H9" s="135"/>
      <c r="I9" s="135"/>
    </row>
    <row r="10" spans="1:10" ht="73.7" customHeight="1" x14ac:dyDescent="0.3">
      <c r="A10" s="473" t="s">
        <v>25</v>
      </c>
      <c r="B10" s="473" t="s">
        <v>26</v>
      </c>
      <c r="C10" s="473"/>
      <c r="D10" s="473"/>
      <c r="E10" s="473" t="s">
        <v>27</v>
      </c>
      <c r="F10" s="473" t="s">
        <v>28</v>
      </c>
      <c r="G10" s="473" t="s">
        <v>29</v>
      </c>
      <c r="H10" s="474" t="s">
        <v>48</v>
      </c>
      <c r="I10" s="474"/>
    </row>
    <row r="11" spans="1:10" ht="21" customHeight="1" x14ac:dyDescent="0.3">
      <c r="A11" s="473"/>
      <c r="B11" s="473"/>
      <c r="C11" s="473"/>
      <c r="D11" s="473"/>
      <c r="E11" s="473"/>
      <c r="F11" s="473"/>
      <c r="G11" s="473"/>
      <c r="H11" s="183" t="s">
        <v>30</v>
      </c>
      <c r="I11" s="136" t="s">
        <v>31</v>
      </c>
    </row>
    <row r="12" spans="1:10" x14ac:dyDescent="0.3">
      <c r="A12" s="137">
        <v>1</v>
      </c>
      <c r="B12" s="475">
        <v>2</v>
      </c>
      <c r="C12" s="476"/>
      <c r="D12" s="477"/>
      <c r="E12" s="183">
        <v>3</v>
      </c>
      <c r="F12" s="183">
        <v>4</v>
      </c>
      <c r="G12" s="183">
        <v>5</v>
      </c>
      <c r="H12" s="183">
        <v>6</v>
      </c>
      <c r="I12" s="183">
        <v>7</v>
      </c>
    </row>
    <row r="13" spans="1:10" ht="44.25" customHeight="1" x14ac:dyDescent="0.3">
      <c r="A13" s="478" t="s">
        <v>12</v>
      </c>
      <c r="B13" s="478"/>
      <c r="C13" s="478"/>
      <c r="D13" s="478"/>
      <c r="E13" s="478"/>
      <c r="F13" s="478"/>
      <c r="G13" s="478"/>
      <c r="H13" s="478"/>
      <c r="I13" s="344">
        <f>+I14+I18</f>
        <v>248458.6</v>
      </c>
      <c r="J13" s="138"/>
    </row>
    <row r="14" spans="1:10" s="207" customFormat="1" ht="17.25" customHeight="1" x14ac:dyDescent="0.3">
      <c r="A14" s="208" t="s">
        <v>53</v>
      </c>
      <c r="B14" s="208" t="s">
        <v>168</v>
      </c>
      <c r="C14" s="208" t="s">
        <v>54</v>
      </c>
      <c r="D14" s="482" t="s">
        <v>65</v>
      </c>
      <c r="E14" s="483"/>
      <c r="F14" s="483"/>
      <c r="G14" s="483"/>
      <c r="H14" s="484"/>
      <c r="I14" s="511">
        <f>+I15</f>
        <v>129461.6</v>
      </c>
    </row>
    <row r="15" spans="1:10" s="190" customFormat="1" ht="54.75" customHeight="1" x14ac:dyDescent="0.25">
      <c r="A15" s="209" t="s">
        <v>169</v>
      </c>
      <c r="B15" s="485" t="s">
        <v>166</v>
      </c>
      <c r="C15" s="485"/>
      <c r="D15" s="485"/>
      <c r="E15" s="485"/>
      <c r="F15" s="485"/>
      <c r="G15" s="485"/>
      <c r="H15" s="485"/>
      <c r="I15" s="210">
        <f>+I16</f>
        <v>129461.6</v>
      </c>
      <c r="J15" s="189"/>
    </row>
    <row r="16" spans="1:10" s="191" customFormat="1" ht="21" customHeight="1" x14ac:dyDescent="0.25">
      <c r="A16" s="211"/>
      <c r="B16" s="456" t="s">
        <v>170</v>
      </c>
      <c r="C16" s="456"/>
      <c r="D16" s="456"/>
      <c r="E16" s="212" t="s">
        <v>55</v>
      </c>
      <c r="F16" s="212" t="s">
        <v>55</v>
      </c>
      <c r="G16" s="212" t="s">
        <v>55</v>
      </c>
      <c r="H16" s="213"/>
      <c r="I16" s="214">
        <f>+I17</f>
        <v>129461.6</v>
      </c>
    </row>
    <row r="17" spans="1:41" s="192" customFormat="1" ht="35.25" customHeight="1" x14ac:dyDescent="0.25">
      <c r="A17" s="211">
        <v>45211228</v>
      </c>
      <c r="B17" s="486" t="s">
        <v>171</v>
      </c>
      <c r="C17" s="486"/>
      <c r="D17" s="486"/>
      <c r="E17" s="215" t="s">
        <v>172</v>
      </c>
      <c r="F17" s="215" t="s">
        <v>45</v>
      </c>
      <c r="G17" s="216">
        <v>129461530</v>
      </c>
      <c r="H17" s="217">
        <v>1</v>
      </c>
      <c r="I17" s="218">
        <f>+ROUNDUP(G17*H17/1000,1)</f>
        <v>129461.6</v>
      </c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1"/>
      <c r="AO17" s="191"/>
    </row>
    <row r="18" spans="1:41" s="2" customFormat="1" ht="17.25" customHeight="1" x14ac:dyDescent="0.3">
      <c r="A18" s="73" t="s">
        <v>53</v>
      </c>
      <c r="B18" s="73" t="s">
        <v>71</v>
      </c>
      <c r="C18" s="73" t="s">
        <v>54</v>
      </c>
      <c r="D18" s="479" t="s">
        <v>70</v>
      </c>
      <c r="E18" s="480"/>
      <c r="F18" s="480"/>
      <c r="G18" s="480"/>
      <c r="H18" s="481"/>
      <c r="I18" s="281">
        <f>+I19+I32</f>
        <v>118997</v>
      </c>
    </row>
    <row r="19" spans="1:41" s="53" customFormat="1" ht="54.75" customHeight="1" x14ac:dyDescent="0.25">
      <c r="A19" s="74" t="s">
        <v>124</v>
      </c>
      <c r="B19" s="490" t="s">
        <v>125</v>
      </c>
      <c r="C19" s="490"/>
      <c r="D19" s="490"/>
      <c r="E19" s="490"/>
      <c r="F19" s="490"/>
      <c r="G19" s="490"/>
      <c r="H19" s="490"/>
      <c r="I19" s="184">
        <f>+I20+I28</f>
        <v>25048.9</v>
      </c>
      <c r="J19" s="185"/>
    </row>
    <row r="20" spans="1:41" s="54" customFormat="1" ht="21" customHeight="1" x14ac:dyDescent="0.25">
      <c r="A20" s="161"/>
      <c r="B20" s="351" t="s">
        <v>127</v>
      </c>
      <c r="C20" s="351"/>
      <c r="D20" s="351"/>
      <c r="E20" s="186" t="s">
        <v>55</v>
      </c>
      <c r="F20" s="186" t="s">
        <v>55</v>
      </c>
      <c r="G20" s="186" t="s">
        <v>55</v>
      </c>
      <c r="H20" s="187"/>
      <c r="I20" s="188">
        <f>SUM(I21:I27)</f>
        <v>16428.900000000001</v>
      </c>
    </row>
    <row r="21" spans="1:41" s="112" customFormat="1" ht="21" customHeight="1" x14ac:dyDescent="0.25">
      <c r="A21" s="181">
        <v>9132200</v>
      </c>
      <c r="B21" s="346" t="s">
        <v>130</v>
      </c>
      <c r="C21" s="346"/>
      <c r="D21" s="346"/>
      <c r="E21" s="163" t="s">
        <v>131</v>
      </c>
      <c r="F21" s="163" t="s">
        <v>132</v>
      </c>
      <c r="G21" s="111">
        <v>530</v>
      </c>
      <c r="H21" s="164">
        <v>29379</v>
      </c>
      <c r="I21" s="80">
        <f>+ROUNDUP(G21*H21/1000,1)</f>
        <v>15570.9</v>
      </c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</row>
    <row r="22" spans="1:41" s="112" customFormat="1" ht="21" customHeight="1" x14ac:dyDescent="0.25">
      <c r="A22" s="181">
        <v>30121500</v>
      </c>
      <c r="B22" s="470" t="s">
        <v>133</v>
      </c>
      <c r="C22" s="470" t="s">
        <v>133</v>
      </c>
      <c r="D22" s="470" t="s">
        <v>133</v>
      </c>
      <c r="E22" s="163" t="s">
        <v>131</v>
      </c>
      <c r="F22" s="163" t="s">
        <v>134</v>
      </c>
      <c r="G22" s="111">
        <v>30000</v>
      </c>
      <c r="H22" s="164">
        <v>10</v>
      </c>
      <c r="I22" s="80">
        <f t="shared" ref="I22:I26" si="0">+ROUNDUP(G22*H22/1000,1)</f>
        <v>300</v>
      </c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</row>
    <row r="23" spans="1:41" s="112" customFormat="1" ht="21" customHeight="1" x14ac:dyDescent="0.25">
      <c r="A23" s="181">
        <v>30197622</v>
      </c>
      <c r="B23" s="470" t="s">
        <v>135</v>
      </c>
      <c r="C23" s="470" t="s">
        <v>135</v>
      </c>
      <c r="D23" s="470" t="s">
        <v>135</v>
      </c>
      <c r="E23" s="163" t="s">
        <v>131</v>
      </c>
      <c r="F23" s="163" t="s">
        <v>136</v>
      </c>
      <c r="G23" s="111">
        <v>1000</v>
      </c>
      <c r="H23" s="164">
        <v>300</v>
      </c>
      <c r="I23" s="80">
        <f t="shared" si="0"/>
        <v>300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</row>
    <row r="24" spans="1:41" s="112" customFormat="1" ht="21" customHeight="1" x14ac:dyDescent="0.25">
      <c r="A24" s="181">
        <v>22811180</v>
      </c>
      <c r="B24" s="487" t="s">
        <v>143</v>
      </c>
      <c r="C24" s="488"/>
      <c r="D24" s="489"/>
      <c r="E24" s="163" t="s">
        <v>47</v>
      </c>
      <c r="F24" s="163" t="s">
        <v>128</v>
      </c>
      <c r="G24" s="111">
        <v>2200</v>
      </c>
      <c r="H24" s="164">
        <v>55</v>
      </c>
      <c r="I24" s="80">
        <f t="shared" si="0"/>
        <v>121</v>
      </c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</row>
    <row r="25" spans="1:41" s="112" customFormat="1" ht="21" customHeight="1" x14ac:dyDescent="0.25">
      <c r="A25" s="181">
        <v>22811180</v>
      </c>
      <c r="B25" s="487" t="s">
        <v>143</v>
      </c>
      <c r="C25" s="488"/>
      <c r="D25" s="489"/>
      <c r="E25" s="163" t="s">
        <v>137</v>
      </c>
      <c r="F25" s="163" t="s">
        <v>128</v>
      </c>
      <c r="G25" s="111">
        <v>3000</v>
      </c>
      <c r="H25" s="164">
        <v>9</v>
      </c>
      <c r="I25" s="80">
        <f t="shared" si="0"/>
        <v>27</v>
      </c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</row>
    <row r="26" spans="1:41" s="112" customFormat="1" ht="21" customHeight="1" x14ac:dyDescent="0.25">
      <c r="A26" s="181">
        <v>30234500</v>
      </c>
      <c r="B26" s="470" t="s">
        <v>144</v>
      </c>
      <c r="C26" s="470"/>
      <c r="D26" s="470"/>
      <c r="E26" s="163" t="s">
        <v>137</v>
      </c>
      <c r="F26" s="163" t="s">
        <v>134</v>
      </c>
      <c r="G26" s="111">
        <v>5000</v>
      </c>
      <c r="H26" s="164">
        <v>10</v>
      </c>
      <c r="I26" s="80">
        <f t="shared" si="0"/>
        <v>50</v>
      </c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</row>
    <row r="27" spans="1:41" s="112" customFormat="1" x14ac:dyDescent="0.25">
      <c r="A27" s="181">
        <v>30237412</v>
      </c>
      <c r="B27" s="470" t="s">
        <v>138</v>
      </c>
      <c r="C27" s="470"/>
      <c r="D27" s="470"/>
      <c r="E27" s="163" t="s">
        <v>131</v>
      </c>
      <c r="F27" s="163" t="s">
        <v>134</v>
      </c>
      <c r="G27" s="111">
        <v>6000</v>
      </c>
      <c r="H27" s="164">
        <v>10</v>
      </c>
      <c r="I27" s="80">
        <f>+ROUNDUP(G27*H27/1000,1)</f>
        <v>60</v>
      </c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</row>
    <row r="28" spans="1:41" s="54" customFormat="1" ht="21" customHeight="1" x14ac:dyDescent="0.25">
      <c r="A28" s="161"/>
      <c r="B28" s="351" t="s">
        <v>46</v>
      </c>
      <c r="C28" s="351"/>
      <c r="D28" s="351"/>
      <c r="E28" s="186" t="s">
        <v>55</v>
      </c>
      <c r="F28" s="186" t="s">
        <v>55</v>
      </c>
      <c r="G28" s="186" t="s">
        <v>55</v>
      </c>
      <c r="H28" s="187"/>
      <c r="I28" s="188">
        <f>SUM(I29:I31)</f>
        <v>8620</v>
      </c>
    </row>
    <row r="29" spans="1:41" s="112" customFormat="1" x14ac:dyDescent="0.25">
      <c r="A29" s="181">
        <v>66511120</v>
      </c>
      <c r="B29" s="470" t="s">
        <v>145</v>
      </c>
      <c r="C29" s="470"/>
      <c r="D29" s="470"/>
      <c r="E29" s="163" t="s">
        <v>72</v>
      </c>
      <c r="F29" s="163" t="s">
        <v>45</v>
      </c>
      <c r="G29" s="193">
        <v>6720000</v>
      </c>
      <c r="H29" s="164">
        <v>1</v>
      </c>
      <c r="I29" s="80">
        <f>+ROUNDUP(G29*H29/1000,1)</f>
        <v>6720</v>
      </c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</row>
    <row r="30" spans="1:41" s="112" customFormat="1" ht="36" customHeight="1" x14ac:dyDescent="0.25">
      <c r="A30" s="181">
        <v>50311250</v>
      </c>
      <c r="B30" s="470" t="s">
        <v>139</v>
      </c>
      <c r="C30" s="470" t="s">
        <v>140</v>
      </c>
      <c r="D30" s="470" t="s">
        <v>140</v>
      </c>
      <c r="E30" s="163" t="s">
        <v>129</v>
      </c>
      <c r="F30" s="163" t="s">
        <v>45</v>
      </c>
      <c r="G30" s="111">
        <v>300000</v>
      </c>
      <c r="H30" s="164">
        <v>1</v>
      </c>
      <c r="I30" s="80">
        <f>+ROUNDUP(G30*H30/1000,1)</f>
        <v>300</v>
      </c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</row>
    <row r="31" spans="1:41" s="112" customFormat="1" ht="36" customHeight="1" x14ac:dyDescent="0.25">
      <c r="A31" s="181">
        <v>50111130</v>
      </c>
      <c r="B31" s="470" t="s">
        <v>141</v>
      </c>
      <c r="C31" s="470" t="s">
        <v>142</v>
      </c>
      <c r="D31" s="470" t="s">
        <v>142</v>
      </c>
      <c r="E31" s="163" t="s">
        <v>129</v>
      </c>
      <c r="F31" s="163" t="s">
        <v>45</v>
      </c>
      <c r="G31" s="111">
        <v>1600000</v>
      </c>
      <c r="H31" s="164">
        <v>1</v>
      </c>
      <c r="I31" s="80">
        <f t="shared" ref="I31" si="1">+ROUNDUP(G31*H31/1000,1)</f>
        <v>1600</v>
      </c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</row>
    <row r="32" spans="1:41" s="190" customFormat="1" ht="54.75" customHeight="1" x14ac:dyDescent="0.25">
      <c r="A32" s="209" t="s">
        <v>355</v>
      </c>
      <c r="B32" s="485" t="s">
        <v>356</v>
      </c>
      <c r="C32" s="485"/>
      <c r="D32" s="485"/>
      <c r="E32" s="485"/>
      <c r="F32" s="485"/>
      <c r="G32" s="485"/>
      <c r="H32" s="485"/>
      <c r="I32" s="210">
        <f>+I33+I38</f>
        <v>93948.099999999991</v>
      </c>
      <c r="J32" s="189"/>
    </row>
    <row r="33" spans="1:41" s="191" customFormat="1" ht="21" customHeight="1" x14ac:dyDescent="0.25">
      <c r="A33" s="211"/>
      <c r="B33" s="456" t="s">
        <v>170</v>
      </c>
      <c r="C33" s="456"/>
      <c r="D33" s="456"/>
      <c r="E33" s="212" t="s">
        <v>55</v>
      </c>
      <c r="F33" s="212" t="s">
        <v>55</v>
      </c>
      <c r="G33" s="212" t="s">
        <v>55</v>
      </c>
      <c r="H33" s="213"/>
      <c r="I33" s="214">
        <f>SUM(I34:I37)</f>
        <v>124742.79999999999</v>
      </c>
    </row>
    <row r="34" spans="1:41" s="192" customFormat="1" x14ac:dyDescent="0.25">
      <c r="A34" s="181" t="s">
        <v>357</v>
      </c>
      <c r="B34" s="486" t="s">
        <v>358</v>
      </c>
      <c r="C34" s="486"/>
      <c r="D34" s="486"/>
      <c r="E34" s="215" t="s">
        <v>72</v>
      </c>
      <c r="F34" s="215" t="s">
        <v>45</v>
      </c>
      <c r="G34" s="216"/>
      <c r="H34" s="217"/>
      <c r="I34" s="218">
        <v>561000</v>
      </c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</row>
    <row r="35" spans="1:41" s="192" customFormat="1" x14ac:dyDescent="0.25">
      <c r="A35" s="181" t="s">
        <v>359</v>
      </c>
      <c r="B35" s="486" t="s">
        <v>358</v>
      </c>
      <c r="C35" s="486"/>
      <c r="D35" s="486"/>
      <c r="E35" s="215" t="s">
        <v>72</v>
      </c>
      <c r="F35" s="215" t="s">
        <v>45</v>
      </c>
      <c r="G35" s="216"/>
      <c r="H35" s="217"/>
      <c r="I35" s="218">
        <v>250000</v>
      </c>
      <c r="J35" s="191"/>
      <c r="K35" s="191"/>
      <c r="L35" s="191"/>
      <c r="M35" s="191"/>
      <c r="N35" s="191"/>
      <c r="O35" s="191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</row>
    <row r="36" spans="1:41" s="192" customFormat="1" x14ac:dyDescent="0.25">
      <c r="A36" s="181" t="s">
        <v>360</v>
      </c>
      <c r="B36" s="486" t="s">
        <v>358</v>
      </c>
      <c r="C36" s="486"/>
      <c r="D36" s="486"/>
      <c r="E36" s="215" t="s">
        <v>72</v>
      </c>
      <c r="F36" s="215" t="s">
        <v>45</v>
      </c>
      <c r="G36" s="216">
        <v>303310910</v>
      </c>
      <c r="H36" s="217">
        <v>-1</v>
      </c>
      <c r="I36" s="336">
        <f>+ROUNDDOWN(H36*G36/1000,1)</f>
        <v>-303310.90000000002</v>
      </c>
      <c r="J36" s="191"/>
      <c r="K36" s="191"/>
      <c r="L36" s="191"/>
      <c r="M36" s="191"/>
      <c r="N36" s="191"/>
      <c r="O36" s="191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</row>
    <row r="37" spans="1:41" s="192" customFormat="1" x14ac:dyDescent="0.25">
      <c r="A37" s="181" t="s">
        <v>361</v>
      </c>
      <c r="B37" s="486" t="s">
        <v>358</v>
      </c>
      <c r="C37" s="486"/>
      <c r="D37" s="486"/>
      <c r="E37" s="215" t="s">
        <v>72</v>
      </c>
      <c r="F37" s="215" t="s">
        <v>45</v>
      </c>
      <c r="G37" s="216">
        <v>382946310</v>
      </c>
      <c r="H37" s="217">
        <v>-1</v>
      </c>
      <c r="I37" s="336">
        <f>+ROUNDDOWN(H37*G37/1000,1)</f>
        <v>-382946.3</v>
      </c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</row>
    <row r="38" spans="1:41" s="54" customFormat="1" ht="21" customHeight="1" x14ac:dyDescent="0.25">
      <c r="A38" s="161"/>
      <c r="B38" s="351" t="s">
        <v>46</v>
      </c>
      <c r="C38" s="351"/>
      <c r="D38" s="351"/>
      <c r="E38" s="186" t="s">
        <v>55</v>
      </c>
      <c r="F38" s="186" t="s">
        <v>55</v>
      </c>
      <c r="G38" s="186" t="s">
        <v>55</v>
      </c>
      <c r="H38" s="187"/>
      <c r="I38" s="188">
        <f>SUM(I39:I42)</f>
        <v>-30794.7</v>
      </c>
    </row>
    <row r="39" spans="1:41" s="341" customFormat="1" x14ac:dyDescent="0.25">
      <c r="A39" s="337" t="s">
        <v>365</v>
      </c>
      <c r="B39" s="497" t="s">
        <v>363</v>
      </c>
      <c r="C39" s="497"/>
      <c r="D39" s="497"/>
      <c r="E39" s="338" t="s">
        <v>72</v>
      </c>
      <c r="F39" s="338" t="s">
        <v>246</v>
      </c>
      <c r="G39" s="111">
        <v>12126400</v>
      </c>
      <c r="H39" s="339">
        <v>-1</v>
      </c>
      <c r="I39" s="336">
        <f>+ROUNDDOWN(H39*G39/1000,1)</f>
        <v>-12126.4</v>
      </c>
      <c r="J39" s="340"/>
    </row>
    <row r="40" spans="1:41" s="341" customFormat="1" x14ac:dyDescent="0.25">
      <c r="A40" s="337" t="s">
        <v>364</v>
      </c>
      <c r="B40" s="497" t="s">
        <v>363</v>
      </c>
      <c r="C40" s="497"/>
      <c r="D40" s="497"/>
      <c r="E40" s="338" t="s">
        <v>72</v>
      </c>
      <c r="F40" s="338" t="s">
        <v>246</v>
      </c>
      <c r="G40" s="111">
        <v>14515500</v>
      </c>
      <c r="H40" s="339">
        <v>-1</v>
      </c>
      <c r="I40" s="336">
        <f>+ROUNDDOWN(H40*G40/1000,1)</f>
        <v>-14515.5</v>
      </c>
      <c r="J40" s="340"/>
    </row>
    <row r="41" spans="1:41" s="341" customFormat="1" ht="17.45" customHeight="1" x14ac:dyDescent="0.25">
      <c r="A41" s="337" t="s">
        <v>366</v>
      </c>
      <c r="B41" s="497" t="s">
        <v>362</v>
      </c>
      <c r="C41" s="497"/>
      <c r="D41" s="497"/>
      <c r="E41" s="338" t="s">
        <v>47</v>
      </c>
      <c r="F41" s="338" t="s">
        <v>246</v>
      </c>
      <c r="G41" s="111">
        <v>1837500</v>
      </c>
      <c r="H41" s="339">
        <v>-1</v>
      </c>
      <c r="I41" s="336">
        <f t="shared" ref="I41" si="2">+ROUNDDOWN(H41*G41/1000,1)</f>
        <v>-1837.5</v>
      </c>
      <c r="J41" s="340"/>
    </row>
    <row r="42" spans="1:41" s="341" customFormat="1" ht="17.45" customHeight="1" x14ac:dyDescent="0.25">
      <c r="A42" s="337" t="s">
        <v>367</v>
      </c>
      <c r="B42" s="497" t="s">
        <v>362</v>
      </c>
      <c r="C42" s="497"/>
      <c r="D42" s="497"/>
      <c r="E42" s="338" t="s">
        <v>47</v>
      </c>
      <c r="F42" s="338" t="s">
        <v>246</v>
      </c>
      <c r="G42" s="111">
        <v>2315300</v>
      </c>
      <c r="H42" s="339">
        <v>-1</v>
      </c>
      <c r="I42" s="336">
        <f t="shared" ref="I42" si="3">+ROUNDDOWN(H42*G42/1000,1)</f>
        <v>-2315.3000000000002</v>
      </c>
      <c r="J42" s="340"/>
    </row>
    <row r="43" spans="1:41" x14ac:dyDescent="0.3">
      <c r="J43" s="272"/>
    </row>
    <row r="44" spans="1:41" ht="44.85" customHeight="1" x14ac:dyDescent="0.3">
      <c r="A44" s="495" t="s">
        <v>211</v>
      </c>
      <c r="B44" s="495"/>
      <c r="C44" s="495"/>
      <c r="D44" s="495"/>
      <c r="E44" s="495"/>
      <c r="F44" s="495"/>
      <c r="G44" s="495"/>
      <c r="H44" s="495"/>
      <c r="I44" s="279">
        <f>+I45</f>
        <v>61785.2</v>
      </c>
      <c r="J44" s="272"/>
    </row>
    <row r="45" spans="1:41" s="194" customFormat="1" x14ac:dyDescent="0.25">
      <c r="A45" s="280" t="s">
        <v>53</v>
      </c>
      <c r="B45" s="280" t="s">
        <v>71</v>
      </c>
      <c r="C45" s="280" t="s">
        <v>54</v>
      </c>
      <c r="D45" s="479" t="s">
        <v>70</v>
      </c>
      <c r="E45" s="496"/>
      <c r="F45" s="496"/>
      <c r="G45" s="496"/>
      <c r="H45" s="481"/>
      <c r="I45" s="281">
        <f>+I46</f>
        <v>61785.2</v>
      </c>
      <c r="J45" s="272"/>
    </row>
    <row r="46" spans="1:41" s="118" customFormat="1" ht="54.75" customHeight="1" x14ac:dyDescent="0.3">
      <c r="A46" s="271" t="s">
        <v>241</v>
      </c>
      <c r="B46" s="492" t="s">
        <v>242</v>
      </c>
      <c r="C46" s="493"/>
      <c r="D46" s="493"/>
      <c r="E46" s="493"/>
      <c r="F46" s="493"/>
      <c r="G46" s="493"/>
      <c r="H46" s="494"/>
      <c r="I46" s="512">
        <f>+I47</f>
        <v>61785.2</v>
      </c>
      <c r="J46" s="272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</row>
    <row r="47" spans="1:41" s="112" customFormat="1" ht="21" customHeight="1" x14ac:dyDescent="0.25">
      <c r="A47" s="181"/>
      <c r="B47" s="447" t="s">
        <v>46</v>
      </c>
      <c r="C47" s="448"/>
      <c r="D47" s="449"/>
      <c r="E47" s="273"/>
      <c r="F47" s="273"/>
      <c r="G47" s="273"/>
      <c r="H47" s="274"/>
      <c r="I47" s="80">
        <f>SUM(I48:I54)</f>
        <v>61785.2</v>
      </c>
      <c r="J47" s="275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</row>
    <row r="48" spans="1:41" s="278" customFormat="1" ht="36.6" customHeight="1" x14ac:dyDescent="0.25">
      <c r="A48" s="203" t="s">
        <v>243</v>
      </c>
      <c r="B48" s="491" t="s">
        <v>244</v>
      </c>
      <c r="C48" s="491"/>
      <c r="D48" s="491"/>
      <c r="E48" s="163" t="s">
        <v>245</v>
      </c>
      <c r="F48" s="163" t="s">
        <v>246</v>
      </c>
      <c r="G48" s="111">
        <v>21549825.75</v>
      </c>
      <c r="H48" s="276">
        <v>1</v>
      </c>
      <c r="I48" s="80">
        <f t="shared" ref="I48:I54" si="4">+ROUNDUP(H48*G48/1000,1)</f>
        <v>21549.899999999998</v>
      </c>
      <c r="J48" s="275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</row>
    <row r="49" spans="1:23" s="278" customFormat="1" ht="36.6" customHeight="1" x14ac:dyDescent="0.25">
      <c r="A49" s="203" t="s">
        <v>247</v>
      </c>
      <c r="B49" s="491" t="s">
        <v>244</v>
      </c>
      <c r="C49" s="491"/>
      <c r="D49" s="491"/>
      <c r="E49" s="163" t="s">
        <v>245</v>
      </c>
      <c r="F49" s="163" t="s">
        <v>246</v>
      </c>
      <c r="G49" s="111">
        <v>14914000</v>
      </c>
      <c r="H49" s="276">
        <v>1</v>
      </c>
      <c r="I49" s="80">
        <f t="shared" si="4"/>
        <v>14914</v>
      </c>
      <c r="J49" s="275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</row>
    <row r="50" spans="1:23" s="278" customFormat="1" ht="36.6" customHeight="1" x14ac:dyDescent="0.25">
      <c r="A50" s="203" t="s">
        <v>248</v>
      </c>
      <c r="B50" s="491" t="s">
        <v>244</v>
      </c>
      <c r="C50" s="491"/>
      <c r="D50" s="491"/>
      <c r="E50" s="163" t="s">
        <v>245</v>
      </c>
      <c r="F50" s="163" t="s">
        <v>246</v>
      </c>
      <c r="G50" s="111">
        <v>9272803.5</v>
      </c>
      <c r="H50" s="276">
        <v>1</v>
      </c>
      <c r="I50" s="80">
        <f t="shared" si="4"/>
        <v>9272.9</v>
      </c>
      <c r="J50" s="275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</row>
    <row r="51" spans="1:23" s="278" customFormat="1" ht="36.6" customHeight="1" x14ac:dyDescent="0.25">
      <c r="A51" s="203" t="s">
        <v>249</v>
      </c>
      <c r="B51" s="491" t="s">
        <v>244</v>
      </c>
      <c r="C51" s="491"/>
      <c r="D51" s="491"/>
      <c r="E51" s="163" t="s">
        <v>245</v>
      </c>
      <c r="F51" s="163" t="s">
        <v>246</v>
      </c>
      <c r="G51" s="111">
        <v>1600000</v>
      </c>
      <c r="H51" s="276">
        <v>1</v>
      </c>
      <c r="I51" s="80">
        <f t="shared" si="4"/>
        <v>1600</v>
      </c>
      <c r="J51" s="275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</row>
    <row r="52" spans="1:23" s="278" customFormat="1" ht="36.6" customHeight="1" x14ac:dyDescent="0.25">
      <c r="A52" s="203" t="s">
        <v>250</v>
      </c>
      <c r="B52" s="491" t="s">
        <v>244</v>
      </c>
      <c r="C52" s="491"/>
      <c r="D52" s="491"/>
      <c r="E52" s="163" t="s">
        <v>245</v>
      </c>
      <c r="F52" s="163" t="s">
        <v>246</v>
      </c>
      <c r="G52" s="111">
        <v>3192885</v>
      </c>
      <c r="H52" s="276">
        <v>1</v>
      </c>
      <c r="I52" s="80">
        <f t="shared" si="4"/>
        <v>3192.9</v>
      </c>
      <c r="J52" s="275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</row>
    <row r="53" spans="1:23" s="278" customFormat="1" ht="36.6" customHeight="1" x14ac:dyDescent="0.25">
      <c r="A53" s="203" t="s">
        <v>251</v>
      </c>
      <c r="B53" s="491" t="s">
        <v>244</v>
      </c>
      <c r="C53" s="491"/>
      <c r="D53" s="491"/>
      <c r="E53" s="163" t="s">
        <v>245</v>
      </c>
      <c r="F53" s="163" t="s">
        <v>246</v>
      </c>
      <c r="G53" s="111">
        <v>6779469</v>
      </c>
      <c r="H53" s="276">
        <v>1</v>
      </c>
      <c r="I53" s="80">
        <f t="shared" si="4"/>
        <v>6779.5</v>
      </c>
      <c r="J53" s="275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</row>
    <row r="54" spans="1:23" s="278" customFormat="1" ht="36.6" customHeight="1" x14ac:dyDescent="0.25">
      <c r="A54" s="203" t="s">
        <v>252</v>
      </c>
      <c r="B54" s="491" t="s">
        <v>244</v>
      </c>
      <c r="C54" s="491"/>
      <c r="D54" s="491"/>
      <c r="E54" s="163" t="s">
        <v>245</v>
      </c>
      <c r="F54" s="163" t="s">
        <v>246</v>
      </c>
      <c r="G54" s="111">
        <v>4476000</v>
      </c>
      <c r="H54" s="276">
        <v>1</v>
      </c>
      <c r="I54" s="80">
        <f t="shared" si="4"/>
        <v>4476</v>
      </c>
      <c r="J54" s="275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</row>
  </sheetData>
  <mergeCells count="52">
    <mergeCell ref="B42:D42"/>
    <mergeCell ref="B38:D38"/>
    <mergeCell ref="B39:D39"/>
    <mergeCell ref="B36:D36"/>
    <mergeCell ref="B37:D37"/>
    <mergeCell ref="B40:D40"/>
    <mergeCell ref="B32:H32"/>
    <mergeCell ref="B33:D33"/>
    <mergeCell ref="B34:D34"/>
    <mergeCell ref="B35:D35"/>
    <mergeCell ref="B41:D41"/>
    <mergeCell ref="A44:H44"/>
    <mergeCell ref="D45:H45"/>
    <mergeCell ref="B51:D51"/>
    <mergeCell ref="B52:D52"/>
    <mergeCell ref="B53:D53"/>
    <mergeCell ref="B54:D54"/>
    <mergeCell ref="B46:H46"/>
    <mergeCell ref="B47:D47"/>
    <mergeCell ref="B48:D48"/>
    <mergeCell ref="B49:D49"/>
    <mergeCell ref="B50:D50"/>
    <mergeCell ref="B29:D29"/>
    <mergeCell ref="B30:D30"/>
    <mergeCell ref="B31:D31"/>
    <mergeCell ref="D14:H14"/>
    <mergeCell ref="B15:H15"/>
    <mergeCell ref="B16:D16"/>
    <mergeCell ref="B17:D17"/>
    <mergeCell ref="B24:D24"/>
    <mergeCell ref="B25:D25"/>
    <mergeCell ref="B26:D26"/>
    <mergeCell ref="B27:D27"/>
    <mergeCell ref="B28:D28"/>
    <mergeCell ref="B19:H19"/>
    <mergeCell ref="B20:D20"/>
    <mergeCell ref="B21:D21"/>
    <mergeCell ref="B22:D22"/>
    <mergeCell ref="B23:D2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D18:H18"/>
  </mergeCells>
  <phoneticPr fontId="9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https://mul2.gov.am/tasks/1173657/oneclick?token=7d4298227ddec698b36b34b812a886aa</cp:keywords>
  <cp:lastModifiedBy>Hasmik Aperyan</cp:lastModifiedBy>
  <cp:lastPrinted>2024-02-19T11:31:34Z</cp:lastPrinted>
  <dcterms:created xsi:type="dcterms:W3CDTF">2022-01-04T07:12:58Z</dcterms:created>
  <dcterms:modified xsi:type="dcterms:W3CDTF">2025-06-26T05:27:45Z</dcterms:modified>
</cp:coreProperties>
</file>