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11November\34431ԿԳՄՍՆ նոր նախագիծ\նսիտ գնացող լրամշակված\attachments_1234761\"/>
    </mc:Choice>
  </mc:AlternateContent>
  <bookViews>
    <workbookView xWindow="-105" yWindow="-105" windowWidth="23250" windowHeight="12570" tabRatio="850" activeTab="8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 " sheetId="80" r:id="rId5"/>
    <sheet name="Հավելված N 6" sheetId="79" r:id="rId6"/>
    <sheet name="Հավելված N 7" sheetId="73" r:id="rId7"/>
    <sheet name="Հավելված N 8" sheetId="81" r:id="rId8"/>
    <sheet name="Հավելված N 9" sheetId="54" r:id="rId9"/>
  </sheets>
  <definedNames>
    <definedName name="a" localSheetId="0">#REF!</definedName>
    <definedName name="a" localSheetId="4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8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hav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x" localSheetId="5">#REF!</definedName>
    <definedName name="x">#REF!</definedName>
    <definedName name="Հավելված" localSheetId="4">#REF!</definedName>
    <definedName name="Հավելված" localSheetId="5">#REF!</definedName>
    <definedName name="Հավելված">#REF!</definedName>
    <definedName name="Հավելված10" localSheetId="4">#REF!</definedName>
    <definedName name="Հավելված10" localSheetId="5">#REF!</definedName>
    <definedName name="Հավելված10">#REF!</definedName>
    <definedName name="Հավելված11" localSheetId="4">#REF!</definedName>
    <definedName name="Հավելված11" localSheetId="5">#REF!</definedName>
    <definedName name="Հավելված11">#REF!</definedName>
    <definedName name="Հավելված20" localSheetId="4">#REF!</definedName>
    <definedName name="Հավելված20" localSheetId="5">#REF!</definedName>
    <definedName name="Հավելված20">#REF!</definedName>
    <definedName name="Հավելված9" localSheetId="4">#REF!</definedName>
    <definedName name="Հավելված9" localSheetId="5">#REF!</definedName>
    <definedName name="Հավելված9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  <definedName name="վֆյգյգ">#REF!</definedName>
  </definedNames>
  <calcPr calcId="181029"/>
</workbook>
</file>

<file path=xl/calcChain.xml><?xml version="1.0" encoding="utf-8"?>
<calcChain xmlns="http://schemas.openxmlformats.org/spreadsheetml/2006/main">
  <c r="I68" i="54" l="1"/>
  <c r="D63" i="56" l="1"/>
  <c r="E46" i="55"/>
  <c r="I79" i="54"/>
  <c r="E48" i="55" s="1"/>
  <c r="I78" i="54" l="1"/>
  <c r="I77" i="54" s="1"/>
  <c r="I76" i="54" s="1"/>
  <c r="D48" i="55"/>
  <c r="E63" i="56" s="1"/>
  <c r="E62" i="56" s="1"/>
  <c r="E59" i="56" s="1"/>
  <c r="H47" i="55"/>
  <c r="G47" i="55"/>
  <c r="F47" i="55"/>
  <c r="E47" i="55" l="1"/>
  <c r="G124" i="32"/>
  <c r="G123" i="32" s="1"/>
  <c r="G122" i="32" s="1"/>
  <c r="G121" i="32" s="1"/>
  <c r="G120" i="32" s="1"/>
  <c r="G118" i="32" s="1"/>
  <c r="J65" i="81" s="1"/>
  <c r="J64" i="81" s="1"/>
  <c r="E56" i="56"/>
  <c r="D18" i="56"/>
  <c r="I75" i="54"/>
  <c r="I73" i="54" s="1"/>
  <c r="I74" i="54"/>
  <c r="I72" i="54"/>
  <c r="F18" i="55" s="1"/>
  <c r="D47" i="55" l="1"/>
  <c r="I71" i="54"/>
  <c r="I70" i="54" l="1"/>
  <c r="I69" i="54" s="1"/>
  <c r="D18" i="55"/>
  <c r="E18" i="56" s="1"/>
  <c r="E17" i="56" s="1"/>
  <c r="E15" i="56" s="1"/>
  <c r="H17" i="55"/>
  <c r="H15" i="55" s="1"/>
  <c r="G17" i="55"/>
  <c r="G15" i="55" s="1"/>
  <c r="F17" i="55"/>
  <c r="F15" i="55" s="1"/>
  <c r="E17" i="55"/>
  <c r="D17" i="55" s="1"/>
  <c r="E13" i="56" l="1"/>
  <c r="G34" i="32"/>
  <c r="G33" i="32" s="1"/>
  <c r="G32" i="32" s="1"/>
  <c r="G31" i="32" s="1"/>
  <c r="G30" i="32" s="1"/>
  <c r="G28" i="32" s="1"/>
  <c r="E15" i="55"/>
  <c r="D15" i="55" s="1"/>
  <c r="G26" i="32" l="1"/>
  <c r="J58" i="81"/>
  <c r="J57" i="81" s="1"/>
  <c r="J56" i="81" s="1"/>
  <c r="F51" i="55"/>
  <c r="G51" i="55"/>
  <c r="H51" i="55"/>
  <c r="E51" i="55"/>
  <c r="G17" i="65" l="1"/>
  <c r="G24" i="32"/>
  <c r="G12" i="79"/>
  <c r="D51" i="56"/>
  <c r="F41" i="55"/>
  <c r="D41" i="55" s="1"/>
  <c r="E51" i="56" s="1"/>
  <c r="E50" i="56" s="1"/>
  <c r="E48" i="56" s="1"/>
  <c r="G69" i="32" s="1"/>
  <c r="G68" i="32" s="1"/>
  <c r="G67" i="32" s="1"/>
  <c r="G66" i="32" s="1"/>
  <c r="G65" i="32" s="1"/>
  <c r="G63" i="32" s="1"/>
  <c r="J80" i="81" s="1"/>
  <c r="H40" i="55"/>
  <c r="G40" i="55"/>
  <c r="E40" i="55"/>
  <c r="I109" i="54"/>
  <c r="I107" i="54"/>
  <c r="I106" i="54" s="1"/>
  <c r="I105" i="54" s="1"/>
  <c r="D29" i="56"/>
  <c r="D27" i="56"/>
  <c r="E32" i="55"/>
  <c r="I21" i="54"/>
  <c r="F24" i="55"/>
  <c r="G24" i="55"/>
  <c r="H24" i="55"/>
  <c r="E24" i="55"/>
  <c r="D25" i="55"/>
  <c r="E29" i="56" s="1"/>
  <c r="D23" i="55"/>
  <c r="E27" i="56" s="1"/>
  <c r="E26" i="56" s="1"/>
  <c r="H22" i="55"/>
  <c r="G22" i="55"/>
  <c r="F22" i="55"/>
  <c r="E22" i="55"/>
  <c r="J15" i="73" l="1"/>
  <c r="J14" i="73" s="1"/>
  <c r="G16" i="65"/>
  <c r="F40" i="55"/>
  <c r="D40" i="55" s="1"/>
  <c r="D22" i="55"/>
  <c r="I26" i="54"/>
  <c r="J30" i="81" l="1"/>
  <c r="J42" i="73" l="1"/>
  <c r="I60" i="54"/>
  <c r="I59" i="54"/>
  <c r="I58" i="54"/>
  <c r="F27" i="80"/>
  <c r="D28" i="80"/>
  <c r="G173" i="32" s="1"/>
  <c r="G172" i="32" s="1"/>
  <c r="G171" i="32" s="1"/>
  <c r="G170" i="32" s="1"/>
  <c r="G169" i="32" s="1"/>
  <c r="G167" i="32" s="1"/>
  <c r="F26" i="80"/>
  <c r="F25" i="80" s="1"/>
  <c r="F24" i="80" s="1"/>
  <c r="F22" i="80" s="1"/>
  <c r="F20" i="80" s="1"/>
  <c r="F18" i="80" s="1"/>
  <c r="F16" i="80" s="1"/>
  <c r="F15" i="80" s="1"/>
  <c r="F13" i="80" s="1"/>
  <c r="E27" i="80"/>
  <c r="E26" i="80"/>
  <c r="G98" i="32"/>
  <c r="G97" i="32" s="1"/>
  <c r="G96" i="32" s="1"/>
  <c r="G95" i="32" s="1"/>
  <c r="G93" i="32" s="1"/>
  <c r="I49" i="54"/>
  <c r="I50" i="54"/>
  <c r="I51" i="54"/>
  <c r="I52" i="54"/>
  <c r="I53" i="54"/>
  <c r="I54" i="54"/>
  <c r="I55" i="54"/>
  <c r="I56" i="54"/>
  <c r="I57" i="54"/>
  <c r="I61" i="54"/>
  <c r="I62" i="54"/>
  <c r="I63" i="54"/>
  <c r="I48" i="54"/>
  <c r="I41" i="54"/>
  <c r="I42" i="54"/>
  <c r="I47" i="54"/>
  <c r="I46" i="54"/>
  <c r="G91" i="32" l="1"/>
  <c r="J22" i="81"/>
  <c r="G165" i="32"/>
  <c r="J51" i="81"/>
  <c r="J50" i="81" s="1"/>
  <c r="J49" i="81" s="1"/>
  <c r="I45" i="54"/>
  <c r="H19" i="55" s="1"/>
  <c r="D26" i="80"/>
  <c r="E25" i="80"/>
  <c r="D27" i="80"/>
  <c r="G23" i="65" l="1"/>
  <c r="J34" i="73" s="1"/>
  <c r="G163" i="32"/>
  <c r="G161" i="32" s="1"/>
  <c r="G159" i="32" s="1"/>
  <c r="G157" i="32" s="1"/>
  <c r="G21" i="65"/>
  <c r="I44" i="54"/>
  <c r="D25" i="80"/>
  <c r="E24" i="80"/>
  <c r="G20" i="65" l="1"/>
  <c r="J28" i="73"/>
  <c r="J27" i="73" s="1"/>
  <c r="D24" i="80"/>
  <c r="E22" i="80"/>
  <c r="D22" i="80" l="1"/>
  <c r="E20" i="80"/>
  <c r="D20" i="80" l="1"/>
  <c r="E18" i="80"/>
  <c r="D18" i="80" l="1"/>
  <c r="E16" i="80"/>
  <c r="D16" i="80" l="1"/>
  <c r="E15" i="80"/>
  <c r="D15" i="80" l="1"/>
  <c r="E13" i="80"/>
  <c r="D13" i="80" s="1"/>
  <c r="D47" i="56" l="1"/>
  <c r="F42" i="55"/>
  <c r="F38" i="55" s="1"/>
  <c r="H42" i="55"/>
  <c r="H38" i="55" s="1"/>
  <c r="E42" i="55"/>
  <c r="E38" i="55" s="1"/>
  <c r="I40" i="54"/>
  <c r="I39" i="54" s="1"/>
  <c r="G43" i="55" l="1"/>
  <c r="D43" i="55" l="1"/>
  <c r="E47" i="56" s="1"/>
  <c r="E46" i="56" s="1"/>
  <c r="E44" i="56" s="1"/>
  <c r="E42" i="56" s="1"/>
  <c r="G42" i="55"/>
  <c r="G38" i="55" s="1"/>
  <c r="G87" i="32"/>
  <c r="G85" i="32"/>
  <c r="G11" i="79"/>
  <c r="G84" i="32" l="1"/>
  <c r="G83" i="32" s="1"/>
  <c r="G82" i="32" s="1"/>
  <c r="G80" i="32" s="1"/>
  <c r="D42" i="55"/>
  <c r="G62" i="32"/>
  <c r="G61" i="32" s="1"/>
  <c r="G60" i="32" s="1"/>
  <c r="G59" i="32" s="1"/>
  <c r="G58" i="32" s="1"/>
  <c r="G56" i="32" s="1"/>
  <c r="G54" i="32" s="1"/>
  <c r="J35" i="81" l="1"/>
  <c r="G78" i="32"/>
  <c r="G76" i="32" s="1"/>
  <c r="J15" i="81"/>
  <c r="J14" i="81" s="1"/>
  <c r="D38" i="55"/>
  <c r="I115" i="54"/>
  <c r="G19" i="65" l="1"/>
  <c r="G26" i="65" l="1"/>
  <c r="D84" i="56"/>
  <c r="D83" i="56"/>
  <c r="F63" i="55"/>
  <c r="G63" i="55"/>
  <c r="H63" i="55"/>
  <c r="E63" i="55"/>
  <c r="D65" i="55" l="1"/>
  <c r="E84" i="56" s="1"/>
  <c r="D64" i="55"/>
  <c r="E83" i="56" s="1"/>
  <c r="E82" i="56" s="1"/>
  <c r="I120" i="54"/>
  <c r="I119" i="54"/>
  <c r="I118" i="54"/>
  <c r="I117" i="54"/>
  <c r="I116" i="54"/>
  <c r="I114" i="54" l="1"/>
  <c r="I113" i="54" s="1"/>
  <c r="I112" i="54" s="1"/>
  <c r="I104" i="54" s="1"/>
  <c r="D79" i="56"/>
  <c r="D78" i="56"/>
  <c r="D77" i="56"/>
  <c r="D76" i="56"/>
  <c r="D75" i="56"/>
  <c r="D74" i="56"/>
  <c r="D58" i="56"/>
  <c r="D41" i="56"/>
  <c r="D39" i="56"/>
  <c r="D38" i="56"/>
  <c r="D37" i="56"/>
  <c r="D36" i="56"/>
  <c r="D34" i="56"/>
  <c r="D32" i="56"/>
  <c r="D30" i="56"/>
  <c r="E66" i="55"/>
  <c r="F66" i="55"/>
  <c r="G66" i="55"/>
  <c r="H66" i="55"/>
  <c r="I126" i="54"/>
  <c r="E56" i="55"/>
  <c r="E54" i="55" s="1"/>
  <c r="F56" i="55"/>
  <c r="G56" i="55"/>
  <c r="H56" i="55"/>
  <c r="D62" i="55"/>
  <c r="E79" i="56" s="1"/>
  <c r="D61" i="55"/>
  <c r="E78" i="56" s="1"/>
  <c r="D60" i="55"/>
  <c r="E77" i="56" s="1"/>
  <c r="D59" i="55"/>
  <c r="E76" i="56" s="1"/>
  <c r="D58" i="55"/>
  <c r="E75" i="56" s="1"/>
  <c r="D57" i="55"/>
  <c r="E74" i="56" s="1"/>
  <c r="G54" i="55" l="1"/>
  <c r="H54" i="55"/>
  <c r="F54" i="55"/>
  <c r="D63" i="55"/>
  <c r="E73" i="56"/>
  <c r="E71" i="56" s="1"/>
  <c r="I102" i="54"/>
  <c r="I101" i="54"/>
  <c r="I100" i="54"/>
  <c r="I99" i="54"/>
  <c r="I98" i="54"/>
  <c r="I97" i="54"/>
  <c r="I96" i="54"/>
  <c r="I95" i="54"/>
  <c r="I94" i="54"/>
  <c r="I93" i="54"/>
  <c r="I92" i="54"/>
  <c r="I91" i="54"/>
  <c r="I90" i="54"/>
  <c r="I89" i="54"/>
  <c r="I88" i="54"/>
  <c r="I87" i="54"/>
  <c r="I86" i="54"/>
  <c r="D51" i="55" l="1"/>
  <c r="D53" i="55"/>
  <c r="E68" i="56" s="1"/>
  <c r="E66" i="56" s="1"/>
  <c r="G142" i="32"/>
  <c r="G141" i="32" s="1"/>
  <c r="G140" i="32" s="1"/>
  <c r="G139" i="32" s="1"/>
  <c r="G138" i="32" s="1"/>
  <c r="G136" i="32" s="1"/>
  <c r="J73" i="81" s="1"/>
  <c r="J72" i="81" s="1"/>
  <c r="J71" i="81" s="1"/>
  <c r="I85" i="54"/>
  <c r="I84" i="54" s="1"/>
  <c r="I83" i="54" s="1"/>
  <c r="G133" i="32" l="1"/>
  <c r="G132" i="32" s="1"/>
  <c r="G131" i="32" s="1"/>
  <c r="G130" i="32" s="1"/>
  <c r="G129" i="32" s="1"/>
  <c r="G127" i="32" s="1"/>
  <c r="E64" i="56"/>
  <c r="F49" i="55"/>
  <c r="G49" i="55"/>
  <c r="H49" i="55"/>
  <c r="E50" i="55"/>
  <c r="I65" i="54"/>
  <c r="I64" i="54" s="1"/>
  <c r="I43" i="54" s="1"/>
  <c r="G125" i="32" l="1"/>
  <c r="G28" i="65" s="1"/>
  <c r="J57" i="73" s="1"/>
  <c r="J44" i="81"/>
  <c r="D24" i="55"/>
  <c r="D50" i="55"/>
  <c r="E58" i="56" s="1"/>
  <c r="E57" i="56" s="1"/>
  <c r="E49" i="55"/>
  <c r="E44" i="55" s="1"/>
  <c r="F46" i="55"/>
  <c r="F44" i="55" s="1"/>
  <c r="G46" i="55"/>
  <c r="G44" i="55" s="1"/>
  <c r="H46" i="55"/>
  <c r="H44" i="55" s="1"/>
  <c r="D26" i="55"/>
  <c r="E30" i="56" s="1"/>
  <c r="E28" i="56" s="1"/>
  <c r="D46" i="55" l="1"/>
  <c r="E54" i="56" l="1"/>
  <c r="G117" i="32" s="1"/>
  <c r="F31" i="55"/>
  <c r="G31" i="55"/>
  <c r="H31" i="55"/>
  <c r="I24" i="54"/>
  <c r="I16" i="54" s="1"/>
  <c r="I15" i="54" s="1"/>
  <c r="G116" i="32" l="1"/>
  <c r="G115" i="32" s="1"/>
  <c r="G114" i="32" s="1"/>
  <c r="G113" i="32" s="1"/>
  <c r="G111" i="32" s="1"/>
  <c r="E52" i="56"/>
  <c r="E35" i="55"/>
  <c r="I14" i="54"/>
  <c r="D37" i="55"/>
  <c r="E41" i="56" s="1"/>
  <c r="E40" i="56" s="1"/>
  <c r="D34" i="55"/>
  <c r="E38" i="56" s="1"/>
  <c r="D30" i="55"/>
  <c r="E34" i="56" s="1"/>
  <c r="E33" i="56" s="1"/>
  <c r="F27" i="55"/>
  <c r="G27" i="55"/>
  <c r="H27" i="55"/>
  <c r="H36" i="55"/>
  <c r="G36" i="55"/>
  <c r="F36" i="55"/>
  <c r="H29" i="55"/>
  <c r="G29" i="55"/>
  <c r="F29" i="55"/>
  <c r="G109" i="32" l="1"/>
  <c r="G27" i="65" s="1"/>
  <c r="J52" i="73" s="1"/>
  <c r="J40" i="81"/>
  <c r="F20" i="55"/>
  <c r="F13" i="55" s="1"/>
  <c r="H20" i="55"/>
  <c r="H13" i="55" s="1"/>
  <c r="G20" i="55"/>
  <c r="G13" i="55" s="1"/>
  <c r="D35" i="55"/>
  <c r="E39" i="56" s="1"/>
  <c r="E27" i="55"/>
  <c r="D27" i="55" s="1"/>
  <c r="D19" i="55"/>
  <c r="E21" i="56" s="1"/>
  <c r="E31" i="55"/>
  <c r="D32" i="55"/>
  <c r="E36" i="56" s="1"/>
  <c r="D28" i="55"/>
  <c r="E32" i="56" s="1"/>
  <c r="D33" i="55"/>
  <c r="E37" i="56" s="1"/>
  <c r="E36" i="55"/>
  <c r="D36" i="55" s="1"/>
  <c r="E29" i="55"/>
  <c r="D29" i="55" s="1"/>
  <c r="D31" i="55" l="1"/>
  <c r="E20" i="55"/>
  <c r="E13" i="55" s="1"/>
  <c r="G108" i="32"/>
  <c r="G107" i="32" s="1"/>
  <c r="G106" i="32" s="1"/>
  <c r="G105" i="32" s="1"/>
  <c r="G104" i="32" s="1"/>
  <c r="G102" i="32" s="1"/>
  <c r="E19" i="56"/>
  <c r="E31" i="56"/>
  <c r="E35" i="56"/>
  <c r="I13" i="54"/>
  <c r="E24" i="56" l="1"/>
  <c r="G53" i="32" s="1"/>
  <c r="G52" i="32" s="1"/>
  <c r="G51" i="32" s="1"/>
  <c r="G50" i="32" s="1"/>
  <c r="G49" i="32" s="1"/>
  <c r="G47" i="32" s="1"/>
  <c r="G100" i="32"/>
  <c r="J26" i="81"/>
  <c r="D95" i="56"/>
  <c r="D94" i="56"/>
  <c r="D93" i="56"/>
  <c r="D92" i="56"/>
  <c r="D91" i="56"/>
  <c r="D90" i="56"/>
  <c r="D89" i="56"/>
  <c r="D88" i="56"/>
  <c r="G24" i="65" l="1"/>
  <c r="J38" i="73" s="1"/>
  <c r="G45" i="32"/>
  <c r="G192" i="32" s="1"/>
  <c r="G191" i="32" s="1"/>
  <c r="G190" i="32" s="1"/>
  <c r="G188" i="32" s="1"/>
  <c r="J31" i="81"/>
  <c r="D67" i="55"/>
  <c r="E88" i="56" s="1"/>
  <c r="D68" i="55"/>
  <c r="E89" i="56" s="1"/>
  <c r="D69" i="55"/>
  <c r="E90" i="56" s="1"/>
  <c r="D70" i="55"/>
  <c r="E91" i="56" s="1"/>
  <c r="D71" i="55"/>
  <c r="E92" i="56" s="1"/>
  <c r="D72" i="55"/>
  <c r="E93" i="56" s="1"/>
  <c r="D73" i="55"/>
  <c r="E94" i="56" s="1"/>
  <c r="D74" i="55"/>
  <c r="E95" i="56" s="1"/>
  <c r="G186" i="32" l="1"/>
  <c r="J98" i="81"/>
  <c r="J97" i="81" s="1"/>
  <c r="J96" i="81" s="1"/>
  <c r="J21" i="81"/>
  <c r="J13" i="81" s="1"/>
  <c r="G43" i="32"/>
  <c r="G41" i="32" s="1"/>
  <c r="G39" i="32" s="1"/>
  <c r="G37" i="32" s="1"/>
  <c r="G25" i="65"/>
  <c r="E87" i="56"/>
  <c r="D56" i="55"/>
  <c r="G33" i="65" l="1"/>
  <c r="G184" i="32"/>
  <c r="G182" i="32" s="1"/>
  <c r="G180" i="32" s="1"/>
  <c r="G178" i="32" s="1"/>
  <c r="G176" i="32" s="1"/>
  <c r="G175" i="32" s="1"/>
  <c r="E85" i="56"/>
  <c r="D54" i="55"/>
  <c r="D66" i="55"/>
  <c r="G32" i="65" l="1"/>
  <c r="G31" i="65" s="1"/>
  <c r="J68" i="73"/>
  <c r="J67" i="73" s="1"/>
  <c r="J66" i="73" s="1"/>
  <c r="E80" i="56"/>
  <c r="G156" i="32"/>
  <c r="G155" i="32" s="1"/>
  <c r="G154" i="32" s="1"/>
  <c r="I125" i="54"/>
  <c r="I124" i="54" s="1"/>
  <c r="G153" i="32" l="1"/>
  <c r="G152" i="32" s="1"/>
  <c r="G150" i="32" s="1"/>
  <c r="J91" i="81"/>
  <c r="J90" i="81" s="1"/>
  <c r="J89" i="81" s="1"/>
  <c r="G149" i="32"/>
  <c r="G148" i="32" s="1"/>
  <c r="G147" i="32" s="1"/>
  <c r="G146" i="32" s="1"/>
  <c r="G145" i="32" s="1"/>
  <c r="G143" i="32" s="1"/>
  <c r="E69" i="56"/>
  <c r="I123" i="54"/>
  <c r="I122" i="54" s="1"/>
  <c r="G134" i="32" l="1"/>
  <c r="J84" i="81"/>
  <c r="J79" i="81" s="1"/>
  <c r="I82" i="54"/>
  <c r="I81" i="54" s="1"/>
  <c r="J78" i="81" l="1"/>
  <c r="J11" i="81" s="1"/>
  <c r="G89" i="32"/>
  <c r="G74" i="32" s="1"/>
  <c r="G72" i="32" s="1"/>
  <c r="G70" i="32" s="1"/>
  <c r="G35" i="32" s="1"/>
  <c r="G22" i="32" s="1"/>
  <c r="G20" i="32" s="1"/>
  <c r="G18" i="32" s="1"/>
  <c r="G16" i="32" s="1"/>
  <c r="G15" i="32" s="1"/>
  <c r="G29" i="65"/>
  <c r="G22" i="65" s="1"/>
  <c r="G10" i="79"/>
  <c r="J61" i="73" l="1"/>
  <c r="J43" i="73"/>
  <c r="D20" i="55"/>
  <c r="D49" i="55" l="1"/>
  <c r="D44" i="55"/>
  <c r="E22" i="56" l="1"/>
  <c r="J47" i="73" l="1"/>
  <c r="J33" i="73" s="1"/>
  <c r="E11" i="56" l="1"/>
  <c r="D13" i="55" l="1"/>
  <c r="G18" i="65" l="1"/>
  <c r="G15" i="65" s="1"/>
  <c r="J21" i="73"/>
  <c r="J20" i="73" s="1"/>
  <c r="J13" i="73" l="1"/>
  <c r="J11" i="73" s="1"/>
  <c r="G13" i="65"/>
  <c r="G13" i="32"/>
  <c r="G11" i="55" l="1"/>
  <c r="H11" i="55"/>
  <c r="F11" i="55"/>
  <c r="E11" i="55" l="1"/>
  <c r="D11" i="55" s="1"/>
</calcChain>
</file>

<file path=xl/sharedStrings.xml><?xml version="1.0" encoding="utf-8"?>
<sst xmlns="http://schemas.openxmlformats.org/spreadsheetml/2006/main" count="1112" uniqueCount="426">
  <si>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</si>
  <si>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</si>
  <si>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</si>
  <si>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</si>
  <si>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</si>
  <si>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</si>
  <si>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</si>
  <si>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</si>
  <si>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</si>
  <si>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</si>
  <si>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</si>
  <si>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</si>
  <si>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</si>
  <si>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</si>
  <si>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</si>
  <si>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</si>
  <si>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</si>
  <si>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</si>
  <si>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</si>
  <si>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</si>
  <si>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</si>
  <si>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</si>
  <si>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</si>
  <si>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</si>
  <si>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</si>
  <si>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</si>
  <si>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</si>
  <si>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</si>
  <si>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</si>
  <si>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</si>
  <si>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</si>
  <si>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</si>
  <si>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</si>
  <si>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</si>
  <si>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</si>
  <si>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</si>
  <si>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</si>
  <si>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</si>
  <si>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</si>
  <si>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</si>
  <si>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</si>
  <si>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</si>
  <si>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</si>
  <si>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ՀՀ Արմավիրի մարզ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</si>
  <si>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</si>
  <si>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</si>
  <si>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</si>
  <si>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</si>
  <si>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</si>
  <si>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</si>
  <si>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</si>
  <si>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</si>
  <si>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</si>
  <si>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</si>
  <si>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</si>
  <si>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</si>
  <si>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</si>
  <si>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</si>
  <si>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</si>
  <si>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</si>
  <si>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ՀՀ Շիրակի մարզ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</si>
  <si>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</si>
  <si>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</si>
  <si>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</si>
  <si>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</si>
  <si>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</si>
  <si>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ՀԲՄ</t>
  </si>
  <si>
    <t>ՀՀ Գեղարքունիքի մարզ</t>
  </si>
  <si>
    <t>ՀՀ Լոռու մարզ</t>
  </si>
  <si>
    <t>ՀՀ Տավուշի մարզ</t>
  </si>
  <si>
    <t>այդ թվում՝</t>
  </si>
  <si>
    <t>ՀՀ կառավարության  2025 թվականի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</si>
  <si>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</si>
  <si>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</si>
  <si>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</si>
  <si>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</si>
  <si>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</si>
  <si>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</si>
  <si>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</si>
  <si>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</si>
  <si>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</si>
  <si>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</si>
  <si>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</si>
  <si>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</si>
  <si>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</si>
  <si>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</si>
  <si>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</si>
  <si>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</si>
  <si>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</si>
  <si>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</si>
  <si>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</si>
  <si>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</si>
  <si>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</si>
  <si>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</si>
  <si>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</si>
  <si>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</si>
  <si>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</si>
  <si>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</si>
  <si>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</si>
  <si>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</si>
  <si>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</si>
  <si>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</si>
  <si>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 xml:space="preserve">  Ակտիվն օգտագործող կազմակերպությունների անվանումները` Հանրակրթական դպրոցներ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</si>
  <si>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</si>
  <si>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</si>
  <si>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Մանկապարտեզների շենքերի վերակառուցում, հիմնանորոգում</t>
  </si>
  <si>
    <t xml:space="preserve"> շինարարական աշխատանքներ դպրոցների  համար</t>
  </si>
  <si>
    <t xml:space="preserve"> ԸՆԹԱՑԻԿ ԾԱԽՍԵՐ</t>
  </si>
  <si>
    <t xml:space="preserve"> ԱՅԼ  ԾԱԽՍԵՐ</t>
  </si>
  <si>
    <t>Ծառայությունների մատուցում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</si>
  <si>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</si>
  <si>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</si>
  <si>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</si>
  <si>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</si>
  <si>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</si>
  <si>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Միջոցառումն իրականացնողի անվանումը՝ Մասնագիտացված միավոր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</si>
  <si>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</si>
  <si>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 Ծառայությունների մատուցում </t>
  </si>
  <si>
    <t xml:space="preserve">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</si>
  <si>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</si>
  <si>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>ՀՀ ՏԱՐԱԾՔԱՅԻՆ ԿԱՌԱՎԱՐՄԱՆ ԵՎ ԵՆԹԱԿԱՌՈՒՑՎԱԾՔՆԵՐԻ ՆԱԽԱՐԱՐՈՒԹՅՈՒՆ</t>
  </si>
  <si>
    <t>Հավելված N 8</t>
  </si>
  <si>
    <t xml:space="preserve"> ԴՐԱՄԱՇՆՈՐՀՆԵՐ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</si>
  <si>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</si>
  <si>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</si>
  <si>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</si>
  <si>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ՀԱՅԱՍՏԱՆԻ ՀԱՆՐԱՊԵՏՈՒԹՅԱՆ ԿԱՌԱՎԱՐՈՒԹՅԱՆ 2024 ԹՎԱԿԱՆԻ ԴԵԿՏԵՄԲԵՐԻ 27-Ի N 2060-Ն ՈՐՈՇՄԱՆ N 5 ՀԱՎԵԼՎԱԾԻ N 7 ԱՂՅՈՒՍԱԿՈՒՄ  ԿԱՏԱՐՎՈՂ  ԼՐԱՑՈՒՄԸ</t>
  </si>
  <si>
    <t>Ապահով դպրոց</t>
  </si>
  <si>
    <t xml:space="preserve"> 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</si>
  <si>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</si>
  <si>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</si>
  <si>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ՀՀ Լոռու մարզպետի աշխատակազմ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</si>
  <si>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</si>
  <si>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</si>
  <si>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ՄԱՍ I. ԱՊՐԱՆՔՆԵՐ</t>
  </si>
  <si>
    <t>ԷԱՃ</t>
  </si>
  <si>
    <t>հատ</t>
  </si>
  <si>
    <t>փոքր էլեկտրական կամ գազային սալիկներ</t>
  </si>
  <si>
    <t>39132210-504</t>
  </si>
  <si>
    <t xml:space="preserve">Փամբակ համայնքի Լեռնապատ գյուղի մանկապարտեզ </t>
  </si>
  <si>
    <t xml:space="preserve">Ալավերդի համայնքի Ճոճկան գյուղի մանկապարտեզ </t>
  </si>
  <si>
    <t xml:space="preserve">Ալավերդի համայնքի թիվ 6 մանկապարտեզ </t>
  </si>
  <si>
    <t>Տաշիր համայնքի Ամալյա Կարապետյանի անվան համար 4 մանկապարտեզ, Պրիվոլնոյե</t>
  </si>
  <si>
    <t xml:space="preserve">Ստեփանավան համայնքի Արմանիս գյուղի մանկապարտեզ </t>
  </si>
  <si>
    <t xml:space="preserve">Ստեփանավան համայնքի Կաթնաղբյուր գյուղի մանկապարտեզ </t>
  </si>
  <si>
    <t xml:space="preserve">Գյուլագարակ համայնքի Կուրթան գյուղի մանկապարտեզ </t>
  </si>
  <si>
    <t xml:space="preserve">Գյուլագարակ համայնքի Վարդաբլուր գյուղի մանկապարտեզ </t>
  </si>
  <si>
    <t>Հանրակրթական դպրոցների, մանկապարտեզների և կրթահամալիրների գույքով և տեխնիկայով ապահովում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</si>
  <si>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</si>
  <si>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</si>
  <si>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</si>
  <si>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</si>
  <si>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</si>
  <si>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</si>
  <si>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</si>
  <si>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ՀՀ ԼՈՌՈՒ ՄԱՐԶՊԵՏԻ ԱՇԽԱՏԱԿԱԶՄ</t>
  </si>
  <si>
    <t>Հավելված N 7</t>
  </si>
  <si>
    <t xml:space="preserve">Հավելված N 9 </t>
  </si>
  <si>
    <t>1236-32001</t>
  </si>
  <si>
    <t xml:space="preserve"> Մանկապարտեզների նոր շենքերի կառուցում</t>
  </si>
  <si>
    <t xml:space="preserve"> շինարարական աշխատանքներ մանկապարտեզների  համար</t>
  </si>
  <si>
    <t>ԲՄ</t>
  </si>
  <si>
    <t>45211228-509</t>
  </si>
  <si>
    <t>45211228-503</t>
  </si>
  <si>
    <t>45211228-504</t>
  </si>
  <si>
    <t>45211228-501</t>
  </si>
  <si>
    <t>45211228-506</t>
  </si>
  <si>
    <t>45211228-11</t>
  </si>
  <si>
    <t>Վարդենիս համայնքի Խաչաղբյուր բնակավայրի մանկապարտեզ</t>
  </si>
  <si>
    <t>ՀՀ Կոտայքի մարզ</t>
  </si>
  <si>
    <t>Ակունք համայնքի Զառ բնակավայրի մանկապարտեզ</t>
  </si>
  <si>
    <t>Անի համայնքի Քարաբերդ բնակավայրի մանկապարտեզ</t>
  </si>
  <si>
    <t>Անի համայնքի Մարալիկ բնակավայրի մանկապարտեզ</t>
  </si>
  <si>
    <t>Աշոցք համայնքի Ղազանչի բնակավայրի մանկապարտեզ</t>
  </si>
  <si>
    <t>Նոյեմբերյան համայնքի Բաղանիս բնակավայրի մանկապարտեզ</t>
  </si>
  <si>
    <t>Մանկապարտեզների նոր շենքերի կառուցում</t>
  </si>
  <si>
    <t>Ախուրյան համայնքի Ղարիբջանյան բնակավայրի մանկապարտեզ</t>
  </si>
  <si>
    <t>45211228-516</t>
  </si>
  <si>
    <t>Խոյ համայնքի Հովտամեջ բնակավայրի մանկապարտեզ</t>
  </si>
  <si>
    <t>45211228-508</t>
  </si>
  <si>
    <t>Հանրակրթական դպրոցների նոր շենքերի կառուցում</t>
  </si>
  <si>
    <t>գ․ Ամասիայի միջնակարգ դպրոց</t>
  </si>
  <si>
    <t>1236-32003</t>
  </si>
  <si>
    <t xml:space="preserve"> Հանրակրթական դպրոցների նոր շենքերի կառուցում</t>
  </si>
  <si>
    <t>45211229-92</t>
  </si>
  <si>
    <t>Խումբ N 01</t>
  </si>
  <si>
    <t>ՀՀ Արագածոտնի մարզպետի աշխատակազմ</t>
  </si>
  <si>
    <t>39141120-511</t>
  </si>
  <si>
    <t>39221240-502</t>
  </si>
  <si>
    <t>32331300-502</t>
  </si>
  <si>
    <t>39121500-503</t>
  </si>
  <si>
    <t>39121200-510</t>
  </si>
  <si>
    <t>39141120-512</t>
  </si>
  <si>
    <t>33191180-503</t>
  </si>
  <si>
    <t>33141211-503</t>
  </si>
  <si>
    <t>33191120-503</t>
  </si>
  <si>
    <t>37411580-502</t>
  </si>
  <si>
    <t>խոհանոցային պահարաններ</t>
  </si>
  <si>
    <t>դարակներով պահարաններ</t>
  </si>
  <si>
    <t>սպասքի չորանոցներ</t>
  </si>
  <si>
    <t>ձայներիզների նվագարկիչներ</t>
  </si>
  <si>
    <t xml:space="preserve">սեղաններ </t>
  </si>
  <si>
    <t>բժշկական թախտեր</t>
  </si>
  <si>
    <t xml:space="preserve">բժշկական այլ գործիքներ― պարագաներ </t>
  </si>
  <si>
    <t>բժշկական կահույք</t>
  </si>
  <si>
    <t xml:space="preserve">դյուրակիր սառնարաններ </t>
  </si>
  <si>
    <t>39711320-504</t>
  </si>
  <si>
    <t>39711350-504</t>
  </si>
  <si>
    <t>42711170-504</t>
  </si>
  <si>
    <t>30239150-503</t>
  </si>
  <si>
    <t>32421300-503</t>
  </si>
  <si>
    <t>39714100-503</t>
  </si>
  <si>
    <t>39121520-503</t>
  </si>
  <si>
    <t>ՄԱ</t>
  </si>
  <si>
    <t>գրապահարաններ</t>
  </si>
  <si>
    <t>ՀՀ Արագածոտնի մարզ</t>
  </si>
  <si>
    <t>Արտաշավան բնակավայրի «Կակաչ» մանկապարտեզ</t>
  </si>
  <si>
    <t>Ապարան համայնքի Շենավան գյուղի մանկապարտեզ</t>
  </si>
  <si>
    <t>Ապարան համայնքի Արագածի Լիա Տեր–Ղևոնդյանի անվան մանկապարտեզ</t>
  </si>
  <si>
    <t xml:space="preserve">Ալագյազ համայնքի «Մոդուլային» տիպի 144 տեղ հզորությամբ մսուր-մանկապարտեզ </t>
  </si>
  <si>
    <t xml:space="preserve">Աշտարակի թիվ 4 «Հասմիկ» մանկապարտեզ </t>
  </si>
  <si>
    <t>Աշտարակ համայնքի Ուշի բնակավայրի մանկապարտեզ</t>
  </si>
  <si>
    <t>Հավելված N 5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</si>
  <si>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</si>
  <si>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</si>
  <si>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 - Շենքերի և շինությունների շինարարություն</t>
  </si>
  <si>
    <t>ՀՀ Գեղարքունիքի մարզպետի աշխատակազմ</t>
  </si>
  <si>
    <t>42911150-508</t>
  </si>
  <si>
    <t>օդափոխման սարքավորումներ</t>
  </si>
  <si>
    <t>ԳՀ</t>
  </si>
  <si>
    <t>գազօջախի սալիկներ</t>
  </si>
  <si>
    <t>մսաղաց</t>
  </si>
  <si>
    <t>ցանցային բաժանարար</t>
  </si>
  <si>
    <t>տեսակավորման դարակաշարեր</t>
  </si>
  <si>
    <t>տպիչ սարք, բազմաֆունկցիոնալ, A4, 35 էջ/րոպե արագության</t>
  </si>
  <si>
    <t>39711310-503</t>
  </si>
  <si>
    <t>39711350-506</t>
  </si>
  <si>
    <t>32421300-505</t>
  </si>
  <si>
    <t>30239150-506</t>
  </si>
  <si>
    <t>Մարտունու համայնքի Ծովասար գյուղի մանկապարտեզ</t>
  </si>
  <si>
    <t>Մարտունու համայնքի Վարդենիկ բնակավայրի Բանավան թաղամասի թիվ 1 մանկապարտեզ</t>
  </si>
  <si>
    <t>1236-32002</t>
  </si>
  <si>
    <t xml:space="preserve"> ՄԱՍ III. ԾԱՌԱՅՈՒԹՅՈՒՆՆԵՐ</t>
  </si>
  <si>
    <t xml:space="preserve"> նախագծերի պատրաստում, ծախսերի գնահատում</t>
  </si>
  <si>
    <t>Աջակցություն դպրոցներին «Արագ արձագանքման ֆոնդի» շրջանակում հրատապ խնդիրների լուծման համար</t>
  </si>
  <si>
    <t>Հանրակրթական դպրոցներ</t>
  </si>
  <si>
    <t xml:space="preserve"> Աջակցություն դպրոցներին «Արագ արձագանքման ֆոնդի» շրջանակում հրատապ խնդիրների լուծման համար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</si>
  <si>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</si>
  <si>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</si>
  <si>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</si>
  <si>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</si>
  <si>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փորձաքննության ծառայություններ</t>
  </si>
  <si>
    <t>Վանաձորի թիվ 11 մանկապարտեզ</t>
  </si>
  <si>
    <t>ԱՅԼ ՀԻՄՆԱԿԱՆ ՄԻՋՈՑՆԵՐ</t>
  </si>
  <si>
    <t xml:space="preserve"> - Նախագծահետազոտական ծախսեր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</si>
  <si>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</si>
  <si>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</si>
  <si>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</si>
  <si>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</si>
  <si>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1183 - 11002</t>
  </si>
  <si>
    <t>Աջակցություն դպրոցներին «Արագ արձագանքման ֆոնդի» շրջանակում՛ հրատապ խնդիրների լուծման համար</t>
  </si>
  <si>
    <t>Դպրոցներում արտակարգ իրավիճակների և չնախատեսված հանգամանքների հետևանքով առաջացած խնդիրների լուծման նպատակով ընթացիկ աշխատանքների իրականացում</t>
  </si>
  <si>
    <t xml:space="preserve"> Դպրոցներում արտակարգ իրավիճակների և չնախատեսված հանգամանքների հետևանքով առաջացած խնդիրների լուծման նպատակով ընթացիկ աշխատանքների իրականացում </t>
  </si>
  <si>
    <t xml:space="preserve"> Ծառայությունը մատուցողի անվանումը` Մասնագիտացված կազմակերպություններ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</si>
  <si>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</si>
  <si>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Շահառուների ընտրության չափորոշիչները` Նախադպրոցական կրթություն իրականացնող ուսումնական հաստատություններ </t>
  </si>
  <si>
    <t xml:space="preserve">Նախագծանախահաշվային փաստաթղթերի քանակ, հատ </t>
  </si>
  <si>
    <t>1236-31001</t>
  </si>
  <si>
    <t xml:space="preserve"> 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</si>
  <si>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ՄԱՍ I.  ԱՊՐԱՆՔՆԵՐ</t>
  </si>
  <si>
    <t xml:space="preserve"> համակարգչային սարքավորումներ</t>
  </si>
  <si>
    <t xml:space="preserve"> համացանցային տեսախցիկներ</t>
  </si>
  <si>
    <t xml:space="preserve"> նավիգացիայի և տեղանքի որոշման գլոբալ համակարգեր (gps կամ համարժեք)</t>
  </si>
  <si>
    <t>38421160-530</t>
  </si>
  <si>
    <t>38421160-535</t>
  </si>
  <si>
    <t>38421160-536</t>
  </si>
  <si>
    <t>38421160-533</t>
  </si>
  <si>
    <t>38421160-537</t>
  </si>
  <si>
    <t>38421160-538</t>
  </si>
  <si>
    <t>38421160-539</t>
  </si>
  <si>
    <t>38421160-527</t>
  </si>
  <si>
    <t>38421160-528</t>
  </si>
  <si>
    <t>38421160-532</t>
  </si>
  <si>
    <t>38421160-540</t>
  </si>
  <si>
    <t>38421160-543</t>
  </si>
  <si>
    <t>38421160-545</t>
  </si>
  <si>
    <t>38421160-548</t>
  </si>
  <si>
    <t>38421160-549</t>
  </si>
  <si>
    <t>38421160-550</t>
  </si>
  <si>
    <t xml:space="preserve"> չափման հսկողության սարքեր</t>
  </si>
  <si>
    <t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</si>
  <si>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- Վարչական սարքավորումներ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</si>
  <si>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</si>
  <si>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 xml:space="preserve"> ԱՇԽԱՏԱՆՔԻ ՎԱՐՁԱՏՐՈՒԹՅՈՒՆ</t>
  </si>
  <si>
    <t xml:space="preserve"> ԴՐԱՄՈՎ ՎՃԱՐՎՈՂ ԱՇԽԱՏԱՎԱՐՁԵՐ ԵՎ ՀԱՎԵԼԱՎՃԱՐՆԵՐ</t>
  </si>
  <si>
    <t xml:space="preserve"> - Աշխատողների աշխատավարձեր և հավելավճարներ</t>
  </si>
  <si>
    <t>Կրթությանը տրամադրվող օժանդակ ծառայություններ</t>
  </si>
  <si>
    <t>06</t>
  </si>
  <si>
    <t>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</si>
  <si>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կառավարում</t>
  </si>
  <si>
    <t>ՀՀ տարածքային կառավարման և ենթակառուցվածքների նախարարություն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</si>
  <si>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</si>
  <si>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 xml:space="preserve"> - Պարտադիր վճարներ</t>
  </si>
  <si>
    <t>«ՀԱՅԱՍՏԱՆԻ ՀԱՆՐԱՊԵՏՈՒԹՅԱՆ 2025 ԹՎԱԿԱՆԻ ՊԵՏԱԿԱՆ ԲՅՈՒՋԵԻ ՄԱՍԻՆ»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ԼՐԱՑՈՒՄԸ</t>
  </si>
  <si>
    <t xml:space="preserve">Տարի
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</si>
  <si>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</si>
  <si>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</si>
  <si>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</si>
  <si>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</si>
  <si>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</si>
  <si>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</si>
  <si>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</si>
  <si>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</si>
  <si>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</si>
  <si>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>Հավելված N 4</t>
  </si>
  <si>
    <t>02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</si>
  <si>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</si>
  <si>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</si>
  <si>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1189 - 11001</t>
  </si>
  <si>
    <t>Ասիական զարգացման բանկի աջակցությամբ իրականացվող դպրոցների սեյսմիկ պաշտպանության ծրագրի կառավարում</t>
  </si>
  <si>
    <t>Դպրոցների սեյսմիկ պաշտպանության ծրագիր` ՀՀ դպրոցների սեյսմիկ անվտանգության բարելավման նպատակով</t>
  </si>
  <si>
    <t>1236 - 31001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</si>
  <si>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 </t>
  </si>
  <si>
    <t xml:space="preserve">Հայաստանի տարածքային զարգացման հիմնադրամի աշխատանքային պայմանների բարելավման համար վարչական սարքավորումների ձեռքբերում </t>
  </si>
  <si>
    <t>Պետական մարմինների կողմից օգտագործվող ոչ ֆինանսական
ակտիվների հետ գործառնություններ</t>
  </si>
  <si>
    <t xml:space="preserve"> Դպրոցների սեյսմիկ անվտանգության մակարդակի բարձրացման ծրագիր </t>
  </si>
  <si>
    <t xml:space="preserve"> 1189 - 11001</t>
  </si>
  <si>
    <t xml:space="preserve"> Դպրոցների սեյսմիկ պաշտպանության ծրագիր` ՀՀ դպրոցների սեյսմիկ անվտանգության բարելավման նպատակով </t>
  </si>
  <si>
    <t xml:space="preserve">Ծառայությունների մատուցում </t>
  </si>
  <si>
    <t xml:space="preserve"> Ծառայությունը մատուցողի անվանումը` Մասնագիտացված կազմակերպություն  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</si>
  <si>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
ապահովում 
</t>
  </si>
  <si>
    <t xml:space="preserve"> Հայաստանի տարածքային զարգացման հիմնադրամի աշխատանքային պայմանների բարելավման համար վարչական սարքավորումների
ձեռքբերում</t>
  </si>
  <si>
    <t xml:space="preserve"> Պետական մարմինների կողմից օգտագործվող ոչ ֆինանսական ակտիվների հետ գործառնություններ</t>
  </si>
  <si>
    <t>Շինարարական աշխատանքների տեխնիկական հսկողության իրականացման համար սարքեր և սարքավորումներ, հատ</t>
  </si>
  <si>
    <t>38111130-1</t>
  </si>
  <si>
    <t>30237240-1</t>
  </si>
  <si>
    <t>ԲՍԿ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</si>
  <si>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</si>
  <si>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>ՀՀ ԱՐԱԳԱԾՈՏՆԻ ՄԱՐԶՊԵՏԻ ԱՇԽԱՏԱԿԱԶՄ</t>
  </si>
  <si>
    <t>ՀՀ ԳԵՂԱՐՔՈՒՆԻՔԻ ՄԱՐԶՊԵՏԻ ԱՇԽԱՏԱԿԱԶՄ</t>
  </si>
  <si>
    <t>Շահառու դպրոցների թիվը</t>
  </si>
  <si>
    <t xml:space="preserve">տեսակավորման դարակաշարեր </t>
  </si>
  <si>
    <t>լվացքի մեքենաներ</t>
  </si>
  <si>
    <t>օդափոխիչներ</t>
  </si>
  <si>
    <t>45211228-507</t>
  </si>
  <si>
    <t>71351540-255</t>
  </si>
  <si>
    <t xml:space="preserve"> տեխնիկական հսկողության ծառայություններ</t>
  </si>
  <si>
    <t>ՀՄԱ</t>
  </si>
  <si>
    <t>71351540-509</t>
  </si>
  <si>
    <t>98111140-1</t>
  </si>
  <si>
    <t xml:space="preserve"> հեղինակային հսկողության ծառայություններ</t>
  </si>
  <si>
    <t>71351540-287</t>
  </si>
  <si>
    <t>71351540-308</t>
  </si>
  <si>
    <t>71351540-254</t>
  </si>
  <si>
    <t>71351540-675</t>
  </si>
  <si>
    <t>71351540-676</t>
  </si>
  <si>
    <t>71351540-310</t>
  </si>
  <si>
    <t>71351540-680</t>
  </si>
  <si>
    <t>98111140-2</t>
  </si>
  <si>
    <t>98111140-3</t>
  </si>
  <si>
    <t>Ծաղկահովիտ համայնքի Գեղադիր բնակավայրի մանկապարտեզ</t>
  </si>
  <si>
    <t>Խոյ համայնքի Ծաղկունք բնակավայրի մանկապարտեզ</t>
  </si>
  <si>
    <t>45221142-1</t>
  </si>
  <si>
    <t xml:space="preserve"> ընդհանուր շինարարական աշխատանքներ</t>
  </si>
  <si>
    <t>դրամ</t>
  </si>
  <si>
    <t xml:space="preserve"> ՄԱՍ III.  ԾԱՌԱՅՈՒԹՅՈՒՆՆԵՐ</t>
  </si>
  <si>
    <t>71351540-1</t>
  </si>
  <si>
    <t>Վարդենիս համայնքի Գեղամասար բնակավայրի մանկապարտեզ</t>
  </si>
  <si>
    <t xml:space="preserve"> - Շենքերի և շինությունների կապիտալ վերանորոգում</t>
  </si>
  <si>
    <t>Հանրակրթական և նախադպրոցական հաստատությունների կառուցման, վերակառուցման, հիմնանորոգման ծրագրերի համակարգման և մոնիտորինգի ծառայությունների ապահովում</t>
  </si>
  <si>
    <t>Հավելված 6</t>
  </si>
  <si>
    <t>հազար դրամներով</t>
  </si>
  <si>
    <t>Հանրակրթական դպրոցների շենքերի վերակառուցում, հիմնանորոգում</t>
  </si>
  <si>
    <t xml:space="preserve"> ՀՀ ԿԱՌԱՎԱՐՈՒԹՅՈՒՆ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</si>
  <si>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</si>
  <si>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</si>
  <si>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</si>
  <si>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</si>
  <si>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- Պահուստային միջոցներ</t>
  </si>
  <si>
    <t>11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</si>
  <si>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</si>
  <si>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</si>
  <si>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</si>
  <si>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</si>
  <si>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</si>
  <si>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</si>
  <si>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</si>
  <si>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</si>
  <si>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</si>
  <si>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կազմակերպությունների անվանումները` Հանրակրթական դպրոցներ 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</si>
  <si>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</si>
  <si>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</si>
  <si>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</si>
  <si>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</si>
  <si>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Երևան քաղաք</t>
  </si>
  <si>
    <t>Ներդրումներ թանգարանների և պատկերասրահների հիմնանորոգման համար</t>
  </si>
  <si>
    <t>Հայաստանի ազգային պատկերասրահ  ՊՈԱԿ-ի Արա Սարգսյանի և Հակոբ Կոջոյանի տուն-թանգարան մասնաճյուղ</t>
  </si>
  <si>
    <t>ՀՀ քաղաքաշինության կոմիտե</t>
  </si>
  <si>
    <t>Բաժին N 08</t>
  </si>
  <si>
    <t>Դաս N 02</t>
  </si>
  <si>
    <t xml:space="preserve"> Թանգարաններ և ցուցասրահներ</t>
  </si>
  <si>
    <t>1075-32001</t>
  </si>
  <si>
    <t xml:space="preserve"> Ներդրումներ թանգարանների և պատկերասրահների հիմնանորոգման համար</t>
  </si>
  <si>
    <t xml:space="preserve"> ՄԱՍ II. ԱՇԽԱՏԱՆՔՆԵՐ</t>
  </si>
  <si>
    <t>45611200-1</t>
  </si>
  <si>
    <t xml:space="preserve"> մշակութային օբյեկտների հիմնանորոգում</t>
  </si>
  <si>
    <t>08</t>
  </si>
  <si>
    <t xml:space="preserve"> Մշակութային ժառանգության ծրագիր</t>
  </si>
  <si>
    <t>1075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</si>
  <si>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</si>
  <si>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</si>
  <si>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</si>
  <si>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1075 - 32001</t>
  </si>
  <si>
    <t>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</si>
  <si>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1075 - 32001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</si>
  <si>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</si>
  <si>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Ակտիվն օգտագործող կազմակերպության անվանումը` Թանգարաններ և պատկերասրահներ </t>
  </si>
  <si>
    <t>Հիմնանորոգվող Թանգարաններ և պատկերասրահներ քանակ, հատ</t>
  </si>
  <si>
    <t xml:space="preserve"> 1075 </t>
  </si>
  <si>
    <t xml:space="preserve"> Մշակութային ժառանգության ծրագիր </t>
  </si>
  <si>
    <t>ՀՀ ՔԱՂԱՔԱՇԻՆՈՒԹՅԱՆ ԿՈՄԻՏԵ</t>
  </si>
  <si>
    <t>«Հրազդանի Լևոն Խեչոյանի անվան թիվ 10 ավագ դպրոց» ՊՈԱԿ</t>
  </si>
  <si>
    <t>45221142-4</t>
  </si>
  <si>
    <t>ՀՀ-ում կրթական որակյալ ծառայությունների հասանելիության ապահովման ծրագրի շրջանակներում կառուցվող ոչ մոդուլային դպրոցների թիվը, հատ</t>
  </si>
  <si>
    <t xml:space="preserve"> ՀԱՆԳԻՍՏ, ՄՇԱԿՈՒՅԹ ԵՎ ԿՐՈՆ</t>
  </si>
  <si>
    <t xml:space="preserve"> Մշակութային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</si>
</sst>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.000_);_(* \(#,##0.000\);_(* &quot;-&quot;??_);_(@_)"/>
    <numFmt numFmtId="177" formatCode="_(* #,##0.0_);_(* \(#,##0.0\);_(* &quot;-&quot;?_);_(@_)"/>
    <numFmt numFmtId="178" formatCode="0.000%"/>
    <numFmt numFmtId="179" formatCode="_(* #,##0_);_(* \(#,##0\);_(* &quot;-&quot;??_);_(@_)"/>
  </numFmts>
  <fonts count="10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name val="GHEA Grapalat"/>
      <family val="3"/>
    </font>
    <font>
      <sz val="12"/>
      <color rgb="FFFF9933"/>
      <name val="GHEA Grapalat"/>
      <family val="3"/>
    </font>
    <font>
      <b/>
      <sz val="11"/>
      <name val="GHEA Grapalat"/>
      <family val="3"/>
    </font>
    <font>
      <b/>
      <sz val="12"/>
      <color rgb="FFFF0000"/>
      <name val="GHEA Grapalat"/>
      <family val="3"/>
    </font>
    <font>
      <b/>
      <i/>
      <sz val="12"/>
      <color rgb="FFFF0000"/>
      <name val="Calibri"/>
      <family val="2"/>
      <charset val="1"/>
      <scheme val="minor"/>
    </font>
    <font>
      <b/>
      <sz val="12"/>
      <color rgb="FFFF0000"/>
      <name val="Calibri"/>
      <family val="2"/>
      <charset val="1"/>
      <scheme val="minor"/>
    </font>
    <font>
      <b/>
      <sz val="9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118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8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3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4">
      <protection locked="0"/>
    </xf>
    <xf numFmtId="172" fontId="84" fillId="56" borderId="24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4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2" fillId="9" borderId="10" applyNumberFormat="0" applyFont="0" applyAlignment="0" applyProtection="0"/>
    <xf numFmtId="0" fontId="34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4" fillId="42" borderId="12" applyNumberFormat="0" applyAlignment="0" applyProtection="0"/>
    <xf numFmtId="0" fontId="10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2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4" fillId="11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55" borderId="23" applyNumberFormat="0" applyFont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2" fillId="0" borderId="0"/>
    <xf numFmtId="0" fontId="2" fillId="0" borderId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2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" fillId="0" borderId="0"/>
    <xf numFmtId="165" fontId="103" fillId="0" borderId="0" applyFill="0" applyBorder="0" applyProtection="0">
      <alignment horizontal="right" vertical="top"/>
    </xf>
  </cellStyleXfs>
  <cellXfs count="478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25" xfId="0" applyFont="1" applyFill="1" applyBorder="1" applyAlignment="1">
      <alignment horizontal="center" vertical="center" wrapText="1"/>
    </xf>
    <xf numFmtId="0" fontId="74" fillId="2" borderId="0" xfId="299" applyFont="1" applyFill="1"/>
    <xf numFmtId="0" fontId="18" fillId="2" borderId="25" xfId="96" applyFont="1" applyFill="1" applyBorder="1" applyAlignment="1">
      <alignment horizontal="center" vertical="center" wrapText="1"/>
    </xf>
    <xf numFmtId="169" fontId="18" fillId="2" borderId="2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88" fillId="2" borderId="28" xfId="96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169" fontId="74" fillId="2" borderId="25" xfId="0" applyNumberFormat="1" applyFont="1" applyFill="1" applyBorder="1" applyAlignment="1">
      <alignment horizontal="right" vertical="center" wrapText="1"/>
    </xf>
    <xf numFmtId="0" fontId="88" fillId="2" borderId="28" xfId="96" applyFont="1" applyFill="1" applyBorder="1" applyAlignment="1">
      <alignment horizontal="left" vertical="center" wrapText="1"/>
    </xf>
    <xf numFmtId="0" fontId="74" fillId="2" borderId="2" xfId="0" applyFont="1" applyFill="1" applyBorder="1" applyAlignment="1">
      <alignment vertical="top" wrapText="1"/>
    </xf>
    <xf numFmtId="0" fontId="18" fillId="2" borderId="0" xfId="0" applyFont="1" applyFill="1" applyAlignment="1">
      <alignment horizontal="center" wrapText="1"/>
    </xf>
    <xf numFmtId="169" fontId="74" fillId="0" borderId="25" xfId="208" applyNumberFormat="1" applyFont="1" applyBorder="1"/>
    <xf numFmtId="0" fontId="74" fillId="2" borderId="25" xfId="208" applyFont="1" applyFill="1" applyBorder="1"/>
    <xf numFmtId="0" fontId="90" fillId="2" borderId="0" xfId="208" applyFont="1" applyFill="1"/>
    <xf numFmtId="169" fontId="88" fillId="2" borderId="25" xfId="2030" applyNumberFormat="1" applyFont="1" applyFill="1" applyBorder="1" applyAlignment="1">
      <alignment vertical="center"/>
    </xf>
    <xf numFmtId="166" fontId="88" fillId="2" borderId="25" xfId="2030" applyNumberFormat="1" applyFont="1" applyFill="1" applyBorder="1" applyAlignment="1">
      <alignment vertical="center"/>
    </xf>
    <xf numFmtId="0" fontId="89" fillId="2" borderId="0" xfId="208" applyFont="1" applyFill="1"/>
    <xf numFmtId="0" fontId="86" fillId="2" borderId="28" xfId="208" applyFont="1" applyFill="1" applyBorder="1" applyAlignment="1">
      <alignment vertical="center" wrapText="1"/>
    </xf>
    <xf numFmtId="169" fontId="86" fillId="2" borderId="25" xfId="2030" applyNumberFormat="1" applyFont="1" applyFill="1" applyBorder="1" applyAlignment="1">
      <alignment vertical="center"/>
    </xf>
    <xf numFmtId="166" fontId="86" fillId="2" borderId="25" xfId="2030" applyNumberFormat="1" applyFont="1" applyFill="1" applyBorder="1" applyAlignment="1">
      <alignment vertical="center"/>
    </xf>
    <xf numFmtId="0" fontId="86" fillId="2" borderId="25" xfId="208" applyFont="1" applyFill="1" applyBorder="1" applyAlignment="1">
      <alignment vertical="center"/>
    </xf>
    <xf numFmtId="0" fontId="89" fillId="2" borderId="0" xfId="208" applyFont="1" applyFill="1" applyAlignment="1">
      <alignment vertical="center"/>
    </xf>
    <xf numFmtId="0" fontId="74" fillId="2" borderId="26" xfId="0" applyFont="1" applyFill="1" applyBorder="1" applyAlignment="1">
      <alignment vertical="center"/>
    </xf>
    <xf numFmtId="0" fontId="74" fillId="2" borderId="27" xfId="0" applyFont="1" applyFill="1" applyBorder="1" applyAlignment="1">
      <alignment vertical="center"/>
    </xf>
    <xf numFmtId="0" fontId="74" fillId="2" borderId="28" xfId="0" applyFont="1" applyFill="1" applyBorder="1" applyAlignment="1">
      <alignment vertical="center"/>
    </xf>
    <xf numFmtId="39" fontId="74" fillId="57" borderId="28" xfId="0" applyNumberFormat="1" applyFont="1" applyFill="1" applyBorder="1" applyAlignment="1">
      <alignment horizontal="right" vertical="center" wrapText="1"/>
    </xf>
    <xf numFmtId="169" fontId="74" fillId="2" borderId="28" xfId="0" applyNumberFormat="1" applyFont="1" applyFill="1" applyBorder="1" applyAlignment="1">
      <alignment horizontal="right" vertical="top" wrapText="1"/>
    </xf>
    <xf numFmtId="0" fontId="74" fillId="2" borderId="0" xfId="0" applyFont="1" applyFill="1" applyAlignment="1">
      <alignment vertical="top"/>
    </xf>
    <xf numFmtId="0" fontId="74" fillId="2" borderId="0" xfId="0" applyFont="1" applyFill="1" applyAlignment="1">
      <alignment horizontal="left" vertical="center" wrapText="1"/>
    </xf>
    <xf numFmtId="0" fontId="74" fillId="2" borderId="28" xfId="0" applyFont="1" applyFill="1" applyBorder="1" applyAlignment="1">
      <alignment horizontal="center" vertical="center"/>
    </xf>
    <xf numFmtId="0" fontId="91" fillId="2" borderId="1" xfId="0" applyFont="1" applyFill="1" applyBorder="1"/>
    <xf numFmtId="0" fontId="91" fillId="2" borderId="25" xfId="0" applyFont="1" applyFill="1" applyBorder="1"/>
    <xf numFmtId="166" fontId="75" fillId="2" borderId="0" xfId="253" applyNumberFormat="1" applyFont="1" applyFill="1" applyAlignment="1">
      <alignment wrapText="1"/>
    </xf>
    <xf numFmtId="166" fontId="74" fillId="2" borderId="25" xfId="96" applyNumberFormat="1" applyFont="1" applyFill="1" applyBorder="1" applyAlignment="1">
      <alignment vertical="center" wrapText="1"/>
    </xf>
    <xf numFmtId="166" fontId="88" fillId="2" borderId="25" xfId="6" applyNumberFormat="1" applyFont="1" applyFill="1" applyBorder="1" applyAlignment="1">
      <alignment horizontal="center" vertical="center"/>
    </xf>
    <xf numFmtId="166" fontId="18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/>
    <xf numFmtId="166" fontId="18" fillId="2" borderId="25" xfId="253" applyNumberFormat="1" applyFont="1" applyFill="1" applyBorder="1" applyAlignment="1">
      <alignment vertical="center"/>
    </xf>
    <xf numFmtId="166" fontId="74" fillId="2" borderId="32" xfId="7" applyNumberFormat="1" applyFont="1" applyFill="1" applyBorder="1" applyAlignment="1">
      <alignment horizontal="right" vertical="center" wrapText="1"/>
    </xf>
    <xf numFmtId="169" fontId="74" fillId="2" borderId="32" xfId="7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169" fontId="18" fillId="2" borderId="32" xfId="7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right" vertical="center" wrapText="1"/>
    </xf>
    <xf numFmtId="0" fontId="86" fillId="2" borderId="32" xfId="165" applyFont="1" applyFill="1" applyBorder="1">
      <alignment horizontal="left" vertical="top" wrapText="1"/>
    </xf>
    <xf numFmtId="169" fontId="86" fillId="2" borderId="32" xfId="7" applyNumberFormat="1" applyFont="1" applyFill="1" applyBorder="1" applyAlignment="1">
      <alignment horizontal="right" vertical="center" wrapText="1"/>
    </xf>
    <xf numFmtId="166" fontId="74" fillId="2" borderId="32" xfId="7" applyNumberFormat="1" applyFont="1" applyFill="1" applyBorder="1" applyAlignment="1">
      <alignment horizontal="center" vertical="center" wrapText="1"/>
    </xf>
    <xf numFmtId="169" fontId="74" fillId="2" borderId="32" xfId="7" applyNumberFormat="1" applyFont="1" applyFill="1" applyBorder="1" applyAlignment="1">
      <alignment horizontal="right" vertical="center" wrapText="1"/>
    </xf>
    <xf numFmtId="0" fontId="74" fillId="2" borderId="32" xfId="0" applyFont="1" applyFill="1" applyBorder="1" applyAlignment="1">
      <alignment horizontal="center" vertical="top" wrapText="1"/>
    </xf>
    <xf numFmtId="0" fontId="74" fillId="57" borderId="32" xfId="0" applyFont="1" applyFill="1" applyBorder="1" applyAlignment="1">
      <alignment wrapText="1"/>
    </xf>
    <xf numFmtId="0" fontId="74" fillId="2" borderId="32" xfId="0" applyFont="1" applyFill="1" applyBorder="1" applyAlignment="1">
      <alignment vertical="top" wrapText="1"/>
    </xf>
    <xf numFmtId="0" fontId="86" fillId="2" borderId="28" xfId="0" applyFont="1" applyFill="1" applyBorder="1" applyAlignment="1">
      <alignment vertical="center" wrapText="1"/>
    </xf>
    <xf numFmtId="0" fontId="18" fillId="2" borderId="32" xfId="96" applyFont="1" applyFill="1" applyBorder="1" applyAlignment="1">
      <alignment horizontal="left" vertical="center" wrapText="1"/>
    </xf>
    <xf numFmtId="169" fontId="18" fillId="2" borderId="32" xfId="96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32" xfId="208" applyFont="1" applyFill="1" applyBorder="1"/>
    <xf numFmtId="169" fontId="74" fillId="0" borderId="32" xfId="0" applyNumberFormat="1" applyFont="1" applyBorder="1" applyAlignment="1">
      <alignment horizontal="right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95" fillId="2" borderId="0" xfId="299" applyFont="1" applyFill="1"/>
    <xf numFmtId="0" fontId="95" fillId="2" borderId="0" xfId="253" applyFont="1" applyFill="1"/>
    <xf numFmtId="0" fontId="74" fillId="2" borderId="25" xfId="299" applyFont="1" applyFill="1" applyBorder="1" applyAlignment="1">
      <alignment horizontal="center"/>
    </xf>
    <xf numFmtId="0" fontId="74" fillId="2" borderId="25" xfId="0" applyFont="1" applyFill="1" applyBorder="1" applyAlignment="1">
      <alignment horizontal="center"/>
    </xf>
    <xf numFmtId="166" fontId="74" fillId="2" borderId="25" xfId="253" applyNumberFormat="1" applyFont="1" applyFill="1" applyBorder="1"/>
    <xf numFmtId="0" fontId="75" fillId="2" borderId="32" xfId="0" applyFont="1" applyFill="1" applyBorder="1" applyAlignment="1">
      <alignment vertical="center" wrapText="1"/>
    </xf>
    <xf numFmtId="0" fontId="74" fillId="2" borderId="32" xfId="0" applyFont="1" applyFill="1" applyBorder="1" applyAlignment="1">
      <alignment vertical="center" wrapText="1"/>
    </xf>
    <xf numFmtId="0" fontId="18" fillId="2" borderId="32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43" fontId="18" fillId="2" borderId="32" xfId="7" applyFont="1" applyFill="1" applyBorder="1" applyAlignment="1">
      <alignment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43" fontId="15" fillId="2" borderId="32" xfId="7" applyFont="1" applyFill="1" applyBorder="1" applyAlignment="1">
      <alignment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2" borderId="32" xfId="0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169" fontId="18" fillId="57" borderId="25" xfId="96" applyNumberFormat="1" applyFont="1" applyFill="1" applyBorder="1" applyAlignment="1">
      <alignment horizontal="center" vertical="center" wrapText="1"/>
    </xf>
    <xf numFmtId="169" fontId="18" fillId="59" borderId="25" xfId="96" applyNumberFormat="1" applyFont="1" applyFill="1" applyBorder="1" applyAlignment="1">
      <alignment horizontal="center" vertical="top" wrapText="1"/>
    </xf>
    <xf numFmtId="0" fontId="74" fillId="0" borderId="0" xfId="0" applyFont="1" applyAlignment="1">
      <alignment horizontal="center" vertical="top" wrapText="1"/>
    </xf>
    <xf numFmtId="0" fontId="75" fillId="2" borderId="0" xfId="0" applyFont="1" applyFill="1" applyAlignment="1">
      <alignment horizontal="left" vertical="center" wrapText="1"/>
    </xf>
    <xf numFmtId="165" fontId="18" fillId="2" borderId="32" xfId="6" applyFont="1" applyFill="1" applyBorder="1" applyAlignment="1">
      <alignment horizontal="center" vertical="center"/>
    </xf>
    <xf numFmtId="169" fontId="88" fillId="2" borderId="32" xfId="2030" applyNumberFormat="1" applyFont="1" applyFill="1" applyBorder="1" applyAlignment="1">
      <alignment vertical="center"/>
    </xf>
    <xf numFmtId="166" fontId="88" fillId="2" borderId="32" xfId="2030" applyNumberFormat="1" applyFont="1" applyFill="1" applyBorder="1" applyAlignment="1">
      <alignment vertical="center"/>
    </xf>
    <xf numFmtId="165" fontId="74" fillId="0" borderId="32" xfId="6" applyFont="1" applyFill="1" applyBorder="1" applyAlignment="1">
      <alignment horizontal="center" vertical="center"/>
    </xf>
    <xf numFmtId="171" fontId="74" fillId="0" borderId="32" xfId="6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95" fillId="2" borderId="0" xfId="299" applyFont="1" applyFill="1" applyAlignment="1">
      <alignment vertical="center"/>
    </xf>
    <xf numFmtId="0" fontId="95" fillId="2" borderId="0" xfId="299" applyFont="1" applyFill="1" applyAlignment="1">
      <alignment horizontal="center" vertical="center"/>
    </xf>
    <xf numFmtId="166" fontId="95" fillId="2" borderId="0" xfId="253" applyNumberFormat="1" applyFont="1" applyFill="1"/>
    <xf numFmtId="0" fontId="91" fillId="2" borderId="32" xfId="0" applyFont="1" applyFill="1" applyBorder="1"/>
    <xf numFmtId="0" fontId="18" fillId="2" borderId="32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left" vertical="top" wrapText="1"/>
    </xf>
    <xf numFmtId="0" fontId="18" fillId="2" borderId="32" xfId="0" applyFont="1" applyFill="1" applyBorder="1" applyAlignment="1">
      <alignment horizontal="left" vertical="center" wrapText="1"/>
    </xf>
    <xf numFmtId="0" fontId="18" fillId="0" borderId="25" xfId="96" applyFont="1" applyBorder="1" applyAlignment="1">
      <alignment horizontal="center" vertical="center" wrapText="1"/>
    </xf>
    <xf numFmtId="169" fontId="18" fillId="0" borderId="25" xfId="96" applyNumberFormat="1" applyFont="1" applyBorder="1" applyAlignment="1">
      <alignment horizontal="center" vertical="center" wrapText="1"/>
    </xf>
    <xf numFmtId="165" fontId="18" fillId="0" borderId="25" xfId="6" applyFont="1" applyFill="1" applyBorder="1" applyAlignment="1">
      <alignment horizontal="center" vertical="center"/>
    </xf>
    <xf numFmtId="0" fontId="74" fillId="0" borderId="0" xfId="299" applyFont="1"/>
    <xf numFmtId="0" fontId="74" fillId="0" borderId="25" xfId="208" applyFont="1" applyBorder="1" applyAlignment="1">
      <alignment horizontal="center"/>
    </xf>
    <xf numFmtId="0" fontId="74" fillId="0" borderId="25" xfId="208" applyFont="1" applyBorder="1" applyAlignment="1">
      <alignment horizontal="left"/>
    </xf>
    <xf numFmtId="43" fontId="74" fillId="0" borderId="25" xfId="217" applyFont="1" applyFill="1" applyBorder="1"/>
    <xf numFmtId="0" fontId="74" fillId="0" borderId="25" xfId="208" applyFont="1" applyBorder="1"/>
    <xf numFmtId="0" fontId="90" fillId="0" borderId="0" xfId="208" applyFont="1"/>
    <xf numFmtId="0" fontId="74" fillId="2" borderId="0" xfId="253" applyFont="1" applyFill="1" applyAlignment="1">
      <alignment vertical="top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/>
    <xf numFmtId="166" fontId="74" fillId="2" borderId="0" xfId="253" applyNumberFormat="1" applyFont="1" applyFill="1" applyAlignment="1">
      <alignment horizontal="center"/>
    </xf>
    <xf numFmtId="49" fontId="18" fillId="2" borderId="25" xfId="96" applyNumberFormat="1" applyFont="1" applyFill="1" applyBorder="1" applyAlignment="1">
      <alignment horizontal="center" vertical="center" textRotation="90" wrapText="1"/>
    </xf>
    <xf numFmtId="166" fontId="18" fillId="2" borderId="25" xfId="165" applyNumberFormat="1" applyFont="1" applyFill="1" applyBorder="1" applyAlignment="1">
      <alignment horizontal="center" vertical="center" wrapText="1"/>
    </xf>
    <xf numFmtId="0" fontId="97" fillId="2" borderId="25" xfId="253" applyFont="1" applyFill="1" applyBorder="1" applyAlignment="1">
      <alignment horizontal="center" vertical="center" wrapText="1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1736" applyFont="1" applyFill="1" applyBorder="1" applyAlignment="1">
      <alignment horizontal="center" vertical="center"/>
    </xf>
    <xf numFmtId="0" fontId="74" fillId="2" borderId="25" xfId="1735" applyFont="1" applyFill="1" applyBorder="1" applyAlignment="1">
      <alignment horizontal="center"/>
    </xf>
    <xf numFmtId="169" fontId="18" fillId="58" borderId="21" xfId="7" applyNumberFormat="1" applyFont="1" applyFill="1" applyBorder="1" applyAlignment="1">
      <alignment horizontal="center" vertical="center" wrapText="1"/>
    </xf>
    <xf numFmtId="169" fontId="74" fillId="2" borderId="0" xfId="299" applyNumberFormat="1" applyFont="1" applyFill="1"/>
    <xf numFmtId="0" fontId="75" fillId="2" borderId="0" xfId="0" applyFont="1" applyFill="1"/>
    <xf numFmtId="43" fontId="74" fillId="2" borderId="32" xfId="7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18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4" fontId="74" fillId="2" borderId="0" xfId="2027" applyFont="1" applyFill="1"/>
    <xf numFmtId="168" fontId="18" fillId="2" borderId="25" xfId="96" applyNumberFormat="1" applyFont="1" applyFill="1" applyBorder="1" applyAlignment="1">
      <alignment horizontal="center" vertical="center" wrapText="1"/>
    </xf>
    <xf numFmtId="173" fontId="74" fillId="2" borderId="0" xfId="299" applyNumberFormat="1" applyFont="1" applyFill="1"/>
    <xf numFmtId="0" fontId="74" fillId="2" borderId="25" xfId="96" applyFont="1" applyFill="1" applyBorder="1" applyAlignment="1">
      <alignment horizontal="center" vertical="center" wrapText="1"/>
    </xf>
    <xf numFmtId="0" fontId="97" fillId="2" borderId="25" xfId="96" applyFont="1" applyFill="1" applyBorder="1" applyAlignment="1">
      <alignment horizontal="center" vertical="center" wrapText="1"/>
    </xf>
    <xf numFmtId="39" fontId="18" fillId="2" borderId="25" xfId="96" applyNumberFormat="1" applyFont="1" applyFill="1" applyBorder="1" applyAlignment="1">
      <alignment horizontal="center" vertical="center" wrapText="1"/>
    </xf>
    <xf numFmtId="168" fontId="74" fillId="2" borderId="25" xfId="96" applyNumberFormat="1" applyFont="1" applyFill="1" applyBorder="1" applyAlignment="1">
      <alignment horizontal="center" vertical="center" wrapText="1"/>
    </xf>
    <xf numFmtId="0" fontId="74" fillId="0" borderId="28" xfId="0" applyFont="1" applyBorder="1" applyAlignment="1">
      <alignment horizontal="left" vertical="top" wrapText="1"/>
    </xf>
    <xf numFmtId="0" fontId="18" fillId="2" borderId="28" xfId="0" applyFont="1" applyFill="1" applyBorder="1" applyAlignment="1">
      <alignment horizontal="center" vertical="center" wrapText="1"/>
    </xf>
    <xf numFmtId="0" fontId="86" fillId="2" borderId="25" xfId="253" applyFont="1" applyFill="1" applyBorder="1" applyAlignment="1">
      <alignment horizontal="center" vertical="center" wrapText="1"/>
    </xf>
    <xf numFmtId="166" fontId="18" fillId="0" borderId="25" xfId="96" applyNumberFormat="1" applyFont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0" fontId="74" fillId="2" borderId="32" xfId="8" applyFont="1" applyFill="1" applyBorder="1">
      <alignment horizontal="left" vertical="top" wrapText="1"/>
    </xf>
    <xf numFmtId="0" fontId="74" fillId="0" borderId="32" xfId="0" applyFont="1" applyBorder="1" applyAlignment="1">
      <alignment horizontal="lef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2" xfId="208" applyFont="1" applyFill="1" applyBorder="1" applyAlignment="1">
      <alignment horizontal="center"/>
    </xf>
    <xf numFmtId="0" fontId="74" fillId="0" borderId="32" xfId="0" applyFont="1" applyBorder="1" applyAlignment="1">
      <alignment horizontal="center" vertical="center" wrapText="1"/>
    </xf>
    <xf numFmtId="0" fontId="74" fillId="2" borderId="25" xfId="0" applyFont="1" applyFill="1" applyBorder="1" applyAlignment="1">
      <alignment horizontal="left" vertical="center" wrapText="1"/>
    </xf>
    <xf numFmtId="0" fontId="75" fillId="2" borderId="0" xfId="0" applyFont="1" applyFill="1" applyAlignment="1">
      <alignment vertical="top"/>
    </xf>
    <xf numFmtId="0" fontId="75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wrapText="1"/>
    </xf>
    <xf numFmtId="0" fontId="74" fillId="2" borderId="32" xfId="8" applyFont="1" applyFill="1" applyBorder="1" applyAlignment="1">
      <alignment horizontal="center" vertical="center" wrapText="1"/>
    </xf>
    <xf numFmtId="0" fontId="74" fillId="2" borderId="0" xfId="8" applyFont="1" applyFill="1">
      <alignment horizontal="left" vertical="top" wrapText="1"/>
    </xf>
    <xf numFmtId="0" fontId="74" fillId="2" borderId="0" xfId="8" applyFont="1" applyFill="1" applyAlignment="1">
      <alignment horizontal="left" vertical="center" wrapText="1"/>
    </xf>
    <xf numFmtId="165" fontId="74" fillId="2" borderId="0" xfId="8" applyNumberFormat="1" applyFont="1" applyFill="1" applyAlignment="1">
      <alignment horizontal="left" vertical="center" wrapText="1"/>
    </xf>
    <xf numFmtId="0" fontId="18" fillId="2" borderId="32" xfId="0" applyFont="1" applyFill="1" applyBorder="1" applyAlignment="1">
      <alignment horizontal="center" vertical="center"/>
    </xf>
    <xf numFmtId="0" fontId="74" fillId="0" borderId="25" xfId="0" applyFont="1" applyBorder="1" applyAlignment="1">
      <alignment horizontal="center" vertical="center" wrapText="1"/>
    </xf>
    <xf numFmtId="165" fontId="74" fillId="0" borderId="25" xfId="6" applyFont="1" applyFill="1" applyBorder="1" applyAlignment="1">
      <alignment horizontal="center" vertical="center"/>
    </xf>
    <xf numFmtId="175" fontId="74" fillId="0" borderId="32" xfId="0" applyNumberFormat="1" applyFont="1" applyBorder="1" applyAlignment="1">
      <alignment horizontal="center" vertical="center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0" borderId="32" xfId="96" applyFont="1" applyBorder="1" applyAlignment="1">
      <alignment horizontal="center" vertical="center" wrapText="1"/>
    </xf>
    <xf numFmtId="0" fontId="74" fillId="0" borderId="32" xfId="208" applyFont="1" applyBorder="1" applyAlignment="1">
      <alignment horizontal="center"/>
    </xf>
    <xf numFmtId="0" fontId="74" fillId="0" borderId="32" xfId="208" applyFont="1" applyBorder="1" applyAlignment="1">
      <alignment horizontal="left"/>
    </xf>
    <xf numFmtId="0" fontId="88" fillId="2" borderId="32" xfId="96" applyFont="1" applyFill="1" applyBorder="1" applyAlignment="1">
      <alignment horizontal="left" vertical="center" wrapText="1"/>
    </xf>
    <xf numFmtId="0" fontId="86" fillId="2" borderId="32" xfId="3116" applyFont="1" applyFill="1" applyBorder="1" applyAlignment="1">
      <alignment vertical="center" wrapText="1"/>
    </xf>
    <xf numFmtId="0" fontId="86" fillId="2" borderId="32" xfId="0" applyFont="1" applyFill="1" applyBorder="1" applyAlignment="1">
      <alignment vertical="center" wrapText="1"/>
    </xf>
    <xf numFmtId="169" fontId="86" fillId="2" borderId="32" xfId="2030" applyNumberFormat="1" applyFont="1" applyFill="1" applyBorder="1" applyAlignment="1">
      <alignment vertical="center"/>
    </xf>
    <xf numFmtId="166" fontId="86" fillId="2" borderId="32" xfId="2030" applyNumberFormat="1" applyFont="1" applyFill="1" applyBorder="1" applyAlignment="1">
      <alignment vertical="center"/>
    </xf>
    <xf numFmtId="0" fontId="86" fillId="2" borderId="32" xfId="208" applyFont="1" applyFill="1" applyBorder="1" applyAlignment="1">
      <alignment vertical="center"/>
    </xf>
    <xf numFmtId="0" fontId="18" fillId="2" borderId="32" xfId="96" applyFont="1" applyFill="1" applyBorder="1" applyAlignment="1">
      <alignment horizontal="center" vertical="center" wrapText="1"/>
    </xf>
    <xf numFmtId="0" fontId="18" fillId="0" borderId="32" xfId="96" applyFont="1" applyBorder="1" applyAlignment="1">
      <alignment horizontal="left" vertical="center" wrapText="1"/>
    </xf>
    <xf numFmtId="0" fontId="74" fillId="2" borderId="32" xfId="208" applyFont="1" applyFill="1" applyBorder="1" applyAlignment="1">
      <alignment horizontal="center"/>
    </xf>
    <xf numFmtId="0" fontId="74" fillId="2" borderId="32" xfId="208" applyFont="1" applyFill="1" applyBorder="1" applyAlignment="1">
      <alignment horizontal="left"/>
    </xf>
    <xf numFmtId="169" fontId="74" fillId="0" borderId="32" xfId="208" applyNumberFormat="1" applyFont="1" applyBorder="1"/>
    <xf numFmtId="43" fontId="74" fillId="2" borderId="32" xfId="217" applyFont="1" applyFill="1" applyBorder="1"/>
    <xf numFmtId="0" fontId="98" fillId="2" borderId="0" xfId="0" applyFont="1" applyFill="1" applyAlignment="1">
      <alignment horizontal="left" vertical="center" wrapText="1"/>
    </xf>
    <xf numFmtId="0" fontId="74" fillId="2" borderId="22" xfId="253" applyFont="1" applyFill="1" applyBorder="1" applyAlignment="1">
      <alignment horizontal="center"/>
    </xf>
    <xf numFmtId="168" fontId="86" fillId="2" borderId="32" xfId="223" applyNumberFormat="1" applyFont="1" applyFill="1" applyBorder="1" applyAlignment="1">
      <alignment vertical="center"/>
    </xf>
    <xf numFmtId="43" fontId="90" fillId="2" borderId="0" xfId="7" applyFont="1" applyFill="1"/>
    <xf numFmtId="166" fontId="74" fillId="2" borderId="32" xfId="96" applyNumberFormat="1" applyFont="1" applyFill="1" applyBorder="1" applyAlignment="1">
      <alignment horizontal="center" vertical="center" wrapText="1"/>
    </xf>
    <xf numFmtId="0" fontId="91" fillId="2" borderId="2" xfId="0" applyFont="1" applyFill="1" applyBorder="1" applyAlignment="1">
      <alignment horizontal="center"/>
    </xf>
    <xf numFmtId="0" fontId="95" fillId="2" borderId="0" xfId="0" applyFont="1" applyFill="1" applyAlignment="1">
      <alignment horizontal="left" vertical="top" wrapText="1"/>
    </xf>
    <xf numFmtId="0" fontId="18" fillId="2" borderId="22" xfId="0" applyFont="1" applyFill="1" applyBorder="1"/>
    <xf numFmtId="169" fontId="74" fillId="2" borderId="0" xfId="253" applyNumberFormat="1" applyFont="1" applyFill="1"/>
    <xf numFmtId="0" fontId="74" fillId="0" borderId="32" xfId="0" applyFont="1" applyBorder="1" applyAlignment="1">
      <alignment horizontal="left" vertical="top" wrapText="1"/>
    </xf>
    <xf numFmtId="0" fontId="74" fillId="2" borderId="0" xfId="299" applyFont="1" applyFill="1" applyAlignment="1">
      <alignment horizontal="left" vertical="center" wrapText="1"/>
    </xf>
    <xf numFmtId="0" fontId="74" fillId="0" borderId="0" xfId="299" applyFont="1" applyAlignment="1">
      <alignment horizontal="left" vertical="center" wrapText="1"/>
    </xf>
    <xf numFmtId="169" fontId="18" fillId="2" borderId="28" xfId="8" applyNumberFormat="1" applyFont="1" applyFill="1" applyBorder="1" applyAlignment="1">
      <alignment horizontal="right" vertical="center" wrapText="1"/>
    </xf>
    <xf numFmtId="39" fontId="18" fillId="2" borderId="28" xfId="8" applyNumberFormat="1" applyFont="1" applyFill="1" applyBorder="1" applyAlignment="1">
      <alignment horizontal="center" vertical="center" wrapText="1"/>
    </xf>
    <xf numFmtId="4" fontId="74" fillId="2" borderId="0" xfId="8" applyNumberFormat="1" applyFont="1" applyFill="1">
      <alignment horizontal="left" vertical="top" wrapText="1"/>
    </xf>
    <xf numFmtId="4" fontId="18" fillId="2" borderId="32" xfId="8" applyNumberFormat="1" applyFont="1" applyFill="1" applyBorder="1" applyAlignment="1">
      <alignment horizontal="center" vertical="top" wrapText="1"/>
    </xf>
    <xf numFmtId="169" fontId="86" fillId="0" borderId="32" xfId="0" applyNumberFormat="1" applyFont="1" applyBorder="1" applyAlignment="1">
      <alignment horizontal="right" vertical="center" wrapText="1"/>
    </xf>
    <xf numFmtId="0" fontId="18" fillId="2" borderId="32" xfId="0" applyFont="1" applyFill="1" applyBorder="1" applyAlignment="1">
      <alignment vertical="top" wrapText="1"/>
    </xf>
    <xf numFmtId="0" fontId="74" fillId="2" borderId="36" xfId="0" applyFont="1" applyFill="1" applyBorder="1" applyAlignment="1">
      <alignment vertical="center"/>
    </xf>
    <xf numFmtId="169" fontId="74" fillId="2" borderId="32" xfId="0" applyNumberFormat="1" applyFont="1" applyFill="1" applyBorder="1" applyAlignment="1">
      <alignment horizontal="right" vertical="center" wrapText="1"/>
    </xf>
    <xf numFmtId="175" fontId="74" fillId="2" borderId="32" xfId="0" applyNumberFormat="1" applyFont="1" applyFill="1" applyBorder="1" applyAlignment="1">
      <alignment horizontal="center" vertical="center"/>
    </xf>
    <xf numFmtId="165" fontId="74" fillId="2" borderId="32" xfId="6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/>
    </xf>
    <xf numFmtId="166" fontId="74" fillId="0" borderId="32" xfId="7" applyNumberFormat="1" applyFont="1" applyFill="1" applyBorder="1" applyAlignment="1">
      <alignment horizontal="right" vertical="center" wrapText="1"/>
    </xf>
    <xf numFmtId="166" fontId="75" fillId="2" borderId="0" xfId="253" applyNumberFormat="1" applyFont="1" applyFill="1" applyAlignment="1">
      <alignment horizontal="center"/>
    </xf>
    <xf numFmtId="169" fontId="74" fillId="2" borderId="0" xfId="0" applyNumberFormat="1" applyFont="1" applyFill="1" applyAlignment="1">
      <alignment horizontal="left" vertical="top" wrapText="1"/>
    </xf>
    <xf numFmtId="43" fontId="91" fillId="2" borderId="32" xfId="7" applyFont="1" applyFill="1" applyBorder="1" applyAlignment="1">
      <alignment horizontal="center" vertical="top" wrapText="1"/>
    </xf>
    <xf numFmtId="43" fontId="99" fillId="2" borderId="32" xfId="7" applyFont="1" applyFill="1" applyBorder="1" applyAlignment="1">
      <alignment horizontal="center" vertical="top" wrapText="1"/>
    </xf>
    <xf numFmtId="43" fontId="91" fillId="2" borderId="0" xfId="7" applyFont="1" applyFill="1" applyAlignment="1">
      <alignment horizontal="center" vertical="top" wrapText="1"/>
    </xf>
    <xf numFmtId="43" fontId="91" fillId="2" borderId="32" xfId="7" applyFont="1" applyFill="1" applyBorder="1" applyAlignment="1">
      <alignment horizontal="left" vertical="top" wrapText="1"/>
    </xf>
    <xf numFmtId="43" fontId="91" fillId="2" borderId="0" xfId="7" applyFont="1" applyFill="1" applyAlignment="1">
      <alignment horizontal="left" vertical="top" wrapText="1"/>
    </xf>
    <xf numFmtId="43" fontId="99" fillId="2" borderId="32" xfId="7" applyFont="1" applyFill="1" applyBorder="1" applyAlignment="1">
      <alignment horizontal="left" vertical="top" wrapText="1"/>
    </xf>
    <xf numFmtId="43" fontId="18" fillId="2" borderId="32" xfId="7" applyFont="1" applyFill="1" applyBorder="1" applyAlignment="1">
      <alignment horizontal="left" vertical="top" wrapText="1"/>
    </xf>
    <xf numFmtId="43" fontId="18" fillId="2" borderId="0" xfId="7" applyFont="1" applyFill="1" applyAlignment="1">
      <alignment horizontal="left" vertical="top" wrapText="1"/>
    </xf>
    <xf numFmtId="43" fontId="74" fillId="2" borderId="32" xfId="7" applyFont="1" applyFill="1" applyBorder="1" applyAlignment="1">
      <alignment horizontal="center" vertical="top" wrapText="1"/>
    </xf>
    <xf numFmtId="1" fontId="74" fillId="2" borderId="32" xfId="7" applyNumberFormat="1" applyFont="1" applyFill="1" applyBorder="1" applyAlignment="1">
      <alignment horizontal="center" vertical="top" wrapText="1"/>
    </xf>
    <xf numFmtId="43" fontId="74" fillId="2" borderId="32" xfId="7" applyFont="1" applyFill="1" applyBorder="1" applyAlignment="1">
      <alignment horizontal="left" vertical="top" wrapText="1"/>
    </xf>
    <xf numFmtId="43" fontId="74" fillId="2" borderId="0" xfId="7" applyFont="1" applyFill="1" applyAlignment="1">
      <alignment horizontal="center" vertical="top" wrapText="1"/>
    </xf>
    <xf numFmtId="43" fontId="86" fillId="2" borderId="32" xfId="7" applyFont="1" applyFill="1" applyBorder="1" applyAlignment="1">
      <alignment horizontal="left" vertical="top" wrapText="1"/>
    </xf>
    <xf numFmtId="43" fontId="74" fillId="2" borderId="0" xfId="7" applyFont="1" applyFill="1" applyAlignment="1">
      <alignment horizontal="left" vertical="top" wrapText="1"/>
    </xf>
    <xf numFmtId="0" fontId="91" fillId="0" borderId="32" xfId="0" applyFont="1" applyBorder="1" applyAlignment="1">
      <alignment horizontal="center"/>
    </xf>
    <xf numFmtId="0" fontId="74" fillId="0" borderId="0" xfId="0" applyFont="1"/>
    <xf numFmtId="0" fontId="74" fillId="2" borderId="0" xfId="0" applyFont="1" applyFill="1" applyAlignment="1">
      <alignment horizontal="center" vertical="top" wrapText="1"/>
    </xf>
    <xf numFmtId="0" fontId="91" fillId="2" borderId="0" xfId="0" applyFont="1" applyFill="1" applyAlignment="1">
      <alignment horizontal="left" vertical="top" wrapText="1"/>
    </xf>
    <xf numFmtId="166" fontId="18" fillId="2" borderId="32" xfId="7" applyNumberFormat="1" applyFont="1" applyFill="1" applyBorder="1" applyAlignment="1">
      <alignment vertical="center" wrapText="1"/>
    </xf>
    <xf numFmtId="169" fontId="100" fillId="0" borderId="21" xfId="7" applyNumberFormat="1" applyFont="1" applyFill="1" applyBorder="1" applyAlignment="1">
      <alignment horizontal="center" vertical="center" wrapText="1"/>
    </xf>
    <xf numFmtId="169" fontId="100" fillId="0" borderId="25" xfId="96" applyNumberFormat="1" applyFont="1" applyBorder="1" applyAlignment="1">
      <alignment horizontal="center" vertical="center" wrapText="1"/>
    </xf>
    <xf numFmtId="0" fontId="74" fillId="2" borderId="0" xfId="299" applyFont="1" applyFill="1" applyAlignment="1">
      <alignment horizontal="center"/>
    </xf>
    <xf numFmtId="173" fontId="100" fillId="2" borderId="0" xfId="299" applyNumberFormat="1" applyFont="1" applyFill="1"/>
    <xf numFmtId="49" fontId="18" fillId="2" borderId="1" xfId="0" applyNumberFormat="1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0" borderId="32" xfId="0" applyFont="1" applyBorder="1" applyAlignment="1">
      <alignment horizontal="left" vertical="top" wrapText="1"/>
    </xf>
    <xf numFmtId="166" fontId="74" fillId="57" borderId="28" xfId="0" applyNumberFormat="1" applyFont="1" applyFill="1" applyBorder="1" applyAlignment="1">
      <alignment horizontal="right" vertical="center" wrapText="1"/>
    </xf>
    <xf numFmtId="0" fontId="74" fillId="0" borderId="32" xfId="0" applyFont="1" applyBorder="1" applyAlignment="1">
      <alignment vertical="top" wrapText="1"/>
    </xf>
    <xf numFmtId="169" fontId="74" fillId="0" borderId="28" xfId="0" applyNumberFormat="1" applyFont="1" applyBorder="1" applyAlignment="1">
      <alignment horizontal="right" vertical="top" wrapText="1"/>
    </xf>
    <xf numFmtId="0" fontId="74" fillId="0" borderId="0" xfId="0" applyFont="1" applyAlignment="1">
      <alignment vertical="top"/>
    </xf>
    <xf numFmtId="0" fontId="74" fillId="2" borderId="32" xfId="0" applyFont="1" applyFill="1" applyBorder="1" applyAlignment="1">
      <alignment vertical="center"/>
    </xf>
    <xf numFmtId="166" fontId="74" fillId="2" borderId="0" xfId="0" applyNumberFormat="1" applyFont="1" applyFill="1" applyAlignment="1">
      <alignment vertical="center"/>
    </xf>
    <xf numFmtId="166" fontId="74" fillId="2" borderId="0" xfId="0" applyNumberFormat="1" applyFont="1" applyFill="1" applyAlignment="1">
      <alignment horizontal="right" vertical="center"/>
    </xf>
    <xf numFmtId="166" fontId="74" fillId="2" borderId="32" xfId="0" applyNumberFormat="1" applyFont="1" applyFill="1" applyBorder="1" applyAlignment="1">
      <alignment horizontal="center" vertical="center" wrapText="1"/>
    </xf>
    <xf numFmtId="166" fontId="18" fillId="2" borderId="21" xfId="7" applyNumberFormat="1" applyFont="1" applyFill="1" applyBorder="1" applyAlignment="1">
      <alignment horizontal="center" vertical="center" wrapText="1"/>
    </xf>
    <xf numFmtId="166" fontId="74" fillId="2" borderId="32" xfId="7" applyNumberFormat="1" applyFont="1" applyFill="1" applyBorder="1" applyAlignment="1">
      <alignment vertical="center" wrapText="1"/>
    </xf>
    <xf numFmtId="166" fontId="18" fillId="2" borderId="32" xfId="0" applyNumberFormat="1" applyFont="1" applyFill="1" applyBorder="1" applyAlignment="1">
      <alignment vertical="center" wrapText="1"/>
    </xf>
    <xf numFmtId="166" fontId="74" fillId="2" borderId="32" xfId="7" applyNumberFormat="1" applyFont="1" applyFill="1" applyBorder="1" applyAlignment="1">
      <alignment vertical="center"/>
    </xf>
    <xf numFmtId="0" fontId="86" fillId="0" borderId="28" xfId="0" applyFont="1" applyBorder="1" applyAlignment="1">
      <alignment vertical="center" wrapText="1"/>
    </xf>
    <xf numFmtId="0" fontId="88" fillId="0" borderId="32" xfId="96" applyFont="1" applyBorder="1" applyAlignment="1">
      <alignment horizontal="left" vertical="center" wrapText="1"/>
    </xf>
    <xf numFmtId="166" fontId="18" fillId="2" borderId="32" xfId="7" applyNumberFormat="1" applyFont="1" applyFill="1" applyBorder="1" applyAlignment="1">
      <alignment horizontal="center" vertical="top"/>
    </xf>
    <xf numFmtId="166" fontId="99" fillId="2" borderId="32" xfId="7" applyNumberFormat="1" applyFont="1" applyFill="1" applyBorder="1" applyAlignment="1">
      <alignment horizontal="center" vertical="top"/>
    </xf>
    <xf numFmtId="166" fontId="91" fillId="2" borderId="32" xfId="7" applyNumberFormat="1" applyFont="1" applyFill="1" applyBorder="1" applyAlignment="1">
      <alignment horizontal="left" vertical="top" wrapText="1"/>
    </xf>
    <xf numFmtId="166" fontId="18" fillId="2" borderId="32" xfId="7" applyNumberFormat="1" applyFont="1" applyFill="1" applyBorder="1" applyAlignment="1">
      <alignment horizontal="right" vertical="top"/>
    </xf>
    <xf numFmtId="166" fontId="99" fillId="2" borderId="32" xfId="7" applyNumberFormat="1" applyFont="1" applyFill="1" applyBorder="1" applyAlignment="1">
      <alignment horizontal="right" vertical="top"/>
    </xf>
    <xf numFmtId="166" fontId="74" fillId="2" borderId="32" xfId="0" applyNumberFormat="1" applyFont="1" applyFill="1" applyBorder="1" applyAlignment="1">
      <alignment horizontal="left" vertical="top" wrapText="1"/>
    </xf>
    <xf numFmtId="166" fontId="74" fillId="2" borderId="32" xfId="7" applyNumberFormat="1" applyFont="1" applyFill="1" applyBorder="1" applyAlignment="1">
      <alignment horizontal="center" vertical="top"/>
    </xf>
    <xf numFmtId="166" fontId="86" fillId="2" borderId="32" xfId="7" applyNumberFormat="1" applyFont="1" applyFill="1" applyBorder="1" applyAlignment="1">
      <alignment horizontal="right" vertical="top"/>
    </xf>
    <xf numFmtId="166" fontId="74" fillId="2" borderId="32" xfId="6" applyNumberFormat="1" applyFont="1" applyFill="1" applyBorder="1">
      <alignment horizontal="right" vertical="top"/>
    </xf>
    <xf numFmtId="166" fontId="15" fillId="2" borderId="32" xfId="7" applyNumberFormat="1" applyFont="1" applyFill="1" applyBorder="1" applyAlignment="1">
      <alignment vertical="center" wrapText="1"/>
    </xf>
    <xf numFmtId="166" fontId="18" fillId="0" borderId="32" xfId="7" applyNumberFormat="1" applyFont="1" applyFill="1" applyBorder="1" applyAlignment="1">
      <alignment vertical="center" wrapText="1"/>
    </xf>
    <xf numFmtId="0" fontId="18" fillId="2" borderId="1" xfId="96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/>
    </xf>
    <xf numFmtId="0" fontId="88" fillId="2" borderId="32" xfId="0" applyFont="1" applyFill="1" applyBorder="1" applyAlignment="1">
      <alignment vertical="center" wrapText="1"/>
    </xf>
    <xf numFmtId="0" fontId="95" fillId="2" borderId="0" xfId="0" applyFont="1" applyFill="1"/>
    <xf numFmtId="0" fontId="74" fillId="2" borderId="28" xfId="0" applyFont="1" applyFill="1" applyBorder="1" applyAlignment="1">
      <alignment horizontal="left" vertical="top" wrapText="1"/>
    </xf>
    <xf numFmtId="43" fontId="74" fillId="2" borderId="32" xfId="7" applyFont="1" applyFill="1" applyBorder="1" applyAlignment="1">
      <alignment vertical="center" wrapText="1"/>
    </xf>
    <xf numFmtId="177" fontId="74" fillId="2" borderId="32" xfId="7" applyNumberFormat="1" applyFont="1" applyFill="1" applyBorder="1" applyAlignment="1">
      <alignment vertical="center" wrapText="1"/>
    </xf>
    <xf numFmtId="167" fontId="18" fillId="2" borderId="21" xfId="7" applyNumberFormat="1" applyFont="1" applyFill="1" applyBorder="1" applyAlignment="1">
      <alignment horizontal="center" vertical="center" wrapText="1"/>
    </xf>
    <xf numFmtId="169" fontId="18" fillId="57" borderId="32" xfId="96" applyNumberFormat="1" applyFont="1" applyFill="1" applyBorder="1" applyAlignment="1">
      <alignment horizontal="center" vertical="center" wrapText="1"/>
    </xf>
    <xf numFmtId="169" fontId="18" fillId="2" borderId="22" xfId="96" applyNumberFormat="1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75" fillId="2" borderId="28" xfId="0" applyFont="1" applyFill="1" applyBorder="1" applyAlignment="1">
      <alignment vertical="center" wrapText="1"/>
    </xf>
    <xf numFmtId="0" fontId="18" fillId="2" borderId="33" xfId="0" applyFont="1" applyFill="1" applyBorder="1" applyAlignment="1">
      <alignment horizontal="center" vertical="center" wrapText="1"/>
    </xf>
    <xf numFmtId="43" fontId="74" fillId="2" borderId="0" xfId="7" applyFont="1" applyFill="1"/>
    <xf numFmtId="43" fontId="100" fillId="2" borderId="0" xfId="7" applyFont="1" applyFill="1"/>
    <xf numFmtId="0" fontId="74" fillId="2" borderId="32" xfId="0" applyFont="1" applyFill="1" applyBorder="1"/>
    <xf numFmtId="178" fontId="74" fillId="2" borderId="32" xfId="2029" applyNumberFormat="1" applyFont="1" applyFill="1" applyBorder="1"/>
    <xf numFmtId="0" fontId="74" fillId="2" borderId="22" xfId="0" applyFont="1" applyFill="1" applyBorder="1"/>
    <xf numFmtId="166" fontId="88" fillId="2" borderId="32" xfId="223" applyNumberFormat="1" applyFont="1" applyFill="1" applyBorder="1"/>
    <xf numFmtId="43" fontId="89" fillId="2" borderId="0" xfId="7" applyFont="1" applyFill="1"/>
    <xf numFmtId="43" fontId="101" fillId="2" borderId="0" xfId="7" applyFont="1" applyFill="1"/>
    <xf numFmtId="0" fontId="89" fillId="2" borderId="0" xfId="0" applyFont="1" applyFill="1"/>
    <xf numFmtId="0" fontId="74" fillId="2" borderId="32" xfId="0" applyFont="1" applyFill="1" applyBorder="1" applyAlignment="1">
      <alignment horizontal="center"/>
    </xf>
    <xf numFmtId="166" fontId="86" fillId="2" borderId="32" xfId="223" applyNumberFormat="1" applyFont="1" applyFill="1" applyBorder="1" applyAlignment="1">
      <alignment vertical="center"/>
    </xf>
    <xf numFmtId="43" fontId="102" fillId="2" borderId="0" xfId="7" applyFont="1" applyFill="1"/>
    <xf numFmtId="0" fontId="90" fillId="2" borderId="0" xfId="0" applyFont="1" applyFill="1"/>
    <xf numFmtId="177" fontId="18" fillId="2" borderId="32" xfId="7" applyNumberFormat="1" applyFont="1" applyFill="1" applyBorder="1" applyAlignment="1">
      <alignment vertical="center" wrapText="1"/>
    </xf>
    <xf numFmtId="165" fontId="18" fillId="0" borderId="32" xfId="3117" applyFont="1" applyBorder="1">
      <alignment horizontal="right" vertical="top"/>
    </xf>
    <xf numFmtId="179" fontId="74" fillId="0" borderId="32" xfId="7" applyNumberFormat="1" applyFont="1" applyBorder="1" applyAlignment="1">
      <alignment horizontal="right" vertical="top" wrapText="1"/>
    </xf>
    <xf numFmtId="0" fontId="18" fillId="0" borderId="28" xfId="0" applyFont="1" applyBorder="1" applyAlignment="1">
      <alignment horizontal="left" vertical="top" wrapText="1"/>
    </xf>
    <xf numFmtId="0" fontId="75" fillId="2" borderId="32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57" borderId="32" xfId="0" applyFont="1" applyFill="1" applyBorder="1" applyAlignment="1">
      <alignment vertical="center" wrapText="1"/>
    </xf>
    <xf numFmtId="169" fontId="74" fillId="57" borderId="28" xfId="0" applyNumberFormat="1" applyFont="1" applyFill="1" applyBorder="1" applyAlignment="1">
      <alignment horizontal="right" vertical="center" wrapText="1"/>
    </xf>
    <xf numFmtId="0" fontId="74" fillId="2" borderId="0" xfId="299" applyFont="1" applyFill="1" applyAlignment="1">
      <alignment vertical="center"/>
    </xf>
    <xf numFmtId="0" fontId="74" fillId="2" borderId="32" xfId="299" applyFont="1" applyFill="1" applyBorder="1" applyAlignment="1">
      <alignment vertical="top"/>
    </xf>
    <xf numFmtId="169" fontId="74" fillId="2" borderId="32" xfId="7" applyNumberFormat="1" applyFont="1" applyFill="1" applyBorder="1" applyAlignment="1">
      <alignment horizontal="right" vertical="top" wrapText="1"/>
    </xf>
    <xf numFmtId="179" fontId="74" fillId="2" borderId="32" xfId="7" applyNumberFormat="1" applyFont="1" applyFill="1" applyBorder="1" applyAlignment="1">
      <alignment horizontal="right" vertical="center" wrapText="1"/>
    </xf>
    <xf numFmtId="0" fontId="18" fillId="0" borderId="32" xfId="0" applyFont="1" applyBorder="1" applyAlignment="1">
      <alignment horizontal="left" vertical="center" wrapText="1"/>
    </xf>
    <xf numFmtId="166" fontId="18" fillId="0" borderId="32" xfId="0" applyNumberFormat="1" applyFont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49" fontId="18" fillId="2" borderId="22" xfId="0" applyNumberFormat="1" applyFont="1" applyFill="1" applyBorder="1" applyAlignment="1">
      <alignment horizontal="center" vertical="top"/>
    </xf>
    <xf numFmtId="49" fontId="18" fillId="2" borderId="1" xfId="0" applyNumberFormat="1" applyFont="1" applyFill="1" applyBorder="1" applyAlignment="1">
      <alignment horizontal="center" vertical="top"/>
    </xf>
    <xf numFmtId="49" fontId="18" fillId="2" borderId="2" xfId="0" applyNumberFormat="1" applyFont="1" applyFill="1" applyBorder="1" applyAlignment="1">
      <alignment horizontal="center" vertical="top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32" xfId="0" applyNumberFormat="1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/>
    </xf>
    <xf numFmtId="0" fontId="18" fillId="2" borderId="32" xfId="0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left" vertical="top"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33" xfId="0" applyFont="1" applyFill="1" applyBorder="1" applyAlignment="1">
      <alignment horizontal="center"/>
    </xf>
    <xf numFmtId="0" fontId="18" fillId="2" borderId="34" xfId="0" applyFont="1" applyFill="1" applyBorder="1" applyAlignment="1">
      <alignment horizontal="center"/>
    </xf>
    <xf numFmtId="0" fontId="18" fillId="2" borderId="35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/>
    </xf>
    <xf numFmtId="0" fontId="74" fillId="2" borderId="32" xfId="0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left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wrapText="1"/>
    </xf>
    <xf numFmtId="49" fontId="18" fillId="2" borderId="32" xfId="0" applyNumberFormat="1" applyFont="1" applyFill="1" applyBorder="1" applyAlignment="1">
      <alignment horizontal="center" vertical="top"/>
    </xf>
    <xf numFmtId="168" fontId="74" fillId="2" borderId="26" xfId="96" applyNumberFormat="1" applyFont="1" applyFill="1" applyBorder="1" applyAlignment="1">
      <alignment horizontal="center" vertical="center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49" fontId="18" fillId="2" borderId="26" xfId="96" applyNumberFormat="1" applyFont="1" applyFill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0" fontId="74" fillId="2" borderId="22" xfId="208" applyFont="1" applyFill="1" applyBorder="1" applyAlignment="1">
      <alignment horizontal="center"/>
    </xf>
    <xf numFmtId="0" fontId="74" fillId="2" borderId="1" xfId="208" applyFont="1" applyFill="1" applyBorder="1" applyAlignment="1">
      <alignment horizontal="center"/>
    </xf>
    <xf numFmtId="0" fontId="74" fillId="2" borderId="2" xfId="208" applyFont="1" applyFill="1" applyBorder="1" applyAlignment="1">
      <alignment horizontal="center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29" xfId="2028" applyFont="1" applyFill="1" applyBorder="1" applyAlignment="1">
      <alignment horizontal="right"/>
    </xf>
    <xf numFmtId="0" fontId="95" fillId="2" borderId="22" xfId="299" applyFont="1" applyFill="1" applyBorder="1" applyAlignment="1">
      <alignment horizontal="center"/>
    </xf>
    <xf numFmtId="0" fontId="95" fillId="2" borderId="1" xfId="299" applyFont="1" applyFill="1" applyBorder="1" applyAlignment="1">
      <alignment horizontal="center"/>
    </xf>
    <xf numFmtId="0" fontId="95" fillId="2" borderId="2" xfId="299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wrapText="1"/>
    </xf>
    <xf numFmtId="166" fontId="74" fillId="2" borderId="0" xfId="253" applyNumberFormat="1" applyFont="1" applyFill="1" applyAlignment="1">
      <alignment horizontal="right" vertical="top" wrapText="1"/>
    </xf>
    <xf numFmtId="0" fontId="91" fillId="2" borderId="22" xfId="0" applyFont="1" applyFill="1" applyBorder="1" applyAlignment="1">
      <alignment horizontal="center"/>
    </xf>
    <xf numFmtId="0" fontId="91" fillId="2" borderId="1" xfId="0" applyFont="1" applyFill="1" applyBorder="1" applyAlignment="1">
      <alignment horizontal="center"/>
    </xf>
    <xf numFmtId="0" fontId="91" fillId="2" borderId="2" xfId="0" applyFont="1" applyFill="1" applyBorder="1" applyAlignment="1">
      <alignment horizontal="center"/>
    </xf>
    <xf numFmtId="0" fontId="95" fillId="2" borderId="32" xfId="253" applyFont="1" applyFill="1" applyBorder="1" applyAlignment="1">
      <alignment horizontal="center"/>
    </xf>
    <xf numFmtId="0" fontId="18" fillId="2" borderId="0" xfId="299" applyFont="1" applyFill="1" applyAlignment="1">
      <alignment horizontal="center" vertical="center" wrapText="1"/>
    </xf>
    <xf numFmtId="0" fontId="74" fillId="2" borderId="37" xfId="0" applyFont="1" applyFill="1" applyBorder="1" applyAlignment="1">
      <alignment horizontal="center" vertical="top" wrapText="1"/>
    </xf>
    <xf numFmtId="0" fontId="74" fillId="2" borderId="33" xfId="0" applyFont="1" applyFill="1" applyBorder="1" applyAlignment="1">
      <alignment horizontal="center" vertical="top" wrapText="1"/>
    </xf>
    <xf numFmtId="0" fontId="74" fillId="2" borderId="39" xfId="0" applyFont="1" applyFill="1" applyBorder="1" applyAlignment="1">
      <alignment horizontal="center" vertical="top" wrapText="1"/>
    </xf>
    <xf numFmtId="0" fontId="74" fillId="2" borderId="34" xfId="0" applyFont="1" applyFill="1" applyBorder="1" applyAlignment="1">
      <alignment horizontal="center" vertical="top" wrapText="1"/>
    </xf>
    <xf numFmtId="0" fontId="74" fillId="2" borderId="38" xfId="0" applyFont="1" applyFill="1" applyBorder="1" applyAlignment="1">
      <alignment horizontal="center" vertical="top" wrapText="1"/>
    </xf>
    <xf numFmtId="0" fontId="74" fillId="2" borderId="35" xfId="0" applyFont="1" applyFill="1" applyBorder="1" applyAlignment="1">
      <alignment horizontal="center" vertical="top" wrapText="1"/>
    </xf>
    <xf numFmtId="176" fontId="74" fillId="2" borderId="30" xfId="0" applyNumberFormat="1" applyFont="1" applyFill="1" applyBorder="1" applyAlignment="1">
      <alignment horizontal="center" vertical="top" wrapText="1"/>
    </xf>
    <xf numFmtId="176" fontId="74" fillId="2" borderId="36" xfId="0" applyNumberFormat="1" applyFont="1" applyFill="1" applyBorder="1" applyAlignment="1">
      <alignment horizontal="center" vertical="top" wrapText="1"/>
    </xf>
    <xf numFmtId="176" fontId="74" fillId="2" borderId="28" xfId="0" applyNumberFormat="1" applyFont="1" applyFill="1" applyBorder="1" applyAlignment="1">
      <alignment horizontal="center" vertical="top" wrapText="1"/>
    </xf>
    <xf numFmtId="0" fontId="74" fillId="2" borderId="30" xfId="0" applyFont="1" applyFill="1" applyBorder="1" applyAlignment="1">
      <alignment horizontal="center" vertical="top" wrapText="1"/>
    </xf>
    <xf numFmtId="0" fontId="74" fillId="2" borderId="28" xfId="0" applyFont="1" applyFill="1" applyBorder="1" applyAlignment="1">
      <alignment horizontal="center" vertical="top" wrapText="1"/>
    </xf>
    <xf numFmtId="0" fontId="18" fillId="2" borderId="30" xfId="0" applyFont="1" applyFill="1" applyBorder="1" applyAlignment="1">
      <alignment horizontal="left" vertical="center" wrapText="1"/>
    </xf>
    <xf numFmtId="0" fontId="18" fillId="2" borderId="36" xfId="0" applyFont="1" applyFill="1" applyBorder="1" applyAlignment="1">
      <alignment horizontal="left" vertical="center" wrapText="1"/>
    </xf>
    <xf numFmtId="0" fontId="18" fillId="2" borderId="28" xfId="0" applyFont="1" applyFill="1" applyBorder="1" applyAlignment="1">
      <alignment horizontal="left" vertical="center" wrapText="1"/>
    </xf>
    <xf numFmtId="0" fontId="18" fillId="2" borderId="30" xfId="0" applyFont="1" applyFill="1" applyBorder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5" fillId="2" borderId="29" xfId="0" applyFont="1" applyFill="1" applyBorder="1" applyAlignment="1">
      <alignment horizontal="right" wrapText="1"/>
    </xf>
    <xf numFmtId="0" fontId="74" fillId="2" borderId="32" xfId="8" applyFont="1" applyFill="1" applyBorder="1" applyAlignment="1">
      <alignment horizontal="center" vertical="center" wrapText="1"/>
    </xf>
    <xf numFmtId="0" fontId="74" fillId="2" borderId="37" xfId="8" applyFont="1" applyFill="1" applyBorder="1" applyAlignment="1">
      <alignment horizontal="center" vertical="center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38" xfId="8" applyFont="1" applyFill="1" applyBorder="1" applyAlignment="1">
      <alignment horizontal="center" vertical="center" wrapText="1"/>
    </xf>
    <xf numFmtId="0" fontId="74" fillId="2" borderId="35" xfId="8" applyFont="1" applyFill="1" applyBorder="1" applyAlignment="1">
      <alignment horizontal="center" vertical="center" wrapText="1"/>
    </xf>
    <xf numFmtId="0" fontId="74" fillId="2" borderId="22" xfId="8" applyFont="1" applyFill="1" applyBorder="1" applyAlignment="1">
      <alignment horizontal="center" vertical="center" wrapText="1"/>
    </xf>
    <xf numFmtId="0" fontId="74" fillId="2" borderId="2" xfId="8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18" fillId="0" borderId="32" xfId="0" applyFont="1" applyBorder="1" applyAlignment="1">
      <alignment horizontal="left" vertical="top" wrapText="1"/>
    </xf>
    <xf numFmtId="0" fontId="75" fillId="2" borderId="32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left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75" fillId="2" borderId="0" xfId="253" applyNumberFormat="1" applyFont="1" applyFill="1" applyAlignment="1">
      <alignment horizontal="right" vertical="top" wrapText="1"/>
    </xf>
    <xf numFmtId="166" fontId="75" fillId="2" borderId="0" xfId="253" applyNumberFormat="1" applyFont="1" applyFill="1" applyAlignment="1">
      <alignment horizontal="right" wrapText="1"/>
    </xf>
    <xf numFmtId="0" fontId="91" fillId="0" borderId="32" xfId="0" applyFont="1" applyBorder="1" applyAlignment="1">
      <alignment horizontal="left" vertical="top" wrapText="1"/>
    </xf>
    <xf numFmtId="0" fontId="18" fillId="57" borderId="32" xfId="0" applyFont="1" applyFill="1" applyBorder="1" applyAlignment="1">
      <alignment horizontal="left" vertical="top" wrapText="1"/>
    </xf>
    <xf numFmtId="0" fontId="18" fillId="59" borderId="32" xfId="0" applyFont="1" applyFill="1" applyBorder="1" applyAlignment="1">
      <alignment horizontal="center" vertical="top" wrapText="1"/>
    </xf>
    <xf numFmtId="0" fontId="18" fillId="57" borderId="22" xfId="0" applyFont="1" applyFill="1" applyBorder="1" applyAlignment="1">
      <alignment horizontal="left" vertical="top" wrapText="1"/>
    </xf>
    <xf numFmtId="0" fontId="15" fillId="2" borderId="22" xfId="0" applyFont="1" applyFill="1" applyBorder="1" applyAlignment="1">
      <alignment horizontal="left" vertical="center" wrapText="1"/>
    </xf>
    <xf numFmtId="0" fontId="74" fillId="0" borderId="32" xfId="0" applyFont="1" applyBorder="1" applyAlignment="1">
      <alignment horizontal="center" vertical="top" wrapText="1"/>
    </xf>
    <xf numFmtId="0" fontId="74" fillId="0" borderId="28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74" fillId="2" borderId="28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75" fillId="2" borderId="36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top" wrapText="1"/>
    </xf>
    <xf numFmtId="0" fontId="74" fillId="0" borderId="30" xfId="0" applyFont="1" applyBorder="1" applyAlignment="1">
      <alignment horizontal="left" vertical="center" wrapText="1"/>
    </xf>
    <xf numFmtId="0" fontId="74" fillId="0" borderId="36" xfId="0" applyFont="1" applyBorder="1" applyAlignment="1">
      <alignment horizontal="left" vertical="center" wrapText="1"/>
    </xf>
    <xf numFmtId="0" fontId="74" fillId="0" borderId="28" xfId="0" applyFont="1" applyBorder="1" applyAlignment="1">
      <alignment horizontal="left" vertical="center" wrapText="1"/>
    </xf>
    <xf numFmtId="0" fontId="74" fillId="57" borderId="30" xfId="0" applyFont="1" applyFill="1" applyBorder="1" applyAlignment="1">
      <alignment horizontal="left" vertical="center" wrapText="1"/>
    </xf>
    <xf numFmtId="0" fontId="74" fillId="57" borderId="31" xfId="0" applyFont="1" applyFill="1" applyBorder="1" applyAlignment="1">
      <alignment horizontal="left" vertical="center" wrapText="1"/>
    </xf>
    <xf numFmtId="0" fontId="74" fillId="57" borderId="28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26" xfId="0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18" fillId="58" borderId="25" xfId="0" applyFont="1" applyFill="1" applyBorder="1" applyAlignment="1">
      <alignment vertical="top" wrapText="1"/>
    </xf>
    <xf numFmtId="0" fontId="74" fillId="57" borderId="36" xfId="0" applyFont="1" applyFill="1" applyBorder="1" applyAlignment="1">
      <alignment horizontal="left" vertical="center" wrapText="1"/>
    </xf>
    <xf numFmtId="0" fontId="74" fillId="0" borderId="32" xfId="0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2" borderId="26" xfId="1735" applyFont="1" applyFill="1" applyBorder="1" applyAlignment="1">
      <alignment horizontal="center" wrapText="1"/>
    </xf>
    <xf numFmtId="0" fontId="74" fillId="2" borderId="27" xfId="1735" applyFont="1" applyFill="1" applyBorder="1" applyAlignment="1">
      <alignment horizontal="center" wrapText="1"/>
    </xf>
    <xf numFmtId="0" fontId="74" fillId="2" borderId="28" xfId="1735" applyFont="1" applyFill="1" applyBorder="1" applyAlignment="1">
      <alignment horizontal="center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2" borderId="25" xfId="1734" applyFont="1" applyFill="1" applyBorder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8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4" fillId="2" borderId="30" xfId="299" applyFont="1" applyFill="1" applyBorder="1" applyAlignment="1">
      <alignment horizontal="left" vertical="top" wrapText="1"/>
    </xf>
    <xf numFmtId="0" fontId="74" fillId="2" borderId="36" xfId="299" applyFont="1" applyFill="1" applyBorder="1" applyAlignment="1">
      <alignment horizontal="left" vertical="top" wrapText="1"/>
    </xf>
    <xf numFmtId="0" fontId="74" fillId="2" borderId="28" xfId="299" applyFont="1" applyFill="1" applyBorder="1" applyAlignment="1">
      <alignment horizontal="left" vertical="top" wrapText="1"/>
    </xf>
  </cellXfs>
  <cellStyles count="3118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7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99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H33"/>
  <sheetViews>
    <sheetView topLeftCell="A10" zoomScale="70" zoomScaleNormal="70" zoomScaleSheetLayoutView="100" workbookViewId="0">
      <selection activeCell="D10" sqref="D10:D12"/>
    </sheetView>
  </sheetViews>
  <sheetFormatPr defaultColWidth="9.140625" defaultRowHeight="17.25" x14ac:dyDescent="0.25"/>
  <cols>
    <col min="1" max="1" width="6.7109375" style="11" customWidth="1"/>
    <col min="2" max="2" width="10.42578125" style="161" customWidth="1"/>
    <col min="3" max="3" width="15.28515625" style="11" customWidth="1"/>
    <col min="4" max="6" width="46.28515625" style="11" customWidth="1"/>
    <col min="7" max="7" width="41.28515625" style="256" customWidth="1"/>
    <col min="8" max="16384" width="9.140625" style="11"/>
  </cols>
  <sheetData>
    <row r="1" spans="1:29" ht="37.35" customHeight="1" x14ac:dyDescent="0.25">
      <c r="F1" s="318" t="s">
        <v>17</v>
      </c>
      <c r="G1" s="318"/>
    </row>
    <row r="2" spans="1:29" ht="17.649999999999999" customHeight="1" x14ac:dyDescent="0.25">
      <c r="F2" s="318" t="s">
        <v>72</v>
      </c>
      <c r="G2" s="318"/>
    </row>
    <row r="3" spans="1:29" ht="17.649999999999999" customHeight="1" x14ac:dyDescent="0.25">
      <c r="F3" s="318" t="s">
        <v>0</v>
      </c>
      <c r="G3" s="318"/>
    </row>
    <row r="6" spans="1:29" ht="75.95" customHeight="1" x14ac:dyDescent="0.25">
      <c r="A6" s="319" t="s">
        <v>77</v>
      </c>
      <c r="B6" s="319"/>
      <c r="C6" s="319"/>
      <c r="D6" s="319"/>
      <c r="E6" s="319"/>
      <c r="F6" s="319"/>
      <c r="G6" s="319"/>
    </row>
    <row r="7" spans="1:29" x14ac:dyDescent="0.25">
      <c r="A7" s="87"/>
      <c r="B7" s="87"/>
      <c r="C7" s="87"/>
      <c r="D7" s="87"/>
      <c r="E7" s="87"/>
      <c r="F7" s="87"/>
    </row>
    <row r="9" spans="1:29" x14ac:dyDescent="0.25">
      <c r="D9" s="86"/>
      <c r="E9" s="86"/>
      <c r="F9" s="86"/>
      <c r="G9" s="257" t="s">
        <v>8</v>
      </c>
    </row>
    <row r="10" spans="1:29" ht="75.599999999999994" customHeight="1" x14ac:dyDescent="0.25">
      <c r="A10" s="320" t="s">
        <v>78</v>
      </c>
      <c r="B10" s="320" t="s">
        <v>1</v>
      </c>
      <c r="C10" s="320"/>
      <c r="D10" s="320" t="s">
        <v>79</v>
      </c>
      <c r="E10" s="320" t="s">
        <v>80</v>
      </c>
      <c r="F10" s="320" t="s">
        <v>81</v>
      </c>
      <c r="G10" s="258" t="s">
        <v>23</v>
      </c>
    </row>
    <row r="11" spans="1:29" ht="24.75" customHeight="1" x14ac:dyDescent="0.25">
      <c r="A11" s="320"/>
      <c r="B11" s="320"/>
      <c r="C11" s="320"/>
      <c r="D11" s="320"/>
      <c r="E11" s="320"/>
      <c r="F11" s="320"/>
      <c r="G11" s="316" t="s">
        <v>2</v>
      </c>
    </row>
    <row r="12" spans="1:29" x14ac:dyDescent="0.25">
      <c r="A12" s="320"/>
      <c r="B12" s="76" t="s">
        <v>13</v>
      </c>
      <c r="C12" s="76" t="s">
        <v>14</v>
      </c>
      <c r="D12" s="320"/>
      <c r="E12" s="320"/>
      <c r="F12" s="320"/>
      <c r="G12" s="316"/>
    </row>
    <row r="13" spans="1:29" s="88" customFormat="1" ht="25.15" customHeight="1" x14ac:dyDescent="0.25">
      <c r="A13" s="315" t="s">
        <v>82</v>
      </c>
      <c r="B13" s="315"/>
      <c r="C13" s="315"/>
      <c r="D13" s="315"/>
      <c r="E13" s="315"/>
      <c r="F13" s="315"/>
      <c r="G13" s="283">
        <f>+G15+G31</f>
        <v>0</v>
      </c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</row>
    <row r="14" spans="1:29" s="88" customFormat="1" x14ac:dyDescent="0.25">
      <c r="A14" s="317" t="s">
        <v>70</v>
      </c>
      <c r="B14" s="317"/>
      <c r="C14" s="317"/>
      <c r="D14" s="317"/>
      <c r="E14" s="317"/>
      <c r="F14" s="317"/>
      <c r="G14" s="259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</row>
    <row r="15" spans="1:29" s="88" customFormat="1" x14ac:dyDescent="0.25">
      <c r="A15" s="315" t="s">
        <v>16</v>
      </c>
      <c r="B15" s="315"/>
      <c r="C15" s="315"/>
      <c r="D15" s="315"/>
      <c r="E15" s="315"/>
      <c r="F15" s="315"/>
      <c r="G15" s="259">
        <f>+G16+G18+G20+G22</f>
        <v>500000.00000000006</v>
      </c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</row>
    <row r="16" spans="1:29" ht="69" x14ac:dyDescent="0.25">
      <c r="A16" s="84"/>
      <c r="B16" s="61" t="s">
        <v>408</v>
      </c>
      <c r="C16" s="85"/>
      <c r="D16" s="85" t="s">
        <v>409</v>
      </c>
      <c r="E16" s="85" t="s">
        <v>410</v>
      </c>
      <c r="F16" s="85" t="s">
        <v>411</v>
      </c>
      <c r="G16" s="303">
        <f>+G17</f>
        <v>-101726.7</v>
      </c>
    </row>
    <row r="17" spans="1:34" ht="120.75" x14ac:dyDescent="0.25">
      <c r="A17" s="84"/>
      <c r="B17" s="73"/>
      <c r="C17" s="84" t="s">
        <v>412</v>
      </c>
      <c r="D17" s="84" t="s">
        <v>395</v>
      </c>
      <c r="E17" s="84" t="s">
        <v>413</v>
      </c>
      <c r="F17" s="84" t="s">
        <v>83</v>
      </c>
      <c r="G17" s="260">
        <f>+'Հավելված N 2'!G26</f>
        <v>-101726.7</v>
      </c>
    </row>
    <row r="18" spans="1:34" ht="126.6" customHeight="1" x14ac:dyDescent="0.25">
      <c r="A18" s="84"/>
      <c r="B18" s="61">
        <v>1183</v>
      </c>
      <c r="C18" s="85"/>
      <c r="D18" s="85" t="s">
        <v>127</v>
      </c>
      <c r="E18" s="85" t="s">
        <v>129</v>
      </c>
      <c r="F18" s="85" t="s">
        <v>130</v>
      </c>
      <c r="G18" s="243">
        <f t="shared" ref="G18" si="0">+G19</f>
        <v>55000</v>
      </c>
    </row>
    <row r="19" spans="1:34" ht="103.5" x14ac:dyDescent="0.25">
      <c r="A19" s="84"/>
      <c r="B19" s="73"/>
      <c r="C19" s="84" t="s">
        <v>259</v>
      </c>
      <c r="D19" s="84" t="s">
        <v>260</v>
      </c>
      <c r="E19" s="84" t="s">
        <v>261</v>
      </c>
      <c r="F19" s="84" t="s">
        <v>109</v>
      </c>
      <c r="G19" s="260">
        <f>+'Հավելված N 2'!G78</f>
        <v>55000</v>
      </c>
    </row>
    <row r="20" spans="1:34" ht="69" x14ac:dyDescent="0.25">
      <c r="A20" s="84"/>
      <c r="B20" s="61">
        <v>1189</v>
      </c>
      <c r="C20" s="85"/>
      <c r="D20" s="85" t="s">
        <v>298</v>
      </c>
      <c r="E20" s="85" t="s">
        <v>316</v>
      </c>
      <c r="F20" s="85" t="s">
        <v>317</v>
      </c>
      <c r="G20" s="261">
        <f>+G21</f>
        <v>10000</v>
      </c>
    </row>
    <row r="21" spans="1:34" ht="69" x14ac:dyDescent="0.25">
      <c r="A21" s="84"/>
      <c r="B21" s="73"/>
      <c r="C21" s="84" t="s">
        <v>318</v>
      </c>
      <c r="D21" s="84" t="s">
        <v>319</v>
      </c>
      <c r="E21" s="84" t="s">
        <v>320</v>
      </c>
      <c r="F21" s="84" t="s">
        <v>109</v>
      </c>
      <c r="G21" s="260">
        <f>+'Հավելված N 2'!G165</f>
        <v>10000</v>
      </c>
    </row>
    <row r="22" spans="1:34" ht="103.5" x14ac:dyDescent="0.25">
      <c r="A22" s="84"/>
      <c r="B22" s="61" t="s">
        <v>84</v>
      </c>
      <c r="C22" s="85"/>
      <c r="D22" s="85" t="s">
        <v>85</v>
      </c>
      <c r="E22" s="85" t="s">
        <v>86</v>
      </c>
      <c r="F22" s="85" t="s">
        <v>87</v>
      </c>
      <c r="G22" s="261">
        <f>+G23+G24+G25+G26+G27+G28+G29</f>
        <v>536726.70000000007</v>
      </c>
    </row>
    <row r="23" spans="1:34" ht="103.5" x14ac:dyDescent="0.25">
      <c r="A23" s="84"/>
      <c r="B23" s="73"/>
      <c r="C23" s="84" t="s">
        <v>110</v>
      </c>
      <c r="D23" s="84" t="s">
        <v>111</v>
      </c>
      <c r="E23" s="84" t="s">
        <v>369</v>
      </c>
      <c r="F23" s="84" t="s">
        <v>109</v>
      </c>
      <c r="G23" s="260">
        <f>+'Հավելված N 2'!G91</f>
        <v>-38266.199999999997</v>
      </c>
    </row>
    <row r="24" spans="1:34" ht="163.9" customHeight="1" x14ac:dyDescent="0.25">
      <c r="A24" s="84"/>
      <c r="B24" s="73"/>
      <c r="C24" s="84" t="s">
        <v>321</v>
      </c>
      <c r="D24" s="84" t="s">
        <v>322</v>
      </c>
      <c r="E24" s="84" t="s">
        <v>323</v>
      </c>
      <c r="F24" s="84" t="s">
        <v>324</v>
      </c>
      <c r="G24" s="260">
        <f>+'Հավելված N 2'!G100</f>
        <v>28266.199999999997</v>
      </c>
    </row>
    <row r="25" spans="1:34" ht="103.5" x14ac:dyDescent="0.25">
      <c r="A25" s="84"/>
      <c r="B25" s="73"/>
      <c r="C25" s="84" t="s">
        <v>255</v>
      </c>
      <c r="D25" s="84" t="s">
        <v>175</v>
      </c>
      <c r="E25" s="84" t="s">
        <v>256</v>
      </c>
      <c r="F25" s="84" t="s">
        <v>83</v>
      </c>
      <c r="G25" s="260">
        <f>+'Հավելված N 2'!G45</f>
        <v>-484436.8</v>
      </c>
    </row>
    <row r="26" spans="1:34" ht="103.5" x14ac:dyDescent="0.25">
      <c r="A26" s="84"/>
      <c r="B26" s="73"/>
      <c r="C26" s="84" t="s">
        <v>112</v>
      </c>
      <c r="D26" s="84" t="s">
        <v>113</v>
      </c>
      <c r="E26" s="84" t="s">
        <v>114</v>
      </c>
      <c r="F26" s="84" t="s">
        <v>83</v>
      </c>
      <c r="G26" s="260">
        <f>+'Հավելված N 2'!G54</f>
        <v>23054.5</v>
      </c>
    </row>
    <row r="27" spans="1:34" ht="120.75" x14ac:dyDescent="0.25">
      <c r="A27" s="84"/>
      <c r="B27" s="73"/>
      <c r="C27" s="84" t="s">
        <v>257</v>
      </c>
      <c r="D27" s="84" t="s">
        <v>180</v>
      </c>
      <c r="E27" s="84" t="s">
        <v>258</v>
      </c>
      <c r="F27" s="84" t="s">
        <v>83</v>
      </c>
      <c r="G27" s="260">
        <f>+'Հավելված N 2'!G109</f>
        <v>-9282.7999999999884</v>
      </c>
    </row>
    <row r="28" spans="1:34" ht="103.5" x14ac:dyDescent="0.25">
      <c r="A28" s="84"/>
      <c r="B28" s="73"/>
      <c r="C28" s="84" t="s">
        <v>386</v>
      </c>
      <c r="D28" s="84" t="s">
        <v>372</v>
      </c>
      <c r="E28" s="84" t="s">
        <v>387</v>
      </c>
      <c r="F28" s="84" t="s">
        <v>83</v>
      </c>
      <c r="G28" s="282">
        <f>+'Հավելված N 2'!G125</f>
        <v>1000000</v>
      </c>
    </row>
    <row r="29" spans="1:34" ht="120.75" x14ac:dyDescent="0.25">
      <c r="A29" s="84"/>
      <c r="B29" s="73"/>
      <c r="C29" s="84" t="s">
        <v>151</v>
      </c>
      <c r="D29" s="84" t="s">
        <v>147</v>
      </c>
      <c r="E29" s="84" t="s">
        <v>152</v>
      </c>
      <c r="F29" s="84" t="s">
        <v>83</v>
      </c>
      <c r="G29" s="260">
        <f>+'Հավելված N 2'!G134</f>
        <v>17391.8</v>
      </c>
    </row>
    <row r="30" spans="1:34" x14ac:dyDescent="0.25">
      <c r="G30" s="11"/>
    </row>
    <row r="31" spans="1:34" s="109" customFormat="1" x14ac:dyDescent="0.25">
      <c r="A31" s="315" t="s">
        <v>380</v>
      </c>
      <c r="B31" s="315"/>
      <c r="C31" s="315"/>
      <c r="D31" s="315"/>
      <c r="E31" s="315"/>
      <c r="F31" s="315"/>
      <c r="G31" s="60">
        <f>+G32</f>
        <v>-500000</v>
      </c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</row>
    <row r="32" spans="1:34" ht="69" x14ac:dyDescent="0.25">
      <c r="A32" s="84"/>
      <c r="B32" s="61">
        <v>1139</v>
      </c>
      <c r="C32" s="85"/>
      <c r="D32" s="85" t="s">
        <v>381</v>
      </c>
      <c r="E32" s="85" t="s">
        <v>382</v>
      </c>
      <c r="F32" s="85" t="s">
        <v>383</v>
      </c>
      <c r="G32" s="62">
        <f>+G33</f>
        <v>-500000</v>
      </c>
    </row>
    <row r="33" spans="1:7" ht="103.5" x14ac:dyDescent="0.25">
      <c r="A33" s="84"/>
      <c r="B33" s="73"/>
      <c r="C33" s="84" t="s">
        <v>384</v>
      </c>
      <c r="D33" s="84" t="s">
        <v>381</v>
      </c>
      <c r="E33" s="84" t="s">
        <v>385</v>
      </c>
      <c r="F33" s="84" t="s">
        <v>109</v>
      </c>
      <c r="G33" s="281">
        <f>+'Հավելված N 2'!G186</f>
        <v>-500000</v>
      </c>
    </row>
  </sheetData>
  <mergeCells count="14">
    <mergeCell ref="A31:F31"/>
    <mergeCell ref="G11:G12"/>
    <mergeCell ref="A15:F15"/>
    <mergeCell ref="A14:F14"/>
    <mergeCell ref="F1:G1"/>
    <mergeCell ref="F3:G3"/>
    <mergeCell ref="F2:G2"/>
    <mergeCell ref="A13:F13"/>
    <mergeCell ref="A6:G6"/>
    <mergeCell ref="D10:D12"/>
    <mergeCell ref="E10:E12"/>
    <mergeCell ref="F10:F12"/>
    <mergeCell ref="B10:C11"/>
    <mergeCell ref="A10:A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93"/>
  <sheetViews>
    <sheetView topLeftCell="A10" zoomScale="70" zoomScaleNormal="70" zoomScaleSheetLayoutView="100" workbookViewId="0">
      <selection activeCell="F22" sqref="F22"/>
    </sheetView>
  </sheetViews>
  <sheetFormatPr defaultColWidth="9.140625" defaultRowHeight="17.25" x14ac:dyDescent="0.3"/>
  <cols>
    <col min="1" max="1" width="9.42578125" style="2" customWidth="1"/>
    <col min="2" max="3" width="8.140625" style="2" customWidth="1"/>
    <col min="4" max="4" width="11.5703125" style="2" customWidth="1"/>
    <col min="5" max="5" width="15.5703125" style="2" customWidth="1"/>
    <col min="6" max="6" width="62.140625" style="2" customWidth="1"/>
    <col min="7" max="7" width="39.28515625" style="2" customWidth="1"/>
    <col min="8" max="16384" width="9.140625" style="2"/>
  </cols>
  <sheetData>
    <row r="1" spans="1:7" s="14" customFormat="1" ht="37.5" customHeight="1" x14ac:dyDescent="0.25">
      <c r="F1" s="350" t="s">
        <v>18</v>
      </c>
      <c r="G1" s="350"/>
    </row>
    <row r="2" spans="1:7" s="12" customFormat="1" ht="17.649999999999999" customHeight="1" x14ac:dyDescent="0.3">
      <c r="F2" s="328" t="s">
        <v>72</v>
      </c>
      <c r="G2" s="328"/>
    </row>
    <row r="3" spans="1:7" s="12" customFormat="1" ht="17.649999999999999" customHeight="1" x14ac:dyDescent="0.3">
      <c r="F3" s="328" t="s">
        <v>0</v>
      </c>
      <c r="G3" s="328"/>
    </row>
    <row r="4" spans="1:7" ht="13.7" customHeight="1" x14ac:dyDescent="0.3"/>
    <row r="5" spans="1:7" ht="13.7" customHeight="1" x14ac:dyDescent="0.3"/>
    <row r="6" spans="1:7" ht="13.7" customHeight="1" x14ac:dyDescent="0.3"/>
    <row r="7" spans="1:7" ht="52.5" customHeight="1" x14ac:dyDescent="0.3">
      <c r="A7" s="351" t="s">
        <v>75</v>
      </c>
      <c r="B7" s="351"/>
      <c r="C7" s="351"/>
      <c r="D7" s="351"/>
      <c r="E7" s="351"/>
      <c r="F7" s="351"/>
      <c r="G7" s="351"/>
    </row>
    <row r="8" spans="1:7" x14ac:dyDescent="0.3">
      <c r="A8" s="28"/>
      <c r="B8" s="28"/>
      <c r="C8" s="28"/>
      <c r="D8" s="28"/>
      <c r="E8" s="28"/>
      <c r="F8" s="28"/>
      <c r="G8" s="28"/>
    </row>
    <row r="10" spans="1:7" x14ac:dyDescent="0.3">
      <c r="G10" s="12" t="s">
        <v>8</v>
      </c>
    </row>
    <row r="11" spans="1:7" s="7" customFormat="1" ht="69" x14ac:dyDescent="0.25">
      <c r="A11" s="352" t="s">
        <v>9</v>
      </c>
      <c r="B11" s="352"/>
      <c r="C11" s="352"/>
      <c r="D11" s="352" t="s">
        <v>1</v>
      </c>
      <c r="E11" s="352"/>
      <c r="F11" s="352" t="s">
        <v>4</v>
      </c>
      <c r="G11" s="73" t="s">
        <v>74</v>
      </c>
    </row>
    <row r="12" spans="1:7" s="7" customFormat="1" x14ac:dyDescent="0.25">
      <c r="A12" s="13" t="s">
        <v>21</v>
      </c>
      <c r="B12" s="13" t="s">
        <v>22</v>
      </c>
      <c r="C12" s="13" t="s">
        <v>10</v>
      </c>
      <c r="D12" s="13" t="s">
        <v>3</v>
      </c>
      <c r="E12" s="13" t="s">
        <v>14</v>
      </c>
      <c r="F12" s="352"/>
      <c r="G12" s="13" t="s">
        <v>2</v>
      </c>
    </row>
    <row r="13" spans="1:7" s="7" customFormat="1" ht="34.9" customHeight="1" x14ac:dyDescent="0.25">
      <c r="A13" s="6"/>
      <c r="B13" s="6"/>
      <c r="C13" s="6"/>
      <c r="D13" s="13"/>
      <c r="E13" s="13"/>
      <c r="F13" s="10" t="s">
        <v>7</v>
      </c>
      <c r="G13" s="5">
        <f>+G15+G175</f>
        <v>0</v>
      </c>
    </row>
    <row r="14" spans="1:7" s="7" customFormat="1" x14ac:dyDescent="0.25">
      <c r="A14" s="6"/>
      <c r="B14" s="6"/>
      <c r="C14" s="6"/>
      <c r="D14" s="13"/>
      <c r="E14" s="13"/>
      <c r="F14" s="6" t="s">
        <v>48</v>
      </c>
      <c r="G14" s="1"/>
    </row>
    <row r="15" spans="1:7" s="7" customFormat="1" ht="34.5" x14ac:dyDescent="0.25">
      <c r="A15" s="6"/>
      <c r="B15" s="6"/>
      <c r="C15" s="6"/>
      <c r="D15" s="13"/>
      <c r="E15" s="13"/>
      <c r="F15" s="3" t="s">
        <v>16</v>
      </c>
      <c r="G15" s="1">
        <f>+G16+G35</f>
        <v>499999.99999999994</v>
      </c>
    </row>
    <row r="16" spans="1:7" s="7" customFormat="1" ht="17.649999999999999" customHeight="1" x14ac:dyDescent="0.25">
      <c r="A16" s="324" t="s">
        <v>406</v>
      </c>
      <c r="B16" s="343"/>
      <c r="C16" s="344"/>
      <c r="D16" s="347"/>
      <c r="E16" s="23"/>
      <c r="F16" s="115" t="s">
        <v>424</v>
      </c>
      <c r="G16" s="1">
        <f>+G18</f>
        <v>-101726.7</v>
      </c>
    </row>
    <row r="17" spans="1:7" s="7" customFormat="1" ht="16.899999999999999" customHeight="1" x14ac:dyDescent="0.25">
      <c r="A17" s="325"/>
      <c r="B17" s="343"/>
      <c r="C17" s="345"/>
      <c r="D17" s="348"/>
      <c r="E17" s="24"/>
      <c r="F17" s="58" t="s">
        <v>5</v>
      </c>
      <c r="G17" s="4"/>
    </row>
    <row r="18" spans="1:7" s="7" customFormat="1" x14ac:dyDescent="0.25">
      <c r="A18" s="325"/>
      <c r="B18" s="324" t="s">
        <v>315</v>
      </c>
      <c r="C18" s="345"/>
      <c r="D18" s="348"/>
      <c r="E18" s="24"/>
      <c r="F18" s="115" t="s">
        <v>425</v>
      </c>
      <c r="G18" s="57">
        <f t="shared" ref="G18" si="0">+G20</f>
        <v>-101726.7</v>
      </c>
    </row>
    <row r="19" spans="1:7" s="7" customFormat="1" ht="16.899999999999999" customHeight="1" x14ac:dyDescent="0.25">
      <c r="A19" s="325"/>
      <c r="B19" s="325"/>
      <c r="C19" s="346"/>
      <c r="D19" s="348"/>
      <c r="E19" s="24"/>
      <c r="F19" s="58" t="s">
        <v>5</v>
      </c>
      <c r="G19" s="65"/>
    </row>
    <row r="20" spans="1:7" s="7" customFormat="1" x14ac:dyDescent="0.25">
      <c r="A20" s="325"/>
      <c r="B20" s="325"/>
      <c r="C20" s="324" t="s">
        <v>315</v>
      </c>
      <c r="D20" s="348"/>
      <c r="E20" s="24"/>
      <c r="F20" s="115" t="s">
        <v>400</v>
      </c>
      <c r="G20" s="57">
        <f t="shared" ref="G20" si="1">+G22</f>
        <v>-101726.7</v>
      </c>
    </row>
    <row r="21" spans="1:7" s="7" customFormat="1" ht="16.899999999999999" customHeight="1" x14ac:dyDescent="0.25">
      <c r="A21" s="325"/>
      <c r="B21" s="325"/>
      <c r="C21" s="325"/>
      <c r="D21" s="348"/>
      <c r="E21" s="24"/>
      <c r="F21" s="58" t="s">
        <v>5</v>
      </c>
      <c r="G21" s="145"/>
    </row>
    <row r="22" spans="1:7" s="7" customFormat="1" ht="34.5" x14ac:dyDescent="0.25">
      <c r="A22" s="325"/>
      <c r="B22" s="325"/>
      <c r="C22" s="325"/>
      <c r="D22" s="348"/>
      <c r="E22" s="24"/>
      <c r="F22" s="59" t="s">
        <v>11</v>
      </c>
      <c r="G22" s="57">
        <f>+G24</f>
        <v>-101726.7</v>
      </c>
    </row>
    <row r="23" spans="1:7" s="7" customFormat="1" ht="16.899999999999999" customHeight="1" x14ac:dyDescent="0.25">
      <c r="A23" s="325"/>
      <c r="B23" s="325"/>
      <c r="C23" s="325"/>
      <c r="D23" s="349"/>
      <c r="E23" s="27"/>
      <c r="F23" s="58" t="s">
        <v>5</v>
      </c>
      <c r="G23" s="57"/>
    </row>
    <row r="24" spans="1:7" s="7" customFormat="1" x14ac:dyDescent="0.25">
      <c r="A24" s="325"/>
      <c r="B24" s="325"/>
      <c r="C24" s="325"/>
      <c r="D24" s="61">
        <v>1075</v>
      </c>
      <c r="E24" s="353" t="s">
        <v>407</v>
      </c>
      <c r="F24" s="331"/>
      <c r="G24" s="60">
        <f>+G26</f>
        <v>-101726.7</v>
      </c>
    </row>
    <row r="25" spans="1:7" s="7" customFormat="1" ht="16.899999999999999" customHeight="1" x14ac:dyDescent="0.3">
      <c r="A25" s="325"/>
      <c r="B25" s="325"/>
      <c r="C25" s="325"/>
      <c r="D25" s="216"/>
      <c r="E25" s="114"/>
      <c r="F25" s="58" t="s">
        <v>5</v>
      </c>
      <c r="G25" s="60"/>
    </row>
    <row r="26" spans="1:7" s="7" customFormat="1" ht="34.5" x14ac:dyDescent="0.25">
      <c r="A26" s="325"/>
      <c r="B26" s="325"/>
      <c r="C26" s="325"/>
      <c r="D26" s="354"/>
      <c r="E26" s="61">
        <v>32001</v>
      </c>
      <c r="F26" s="85" t="s">
        <v>395</v>
      </c>
      <c r="G26" s="62">
        <f t="shared" ref="G26" si="2">+G28</f>
        <v>-101726.7</v>
      </c>
    </row>
    <row r="27" spans="1:7" s="7" customFormat="1" ht="16.149999999999999" customHeight="1" x14ac:dyDescent="0.3">
      <c r="A27" s="325"/>
      <c r="B27" s="325"/>
      <c r="C27" s="325"/>
      <c r="D27" s="355"/>
      <c r="E27" s="182"/>
      <c r="F27" s="58" t="s">
        <v>15</v>
      </c>
      <c r="G27" s="65"/>
    </row>
    <row r="28" spans="1:7" s="8" customFormat="1" ht="36.6" customHeight="1" x14ac:dyDescent="0.3">
      <c r="A28" s="325"/>
      <c r="B28" s="325"/>
      <c r="C28" s="325"/>
      <c r="D28" s="355"/>
      <c r="E28" s="183"/>
      <c r="F28" s="63" t="s">
        <v>397</v>
      </c>
      <c r="G28" s="64">
        <f t="shared" ref="G28" si="3">+G30</f>
        <v>-101726.7</v>
      </c>
    </row>
    <row r="29" spans="1:7" s="7" customFormat="1" ht="51.75" x14ac:dyDescent="0.3">
      <c r="A29" s="325"/>
      <c r="B29" s="325"/>
      <c r="C29" s="325"/>
      <c r="D29" s="355"/>
      <c r="E29" s="183"/>
      <c r="F29" s="58" t="s">
        <v>12</v>
      </c>
      <c r="G29" s="65"/>
    </row>
    <row r="30" spans="1:7" s="7" customFormat="1" ht="16.899999999999999" customHeight="1" x14ac:dyDescent="0.3">
      <c r="A30" s="325"/>
      <c r="B30" s="325"/>
      <c r="C30" s="325"/>
      <c r="D30" s="355"/>
      <c r="E30" s="183"/>
      <c r="F30" s="67" t="s">
        <v>6</v>
      </c>
      <c r="G30" s="57">
        <f t="shared" ref="G30" si="4">G31</f>
        <v>-101726.7</v>
      </c>
    </row>
    <row r="31" spans="1:7" s="7" customFormat="1" ht="16.899999999999999" customHeight="1" x14ac:dyDescent="0.3">
      <c r="A31" s="325"/>
      <c r="B31" s="325"/>
      <c r="C31" s="325"/>
      <c r="D31" s="355"/>
      <c r="E31" s="183"/>
      <c r="F31" s="58" t="s">
        <v>45</v>
      </c>
      <c r="G31" s="56">
        <f t="shared" ref="G31:G33" si="5">+G32</f>
        <v>-101726.7</v>
      </c>
    </row>
    <row r="32" spans="1:7" s="7" customFormat="1" ht="16.149999999999999" customHeight="1" x14ac:dyDescent="0.3">
      <c r="A32" s="325"/>
      <c r="B32" s="325"/>
      <c r="C32" s="325"/>
      <c r="D32" s="355"/>
      <c r="E32" s="183"/>
      <c r="F32" s="58" t="s">
        <v>46</v>
      </c>
      <c r="G32" s="56">
        <f t="shared" si="5"/>
        <v>-101726.7</v>
      </c>
    </row>
    <row r="33" spans="1:7" s="7" customFormat="1" ht="16.149999999999999" customHeight="1" x14ac:dyDescent="0.3">
      <c r="A33" s="325"/>
      <c r="B33" s="325"/>
      <c r="C33" s="325"/>
      <c r="D33" s="355"/>
      <c r="E33" s="183"/>
      <c r="F33" s="157" t="s">
        <v>47</v>
      </c>
      <c r="G33" s="56">
        <f t="shared" si="5"/>
        <v>-101726.7</v>
      </c>
    </row>
    <row r="34" spans="1:7" s="7" customFormat="1" ht="16.149999999999999" customHeight="1" x14ac:dyDescent="0.3">
      <c r="A34" s="326"/>
      <c r="B34" s="326"/>
      <c r="C34" s="326"/>
      <c r="D34" s="356"/>
      <c r="E34" s="183"/>
      <c r="F34" s="157" t="s">
        <v>368</v>
      </c>
      <c r="G34" s="56">
        <f>+'Հավելված N 4'!E15</f>
        <v>-101726.7</v>
      </c>
    </row>
    <row r="35" spans="1:7" s="7" customFormat="1" ht="17.649999999999999" customHeight="1" x14ac:dyDescent="0.25">
      <c r="A35" s="324" t="s">
        <v>54</v>
      </c>
      <c r="B35" s="343"/>
      <c r="C35" s="344"/>
      <c r="D35" s="347"/>
      <c r="E35" s="23"/>
      <c r="F35" s="115" t="s">
        <v>56</v>
      </c>
      <c r="G35" s="1">
        <f>+G37+G70+G157</f>
        <v>601726.69999999995</v>
      </c>
    </row>
    <row r="36" spans="1:7" s="7" customFormat="1" ht="16.899999999999999" customHeight="1" x14ac:dyDescent="0.25">
      <c r="A36" s="325"/>
      <c r="B36" s="343"/>
      <c r="C36" s="345"/>
      <c r="D36" s="348"/>
      <c r="E36" s="24"/>
      <c r="F36" s="58" t="s">
        <v>5</v>
      </c>
      <c r="G36" s="4"/>
    </row>
    <row r="37" spans="1:7" s="7" customFormat="1" ht="34.5" x14ac:dyDescent="0.25">
      <c r="A37" s="325"/>
      <c r="B37" s="324" t="s">
        <v>55</v>
      </c>
      <c r="C37" s="345"/>
      <c r="D37" s="348"/>
      <c r="E37" s="24"/>
      <c r="F37" s="115" t="s">
        <v>62</v>
      </c>
      <c r="G37" s="57">
        <f t="shared" ref="G37" si="6">+G39</f>
        <v>-461382.3</v>
      </c>
    </row>
    <row r="38" spans="1:7" s="7" customFormat="1" ht="16.899999999999999" customHeight="1" x14ac:dyDescent="0.25">
      <c r="A38" s="325"/>
      <c r="B38" s="325"/>
      <c r="C38" s="346"/>
      <c r="D38" s="348"/>
      <c r="E38" s="24"/>
      <c r="F38" s="58" t="s">
        <v>5</v>
      </c>
      <c r="G38" s="65"/>
    </row>
    <row r="39" spans="1:7" s="7" customFormat="1" x14ac:dyDescent="0.25">
      <c r="A39" s="325"/>
      <c r="B39" s="325"/>
      <c r="C39" s="324" t="s">
        <v>55</v>
      </c>
      <c r="D39" s="348"/>
      <c r="E39" s="24"/>
      <c r="F39" s="115" t="s">
        <v>61</v>
      </c>
      <c r="G39" s="57">
        <f t="shared" ref="G39" si="7">+G41</f>
        <v>-461382.3</v>
      </c>
    </row>
    <row r="40" spans="1:7" s="7" customFormat="1" ht="16.899999999999999" customHeight="1" x14ac:dyDescent="0.25">
      <c r="A40" s="325"/>
      <c r="B40" s="325"/>
      <c r="C40" s="325"/>
      <c r="D40" s="348"/>
      <c r="E40" s="24"/>
      <c r="F40" s="58" t="s">
        <v>5</v>
      </c>
      <c r="G40" s="145"/>
    </row>
    <row r="41" spans="1:7" s="7" customFormat="1" ht="34.5" x14ac:dyDescent="0.25">
      <c r="A41" s="325"/>
      <c r="B41" s="325"/>
      <c r="C41" s="325"/>
      <c r="D41" s="348"/>
      <c r="E41" s="24"/>
      <c r="F41" s="59" t="s">
        <v>11</v>
      </c>
      <c r="G41" s="57">
        <f>+G43</f>
        <v>-461382.3</v>
      </c>
    </row>
    <row r="42" spans="1:7" s="7" customFormat="1" ht="16.899999999999999" customHeight="1" x14ac:dyDescent="0.25">
      <c r="A42" s="325"/>
      <c r="B42" s="325"/>
      <c r="C42" s="325"/>
      <c r="D42" s="349"/>
      <c r="E42" s="27"/>
      <c r="F42" s="58" t="s">
        <v>5</v>
      </c>
      <c r="G42" s="57"/>
    </row>
    <row r="43" spans="1:7" s="7" customFormat="1" ht="39.4" customHeight="1" x14ac:dyDescent="0.25">
      <c r="A43" s="325"/>
      <c r="B43" s="325"/>
      <c r="C43" s="325"/>
      <c r="D43" s="61">
        <v>1236</v>
      </c>
      <c r="E43" s="353" t="s">
        <v>57</v>
      </c>
      <c r="F43" s="331"/>
      <c r="G43" s="60">
        <f>+G45+G54</f>
        <v>-461382.3</v>
      </c>
    </row>
    <row r="44" spans="1:7" s="7" customFormat="1" ht="16.899999999999999" customHeight="1" x14ac:dyDescent="0.3">
      <c r="A44" s="325"/>
      <c r="B44" s="325"/>
      <c r="C44" s="325"/>
      <c r="D44" s="216"/>
      <c r="E44" s="114"/>
      <c r="F44" s="58" t="s">
        <v>5</v>
      </c>
      <c r="G44" s="60"/>
    </row>
    <row r="45" spans="1:7" s="7" customFormat="1" x14ac:dyDescent="0.25">
      <c r="A45" s="325"/>
      <c r="B45" s="325"/>
      <c r="C45" s="325"/>
      <c r="D45" s="336"/>
      <c r="E45" s="61">
        <v>32001</v>
      </c>
      <c r="F45" s="194" t="s">
        <v>175</v>
      </c>
      <c r="G45" s="62">
        <f t="shared" ref="G45" si="8">+G47</f>
        <v>-484436.8</v>
      </c>
    </row>
    <row r="46" spans="1:7" s="7" customFormat="1" ht="16.149999999999999" customHeight="1" x14ac:dyDescent="0.3">
      <c r="A46" s="325"/>
      <c r="B46" s="325"/>
      <c r="C46" s="325"/>
      <c r="D46" s="337"/>
      <c r="E46" s="182"/>
      <c r="F46" s="58" t="s">
        <v>15</v>
      </c>
      <c r="G46" s="65"/>
    </row>
    <row r="47" spans="1:7" s="8" customFormat="1" ht="36.6" customHeight="1" x14ac:dyDescent="0.3">
      <c r="A47" s="325"/>
      <c r="B47" s="325"/>
      <c r="C47" s="325"/>
      <c r="D47" s="337"/>
      <c r="E47" s="183"/>
      <c r="F47" s="63" t="s">
        <v>11</v>
      </c>
      <c r="G47" s="64">
        <f t="shared" ref="G47" si="9">+G49</f>
        <v>-484436.8</v>
      </c>
    </row>
    <row r="48" spans="1:7" s="7" customFormat="1" ht="51.75" x14ac:dyDescent="0.3">
      <c r="A48" s="325"/>
      <c r="B48" s="325"/>
      <c r="C48" s="325"/>
      <c r="D48" s="337"/>
      <c r="E48" s="183"/>
      <c r="F48" s="58" t="s">
        <v>12</v>
      </c>
      <c r="G48" s="65"/>
    </row>
    <row r="49" spans="1:7" s="7" customFormat="1" ht="16.899999999999999" customHeight="1" x14ac:dyDescent="0.3">
      <c r="A49" s="325"/>
      <c r="B49" s="325"/>
      <c r="C49" s="325"/>
      <c r="D49" s="337"/>
      <c r="E49" s="183"/>
      <c r="F49" s="67" t="s">
        <v>6</v>
      </c>
      <c r="G49" s="57">
        <f t="shared" ref="G49" si="10">G50</f>
        <v>-484436.8</v>
      </c>
    </row>
    <row r="50" spans="1:7" s="7" customFormat="1" ht="16.899999999999999" customHeight="1" x14ac:dyDescent="0.3">
      <c r="A50" s="325"/>
      <c r="B50" s="325"/>
      <c r="C50" s="325"/>
      <c r="D50" s="337"/>
      <c r="E50" s="183"/>
      <c r="F50" s="58" t="s">
        <v>45</v>
      </c>
      <c r="G50" s="56">
        <f t="shared" ref="G50:G52" si="11">+G51</f>
        <v>-484436.8</v>
      </c>
    </row>
    <row r="51" spans="1:7" s="7" customFormat="1" ht="16.149999999999999" customHeight="1" x14ac:dyDescent="0.3">
      <c r="A51" s="325"/>
      <c r="B51" s="325"/>
      <c r="C51" s="325"/>
      <c r="D51" s="337"/>
      <c r="E51" s="183"/>
      <c r="F51" s="58" t="s">
        <v>46</v>
      </c>
      <c r="G51" s="56">
        <f t="shared" si="11"/>
        <v>-484436.8</v>
      </c>
    </row>
    <row r="52" spans="1:7" s="7" customFormat="1" ht="16.149999999999999" customHeight="1" x14ac:dyDescent="0.3">
      <c r="A52" s="325"/>
      <c r="B52" s="325"/>
      <c r="C52" s="325"/>
      <c r="D52" s="337"/>
      <c r="E52" s="183"/>
      <c r="F52" s="157" t="s">
        <v>47</v>
      </c>
      <c r="G52" s="56">
        <f t="shared" si="11"/>
        <v>-484436.8</v>
      </c>
    </row>
    <row r="53" spans="1:7" s="7" customFormat="1" ht="16.149999999999999" customHeight="1" x14ac:dyDescent="0.3">
      <c r="A53" s="325"/>
      <c r="B53" s="325"/>
      <c r="C53" s="325"/>
      <c r="D53" s="337"/>
      <c r="E53" s="183"/>
      <c r="F53" s="157" t="s">
        <v>225</v>
      </c>
      <c r="G53" s="56">
        <f>+'Հավելված N 4'!E24</f>
        <v>-484436.8</v>
      </c>
    </row>
    <row r="54" spans="1:7" s="205" customFormat="1" ht="34.5" x14ac:dyDescent="0.25">
      <c r="A54" s="325"/>
      <c r="B54" s="325"/>
      <c r="C54" s="325"/>
      <c r="D54" s="337"/>
      <c r="E54" s="61">
        <v>32002</v>
      </c>
      <c r="F54" s="116" t="s">
        <v>113</v>
      </c>
      <c r="G54" s="62">
        <f>+G56+G63</f>
        <v>23054.5</v>
      </c>
    </row>
    <row r="55" spans="1:7" s="205" customFormat="1" x14ac:dyDescent="0.3">
      <c r="A55" s="325"/>
      <c r="B55" s="325"/>
      <c r="C55" s="325"/>
      <c r="D55" s="337"/>
      <c r="E55" s="206"/>
      <c r="F55" s="58" t="s">
        <v>15</v>
      </c>
      <c r="G55" s="57"/>
    </row>
    <row r="56" spans="1:7" s="8" customFormat="1" ht="36.6" customHeight="1" x14ac:dyDescent="0.25">
      <c r="A56" s="325"/>
      <c r="B56" s="325"/>
      <c r="C56" s="325"/>
      <c r="D56" s="337"/>
      <c r="E56" s="342"/>
      <c r="F56" s="63" t="s">
        <v>11</v>
      </c>
      <c r="G56" s="64">
        <f t="shared" ref="G56" si="12">+G58</f>
        <v>1870</v>
      </c>
    </row>
    <row r="57" spans="1:7" s="7" customFormat="1" ht="51.75" x14ac:dyDescent="0.25">
      <c r="A57" s="325"/>
      <c r="B57" s="325"/>
      <c r="C57" s="325"/>
      <c r="D57" s="337"/>
      <c r="E57" s="342"/>
      <c r="F57" s="58" t="s">
        <v>12</v>
      </c>
      <c r="G57" s="65"/>
    </row>
    <row r="58" spans="1:7" s="7" customFormat="1" ht="16.899999999999999" customHeight="1" x14ac:dyDescent="0.25">
      <c r="A58" s="325"/>
      <c r="B58" s="325"/>
      <c r="C58" s="325"/>
      <c r="D58" s="337"/>
      <c r="E58" s="342"/>
      <c r="F58" s="67" t="s">
        <v>6</v>
      </c>
      <c r="G58" s="57">
        <f t="shared" ref="G58" si="13">G59</f>
        <v>1870</v>
      </c>
    </row>
    <row r="59" spans="1:7" s="7" customFormat="1" ht="16.899999999999999" customHeight="1" x14ac:dyDescent="0.25">
      <c r="A59" s="325"/>
      <c r="B59" s="325"/>
      <c r="C59" s="325"/>
      <c r="D59" s="337"/>
      <c r="E59" s="342"/>
      <c r="F59" s="58" t="s">
        <v>45</v>
      </c>
      <c r="G59" s="56">
        <f t="shared" ref="G59:G61" si="14">+G60</f>
        <v>1870</v>
      </c>
    </row>
    <row r="60" spans="1:7" s="7" customFormat="1" ht="16.149999999999999" customHeight="1" x14ac:dyDescent="0.25">
      <c r="A60" s="325"/>
      <c r="B60" s="325"/>
      <c r="C60" s="325"/>
      <c r="D60" s="337"/>
      <c r="E60" s="342"/>
      <c r="F60" s="58" t="s">
        <v>46</v>
      </c>
      <c r="G60" s="56">
        <f t="shared" si="14"/>
        <v>1870</v>
      </c>
    </row>
    <row r="61" spans="1:7" s="7" customFormat="1" ht="16.149999999999999" customHeight="1" x14ac:dyDescent="0.25">
      <c r="A61" s="325"/>
      <c r="B61" s="325"/>
      <c r="C61" s="325"/>
      <c r="D61" s="337"/>
      <c r="E61" s="342"/>
      <c r="F61" s="157" t="s">
        <v>253</v>
      </c>
      <c r="G61" s="56">
        <f t="shared" si="14"/>
        <v>1870</v>
      </c>
    </row>
    <row r="62" spans="1:7" s="7" customFormat="1" ht="16.149999999999999" customHeight="1" x14ac:dyDescent="0.25">
      <c r="A62" s="325"/>
      <c r="B62" s="325"/>
      <c r="C62" s="325"/>
      <c r="D62" s="337"/>
      <c r="E62" s="342"/>
      <c r="F62" s="157" t="s">
        <v>254</v>
      </c>
      <c r="G62" s="56">
        <f>+'Հավելված N 4'!E44</f>
        <v>1870</v>
      </c>
    </row>
    <row r="63" spans="1:7" s="8" customFormat="1" x14ac:dyDescent="0.25">
      <c r="A63" s="325"/>
      <c r="B63" s="248"/>
      <c r="C63" s="248"/>
      <c r="D63" s="249"/>
      <c r="E63" s="342"/>
      <c r="F63" s="63" t="s">
        <v>226</v>
      </c>
      <c r="G63" s="64">
        <f t="shared" ref="G63" si="15">+G65</f>
        <v>21184.5</v>
      </c>
    </row>
    <row r="64" spans="1:7" s="7" customFormat="1" ht="51.75" x14ac:dyDescent="0.25">
      <c r="A64" s="325"/>
      <c r="B64" s="248"/>
      <c r="C64" s="248"/>
      <c r="D64" s="249"/>
      <c r="E64" s="342"/>
      <c r="F64" s="58" t="s">
        <v>12</v>
      </c>
      <c r="G64" s="65"/>
    </row>
    <row r="65" spans="1:7" s="7" customFormat="1" ht="16.899999999999999" customHeight="1" x14ac:dyDescent="0.25">
      <c r="A65" s="325"/>
      <c r="B65" s="248"/>
      <c r="C65" s="248"/>
      <c r="D65" s="249"/>
      <c r="E65" s="342"/>
      <c r="F65" s="67" t="s">
        <v>6</v>
      </c>
      <c r="G65" s="57">
        <f t="shared" ref="G65" si="16">G66</f>
        <v>21184.5</v>
      </c>
    </row>
    <row r="66" spans="1:7" s="7" customFormat="1" ht="16.899999999999999" customHeight="1" x14ac:dyDescent="0.25">
      <c r="A66" s="325"/>
      <c r="B66" s="248"/>
      <c r="C66" s="248"/>
      <c r="D66" s="249"/>
      <c r="E66" s="342"/>
      <c r="F66" s="58" t="s">
        <v>45</v>
      </c>
      <c r="G66" s="56">
        <f t="shared" ref="G66:G68" si="17">+G67</f>
        <v>21184.5</v>
      </c>
    </row>
    <row r="67" spans="1:7" s="7" customFormat="1" ht="16.149999999999999" customHeight="1" x14ac:dyDescent="0.25">
      <c r="A67" s="325"/>
      <c r="B67" s="248"/>
      <c r="C67" s="248"/>
      <c r="D67" s="249"/>
      <c r="E67" s="342"/>
      <c r="F67" s="58" t="s">
        <v>46</v>
      </c>
      <c r="G67" s="56">
        <f t="shared" si="17"/>
        <v>21184.5</v>
      </c>
    </row>
    <row r="68" spans="1:7" s="7" customFormat="1" ht="16.149999999999999" customHeight="1" x14ac:dyDescent="0.25">
      <c r="A68" s="325"/>
      <c r="B68" s="248"/>
      <c r="C68" s="248"/>
      <c r="D68" s="249"/>
      <c r="E68" s="342"/>
      <c r="F68" s="157" t="s">
        <v>47</v>
      </c>
      <c r="G68" s="56">
        <f t="shared" si="17"/>
        <v>21184.5</v>
      </c>
    </row>
    <row r="69" spans="1:7" s="7" customFormat="1" ht="16.149999999999999" customHeight="1" x14ac:dyDescent="0.25">
      <c r="A69" s="325"/>
      <c r="B69" s="248"/>
      <c r="C69" s="248"/>
      <c r="D69" s="249"/>
      <c r="E69" s="342"/>
      <c r="F69" s="157" t="s">
        <v>368</v>
      </c>
      <c r="G69" s="56">
        <f>+'Հավելված N 4'!E48</f>
        <v>21184.5</v>
      </c>
    </row>
    <row r="70" spans="1:7" s="7" customFormat="1" x14ac:dyDescent="0.25">
      <c r="A70" s="325"/>
      <c r="B70" s="327" t="s">
        <v>315</v>
      </c>
      <c r="C70" s="324"/>
      <c r="D70" s="329"/>
      <c r="E70" s="345"/>
      <c r="F70" s="115" t="s">
        <v>63</v>
      </c>
      <c r="G70" s="57">
        <f t="shared" ref="G70" si="18">+G72</f>
        <v>1053109</v>
      </c>
    </row>
    <row r="71" spans="1:7" s="7" customFormat="1" ht="16.899999999999999" customHeight="1" x14ac:dyDescent="0.25">
      <c r="A71" s="325"/>
      <c r="B71" s="327"/>
      <c r="C71" s="326"/>
      <c r="D71" s="329"/>
      <c r="E71" s="345"/>
      <c r="F71" s="58" t="s">
        <v>5</v>
      </c>
      <c r="G71" s="57"/>
    </row>
    <row r="72" spans="1:7" s="7" customFormat="1" x14ac:dyDescent="0.25">
      <c r="A72" s="325"/>
      <c r="B72" s="327"/>
      <c r="C72" s="324" t="s">
        <v>55</v>
      </c>
      <c r="D72" s="329"/>
      <c r="E72" s="345"/>
      <c r="F72" s="115" t="s">
        <v>64</v>
      </c>
      <c r="G72" s="57">
        <f t="shared" ref="G72" si="19">+G74</f>
        <v>1053109</v>
      </c>
    </row>
    <row r="73" spans="1:7" s="7" customFormat="1" ht="16.899999999999999" customHeight="1" x14ac:dyDescent="0.25">
      <c r="A73" s="325"/>
      <c r="B73" s="327"/>
      <c r="C73" s="325"/>
      <c r="D73" s="329"/>
      <c r="E73" s="345"/>
      <c r="F73" s="58" t="s">
        <v>5</v>
      </c>
      <c r="G73" s="57"/>
    </row>
    <row r="74" spans="1:7" s="7" customFormat="1" ht="34.5" x14ac:dyDescent="0.25">
      <c r="A74" s="325"/>
      <c r="B74" s="327"/>
      <c r="C74" s="325"/>
      <c r="D74" s="329"/>
      <c r="E74" s="345"/>
      <c r="F74" s="59" t="s">
        <v>11</v>
      </c>
      <c r="G74" s="57">
        <f>+G76+G89</f>
        <v>1053109</v>
      </c>
    </row>
    <row r="75" spans="1:7" s="7" customFormat="1" ht="16.899999999999999" customHeight="1" x14ac:dyDescent="0.25">
      <c r="A75" s="325"/>
      <c r="B75" s="327"/>
      <c r="C75" s="325"/>
      <c r="D75" s="329"/>
      <c r="E75" s="346"/>
      <c r="F75" s="58" t="s">
        <v>5</v>
      </c>
      <c r="G75" s="57"/>
    </row>
    <row r="76" spans="1:7" s="7" customFormat="1" x14ac:dyDescent="0.25">
      <c r="A76" s="325"/>
      <c r="B76" s="327"/>
      <c r="C76" s="325"/>
      <c r="D76" s="61">
        <v>1183</v>
      </c>
      <c r="E76" s="353" t="s">
        <v>127</v>
      </c>
      <c r="F76" s="331"/>
      <c r="G76" s="1">
        <f>+G78</f>
        <v>55000</v>
      </c>
    </row>
    <row r="77" spans="1:7" s="7" customFormat="1" ht="16.899999999999999" customHeight="1" x14ac:dyDescent="0.3">
      <c r="A77" s="325"/>
      <c r="B77" s="327"/>
      <c r="C77" s="325"/>
      <c r="D77" s="216"/>
      <c r="E77" s="114"/>
      <c r="F77" s="58" t="s">
        <v>5</v>
      </c>
      <c r="G77" s="1"/>
    </row>
    <row r="78" spans="1:7" ht="51.75" x14ac:dyDescent="0.3">
      <c r="A78" s="325"/>
      <c r="B78" s="327"/>
      <c r="C78" s="325"/>
      <c r="D78" s="336"/>
      <c r="E78" s="61">
        <v>11002</v>
      </c>
      <c r="F78" s="116" t="s">
        <v>246</v>
      </c>
      <c r="G78" s="62">
        <f t="shared" ref="G78" si="20">+G80</f>
        <v>55000</v>
      </c>
    </row>
    <row r="79" spans="1:7" s="7" customFormat="1" ht="32.450000000000003" customHeight="1" x14ac:dyDescent="0.25">
      <c r="A79" s="325"/>
      <c r="B79" s="327"/>
      <c r="C79" s="325"/>
      <c r="D79" s="337"/>
      <c r="E79" s="339"/>
      <c r="F79" s="58" t="s">
        <v>15</v>
      </c>
      <c r="G79" s="57"/>
    </row>
    <row r="80" spans="1:7" s="7" customFormat="1" ht="34.9" customHeight="1" x14ac:dyDescent="0.25">
      <c r="A80" s="325"/>
      <c r="B80" s="327"/>
      <c r="C80" s="325"/>
      <c r="D80" s="337"/>
      <c r="E80" s="340"/>
      <c r="F80" s="63" t="s">
        <v>11</v>
      </c>
      <c r="G80" s="64">
        <f t="shared" ref="G80" si="21">+G82</f>
        <v>55000</v>
      </c>
    </row>
    <row r="81" spans="1:7" s="7" customFormat="1" ht="51.75" x14ac:dyDescent="0.25">
      <c r="A81" s="325"/>
      <c r="B81" s="327"/>
      <c r="C81" s="325"/>
      <c r="D81" s="337"/>
      <c r="E81" s="340"/>
      <c r="F81" s="58" t="s">
        <v>12</v>
      </c>
      <c r="G81" s="66"/>
    </row>
    <row r="82" spans="1:7" s="7" customFormat="1" ht="17.649999999999999" customHeight="1" x14ac:dyDescent="0.25">
      <c r="A82" s="325"/>
      <c r="B82" s="327"/>
      <c r="C82" s="325"/>
      <c r="D82" s="337"/>
      <c r="E82" s="340"/>
      <c r="F82" s="67" t="s">
        <v>6</v>
      </c>
      <c r="G82" s="57">
        <f t="shared" ref="G82:G87" si="22">+G83</f>
        <v>55000</v>
      </c>
    </row>
    <row r="83" spans="1:7" s="7" customFormat="1" ht="17.649999999999999" customHeight="1" x14ac:dyDescent="0.25">
      <c r="A83" s="325"/>
      <c r="B83" s="327"/>
      <c r="C83" s="325"/>
      <c r="D83" s="337"/>
      <c r="E83" s="340"/>
      <c r="F83" s="58" t="s">
        <v>107</v>
      </c>
      <c r="G83" s="66">
        <f t="shared" si="22"/>
        <v>55000</v>
      </c>
    </row>
    <row r="84" spans="1:7" s="7" customFormat="1" ht="17.649999999999999" customHeight="1" x14ac:dyDescent="0.25">
      <c r="A84" s="325"/>
      <c r="B84" s="327"/>
      <c r="C84" s="325"/>
      <c r="D84" s="337"/>
      <c r="E84" s="340"/>
      <c r="F84" s="58" t="s">
        <v>122</v>
      </c>
      <c r="G84" s="56">
        <f>+G85+G87</f>
        <v>55000</v>
      </c>
    </row>
    <row r="85" spans="1:7" s="7" customFormat="1" ht="34.5" x14ac:dyDescent="0.25">
      <c r="A85" s="325"/>
      <c r="B85" s="327"/>
      <c r="C85" s="325"/>
      <c r="D85" s="337"/>
      <c r="E85" s="340"/>
      <c r="F85" s="208" t="s">
        <v>247</v>
      </c>
      <c r="G85" s="66">
        <f t="shared" si="22"/>
        <v>20000</v>
      </c>
    </row>
    <row r="86" spans="1:7" s="7" customFormat="1" ht="34.5" x14ac:dyDescent="0.25">
      <c r="A86" s="325"/>
      <c r="B86" s="327"/>
      <c r="C86" s="325"/>
      <c r="D86" s="337"/>
      <c r="E86" s="340"/>
      <c r="F86" s="208" t="s">
        <v>248</v>
      </c>
      <c r="G86" s="56">
        <v>20000</v>
      </c>
    </row>
    <row r="87" spans="1:7" s="7" customFormat="1" ht="34.5" x14ac:dyDescent="0.25">
      <c r="A87" s="325"/>
      <c r="B87" s="327"/>
      <c r="C87" s="325"/>
      <c r="D87" s="337"/>
      <c r="E87" s="340"/>
      <c r="F87" s="208" t="s">
        <v>249</v>
      </c>
      <c r="G87" s="66">
        <f t="shared" si="22"/>
        <v>35000</v>
      </c>
    </row>
    <row r="88" spans="1:7" s="7" customFormat="1" ht="34.5" x14ac:dyDescent="0.25">
      <c r="A88" s="325"/>
      <c r="B88" s="327"/>
      <c r="C88" s="325"/>
      <c r="D88" s="338"/>
      <c r="E88" s="341"/>
      <c r="F88" s="208" t="s">
        <v>250</v>
      </c>
      <c r="G88" s="56">
        <v>35000</v>
      </c>
    </row>
    <row r="89" spans="1:7" s="7" customFormat="1" ht="39.4" customHeight="1" x14ac:dyDescent="0.25">
      <c r="A89" s="325"/>
      <c r="B89" s="327"/>
      <c r="C89" s="325"/>
      <c r="D89" s="61">
        <v>1236</v>
      </c>
      <c r="E89" s="353" t="s">
        <v>57</v>
      </c>
      <c r="F89" s="331"/>
      <c r="G89" s="60">
        <f>+G91+G100+G109+G125+G134</f>
        <v>998109</v>
      </c>
    </row>
    <row r="90" spans="1:7" s="7" customFormat="1" ht="16.899999999999999" customHeight="1" x14ac:dyDescent="0.3">
      <c r="A90" s="325"/>
      <c r="B90" s="327"/>
      <c r="C90" s="325"/>
      <c r="D90" s="336"/>
      <c r="E90" s="114"/>
      <c r="F90" s="58" t="s">
        <v>5</v>
      </c>
      <c r="G90" s="60"/>
    </row>
    <row r="91" spans="1:7" s="7" customFormat="1" ht="69" x14ac:dyDescent="0.25">
      <c r="A91" s="325"/>
      <c r="B91" s="327"/>
      <c r="C91" s="325"/>
      <c r="D91" s="337"/>
      <c r="E91" s="61">
        <v>11001</v>
      </c>
      <c r="F91" s="77" t="s">
        <v>292</v>
      </c>
      <c r="G91" s="62">
        <f t="shared" ref="G91" si="23">+G93</f>
        <v>-38266.199999999997</v>
      </c>
    </row>
    <row r="92" spans="1:7" s="7" customFormat="1" ht="18" customHeight="1" x14ac:dyDescent="0.25">
      <c r="A92" s="325"/>
      <c r="B92" s="327"/>
      <c r="C92" s="325"/>
      <c r="D92" s="337"/>
      <c r="E92" s="339"/>
      <c r="F92" s="58" t="s">
        <v>15</v>
      </c>
      <c r="G92" s="57"/>
    </row>
    <row r="93" spans="1:7" s="8" customFormat="1" ht="36.6" customHeight="1" x14ac:dyDescent="0.25">
      <c r="A93" s="325"/>
      <c r="B93" s="327"/>
      <c r="C93" s="325"/>
      <c r="D93" s="337"/>
      <c r="E93" s="340"/>
      <c r="F93" s="63" t="s">
        <v>11</v>
      </c>
      <c r="G93" s="64">
        <f>+G95</f>
        <v>-38266.199999999997</v>
      </c>
    </row>
    <row r="94" spans="1:7" s="7" customFormat="1" ht="51.75" x14ac:dyDescent="0.25">
      <c r="A94" s="325"/>
      <c r="B94" s="327"/>
      <c r="C94" s="325"/>
      <c r="D94" s="337"/>
      <c r="E94" s="340"/>
      <c r="F94" s="58" t="s">
        <v>12</v>
      </c>
      <c r="G94" s="65"/>
    </row>
    <row r="95" spans="1:7" s="7" customFormat="1" ht="16.899999999999999" customHeight="1" x14ac:dyDescent="0.25">
      <c r="A95" s="325"/>
      <c r="B95" s="327"/>
      <c r="C95" s="325"/>
      <c r="D95" s="337"/>
      <c r="E95" s="340"/>
      <c r="F95" s="67" t="s">
        <v>6</v>
      </c>
      <c r="G95" s="57">
        <f t="shared" ref="G95" si="24">G96</f>
        <v>-38266.199999999997</v>
      </c>
    </row>
    <row r="96" spans="1:7" s="7" customFormat="1" ht="16.899999999999999" customHeight="1" x14ac:dyDescent="0.25">
      <c r="A96" s="325"/>
      <c r="B96" s="327"/>
      <c r="C96" s="325"/>
      <c r="D96" s="337"/>
      <c r="E96" s="340"/>
      <c r="F96" s="58" t="s">
        <v>107</v>
      </c>
      <c r="G96" s="56">
        <f t="shared" ref="G96:G98" si="25">+G97</f>
        <v>-38266.199999999997</v>
      </c>
    </row>
    <row r="97" spans="1:7" s="7" customFormat="1" ht="18" customHeight="1" x14ac:dyDescent="0.25">
      <c r="A97" s="325"/>
      <c r="B97" s="327"/>
      <c r="C97" s="325"/>
      <c r="D97" s="337"/>
      <c r="E97" s="340"/>
      <c r="F97" s="58" t="s">
        <v>293</v>
      </c>
      <c r="G97" s="56">
        <f t="shared" si="25"/>
        <v>-38266.199999999997</v>
      </c>
    </row>
    <row r="98" spans="1:7" s="7" customFormat="1" ht="18" customHeight="1" x14ac:dyDescent="0.25">
      <c r="A98" s="325"/>
      <c r="B98" s="327"/>
      <c r="C98" s="325"/>
      <c r="D98" s="337"/>
      <c r="E98" s="340"/>
      <c r="F98" s="157" t="s">
        <v>294</v>
      </c>
      <c r="G98" s="56">
        <f t="shared" si="25"/>
        <v>-38266.199999999997</v>
      </c>
    </row>
    <row r="99" spans="1:7" s="7" customFormat="1" ht="18" customHeight="1" x14ac:dyDescent="0.25">
      <c r="A99" s="325"/>
      <c r="B99" s="327"/>
      <c r="C99" s="325"/>
      <c r="D99" s="337"/>
      <c r="E99" s="341"/>
      <c r="F99" s="157" t="s">
        <v>295</v>
      </c>
      <c r="G99" s="56">
        <v>-38266.199999999997</v>
      </c>
    </row>
    <row r="100" spans="1:7" s="7" customFormat="1" ht="120.75" x14ac:dyDescent="0.25">
      <c r="A100" s="325"/>
      <c r="B100" s="327"/>
      <c r="C100" s="325"/>
      <c r="D100" s="337"/>
      <c r="E100" s="61">
        <v>31001</v>
      </c>
      <c r="F100" s="77" t="s">
        <v>290</v>
      </c>
      <c r="G100" s="62">
        <f t="shared" ref="G100" si="26">+G102</f>
        <v>28266.199999999997</v>
      </c>
    </row>
    <row r="101" spans="1:7" s="7" customFormat="1" ht="18" customHeight="1" x14ac:dyDescent="0.25">
      <c r="A101" s="325"/>
      <c r="B101" s="327"/>
      <c r="C101" s="325"/>
      <c r="D101" s="337"/>
      <c r="E101" s="339"/>
      <c r="F101" s="58" t="s">
        <v>15</v>
      </c>
      <c r="G101" s="57"/>
    </row>
    <row r="102" spans="1:7" s="8" customFormat="1" ht="36.6" customHeight="1" x14ac:dyDescent="0.25">
      <c r="A102" s="325"/>
      <c r="B102" s="327"/>
      <c r="C102" s="325"/>
      <c r="D102" s="337"/>
      <c r="E102" s="340"/>
      <c r="F102" s="63" t="s">
        <v>11</v>
      </c>
      <c r="G102" s="64">
        <f>+G104</f>
        <v>28266.199999999997</v>
      </c>
    </row>
    <row r="103" spans="1:7" s="7" customFormat="1" ht="51.75" x14ac:dyDescent="0.25">
      <c r="A103" s="325"/>
      <c r="B103" s="327"/>
      <c r="C103" s="325"/>
      <c r="D103" s="337"/>
      <c r="E103" s="340"/>
      <c r="F103" s="58" t="s">
        <v>12</v>
      </c>
      <c r="G103" s="65"/>
    </row>
    <row r="104" spans="1:7" s="7" customFormat="1" ht="16.899999999999999" customHeight="1" x14ac:dyDescent="0.25">
      <c r="A104" s="325"/>
      <c r="B104" s="327"/>
      <c r="C104" s="325"/>
      <c r="D104" s="337"/>
      <c r="E104" s="340"/>
      <c r="F104" s="67" t="s">
        <v>6</v>
      </c>
      <c r="G104" s="57">
        <f t="shared" ref="G104" si="27">G105</f>
        <v>28266.199999999997</v>
      </c>
    </row>
    <row r="105" spans="1:7" s="7" customFormat="1" ht="16.899999999999999" customHeight="1" x14ac:dyDescent="0.25">
      <c r="A105" s="325"/>
      <c r="B105" s="327"/>
      <c r="C105" s="325"/>
      <c r="D105" s="337"/>
      <c r="E105" s="340"/>
      <c r="F105" s="58" t="s">
        <v>76</v>
      </c>
      <c r="G105" s="56">
        <f t="shared" ref="G105:G107" si="28">+G106</f>
        <v>28266.199999999997</v>
      </c>
    </row>
    <row r="106" spans="1:7" s="7" customFormat="1" ht="18" customHeight="1" x14ac:dyDescent="0.25">
      <c r="A106" s="325"/>
      <c r="B106" s="327"/>
      <c r="C106" s="325"/>
      <c r="D106" s="337"/>
      <c r="E106" s="340"/>
      <c r="F106" s="58" t="s">
        <v>148</v>
      </c>
      <c r="G106" s="56">
        <f t="shared" si="28"/>
        <v>28266.199999999997</v>
      </c>
    </row>
    <row r="107" spans="1:7" s="7" customFormat="1" ht="18" customHeight="1" x14ac:dyDescent="0.25">
      <c r="A107" s="325"/>
      <c r="B107" s="327"/>
      <c r="C107" s="325"/>
      <c r="D107" s="337"/>
      <c r="E107" s="340"/>
      <c r="F107" s="157" t="s">
        <v>149</v>
      </c>
      <c r="G107" s="56">
        <f t="shared" si="28"/>
        <v>28266.199999999997</v>
      </c>
    </row>
    <row r="108" spans="1:7" s="7" customFormat="1" ht="18" customHeight="1" x14ac:dyDescent="0.25">
      <c r="A108" s="325"/>
      <c r="B108" s="327"/>
      <c r="C108" s="325"/>
      <c r="D108" s="337"/>
      <c r="E108" s="341"/>
      <c r="F108" s="157" t="s">
        <v>291</v>
      </c>
      <c r="G108" s="56">
        <f>+'Հավելված N 4'!E21</f>
        <v>28266.199999999997</v>
      </c>
    </row>
    <row r="109" spans="1:7" s="7" customFormat="1" x14ac:dyDescent="0.25">
      <c r="A109" s="325"/>
      <c r="B109" s="327"/>
      <c r="C109" s="325"/>
      <c r="D109" s="337"/>
      <c r="E109" s="61">
        <v>32003</v>
      </c>
      <c r="F109" s="77" t="s">
        <v>180</v>
      </c>
      <c r="G109" s="62">
        <f>+G111+G118</f>
        <v>-9282.7999999999884</v>
      </c>
    </row>
    <row r="110" spans="1:7" s="7" customFormat="1" ht="18" customHeight="1" x14ac:dyDescent="0.3">
      <c r="A110" s="325"/>
      <c r="B110" s="327"/>
      <c r="C110" s="325"/>
      <c r="D110" s="337"/>
      <c r="E110" s="206"/>
      <c r="F110" s="58" t="s">
        <v>15</v>
      </c>
      <c r="G110" s="57"/>
    </row>
    <row r="111" spans="1:7" s="8" customFormat="1" ht="36.6" customHeight="1" x14ac:dyDescent="0.25">
      <c r="A111" s="325"/>
      <c r="B111" s="327"/>
      <c r="C111" s="325"/>
      <c r="D111" s="337"/>
      <c r="E111" s="342"/>
      <c r="F111" s="63" t="s">
        <v>11</v>
      </c>
      <c r="G111" s="64">
        <f t="shared" ref="G111" si="29">+G113</f>
        <v>388990.5</v>
      </c>
    </row>
    <row r="112" spans="1:7" s="7" customFormat="1" ht="51.75" x14ac:dyDescent="0.25">
      <c r="A112" s="325"/>
      <c r="B112" s="327"/>
      <c r="C112" s="325"/>
      <c r="D112" s="337"/>
      <c r="E112" s="342"/>
      <c r="F112" s="58" t="s">
        <v>12</v>
      </c>
      <c r="G112" s="65"/>
    </row>
    <row r="113" spans="1:7" s="7" customFormat="1" ht="16.899999999999999" customHeight="1" x14ac:dyDescent="0.25">
      <c r="A113" s="325"/>
      <c r="B113" s="327"/>
      <c r="C113" s="325"/>
      <c r="D113" s="337"/>
      <c r="E113" s="342"/>
      <c r="F113" s="67" t="s">
        <v>6</v>
      </c>
      <c r="G113" s="57">
        <f t="shared" ref="G113" si="30">G114</f>
        <v>388990.5</v>
      </c>
    </row>
    <row r="114" spans="1:7" s="7" customFormat="1" ht="16.899999999999999" customHeight="1" x14ac:dyDescent="0.25">
      <c r="A114" s="325"/>
      <c r="B114" s="327"/>
      <c r="C114" s="325"/>
      <c r="D114" s="337"/>
      <c r="E114" s="342"/>
      <c r="F114" s="58" t="s">
        <v>45</v>
      </c>
      <c r="G114" s="56">
        <f t="shared" ref="G114:G115" si="31">+G115</f>
        <v>388990.5</v>
      </c>
    </row>
    <row r="115" spans="1:7" s="7" customFormat="1" ht="18" customHeight="1" x14ac:dyDescent="0.25">
      <c r="A115" s="325"/>
      <c r="B115" s="327"/>
      <c r="C115" s="325"/>
      <c r="D115" s="337"/>
      <c r="E115" s="342"/>
      <c r="F115" s="58" t="s">
        <v>46</v>
      </c>
      <c r="G115" s="56">
        <f t="shared" si="31"/>
        <v>388990.5</v>
      </c>
    </row>
    <row r="116" spans="1:7" s="7" customFormat="1" ht="18" customHeight="1" x14ac:dyDescent="0.25">
      <c r="A116" s="325"/>
      <c r="B116" s="327"/>
      <c r="C116" s="325"/>
      <c r="D116" s="337"/>
      <c r="E116" s="342"/>
      <c r="F116" s="157" t="s">
        <v>47</v>
      </c>
      <c r="G116" s="56">
        <f t="shared" ref="G116" si="32">+G117</f>
        <v>388990.5</v>
      </c>
    </row>
    <row r="117" spans="1:7" s="7" customFormat="1" ht="18" customHeight="1" x14ac:dyDescent="0.25">
      <c r="A117" s="325"/>
      <c r="B117" s="327"/>
      <c r="C117" s="325"/>
      <c r="D117" s="337"/>
      <c r="E117" s="342"/>
      <c r="F117" s="157" t="s">
        <v>225</v>
      </c>
      <c r="G117" s="56">
        <f>+'Հավելված N 4'!E54</f>
        <v>388990.5</v>
      </c>
    </row>
    <row r="118" spans="1:7" s="8" customFormat="1" ht="36.6" customHeight="1" x14ac:dyDescent="0.25">
      <c r="A118" s="325"/>
      <c r="B118" s="327"/>
      <c r="C118" s="325"/>
      <c r="D118" s="337"/>
      <c r="E118" s="342"/>
      <c r="F118" s="63" t="s">
        <v>397</v>
      </c>
      <c r="G118" s="64">
        <f t="shared" ref="G118" si="33">+G120</f>
        <v>-398273.3</v>
      </c>
    </row>
    <row r="119" spans="1:7" s="7" customFormat="1" ht="51.75" x14ac:dyDescent="0.25">
      <c r="A119" s="325"/>
      <c r="B119" s="327"/>
      <c r="C119" s="325"/>
      <c r="D119" s="337"/>
      <c r="E119" s="342"/>
      <c r="F119" s="58" t="s">
        <v>12</v>
      </c>
      <c r="G119" s="65"/>
    </row>
    <row r="120" spans="1:7" s="7" customFormat="1" ht="16.899999999999999" customHeight="1" x14ac:dyDescent="0.25">
      <c r="A120" s="325"/>
      <c r="B120" s="327"/>
      <c r="C120" s="325"/>
      <c r="D120" s="337"/>
      <c r="E120" s="342"/>
      <c r="F120" s="67" t="s">
        <v>6</v>
      </c>
      <c r="G120" s="57">
        <f t="shared" ref="G120" si="34">G121</f>
        <v>-398273.3</v>
      </c>
    </row>
    <row r="121" spans="1:7" s="7" customFormat="1" ht="16.899999999999999" customHeight="1" x14ac:dyDescent="0.25">
      <c r="A121" s="325"/>
      <c r="B121" s="327"/>
      <c r="C121" s="325"/>
      <c r="D121" s="337"/>
      <c r="E121" s="342"/>
      <c r="F121" s="58" t="s">
        <v>45</v>
      </c>
      <c r="G121" s="56">
        <f t="shared" ref="G121:G123" si="35">+G122</f>
        <v>-398273.3</v>
      </c>
    </row>
    <row r="122" spans="1:7" s="7" customFormat="1" ht="18" customHeight="1" x14ac:dyDescent="0.25">
      <c r="A122" s="325"/>
      <c r="B122" s="327"/>
      <c r="C122" s="325"/>
      <c r="D122" s="337"/>
      <c r="E122" s="342"/>
      <c r="F122" s="58" t="s">
        <v>46</v>
      </c>
      <c r="G122" s="56">
        <f t="shared" si="35"/>
        <v>-398273.3</v>
      </c>
    </row>
    <row r="123" spans="1:7" s="7" customFormat="1" ht="18" customHeight="1" x14ac:dyDescent="0.25">
      <c r="A123" s="325"/>
      <c r="B123" s="327"/>
      <c r="C123" s="325"/>
      <c r="D123" s="337"/>
      <c r="E123" s="342"/>
      <c r="F123" s="157" t="s">
        <v>47</v>
      </c>
      <c r="G123" s="56">
        <f t="shared" si="35"/>
        <v>-398273.3</v>
      </c>
    </row>
    <row r="124" spans="1:7" s="7" customFormat="1" ht="18" customHeight="1" x14ac:dyDescent="0.25">
      <c r="A124" s="325"/>
      <c r="B124" s="327"/>
      <c r="C124" s="325"/>
      <c r="D124" s="337"/>
      <c r="E124" s="342"/>
      <c r="F124" s="157" t="s">
        <v>225</v>
      </c>
      <c r="G124" s="56">
        <f>+'Հավելված N 4'!E59</f>
        <v>-398273.3</v>
      </c>
    </row>
    <row r="125" spans="1:7" s="7" customFormat="1" ht="34.5" x14ac:dyDescent="0.25">
      <c r="A125" s="325"/>
      <c r="B125" s="327"/>
      <c r="C125" s="325"/>
      <c r="D125" s="337"/>
      <c r="E125" s="184">
        <v>32004</v>
      </c>
      <c r="F125" s="194" t="s">
        <v>372</v>
      </c>
      <c r="G125" s="62">
        <f t="shared" ref="G125" si="36">+G127</f>
        <v>1000000</v>
      </c>
    </row>
    <row r="126" spans="1:7" s="7" customFormat="1" ht="18" customHeight="1" x14ac:dyDescent="0.25">
      <c r="A126" s="325"/>
      <c r="B126" s="327"/>
      <c r="C126" s="325"/>
      <c r="D126" s="337"/>
      <c r="E126" s="339"/>
      <c r="F126" s="58" t="s">
        <v>15</v>
      </c>
      <c r="G126" s="57"/>
    </row>
    <row r="127" spans="1:7" s="8" customFormat="1" ht="36.6" customHeight="1" x14ac:dyDescent="0.25">
      <c r="A127" s="325"/>
      <c r="B127" s="327"/>
      <c r="C127" s="325"/>
      <c r="D127" s="337"/>
      <c r="E127" s="340"/>
      <c r="F127" s="63" t="s">
        <v>11</v>
      </c>
      <c r="G127" s="64">
        <f t="shared" ref="G127" si="37">+G129</f>
        <v>1000000</v>
      </c>
    </row>
    <row r="128" spans="1:7" s="7" customFormat="1" ht="51.75" x14ac:dyDescent="0.25">
      <c r="A128" s="325"/>
      <c r="B128" s="327"/>
      <c r="C128" s="325"/>
      <c r="D128" s="337"/>
      <c r="E128" s="340"/>
      <c r="F128" s="58" t="s">
        <v>12</v>
      </c>
      <c r="G128" s="65"/>
    </row>
    <row r="129" spans="1:7" s="7" customFormat="1" ht="16.899999999999999" customHeight="1" x14ac:dyDescent="0.25">
      <c r="A129" s="325"/>
      <c r="B129" s="327"/>
      <c r="C129" s="325"/>
      <c r="D129" s="337"/>
      <c r="E129" s="340"/>
      <c r="F129" s="67" t="s">
        <v>6</v>
      </c>
      <c r="G129" s="57">
        <f t="shared" ref="G129" si="38">G130</f>
        <v>1000000</v>
      </c>
    </row>
    <row r="130" spans="1:7" s="7" customFormat="1" ht="16.899999999999999" customHeight="1" x14ac:dyDescent="0.25">
      <c r="A130" s="325"/>
      <c r="B130" s="327"/>
      <c r="C130" s="325"/>
      <c r="D130" s="337"/>
      <c r="E130" s="340"/>
      <c r="F130" s="58" t="s">
        <v>45</v>
      </c>
      <c r="G130" s="56">
        <f t="shared" ref="G130:G132" si="39">+G131</f>
        <v>1000000</v>
      </c>
    </row>
    <row r="131" spans="1:7" s="7" customFormat="1" ht="18" customHeight="1" x14ac:dyDescent="0.25">
      <c r="A131" s="325"/>
      <c r="B131" s="327"/>
      <c r="C131" s="325"/>
      <c r="D131" s="337"/>
      <c r="E131" s="340"/>
      <c r="F131" s="58" t="s">
        <v>46</v>
      </c>
      <c r="G131" s="56">
        <f t="shared" si="39"/>
        <v>1000000</v>
      </c>
    </row>
    <row r="132" spans="1:7" s="7" customFormat="1" ht="18" customHeight="1" x14ac:dyDescent="0.25">
      <c r="A132" s="325"/>
      <c r="B132" s="327"/>
      <c r="C132" s="325"/>
      <c r="D132" s="337"/>
      <c r="E132" s="340"/>
      <c r="F132" s="157" t="s">
        <v>47</v>
      </c>
      <c r="G132" s="56">
        <f t="shared" si="39"/>
        <v>1000000</v>
      </c>
    </row>
    <row r="133" spans="1:7" s="7" customFormat="1" ht="18" customHeight="1" x14ac:dyDescent="0.25">
      <c r="A133" s="325"/>
      <c r="B133" s="327"/>
      <c r="C133" s="325"/>
      <c r="D133" s="337"/>
      <c r="E133" s="341"/>
      <c r="F133" s="157" t="s">
        <v>368</v>
      </c>
      <c r="G133" s="56">
        <f>+'Հավելված N 4'!E66</f>
        <v>1000000</v>
      </c>
    </row>
    <row r="134" spans="1:7" s="7" customFormat="1" ht="51.75" x14ac:dyDescent="0.25">
      <c r="A134" s="325"/>
      <c r="B134" s="327"/>
      <c r="C134" s="325"/>
      <c r="D134" s="337"/>
      <c r="E134" s="61">
        <v>32006</v>
      </c>
      <c r="F134" s="116" t="s">
        <v>147</v>
      </c>
      <c r="G134" s="62">
        <f>+G136+G143+G150</f>
        <v>17391.8</v>
      </c>
    </row>
    <row r="135" spans="1:7" s="7" customFormat="1" x14ac:dyDescent="0.3">
      <c r="A135" s="325"/>
      <c r="B135" s="327"/>
      <c r="C135" s="325"/>
      <c r="D135" s="337"/>
      <c r="E135" s="206"/>
      <c r="F135" s="58" t="s">
        <v>15</v>
      </c>
      <c r="G135" s="57"/>
    </row>
    <row r="136" spans="1:7" s="8" customFormat="1" ht="36.6" customHeight="1" x14ac:dyDescent="0.25">
      <c r="A136" s="325"/>
      <c r="B136" s="327"/>
      <c r="C136" s="325"/>
      <c r="D136" s="337"/>
      <c r="E136" s="339"/>
      <c r="F136" s="63" t="s">
        <v>186</v>
      </c>
      <c r="G136" s="64">
        <f t="shared" ref="G136" si="40">+G138</f>
        <v>10803.8</v>
      </c>
    </row>
    <row r="137" spans="1:7" s="7" customFormat="1" ht="51.75" x14ac:dyDescent="0.25">
      <c r="A137" s="325"/>
      <c r="B137" s="327"/>
      <c r="C137" s="325"/>
      <c r="D137" s="337"/>
      <c r="E137" s="340"/>
      <c r="F137" s="58" t="s">
        <v>12</v>
      </c>
      <c r="G137" s="65"/>
    </row>
    <row r="138" spans="1:7" s="7" customFormat="1" ht="16.899999999999999" customHeight="1" x14ac:dyDescent="0.25">
      <c r="A138" s="325"/>
      <c r="B138" s="327"/>
      <c r="C138" s="325"/>
      <c r="D138" s="337"/>
      <c r="E138" s="340"/>
      <c r="F138" s="67" t="s">
        <v>6</v>
      </c>
      <c r="G138" s="57">
        <f t="shared" ref="G138" si="41">G139</f>
        <v>10803.8</v>
      </c>
    </row>
    <row r="139" spans="1:7" s="7" customFormat="1" ht="16.899999999999999" customHeight="1" x14ac:dyDescent="0.25">
      <c r="A139" s="325"/>
      <c r="B139" s="327"/>
      <c r="C139" s="325"/>
      <c r="D139" s="337"/>
      <c r="E139" s="340"/>
      <c r="F139" s="58" t="s">
        <v>76</v>
      </c>
      <c r="G139" s="56">
        <f t="shared" ref="G139:G141" si="42">+G140</f>
        <v>10803.8</v>
      </c>
    </row>
    <row r="140" spans="1:7" s="7" customFormat="1" ht="18" customHeight="1" x14ac:dyDescent="0.25">
      <c r="A140" s="325"/>
      <c r="B140" s="327"/>
      <c r="C140" s="325"/>
      <c r="D140" s="337"/>
      <c r="E140" s="340"/>
      <c r="F140" s="58" t="s">
        <v>148</v>
      </c>
      <c r="G140" s="56">
        <f t="shared" si="42"/>
        <v>10803.8</v>
      </c>
    </row>
    <row r="141" spans="1:7" s="7" customFormat="1" ht="18" customHeight="1" x14ac:dyDescent="0.25">
      <c r="A141" s="325"/>
      <c r="B141" s="327"/>
      <c r="C141" s="325"/>
      <c r="D141" s="337"/>
      <c r="E141" s="340"/>
      <c r="F141" s="157" t="s">
        <v>149</v>
      </c>
      <c r="G141" s="56">
        <f t="shared" si="42"/>
        <v>10803.8</v>
      </c>
    </row>
    <row r="142" spans="1:7" s="7" customFormat="1" ht="18" customHeight="1" x14ac:dyDescent="0.25">
      <c r="A142" s="325"/>
      <c r="B142" s="327"/>
      <c r="C142" s="325"/>
      <c r="D142" s="337"/>
      <c r="E142" s="341"/>
      <c r="F142" s="157" t="s">
        <v>150</v>
      </c>
      <c r="G142" s="56">
        <f>+'Հավելված N 4'!E71</f>
        <v>10803.8</v>
      </c>
    </row>
    <row r="143" spans="1:7" s="8" customFormat="1" ht="36.6" customHeight="1" x14ac:dyDescent="0.25">
      <c r="A143" s="325"/>
      <c r="B143" s="327"/>
      <c r="C143" s="325"/>
      <c r="D143" s="337"/>
      <c r="E143" s="339"/>
      <c r="F143" s="63" t="s">
        <v>226</v>
      </c>
      <c r="G143" s="64">
        <f t="shared" ref="G143" si="43">+G145</f>
        <v>4188</v>
      </c>
    </row>
    <row r="144" spans="1:7" s="7" customFormat="1" ht="51.75" x14ac:dyDescent="0.25">
      <c r="A144" s="325"/>
      <c r="B144" s="327"/>
      <c r="C144" s="325"/>
      <c r="D144" s="337"/>
      <c r="E144" s="340"/>
      <c r="F144" s="58" t="s">
        <v>12</v>
      </c>
      <c r="G144" s="65"/>
    </row>
    <row r="145" spans="1:7" s="7" customFormat="1" ht="16.899999999999999" customHeight="1" x14ac:dyDescent="0.25">
      <c r="A145" s="325"/>
      <c r="B145" s="327"/>
      <c r="C145" s="325"/>
      <c r="D145" s="337"/>
      <c r="E145" s="340"/>
      <c r="F145" s="67" t="s">
        <v>6</v>
      </c>
      <c r="G145" s="57">
        <f t="shared" ref="G145" si="44">G146</f>
        <v>4188</v>
      </c>
    </row>
    <row r="146" spans="1:7" s="7" customFormat="1" ht="16.899999999999999" customHeight="1" x14ac:dyDescent="0.25">
      <c r="A146" s="325"/>
      <c r="B146" s="327"/>
      <c r="C146" s="325"/>
      <c r="D146" s="337"/>
      <c r="E146" s="340"/>
      <c r="F146" s="58" t="s">
        <v>76</v>
      </c>
      <c r="G146" s="56">
        <f t="shared" ref="G146:G148" si="45">+G147</f>
        <v>4188</v>
      </c>
    </row>
    <row r="147" spans="1:7" s="7" customFormat="1" ht="18" customHeight="1" x14ac:dyDescent="0.25">
      <c r="A147" s="325"/>
      <c r="B147" s="327"/>
      <c r="C147" s="325"/>
      <c r="D147" s="337"/>
      <c r="E147" s="340"/>
      <c r="F147" s="58" t="s">
        <v>148</v>
      </c>
      <c r="G147" s="56">
        <f t="shared" si="45"/>
        <v>4188</v>
      </c>
    </row>
    <row r="148" spans="1:7" s="7" customFormat="1" ht="18" customHeight="1" x14ac:dyDescent="0.25">
      <c r="A148" s="325"/>
      <c r="B148" s="327"/>
      <c r="C148" s="325"/>
      <c r="D148" s="337"/>
      <c r="E148" s="340"/>
      <c r="F148" s="157" t="s">
        <v>149</v>
      </c>
      <c r="G148" s="56">
        <f t="shared" si="45"/>
        <v>4188</v>
      </c>
    </row>
    <row r="149" spans="1:7" s="7" customFormat="1" ht="18" customHeight="1" x14ac:dyDescent="0.25">
      <c r="A149" s="325"/>
      <c r="B149" s="327"/>
      <c r="C149" s="325"/>
      <c r="D149" s="337"/>
      <c r="E149" s="341"/>
      <c r="F149" s="157" t="s">
        <v>150</v>
      </c>
      <c r="G149" s="56">
        <f>+'Հավելված N 4'!E80</f>
        <v>4188</v>
      </c>
    </row>
    <row r="150" spans="1:7" s="8" customFormat="1" ht="36.6" customHeight="1" x14ac:dyDescent="0.25">
      <c r="A150" s="325"/>
      <c r="B150" s="327"/>
      <c r="C150" s="325"/>
      <c r="D150" s="337"/>
      <c r="E150" s="339"/>
      <c r="F150" s="63" t="s">
        <v>131</v>
      </c>
      <c r="G150" s="64">
        <f t="shared" ref="G150" si="46">+G152</f>
        <v>2400</v>
      </c>
    </row>
    <row r="151" spans="1:7" s="7" customFormat="1" ht="51.75" x14ac:dyDescent="0.25">
      <c r="A151" s="325"/>
      <c r="B151" s="327"/>
      <c r="C151" s="325"/>
      <c r="D151" s="337"/>
      <c r="E151" s="340"/>
      <c r="F151" s="58" t="s">
        <v>12</v>
      </c>
      <c r="G151" s="65"/>
    </row>
    <row r="152" spans="1:7" s="7" customFormat="1" ht="16.899999999999999" customHeight="1" x14ac:dyDescent="0.25">
      <c r="A152" s="325"/>
      <c r="B152" s="327"/>
      <c r="C152" s="325"/>
      <c r="D152" s="337"/>
      <c r="E152" s="340"/>
      <c r="F152" s="67" t="s">
        <v>6</v>
      </c>
      <c r="G152" s="57">
        <f t="shared" ref="G152" si="47">G153</f>
        <v>2400</v>
      </c>
    </row>
    <row r="153" spans="1:7" s="7" customFormat="1" ht="16.899999999999999" customHeight="1" x14ac:dyDescent="0.25">
      <c r="A153" s="325"/>
      <c r="B153" s="327"/>
      <c r="C153" s="325"/>
      <c r="D153" s="337"/>
      <c r="E153" s="340"/>
      <c r="F153" s="58" t="s">
        <v>76</v>
      </c>
      <c r="G153" s="56">
        <f t="shared" ref="G153:G155" si="48">+G154</f>
        <v>2400</v>
      </c>
    </row>
    <row r="154" spans="1:7" s="7" customFormat="1" ht="18" customHeight="1" x14ac:dyDescent="0.25">
      <c r="A154" s="325"/>
      <c r="B154" s="327"/>
      <c r="C154" s="325"/>
      <c r="D154" s="337"/>
      <c r="E154" s="340"/>
      <c r="F154" s="58" t="s">
        <v>148</v>
      </c>
      <c r="G154" s="56">
        <f t="shared" si="48"/>
        <v>2400</v>
      </c>
    </row>
    <row r="155" spans="1:7" s="7" customFormat="1" ht="18" customHeight="1" x14ac:dyDescent="0.25">
      <c r="A155" s="325"/>
      <c r="B155" s="327"/>
      <c r="C155" s="325"/>
      <c r="D155" s="337"/>
      <c r="E155" s="340"/>
      <c r="F155" s="157" t="s">
        <v>149</v>
      </c>
      <c r="G155" s="56">
        <f t="shared" si="48"/>
        <v>2400</v>
      </c>
    </row>
    <row r="156" spans="1:7" s="7" customFormat="1" ht="18" customHeight="1" x14ac:dyDescent="0.25">
      <c r="A156" s="325"/>
      <c r="B156" s="327"/>
      <c r="C156" s="326"/>
      <c r="D156" s="338"/>
      <c r="E156" s="341"/>
      <c r="F156" s="157" t="s">
        <v>150</v>
      </c>
      <c r="G156" s="56">
        <f>+'Հավելված N 4'!E85</f>
        <v>2400</v>
      </c>
    </row>
    <row r="157" spans="1:7" s="7" customFormat="1" ht="19.149999999999999" customHeight="1" x14ac:dyDescent="0.25">
      <c r="A157" s="325"/>
      <c r="B157" s="321" t="s">
        <v>297</v>
      </c>
      <c r="C157" s="329"/>
      <c r="D157" s="330"/>
      <c r="E157" s="24"/>
      <c r="F157" s="115" t="s">
        <v>296</v>
      </c>
      <c r="G157" s="57">
        <f t="shared" ref="G157" si="49">+G159</f>
        <v>10000</v>
      </c>
    </row>
    <row r="158" spans="1:7" s="7" customFormat="1" ht="16.899999999999999" customHeight="1" x14ac:dyDescent="0.25">
      <c r="A158" s="325"/>
      <c r="B158" s="322"/>
      <c r="C158" s="329"/>
      <c r="D158" s="330"/>
      <c r="E158" s="24"/>
      <c r="F158" s="58" t="s">
        <v>5</v>
      </c>
      <c r="G158" s="65"/>
    </row>
    <row r="159" spans="1:7" s="7" customFormat="1" ht="19.899999999999999" customHeight="1" x14ac:dyDescent="0.25">
      <c r="A159" s="325"/>
      <c r="B159" s="322"/>
      <c r="C159" s="321" t="s">
        <v>55</v>
      </c>
      <c r="D159" s="330"/>
      <c r="E159" s="24"/>
      <c r="F159" s="115" t="s">
        <v>296</v>
      </c>
      <c r="G159" s="57">
        <f t="shared" ref="G159" si="50">+G161</f>
        <v>10000</v>
      </c>
    </row>
    <row r="160" spans="1:7" s="7" customFormat="1" ht="16.899999999999999" customHeight="1" x14ac:dyDescent="0.25">
      <c r="A160" s="325"/>
      <c r="B160" s="322"/>
      <c r="C160" s="322"/>
      <c r="D160" s="330"/>
      <c r="E160" s="24"/>
      <c r="F160" s="58" t="s">
        <v>5</v>
      </c>
      <c r="G160" s="145"/>
    </row>
    <row r="161" spans="1:7" s="7" customFormat="1" ht="34.5" x14ac:dyDescent="0.25">
      <c r="A161" s="325"/>
      <c r="B161" s="322"/>
      <c r="C161" s="322"/>
      <c r="D161" s="330"/>
      <c r="E161" s="24"/>
      <c r="F161" s="59" t="s">
        <v>11</v>
      </c>
      <c r="G161" s="57">
        <f>+G163+G183+G197+G208</f>
        <v>10000</v>
      </c>
    </row>
    <row r="162" spans="1:7" s="7" customFormat="1" ht="16.899999999999999" customHeight="1" x14ac:dyDescent="0.25">
      <c r="A162" s="325"/>
      <c r="B162" s="322"/>
      <c r="C162" s="322"/>
      <c r="D162" s="330"/>
      <c r="E162" s="27"/>
      <c r="F162" s="58" t="s">
        <v>5</v>
      </c>
      <c r="G162" s="57"/>
    </row>
    <row r="163" spans="1:7" s="7" customFormat="1" ht="17.649999999999999" customHeight="1" x14ac:dyDescent="0.25">
      <c r="A163" s="325"/>
      <c r="B163" s="322"/>
      <c r="C163" s="322"/>
      <c r="D163" s="61">
        <v>1189</v>
      </c>
      <c r="E163" s="331" t="s">
        <v>298</v>
      </c>
      <c r="F163" s="332"/>
      <c r="G163" s="60">
        <f>+G165</f>
        <v>10000</v>
      </c>
    </row>
    <row r="164" spans="1:7" s="7" customFormat="1" ht="16.899999999999999" customHeight="1" x14ac:dyDescent="0.3">
      <c r="A164" s="325"/>
      <c r="B164" s="322"/>
      <c r="C164" s="322"/>
      <c r="D164" s="216"/>
      <c r="E164" s="221"/>
      <c r="F164" s="58" t="s">
        <v>5</v>
      </c>
      <c r="G164" s="60"/>
    </row>
    <row r="165" spans="1:7" s="7" customFormat="1" ht="51.75" x14ac:dyDescent="0.25">
      <c r="A165" s="325"/>
      <c r="B165" s="322"/>
      <c r="C165" s="322"/>
      <c r="D165" s="336"/>
      <c r="E165" s="158">
        <v>11001</v>
      </c>
      <c r="F165" s="71" t="s">
        <v>299</v>
      </c>
      <c r="G165" s="62">
        <f t="shared" ref="G165" si="51">+G167</f>
        <v>10000</v>
      </c>
    </row>
    <row r="166" spans="1:7" s="7" customFormat="1" ht="15.6" customHeight="1" x14ac:dyDescent="0.25">
      <c r="A166" s="325"/>
      <c r="B166" s="322"/>
      <c r="C166" s="322"/>
      <c r="D166" s="337"/>
      <c r="E166" s="333"/>
      <c r="F166" s="58" t="s">
        <v>15</v>
      </c>
      <c r="G166" s="65"/>
    </row>
    <row r="167" spans="1:7" s="8" customFormat="1" ht="36.6" customHeight="1" x14ac:dyDescent="0.25">
      <c r="A167" s="325"/>
      <c r="B167" s="322"/>
      <c r="C167" s="322"/>
      <c r="D167" s="337"/>
      <c r="E167" s="334"/>
      <c r="F167" s="63" t="s">
        <v>300</v>
      </c>
      <c r="G167" s="64">
        <f t="shared" ref="G167" si="52">+G169</f>
        <v>10000</v>
      </c>
    </row>
    <row r="168" spans="1:7" s="7" customFormat="1" ht="51.75" x14ac:dyDescent="0.25">
      <c r="A168" s="325"/>
      <c r="B168" s="322"/>
      <c r="C168" s="322"/>
      <c r="D168" s="337"/>
      <c r="E168" s="334"/>
      <c r="F168" s="58" t="s">
        <v>12</v>
      </c>
      <c r="G168" s="65"/>
    </row>
    <row r="169" spans="1:7" s="7" customFormat="1" ht="16.899999999999999" customHeight="1" x14ac:dyDescent="0.25">
      <c r="A169" s="325"/>
      <c r="B169" s="322"/>
      <c r="C169" s="322"/>
      <c r="D169" s="337"/>
      <c r="E169" s="334"/>
      <c r="F169" s="67" t="s">
        <v>6</v>
      </c>
      <c r="G169" s="57">
        <f t="shared" ref="G169:G170" si="53">+G170</f>
        <v>10000</v>
      </c>
    </row>
    <row r="170" spans="1:7" s="7" customFormat="1" ht="16.899999999999999" customHeight="1" x14ac:dyDescent="0.25">
      <c r="A170" s="325"/>
      <c r="B170" s="322"/>
      <c r="C170" s="322"/>
      <c r="D170" s="337"/>
      <c r="E170" s="334"/>
      <c r="F170" s="58" t="s">
        <v>107</v>
      </c>
      <c r="G170" s="56">
        <f t="shared" si="53"/>
        <v>10000</v>
      </c>
    </row>
    <row r="171" spans="1:7" s="7" customFormat="1" ht="15.6" customHeight="1" x14ac:dyDescent="0.25">
      <c r="A171" s="325"/>
      <c r="B171" s="322"/>
      <c r="C171" s="322"/>
      <c r="D171" s="337"/>
      <c r="E171" s="334"/>
      <c r="F171" s="208" t="s">
        <v>108</v>
      </c>
      <c r="G171" s="222">
        <f>+G172</f>
        <v>10000</v>
      </c>
    </row>
    <row r="172" spans="1:7" s="7" customFormat="1" ht="51.75" x14ac:dyDescent="0.25">
      <c r="A172" s="325"/>
      <c r="B172" s="322"/>
      <c r="C172" s="322"/>
      <c r="D172" s="337"/>
      <c r="E172" s="334"/>
      <c r="F172" s="157" t="s">
        <v>301</v>
      </c>
      <c r="G172" s="222">
        <f>+G173</f>
        <v>10000</v>
      </c>
    </row>
    <row r="173" spans="1:7" s="7" customFormat="1" ht="18" customHeight="1" x14ac:dyDescent="0.25">
      <c r="A173" s="326"/>
      <c r="B173" s="323"/>
      <c r="C173" s="323"/>
      <c r="D173" s="338"/>
      <c r="E173" s="335"/>
      <c r="F173" s="157" t="s">
        <v>302</v>
      </c>
      <c r="G173" s="222">
        <f>+'Հավելված N 5 '!D28</f>
        <v>10000</v>
      </c>
    </row>
    <row r="174" spans="1:7" s="279" customFormat="1" x14ac:dyDescent="0.3"/>
    <row r="175" spans="1:7" s="7" customFormat="1" ht="32.450000000000003" customHeight="1" x14ac:dyDescent="0.25">
      <c r="A175" s="58"/>
      <c r="B175" s="58"/>
      <c r="C175" s="58"/>
      <c r="D175" s="73"/>
      <c r="E175" s="73"/>
      <c r="F175" s="115" t="s">
        <v>373</v>
      </c>
      <c r="G175" s="60">
        <f>+G176</f>
        <v>-500000</v>
      </c>
    </row>
    <row r="176" spans="1:7" s="7" customFormat="1" ht="17.649999999999999" customHeight="1" x14ac:dyDescent="0.25">
      <c r="A176" s="360" t="s">
        <v>379</v>
      </c>
      <c r="B176" s="343"/>
      <c r="C176" s="343"/>
      <c r="D176" s="347"/>
      <c r="E176" s="23"/>
      <c r="F176" s="115" t="s">
        <v>374</v>
      </c>
      <c r="G176" s="60">
        <f t="shared" ref="G176" si="54">+G178</f>
        <v>-500000</v>
      </c>
    </row>
    <row r="177" spans="1:7" s="7" customFormat="1" ht="16.899999999999999" customHeight="1" x14ac:dyDescent="0.25">
      <c r="A177" s="360"/>
      <c r="B177" s="343"/>
      <c r="C177" s="343"/>
      <c r="D177" s="348"/>
      <c r="E177" s="24"/>
      <c r="F177" s="58" t="s">
        <v>5</v>
      </c>
      <c r="G177" s="65"/>
    </row>
    <row r="178" spans="1:7" s="7" customFormat="1" ht="34.5" x14ac:dyDescent="0.25">
      <c r="A178" s="360"/>
      <c r="B178" s="327" t="s">
        <v>55</v>
      </c>
      <c r="C178" s="343"/>
      <c r="D178" s="348"/>
      <c r="E178" s="24"/>
      <c r="F178" s="115" t="s">
        <v>375</v>
      </c>
      <c r="G178" s="57">
        <f t="shared" ref="G178" si="55">+G180</f>
        <v>-500000</v>
      </c>
    </row>
    <row r="179" spans="1:7" s="7" customFormat="1" ht="16.899999999999999" customHeight="1" x14ac:dyDescent="0.25">
      <c r="A179" s="360"/>
      <c r="B179" s="327"/>
      <c r="C179" s="343"/>
      <c r="D179" s="348"/>
      <c r="E179" s="24"/>
      <c r="F179" s="58" t="s">
        <v>5</v>
      </c>
      <c r="G179" s="65"/>
    </row>
    <row r="180" spans="1:7" s="7" customFormat="1" x14ac:dyDescent="0.25">
      <c r="A180" s="360"/>
      <c r="B180" s="327"/>
      <c r="C180" s="327" t="s">
        <v>55</v>
      </c>
      <c r="D180" s="348"/>
      <c r="E180" s="24"/>
      <c r="F180" s="115" t="s">
        <v>376</v>
      </c>
      <c r="G180" s="57">
        <f t="shared" ref="G180" si="56">+G182</f>
        <v>-500000</v>
      </c>
    </row>
    <row r="181" spans="1:7" s="7" customFormat="1" ht="16.899999999999999" customHeight="1" x14ac:dyDescent="0.25">
      <c r="A181" s="360"/>
      <c r="B181" s="327"/>
      <c r="C181" s="327"/>
      <c r="D181" s="348"/>
      <c r="E181" s="24"/>
      <c r="F181" s="58" t="s">
        <v>5</v>
      </c>
      <c r="G181" s="145"/>
    </row>
    <row r="182" spans="1:7" s="7" customFormat="1" ht="34.5" x14ac:dyDescent="0.25">
      <c r="A182" s="360"/>
      <c r="B182" s="327"/>
      <c r="C182" s="327"/>
      <c r="D182" s="348"/>
      <c r="E182" s="24"/>
      <c r="F182" s="59" t="s">
        <v>11</v>
      </c>
      <c r="G182" s="57">
        <f t="shared" ref="G182" si="57">+G184</f>
        <v>-500000</v>
      </c>
    </row>
    <row r="183" spans="1:7" s="7" customFormat="1" ht="16.899999999999999" customHeight="1" x14ac:dyDescent="0.25">
      <c r="A183" s="360"/>
      <c r="B183" s="327"/>
      <c r="C183" s="327"/>
      <c r="D183" s="349"/>
      <c r="E183" s="27"/>
      <c r="F183" s="58" t="s">
        <v>5</v>
      </c>
      <c r="G183" s="145"/>
    </row>
    <row r="184" spans="1:7" s="7" customFormat="1" ht="18" customHeight="1" x14ac:dyDescent="0.25">
      <c r="A184" s="360"/>
      <c r="B184" s="327"/>
      <c r="C184" s="327"/>
      <c r="D184" s="329">
        <v>1139</v>
      </c>
      <c r="E184" s="332" t="s">
        <v>376</v>
      </c>
      <c r="F184" s="332"/>
      <c r="G184" s="60">
        <f>+G186</f>
        <v>-500000</v>
      </c>
    </row>
    <row r="185" spans="1:7" s="7" customFormat="1" ht="16.899999999999999" customHeight="1" x14ac:dyDescent="0.3">
      <c r="A185" s="360"/>
      <c r="B185" s="327"/>
      <c r="C185" s="327"/>
      <c r="D185" s="329"/>
      <c r="E185" s="114"/>
      <c r="F185" s="58" t="s">
        <v>5</v>
      </c>
      <c r="G185" s="60"/>
    </row>
    <row r="186" spans="1:7" s="7" customFormat="1" x14ac:dyDescent="0.25">
      <c r="A186" s="360"/>
      <c r="B186" s="327"/>
      <c r="C186" s="327"/>
      <c r="D186" s="329"/>
      <c r="E186" s="61">
        <v>11001</v>
      </c>
      <c r="F186" s="116" t="s">
        <v>376</v>
      </c>
      <c r="G186" s="62">
        <f t="shared" ref="G186" si="58">+G188</f>
        <v>-500000</v>
      </c>
    </row>
    <row r="187" spans="1:7" s="7" customFormat="1" ht="15.6" customHeight="1" x14ac:dyDescent="0.25">
      <c r="A187" s="360"/>
      <c r="B187" s="327"/>
      <c r="C187" s="327"/>
      <c r="D187" s="329"/>
      <c r="E187" s="357"/>
      <c r="F187" s="58" t="s">
        <v>15</v>
      </c>
      <c r="G187" s="65"/>
    </row>
    <row r="188" spans="1:7" s="8" customFormat="1" ht="36.6" customHeight="1" x14ac:dyDescent="0.25">
      <c r="A188" s="360"/>
      <c r="B188" s="327"/>
      <c r="C188" s="327"/>
      <c r="D188" s="329"/>
      <c r="E188" s="358"/>
      <c r="F188" s="63" t="s">
        <v>377</v>
      </c>
      <c r="G188" s="64">
        <f t="shared" ref="G188" si="59">+G190</f>
        <v>-500000</v>
      </c>
    </row>
    <row r="189" spans="1:7" s="7" customFormat="1" ht="51.75" x14ac:dyDescent="0.25">
      <c r="A189" s="360"/>
      <c r="B189" s="327"/>
      <c r="C189" s="327"/>
      <c r="D189" s="329"/>
      <c r="E189" s="358"/>
      <c r="F189" s="58" t="s">
        <v>12</v>
      </c>
      <c r="G189" s="65"/>
    </row>
    <row r="190" spans="1:7" s="7" customFormat="1" ht="16.899999999999999" customHeight="1" x14ac:dyDescent="0.25">
      <c r="A190" s="360"/>
      <c r="B190" s="327"/>
      <c r="C190" s="327"/>
      <c r="D190" s="329"/>
      <c r="E190" s="358"/>
      <c r="F190" s="67" t="s">
        <v>6</v>
      </c>
      <c r="G190" s="57">
        <f t="shared" ref="G190:G192" si="60">+G191</f>
        <v>-500000</v>
      </c>
    </row>
    <row r="191" spans="1:7" s="7" customFormat="1" ht="16.899999999999999" customHeight="1" x14ac:dyDescent="0.25">
      <c r="A191" s="360"/>
      <c r="B191" s="327"/>
      <c r="C191" s="327"/>
      <c r="D191" s="329"/>
      <c r="E191" s="358"/>
      <c r="F191" s="58" t="s">
        <v>107</v>
      </c>
      <c r="G191" s="56">
        <f t="shared" si="60"/>
        <v>-500000</v>
      </c>
    </row>
    <row r="192" spans="1:7" s="7" customFormat="1" ht="15.6" customHeight="1" x14ac:dyDescent="0.25">
      <c r="A192" s="360"/>
      <c r="B192" s="327"/>
      <c r="C192" s="327"/>
      <c r="D192" s="329"/>
      <c r="E192" s="358"/>
      <c r="F192" s="58" t="s">
        <v>108</v>
      </c>
      <c r="G192" s="56">
        <f t="shared" si="60"/>
        <v>-500000</v>
      </c>
    </row>
    <row r="193" spans="1:8" s="7" customFormat="1" x14ac:dyDescent="0.25">
      <c r="A193" s="360"/>
      <c r="B193" s="327"/>
      <c r="C193" s="327"/>
      <c r="D193" s="329"/>
      <c r="E193" s="359"/>
      <c r="F193" s="280" t="s">
        <v>378</v>
      </c>
      <c r="G193" s="56">
        <v>-500000</v>
      </c>
      <c r="H193" s="9"/>
    </row>
  </sheetData>
  <mergeCells count="59">
    <mergeCell ref="A176:A193"/>
    <mergeCell ref="B178:B193"/>
    <mergeCell ref="C180:C193"/>
    <mergeCell ref="D184:D193"/>
    <mergeCell ref="B176:B177"/>
    <mergeCell ref="C176:C179"/>
    <mergeCell ref="D176:D183"/>
    <mergeCell ref="E184:F184"/>
    <mergeCell ref="E187:E193"/>
    <mergeCell ref="B35:B36"/>
    <mergeCell ref="E70:E75"/>
    <mergeCell ref="E89:F89"/>
    <mergeCell ref="E143:E149"/>
    <mergeCell ref="D45:D62"/>
    <mergeCell ref="C39:C62"/>
    <mergeCell ref="C35:C38"/>
    <mergeCell ref="D35:D42"/>
    <mergeCell ref="E76:F76"/>
    <mergeCell ref="E63:E69"/>
    <mergeCell ref="E56:E62"/>
    <mergeCell ref="C72:C156"/>
    <mergeCell ref="C70:C71"/>
    <mergeCell ref="E126:E133"/>
    <mergeCell ref="F1:G1"/>
    <mergeCell ref="D70:D75"/>
    <mergeCell ref="E101:E108"/>
    <mergeCell ref="E92:E99"/>
    <mergeCell ref="A7:G7"/>
    <mergeCell ref="A11:C11"/>
    <mergeCell ref="D11:E11"/>
    <mergeCell ref="F11:F12"/>
    <mergeCell ref="F3:G3"/>
    <mergeCell ref="E43:F43"/>
    <mergeCell ref="E24:F24"/>
    <mergeCell ref="A16:A34"/>
    <mergeCell ref="B18:B34"/>
    <mergeCell ref="C20:C34"/>
    <mergeCell ref="D26:D34"/>
    <mergeCell ref="E118:E124"/>
    <mergeCell ref="E111:E117"/>
    <mergeCell ref="B16:B17"/>
    <mergeCell ref="C16:C19"/>
    <mergeCell ref="D16:D23"/>
    <mergeCell ref="B157:B173"/>
    <mergeCell ref="A35:A173"/>
    <mergeCell ref="B37:B62"/>
    <mergeCell ref="B70:B156"/>
    <mergeCell ref="F2:G2"/>
    <mergeCell ref="C157:C158"/>
    <mergeCell ref="D157:D162"/>
    <mergeCell ref="E163:F163"/>
    <mergeCell ref="E166:E173"/>
    <mergeCell ref="D165:D173"/>
    <mergeCell ref="C159:C173"/>
    <mergeCell ref="E79:E88"/>
    <mergeCell ref="D90:D156"/>
    <mergeCell ref="D78:D88"/>
    <mergeCell ref="E150:E156"/>
    <mergeCell ref="E136:E14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74"/>
  <sheetViews>
    <sheetView topLeftCell="A14" zoomScale="70" zoomScaleNormal="70" workbookViewId="0">
      <selection activeCell="E46" sqref="E46"/>
    </sheetView>
  </sheetViews>
  <sheetFormatPr defaultColWidth="9.140625" defaultRowHeight="17.25" x14ac:dyDescent="0.3"/>
  <cols>
    <col min="1" max="1" width="9.140625" style="78"/>
    <col min="2" max="2" width="9.140625" style="78" customWidth="1"/>
    <col min="3" max="3" width="54.28515625" style="78" customWidth="1"/>
    <col min="4" max="4" width="27.7109375" style="78" customWidth="1"/>
    <col min="5" max="8" width="20.42578125" style="78" customWidth="1"/>
    <col min="9" max="12" width="21.28515625" style="78" bestFit="1" customWidth="1"/>
    <col min="13" max="16384" width="9.140625" style="78"/>
  </cols>
  <sheetData>
    <row r="1" spans="1:12" s="164" customFormat="1" ht="26.65" customHeight="1" x14ac:dyDescent="0.25">
      <c r="A1" s="162"/>
      <c r="B1" s="163"/>
      <c r="C1" s="163"/>
      <c r="D1" s="163"/>
      <c r="E1" s="162"/>
      <c r="F1" s="373" t="s">
        <v>20</v>
      </c>
      <c r="G1" s="373"/>
      <c r="H1" s="373"/>
    </row>
    <row r="2" spans="1:12" s="16" customFormat="1" x14ac:dyDescent="0.3">
      <c r="A2" s="146"/>
      <c r="B2" s="146"/>
      <c r="C2" s="146"/>
      <c r="D2" s="146"/>
      <c r="E2" s="147"/>
      <c r="F2" s="374" t="s">
        <v>71</v>
      </c>
      <c r="G2" s="374"/>
      <c r="H2" s="374"/>
    </row>
    <row r="3" spans="1:12" s="16" customFormat="1" x14ac:dyDescent="0.3">
      <c r="A3" s="146"/>
      <c r="B3" s="146"/>
      <c r="C3" s="146"/>
      <c r="D3" s="146"/>
      <c r="E3" s="147"/>
      <c r="F3" s="374" t="s">
        <v>19</v>
      </c>
      <c r="G3" s="374"/>
      <c r="H3" s="374"/>
    </row>
    <row r="4" spans="1:12" s="16" customFormat="1" x14ac:dyDescent="0.3">
      <c r="A4" s="167"/>
      <c r="B4" s="167"/>
      <c r="C4" s="148"/>
      <c r="D4" s="147"/>
      <c r="E4" s="147"/>
      <c r="F4" s="147"/>
      <c r="G4" s="147"/>
      <c r="H4" s="147"/>
    </row>
    <row r="5" spans="1:12" s="16" customFormat="1" ht="37.5" customHeight="1" x14ac:dyDescent="0.3">
      <c r="A5" s="375" t="s">
        <v>224</v>
      </c>
      <c r="B5" s="376"/>
      <c r="C5" s="376"/>
      <c r="D5" s="376"/>
      <c r="E5" s="376"/>
      <c r="F5" s="376"/>
      <c r="G5" s="376"/>
      <c r="H5" s="376"/>
    </row>
    <row r="6" spans="1:12" s="16" customFormat="1" ht="37.5" customHeight="1" x14ac:dyDescent="0.3">
      <c r="A6" s="376"/>
      <c r="B6" s="376"/>
      <c r="C6" s="376"/>
      <c r="D6" s="376"/>
      <c r="E6" s="376"/>
      <c r="F6" s="376"/>
      <c r="G6" s="376"/>
      <c r="H6" s="376"/>
    </row>
    <row r="7" spans="1:12" s="16" customFormat="1" x14ac:dyDescent="0.3">
      <c r="E7" s="147"/>
      <c r="F7" s="147"/>
      <c r="G7" s="147"/>
    </row>
    <row r="8" spans="1:12" s="16" customFormat="1" x14ac:dyDescent="0.3">
      <c r="A8" s="149"/>
      <c r="B8" s="149"/>
      <c r="C8" s="149"/>
      <c r="D8" s="150"/>
      <c r="E8" s="147"/>
      <c r="F8" s="147"/>
      <c r="G8" s="377" t="s">
        <v>8</v>
      </c>
      <c r="H8" s="377"/>
    </row>
    <row r="9" spans="1:12" s="16" customFormat="1" ht="45" customHeight="1" x14ac:dyDescent="0.3">
      <c r="A9" s="364" t="s">
        <v>31</v>
      </c>
      <c r="B9" s="365"/>
      <c r="C9" s="368" t="s">
        <v>32</v>
      </c>
      <c r="D9" s="366" t="s">
        <v>33</v>
      </c>
      <c r="E9" s="361" t="s">
        <v>44</v>
      </c>
      <c r="F9" s="362"/>
      <c r="G9" s="362"/>
      <c r="H9" s="363"/>
    </row>
    <row r="10" spans="1:12" s="16" customFormat="1" ht="103.5" x14ac:dyDescent="0.3">
      <c r="A10" s="131" t="s">
        <v>13</v>
      </c>
      <c r="B10" s="131" t="s">
        <v>14</v>
      </c>
      <c r="C10" s="369"/>
      <c r="D10" s="367"/>
      <c r="E10" s="151" t="s">
        <v>34</v>
      </c>
      <c r="F10" s="151" t="s">
        <v>35</v>
      </c>
      <c r="G10" s="151" t="s">
        <v>36</v>
      </c>
      <c r="H10" s="151" t="s">
        <v>37</v>
      </c>
    </row>
    <row r="11" spans="1:12" s="16" customFormat="1" x14ac:dyDescent="0.3">
      <c r="A11" s="131"/>
      <c r="B11" s="131"/>
      <c r="C11" s="17" t="s">
        <v>38</v>
      </c>
      <c r="D11" s="1">
        <f>SUM(E11:H11)</f>
        <v>473266.20000000007</v>
      </c>
      <c r="E11" s="18">
        <f>+E13</f>
        <v>-493719.6</v>
      </c>
      <c r="F11" s="18">
        <f>+F13</f>
        <v>919457.8</v>
      </c>
      <c r="G11" s="18">
        <f>+G13</f>
        <v>1870</v>
      </c>
      <c r="H11" s="18">
        <f>+H13</f>
        <v>45658</v>
      </c>
      <c r="I11" s="246"/>
      <c r="J11" s="246"/>
      <c r="K11" s="246"/>
      <c r="L11" s="246"/>
    </row>
    <row r="12" spans="1:12" s="16" customFormat="1" x14ac:dyDescent="0.3">
      <c r="A12" s="131"/>
      <c r="B12" s="131"/>
      <c r="C12" s="17" t="s">
        <v>39</v>
      </c>
      <c r="D12" s="244"/>
      <c r="E12" s="245"/>
      <c r="F12" s="245"/>
      <c r="G12" s="245"/>
      <c r="H12" s="245"/>
      <c r="I12" s="247"/>
      <c r="J12" s="247"/>
      <c r="K12" s="247"/>
      <c r="L12" s="247"/>
    </row>
    <row r="13" spans="1:12" s="16" customFormat="1" ht="51.75" x14ac:dyDescent="0.3">
      <c r="A13" s="153"/>
      <c r="B13" s="154"/>
      <c r="C13" s="154" t="s">
        <v>16</v>
      </c>
      <c r="D13" s="1">
        <f>SUM(E13:H13)</f>
        <v>473266.20000000007</v>
      </c>
      <c r="E13" s="155">
        <f>+E15+E19+E20+E38+E44+E51+E54</f>
        <v>-493719.6</v>
      </c>
      <c r="F13" s="155">
        <f t="shared" ref="F13:H13" si="0">+F15+F19+F20+F38+F44+F51+F54</f>
        <v>919457.8</v>
      </c>
      <c r="G13" s="155">
        <f t="shared" si="0"/>
        <v>1870</v>
      </c>
      <c r="H13" s="155">
        <f t="shared" si="0"/>
        <v>45658</v>
      </c>
      <c r="I13" s="152"/>
      <c r="J13" s="152"/>
      <c r="K13" s="152"/>
      <c r="L13" s="152"/>
    </row>
    <row r="14" spans="1:12" s="16" customFormat="1" x14ac:dyDescent="0.3">
      <c r="A14" s="153"/>
      <c r="B14" s="153"/>
      <c r="C14" s="153" t="s">
        <v>40</v>
      </c>
      <c r="D14" s="156"/>
      <c r="E14" s="156"/>
      <c r="F14" s="156"/>
      <c r="G14" s="156"/>
      <c r="H14" s="156"/>
    </row>
    <row r="15" spans="1:12" s="16" customFormat="1" ht="34.5" x14ac:dyDescent="0.3">
      <c r="A15" s="193">
        <v>1075</v>
      </c>
      <c r="B15" s="193">
        <v>32001</v>
      </c>
      <c r="C15" s="85" t="s">
        <v>395</v>
      </c>
      <c r="D15" s="104">
        <f>SUM(E15:H15)</f>
        <v>-101726.7</v>
      </c>
      <c r="E15" s="104">
        <f>+E17</f>
        <v>0</v>
      </c>
      <c r="F15" s="104">
        <f t="shared" ref="F15:H15" si="1">+F17</f>
        <v>-101726.7</v>
      </c>
      <c r="G15" s="104">
        <f t="shared" si="1"/>
        <v>0</v>
      </c>
      <c r="H15" s="104">
        <f t="shared" si="1"/>
        <v>0</v>
      </c>
      <c r="I15" s="290"/>
      <c r="J15" s="290"/>
      <c r="K15" s="290"/>
      <c r="L15" s="291"/>
    </row>
    <row r="16" spans="1:12" s="2" customFormat="1" x14ac:dyDescent="0.3">
      <c r="A16" s="276"/>
      <c r="B16" s="276"/>
      <c r="C16" s="277" t="s">
        <v>5</v>
      </c>
      <c r="D16" s="292"/>
      <c r="E16" s="293"/>
      <c r="F16" s="293"/>
      <c r="G16" s="293"/>
      <c r="H16" s="293"/>
      <c r="I16" s="290"/>
      <c r="J16" s="290"/>
      <c r="K16" s="290"/>
      <c r="L16" s="291"/>
    </row>
    <row r="17" spans="1:12" s="298" customFormat="1" ht="16.899999999999999" customHeight="1" x14ac:dyDescent="0.3">
      <c r="A17" s="294"/>
      <c r="B17" s="294"/>
      <c r="C17" s="278" t="s">
        <v>394</v>
      </c>
      <c r="D17" s="295">
        <f>SUM(E17:H17)</f>
        <v>-101726.7</v>
      </c>
      <c r="E17" s="295">
        <f>+E18</f>
        <v>0</v>
      </c>
      <c r="F17" s="295">
        <f t="shared" ref="F17:H17" si="2">+F18</f>
        <v>-101726.7</v>
      </c>
      <c r="G17" s="295">
        <f t="shared" si="2"/>
        <v>0</v>
      </c>
      <c r="H17" s="295">
        <f t="shared" si="2"/>
        <v>0</v>
      </c>
      <c r="I17" s="296"/>
      <c r="J17" s="296"/>
      <c r="K17" s="296"/>
      <c r="L17" s="297"/>
    </row>
    <row r="18" spans="1:12" s="302" customFormat="1" ht="51.75" x14ac:dyDescent="0.3">
      <c r="A18" s="299"/>
      <c r="B18" s="299"/>
      <c r="C18" s="70" t="s">
        <v>396</v>
      </c>
      <c r="D18" s="300">
        <f t="shared" ref="D18" si="3">+E18+F18+G18+H18</f>
        <v>-101726.7</v>
      </c>
      <c r="E18" s="300"/>
      <c r="F18" s="300">
        <f>+'Հավելված N 9'!I72+'Հավելված N 9'!I74+'Հավելված N 9'!I75</f>
        <v>-101726.7</v>
      </c>
      <c r="G18" s="300"/>
      <c r="H18" s="300"/>
      <c r="I18" s="202"/>
      <c r="J18" s="202"/>
      <c r="K18" s="202"/>
      <c r="L18" s="301"/>
    </row>
    <row r="19" spans="1:12" s="16" customFormat="1" ht="120.75" x14ac:dyDescent="0.3">
      <c r="A19" s="193">
        <v>1236</v>
      </c>
      <c r="B19" s="61">
        <v>31001</v>
      </c>
      <c r="C19" s="194" t="s">
        <v>290</v>
      </c>
      <c r="D19" s="72">
        <f>SUM(E19:H19)</f>
        <v>28266.199999999997</v>
      </c>
      <c r="E19" s="104">
        <v>0</v>
      </c>
      <c r="F19" s="104">
        <v>0</v>
      </c>
      <c r="G19" s="104">
        <v>0</v>
      </c>
      <c r="H19" s="104">
        <f>+'Հավելված N 9'!I45</f>
        <v>28266.199999999997</v>
      </c>
    </row>
    <row r="20" spans="1:12" s="16" customFormat="1" x14ac:dyDescent="0.3">
      <c r="A20" s="193">
        <v>1236</v>
      </c>
      <c r="B20" s="61">
        <v>32001</v>
      </c>
      <c r="C20" s="194" t="s">
        <v>175</v>
      </c>
      <c r="D20" s="72">
        <f>SUM(E20:H20)</f>
        <v>-484436.8</v>
      </c>
      <c r="E20" s="104">
        <f>+E22+E24+E27+E29+E31+E36</f>
        <v>-484436.8</v>
      </c>
      <c r="F20" s="104">
        <f t="shared" ref="F20:H20" si="4">+F22+F24+F27+F29+F31+F36</f>
        <v>0</v>
      </c>
      <c r="G20" s="104">
        <f t="shared" si="4"/>
        <v>0</v>
      </c>
      <c r="H20" s="104">
        <f t="shared" si="4"/>
        <v>0</v>
      </c>
    </row>
    <row r="21" spans="1:12" s="31" customFormat="1" x14ac:dyDescent="0.3">
      <c r="A21" s="195"/>
      <c r="B21" s="195"/>
      <c r="C21" s="196" t="s">
        <v>5</v>
      </c>
      <c r="D21" s="197"/>
      <c r="E21" s="198"/>
      <c r="F21" s="74"/>
      <c r="G21" s="74"/>
      <c r="H21" s="74"/>
    </row>
    <row r="22" spans="1:12" s="34" customFormat="1" x14ac:dyDescent="0.3">
      <c r="A22" s="74"/>
      <c r="B22" s="74"/>
      <c r="C22" s="26" t="s">
        <v>215</v>
      </c>
      <c r="D22" s="105">
        <f>SUM(E22:H22)</f>
        <v>2088</v>
      </c>
      <c r="E22" s="106">
        <f>+E23</f>
        <v>2088</v>
      </c>
      <c r="F22" s="106">
        <f t="shared" ref="F22:H22" si="5">+F23</f>
        <v>0</v>
      </c>
      <c r="G22" s="106">
        <f t="shared" si="5"/>
        <v>0</v>
      </c>
      <c r="H22" s="106">
        <f t="shared" si="5"/>
        <v>0</v>
      </c>
    </row>
    <row r="23" spans="1:12" s="39" customFormat="1" ht="34.5" x14ac:dyDescent="0.3">
      <c r="A23" s="195"/>
      <c r="B23" s="195"/>
      <c r="C23" s="35" t="s">
        <v>360</v>
      </c>
      <c r="D23" s="190">
        <f t="shared" ref="D23" si="6">+E23+F23+G23+H23</f>
        <v>2088</v>
      </c>
      <c r="E23" s="191">
        <v>2088</v>
      </c>
      <c r="F23" s="191"/>
      <c r="G23" s="191"/>
      <c r="H23" s="192"/>
    </row>
    <row r="24" spans="1:12" s="34" customFormat="1" x14ac:dyDescent="0.3">
      <c r="A24" s="74"/>
      <c r="B24" s="74"/>
      <c r="C24" s="26" t="s">
        <v>43</v>
      </c>
      <c r="D24" s="105">
        <f>SUM(E24:H24)</f>
        <v>-49246.299999999988</v>
      </c>
      <c r="E24" s="106">
        <f>SUM(E25:E26)</f>
        <v>-49246.299999999988</v>
      </c>
      <c r="F24" s="106">
        <f t="shared" ref="F24:H24" si="7">SUM(F25:F26)</f>
        <v>0</v>
      </c>
      <c r="G24" s="106">
        <f t="shared" si="7"/>
        <v>0</v>
      </c>
      <c r="H24" s="106">
        <f t="shared" si="7"/>
        <v>0</v>
      </c>
    </row>
    <row r="25" spans="1:12" s="39" customFormat="1" ht="34.5" x14ac:dyDescent="0.25">
      <c r="A25" s="370"/>
      <c r="B25" s="370"/>
      <c r="C25" s="35" t="s">
        <v>361</v>
      </c>
      <c r="D25" s="190">
        <f t="shared" ref="D25" si="8">+E25+F25+G25+H25</f>
        <v>-1184.2999999999884</v>
      </c>
      <c r="E25" s="191">
        <v>-1184.2999999999884</v>
      </c>
      <c r="F25" s="191"/>
      <c r="G25" s="191"/>
      <c r="H25" s="192"/>
    </row>
    <row r="26" spans="1:12" s="39" customFormat="1" ht="34.5" x14ac:dyDescent="0.25">
      <c r="A26" s="372"/>
      <c r="B26" s="372"/>
      <c r="C26" s="35" t="s">
        <v>178</v>
      </c>
      <c r="D26" s="190">
        <f t="shared" ref="D26" si="9">+E26+F26+G26+H26</f>
        <v>-48062</v>
      </c>
      <c r="E26" s="191">
        <v>-48062</v>
      </c>
      <c r="F26" s="191"/>
      <c r="G26" s="191"/>
      <c r="H26" s="192"/>
    </row>
    <row r="27" spans="1:12" s="34" customFormat="1" x14ac:dyDescent="0.3">
      <c r="A27" s="74"/>
      <c r="B27" s="74"/>
      <c r="C27" s="26" t="s">
        <v>67</v>
      </c>
      <c r="D27" s="105">
        <f>SUM(E27:H27)</f>
        <v>-19306.700000000012</v>
      </c>
      <c r="E27" s="106">
        <f>+E28</f>
        <v>-19306.700000000012</v>
      </c>
      <c r="F27" s="106">
        <f t="shared" ref="F27:H27" si="10">+F28</f>
        <v>0</v>
      </c>
      <c r="G27" s="106">
        <f t="shared" si="10"/>
        <v>0</v>
      </c>
      <c r="H27" s="106">
        <f t="shared" si="10"/>
        <v>0</v>
      </c>
    </row>
    <row r="28" spans="1:12" s="39" customFormat="1" ht="34.5" x14ac:dyDescent="0.3">
      <c r="A28" s="168"/>
      <c r="B28" s="168"/>
      <c r="C28" s="35" t="s">
        <v>168</v>
      </c>
      <c r="D28" s="190">
        <f t="shared" ref="D28" si="11">+E28+F28+G28+H28</f>
        <v>-19306.700000000012</v>
      </c>
      <c r="E28" s="191">
        <v>-19306.700000000012</v>
      </c>
      <c r="F28" s="191"/>
      <c r="G28" s="191"/>
      <c r="H28" s="192"/>
    </row>
    <row r="29" spans="1:12" s="34" customFormat="1" x14ac:dyDescent="0.3">
      <c r="A29" s="74"/>
      <c r="B29" s="74"/>
      <c r="C29" s="26" t="s">
        <v>169</v>
      </c>
      <c r="D29" s="105">
        <f>SUM(E29:H29)</f>
        <v>-126903</v>
      </c>
      <c r="E29" s="106">
        <f>+E30</f>
        <v>-126903</v>
      </c>
      <c r="F29" s="106">
        <f t="shared" ref="F29:H29" si="12">+F30</f>
        <v>0</v>
      </c>
      <c r="G29" s="106">
        <f t="shared" si="12"/>
        <v>0</v>
      </c>
      <c r="H29" s="106">
        <f t="shared" si="12"/>
        <v>0</v>
      </c>
    </row>
    <row r="30" spans="1:12" s="39" customFormat="1" ht="34.5" x14ac:dyDescent="0.3">
      <c r="A30" s="168"/>
      <c r="B30" s="168"/>
      <c r="C30" s="35" t="s">
        <v>170</v>
      </c>
      <c r="D30" s="190">
        <f t="shared" ref="D30" si="13">+E30+F30+G30+H30</f>
        <v>-126903</v>
      </c>
      <c r="E30" s="191">
        <v>-126903</v>
      </c>
      <c r="F30" s="191"/>
      <c r="G30" s="191"/>
      <c r="H30" s="192"/>
    </row>
    <row r="31" spans="1:12" s="34" customFormat="1" x14ac:dyDescent="0.3">
      <c r="A31" s="74"/>
      <c r="B31" s="74"/>
      <c r="C31" s="26" t="s">
        <v>60</v>
      </c>
      <c r="D31" s="105">
        <f>SUM(E31:H31)</f>
        <v>-230144.8</v>
      </c>
      <c r="E31" s="106">
        <f>SUM(E32:E35)</f>
        <v>-230144.8</v>
      </c>
      <c r="F31" s="106">
        <f t="shared" ref="F31:H31" si="14">SUM(F32:F35)</f>
        <v>0</v>
      </c>
      <c r="G31" s="106">
        <f t="shared" si="14"/>
        <v>0</v>
      </c>
      <c r="H31" s="106">
        <f t="shared" si="14"/>
        <v>0</v>
      </c>
    </row>
    <row r="32" spans="1:12" s="39" customFormat="1" ht="34.5" x14ac:dyDescent="0.25">
      <c r="A32" s="370"/>
      <c r="B32" s="370"/>
      <c r="C32" s="35" t="s">
        <v>171</v>
      </c>
      <c r="D32" s="190">
        <f t="shared" ref="D32:D34" si="15">+E32+F32+G32+H32</f>
        <v>-67916.099999999991</v>
      </c>
      <c r="E32" s="191">
        <f>-147680.9+79764.8</f>
        <v>-67916.099999999991</v>
      </c>
      <c r="F32" s="191"/>
      <c r="G32" s="191"/>
      <c r="H32" s="192"/>
    </row>
    <row r="33" spans="1:44" s="39" customFormat="1" ht="34.5" x14ac:dyDescent="0.25">
      <c r="A33" s="371"/>
      <c r="B33" s="371"/>
      <c r="C33" s="35" t="s">
        <v>172</v>
      </c>
      <c r="D33" s="190">
        <f t="shared" si="15"/>
        <v>-193920</v>
      </c>
      <c r="E33" s="191">
        <v>-193920</v>
      </c>
      <c r="F33" s="191"/>
      <c r="G33" s="191"/>
      <c r="H33" s="192"/>
    </row>
    <row r="34" spans="1:44" s="39" customFormat="1" ht="34.5" x14ac:dyDescent="0.25">
      <c r="A34" s="371"/>
      <c r="B34" s="371"/>
      <c r="C34" s="35" t="s">
        <v>173</v>
      </c>
      <c r="D34" s="190">
        <f t="shared" si="15"/>
        <v>-118308.70000000001</v>
      </c>
      <c r="E34" s="191">
        <v>-118308.70000000001</v>
      </c>
      <c r="F34" s="191"/>
      <c r="G34" s="191"/>
      <c r="H34" s="192"/>
    </row>
    <row r="35" spans="1:44" s="39" customFormat="1" ht="34.5" x14ac:dyDescent="0.25">
      <c r="A35" s="372"/>
      <c r="B35" s="372"/>
      <c r="C35" s="35" t="s">
        <v>176</v>
      </c>
      <c r="D35" s="190">
        <f t="shared" ref="D35" si="16">+E35+F35+G35+H35</f>
        <v>150000</v>
      </c>
      <c r="E35" s="191">
        <f>+'Հավելված N 9'!I24</f>
        <v>150000</v>
      </c>
      <c r="F35" s="191"/>
      <c r="G35" s="191"/>
      <c r="H35" s="192"/>
    </row>
    <row r="36" spans="1:44" s="34" customFormat="1" x14ac:dyDescent="0.3">
      <c r="A36" s="74"/>
      <c r="B36" s="74"/>
      <c r="C36" s="26" t="s">
        <v>69</v>
      </c>
      <c r="D36" s="105">
        <f>SUM(E36:H36)</f>
        <v>-60924</v>
      </c>
      <c r="E36" s="106">
        <f>+E37</f>
        <v>-60924</v>
      </c>
      <c r="F36" s="106">
        <f>+F37</f>
        <v>0</v>
      </c>
      <c r="G36" s="106">
        <f t="shared" ref="G36:H36" si="17">+G37</f>
        <v>0</v>
      </c>
      <c r="H36" s="106">
        <f t="shared" si="17"/>
        <v>0</v>
      </c>
    </row>
    <row r="37" spans="1:44" s="39" customFormat="1" ht="34.5" x14ac:dyDescent="0.3">
      <c r="A37" s="168"/>
      <c r="B37" s="168"/>
      <c r="C37" s="35" t="s">
        <v>174</v>
      </c>
      <c r="D37" s="190">
        <f t="shared" ref="D37" si="18">+E37+F37+G37+H37</f>
        <v>-60924</v>
      </c>
      <c r="E37" s="191">
        <v>-60924</v>
      </c>
      <c r="F37" s="191"/>
      <c r="G37" s="191"/>
      <c r="H37" s="192"/>
    </row>
    <row r="38" spans="1:44" s="120" customFormat="1" ht="34.5" x14ac:dyDescent="0.3">
      <c r="A38" s="117">
        <v>1236</v>
      </c>
      <c r="B38" s="76">
        <v>32002</v>
      </c>
      <c r="C38" s="116" t="s">
        <v>113</v>
      </c>
      <c r="D38" s="118">
        <f>SUM(E38:H38)</f>
        <v>23054.5</v>
      </c>
      <c r="E38" s="119">
        <f>+E40+E42</f>
        <v>0</v>
      </c>
      <c r="F38" s="119">
        <f t="shared" ref="F38:H38" si="19">+F40+F42</f>
        <v>21184.5</v>
      </c>
      <c r="G38" s="119">
        <f t="shared" si="19"/>
        <v>1870</v>
      </c>
      <c r="H38" s="119">
        <f t="shared" si="19"/>
        <v>0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</row>
    <row r="39" spans="1:44" s="125" customFormat="1" x14ac:dyDescent="0.3">
      <c r="A39" s="121"/>
      <c r="B39" s="121"/>
      <c r="C39" s="122" t="s">
        <v>5</v>
      </c>
      <c r="D39" s="29"/>
      <c r="E39" s="123"/>
      <c r="F39" s="123"/>
      <c r="G39" s="123"/>
      <c r="H39" s="123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</row>
    <row r="40" spans="1:44" s="34" customFormat="1" x14ac:dyDescent="0.3">
      <c r="A40" s="30"/>
      <c r="B40" s="30"/>
      <c r="C40" s="26" t="s">
        <v>67</v>
      </c>
      <c r="D40" s="32">
        <f>SUM(E40:H40)</f>
        <v>21184.5</v>
      </c>
      <c r="E40" s="33">
        <f>+E41</f>
        <v>0</v>
      </c>
      <c r="F40" s="33">
        <f t="shared" ref="F40:H42" si="20">+F41</f>
        <v>21184.5</v>
      </c>
      <c r="G40" s="33">
        <f t="shared" si="20"/>
        <v>0</v>
      </c>
      <c r="H40" s="33">
        <f t="shared" si="20"/>
        <v>0</v>
      </c>
    </row>
    <row r="41" spans="1:44" s="39" customFormat="1" ht="34.5" x14ac:dyDescent="0.3">
      <c r="A41" s="168"/>
      <c r="B41" s="168"/>
      <c r="C41" s="35" t="s">
        <v>367</v>
      </c>
      <c r="D41" s="36">
        <f t="shared" ref="D41" si="21">+E41+F41+G41+H41</f>
        <v>21184.5</v>
      </c>
      <c r="E41" s="37"/>
      <c r="F41" s="37">
        <f>+'Հավելված N 9'!I108+'Հավելված N 9'!I110+'Հավելված N 9'!I111</f>
        <v>21184.5</v>
      </c>
      <c r="G41" s="37"/>
      <c r="H41" s="38"/>
    </row>
    <row r="42" spans="1:44" s="34" customFormat="1" x14ac:dyDescent="0.3">
      <c r="A42" s="30"/>
      <c r="B42" s="30"/>
      <c r="C42" s="26" t="s">
        <v>68</v>
      </c>
      <c r="D42" s="32">
        <f>SUM(E42:H42)</f>
        <v>1870</v>
      </c>
      <c r="E42" s="33">
        <f>+E43</f>
        <v>0</v>
      </c>
      <c r="F42" s="33">
        <f t="shared" si="20"/>
        <v>0</v>
      </c>
      <c r="G42" s="33">
        <f t="shared" si="20"/>
        <v>1870</v>
      </c>
      <c r="H42" s="33">
        <f t="shared" si="20"/>
        <v>0</v>
      </c>
    </row>
    <row r="43" spans="1:44" s="39" customFormat="1" x14ac:dyDescent="0.3">
      <c r="A43" s="168"/>
      <c r="B43" s="168"/>
      <c r="C43" s="35" t="s">
        <v>252</v>
      </c>
      <c r="D43" s="36">
        <f t="shared" ref="D43" si="22">+E43+F43+G43+H43</f>
        <v>1870</v>
      </c>
      <c r="E43" s="37"/>
      <c r="F43" s="37"/>
      <c r="G43" s="37">
        <f>+'Հավելված N 9'!I41+'Հավելված N 9'!I42</f>
        <v>1870</v>
      </c>
      <c r="H43" s="38"/>
    </row>
    <row r="44" spans="1:44" s="120" customFormat="1" ht="34.5" x14ac:dyDescent="0.3">
      <c r="A44" s="117">
        <v>1236</v>
      </c>
      <c r="B44" s="76">
        <v>32003</v>
      </c>
      <c r="C44" s="77" t="s">
        <v>180</v>
      </c>
      <c r="D44" s="118">
        <f>SUM(E44:H44)</f>
        <v>-9282.7999999999593</v>
      </c>
      <c r="E44" s="119">
        <f>E46+E47+E49</f>
        <v>-9282.7999999999593</v>
      </c>
      <c r="F44" s="119">
        <f t="shared" ref="F44:H44" si="23">F46+F49</f>
        <v>0</v>
      </c>
      <c r="G44" s="119">
        <f t="shared" si="23"/>
        <v>0</v>
      </c>
      <c r="H44" s="119">
        <f t="shared" si="23"/>
        <v>0</v>
      </c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</row>
    <row r="45" spans="1:44" s="125" customFormat="1" x14ac:dyDescent="0.3">
      <c r="A45" s="121"/>
      <c r="B45" s="121"/>
      <c r="C45" s="122" t="s">
        <v>5</v>
      </c>
      <c r="D45" s="29"/>
      <c r="E45" s="123"/>
      <c r="F45" s="124"/>
      <c r="G45" s="124"/>
      <c r="H45" s="124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</row>
    <row r="46" spans="1:44" s="34" customFormat="1" ht="34.5" x14ac:dyDescent="0.3">
      <c r="A46" s="30"/>
      <c r="B46" s="30"/>
      <c r="C46" s="26" t="s">
        <v>180</v>
      </c>
      <c r="D46" s="32">
        <f>SUM(E46:H46)</f>
        <v>220717.20000000004</v>
      </c>
      <c r="E46" s="33">
        <f>-348273.3+603710.9-13535.9-21184.5</f>
        <v>220717.20000000004</v>
      </c>
      <c r="F46" s="33">
        <f t="shared" ref="F46" si="24">+F49</f>
        <v>0</v>
      </c>
      <c r="G46" s="33">
        <f t="shared" ref="G46" si="25">+G49</f>
        <v>0</v>
      </c>
      <c r="H46" s="33">
        <f t="shared" ref="H46" si="26">+H49</f>
        <v>0</v>
      </c>
    </row>
    <row r="47" spans="1:44" s="34" customFormat="1" x14ac:dyDescent="0.3">
      <c r="A47" s="30"/>
      <c r="B47" s="30"/>
      <c r="C47" s="26" t="s">
        <v>169</v>
      </c>
      <c r="D47" s="32">
        <f>SUM(E47:H47)</f>
        <v>-50000</v>
      </c>
      <c r="E47" s="33">
        <f>+E48</f>
        <v>-50000</v>
      </c>
      <c r="F47" s="33">
        <f t="shared" ref="F47:H49" si="27">+F48</f>
        <v>0</v>
      </c>
      <c r="G47" s="33">
        <f t="shared" si="27"/>
        <v>0</v>
      </c>
      <c r="H47" s="33">
        <f t="shared" si="27"/>
        <v>0</v>
      </c>
    </row>
    <row r="48" spans="1:44" s="39" customFormat="1" ht="34.5" x14ac:dyDescent="0.3">
      <c r="A48" s="168"/>
      <c r="B48" s="168"/>
      <c r="C48" s="35" t="s">
        <v>421</v>
      </c>
      <c r="D48" s="36">
        <f t="shared" ref="D48" si="28">+E48+F48+G48+H48</f>
        <v>-50000</v>
      </c>
      <c r="E48" s="37">
        <f>+'Հավելված N 9'!I79</f>
        <v>-50000</v>
      </c>
      <c r="F48" s="37"/>
      <c r="G48" s="37"/>
      <c r="H48" s="38"/>
    </row>
    <row r="49" spans="1:44" s="34" customFormat="1" x14ac:dyDescent="0.3">
      <c r="A49" s="30"/>
      <c r="B49" s="30"/>
      <c r="C49" s="26" t="s">
        <v>60</v>
      </c>
      <c r="D49" s="32">
        <f>SUM(E49:H49)</f>
        <v>-180000</v>
      </c>
      <c r="E49" s="33">
        <f>+E50</f>
        <v>-180000</v>
      </c>
      <c r="F49" s="33">
        <f t="shared" si="27"/>
        <v>0</v>
      </c>
      <c r="G49" s="33">
        <f t="shared" si="27"/>
        <v>0</v>
      </c>
      <c r="H49" s="33">
        <f t="shared" si="27"/>
        <v>0</v>
      </c>
    </row>
    <row r="50" spans="1:44" s="39" customFormat="1" x14ac:dyDescent="0.3">
      <c r="A50" s="168"/>
      <c r="B50" s="168"/>
      <c r="C50" s="35" t="s">
        <v>181</v>
      </c>
      <c r="D50" s="36">
        <f t="shared" ref="D50" si="29">+E50+F50+G50+H50</f>
        <v>-180000</v>
      </c>
      <c r="E50" s="37">
        <f>+'Հավելված N 9'!I66</f>
        <v>-180000</v>
      </c>
      <c r="F50" s="37"/>
      <c r="G50" s="37"/>
      <c r="H50" s="38"/>
    </row>
    <row r="51" spans="1:44" s="120" customFormat="1" ht="34.5" x14ac:dyDescent="0.3">
      <c r="A51" s="193">
        <v>1236</v>
      </c>
      <c r="B51" s="184">
        <v>32004</v>
      </c>
      <c r="C51" s="194" t="s">
        <v>372</v>
      </c>
      <c r="D51" s="118">
        <f>SUM(E51:H51)</f>
        <v>1000000</v>
      </c>
      <c r="E51" s="119">
        <f>+E53</f>
        <v>0</v>
      </c>
      <c r="F51" s="119">
        <f t="shared" ref="F51:H51" si="30">+F53</f>
        <v>1000000</v>
      </c>
      <c r="G51" s="119">
        <f t="shared" si="30"/>
        <v>0</v>
      </c>
      <c r="H51" s="119">
        <f t="shared" si="30"/>
        <v>0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</row>
    <row r="52" spans="1:44" s="125" customFormat="1" x14ac:dyDescent="0.3">
      <c r="A52" s="276"/>
      <c r="B52" s="276"/>
      <c r="C52" s="277" t="s">
        <v>5</v>
      </c>
      <c r="D52" s="29"/>
      <c r="E52" s="123"/>
      <c r="F52" s="124"/>
      <c r="G52" s="124"/>
      <c r="H52" s="124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</row>
    <row r="53" spans="1:44" s="34" customFormat="1" ht="34.5" x14ac:dyDescent="0.25">
      <c r="A53" s="255"/>
      <c r="B53" s="255"/>
      <c r="C53" s="278" t="s">
        <v>372</v>
      </c>
      <c r="D53" s="32">
        <f>SUM(E53:H53)</f>
        <v>1000000</v>
      </c>
      <c r="E53" s="33">
        <v>0</v>
      </c>
      <c r="F53" s="33">
        <v>1000000</v>
      </c>
      <c r="G53" s="33">
        <v>0</v>
      </c>
      <c r="H53" s="33">
        <v>0</v>
      </c>
    </row>
    <row r="54" spans="1:44" s="120" customFormat="1" ht="51.75" x14ac:dyDescent="0.3">
      <c r="A54" s="184">
        <v>1236</v>
      </c>
      <c r="B54" s="76">
        <v>32006</v>
      </c>
      <c r="C54" s="71" t="s">
        <v>147</v>
      </c>
      <c r="D54" s="118">
        <f>SUM(E54:H54)</f>
        <v>17391.8</v>
      </c>
      <c r="E54" s="119">
        <f>+E56+E63+E66</f>
        <v>0</v>
      </c>
      <c r="F54" s="119">
        <f t="shared" ref="F54:H54" si="31">+F56+F63+F66</f>
        <v>0</v>
      </c>
      <c r="G54" s="119">
        <f t="shared" si="31"/>
        <v>0</v>
      </c>
      <c r="H54" s="119">
        <f t="shared" si="31"/>
        <v>17391.8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</row>
    <row r="55" spans="1:44" s="125" customFormat="1" x14ac:dyDescent="0.3">
      <c r="A55" s="185"/>
      <c r="B55" s="185"/>
      <c r="C55" s="186" t="s">
        <v>5</v>
      </c>
      <c r="D55" s="29"/>
      <c r="E55" s="123"/>
      <c r="F55" s="124"/>
      <c r="G55" s="124"/>
      <c r="H55" s="124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</row>
    <row r="56" spans="1:44" s="34" customFormat="1" x14ac:dyDescent="0.3">
      <c r="A56" s="74"/>
      <c r="B56" s="74"/>
      <c r="C56" s="187" t="s">
        <v>215</v>
      </c>
      <c r="D56" s="32">
        <f>SUM(E56:H56)</f>
        <v>10803.8</v>
      </c>
      <c r="E56" s="33">
        <f t="shared" ref="E56:G56" si="32">SUM(E57:E62)</f>
        <v>0</v>
      </c>
      <c r="F56" s="33">
        <f t="shared" si="32"/>
        <v>0</v>
      </c>
      <c r="G56" s="33">
        <f t="shared" si="32"/>
        <v>0</v>
      </c>
      <c r="H56" s="33">
        <f>SUM(H57:H62)</f>
        <v>10803.8</v>
      </c>
    </row>
    <row r="57" spans="1:44" ht="34.5" x14ac:dyDescent="0.3">
      <c r="A57" s="370"/>
      <c r="B57" s="370"/>
      <c r="C57" s="70" t="s">
        <v>216</v>
      </c>
      <c r="D57" s="201">
        <f t="shared" ref="D57:D62" si="33">+E57+F57+G57+H57</f>
        <v>1334</v>
      </c>
      <c r="E57" s="201"/>
      <c r="F57" s="201"/>
      <c r="G57" s="201"/>
      <c r="H57" s="201">
        <v>1334</v>
      </c>
      <c r="I57" s="202"/>
      <c r="J57" s="202"/>
      <c r="K57" s="202"/>
      <c r="L57" s="202"/>
    </row>
    <row r="58" spans="1:44" ht="34.5" x14ac:dyDescent="0.3">
      <c r="A58" s="371"/>
      <c r="B58" s="371"/>
      <c r="C58" s="263" t="s">
        <v>217</v>
      </c>
      <c r="D58" s="201">
        <f t="shared" si="33"/>
        <v>1334</v>
      </c>
      <c r="E58" s="201"/>
      <c r="F58" s="201"/>
      <c r="G58" s="201"/>
      <c r="H58" s="201">
        <v>1334</v>
      </c>
      <c r="I58" s="202"/>
      <c r="J58" s="202"/>
      <c r="K58" s="202"/>
      <c r="L58" s="202"/>
    </row>
    <row r="59" spans="1:44" ht="34.5" x14ac:dyDescent="0.3">
      <c r="A59" s="371"/>
      <c r="B59" s="371"/>
      <c r="C59" s="263" t="s">
        <v>218</v>
      </c>
      <c r="D59" s="201">
        <f t="shared" si="33"/>
        <v>1334</v>
      </c>
      <c r="E59" s="201"/>
      <c r="F59" s="201"/>
      <c r="G59" s="201"/>
      <c r="H59" s="201">
        <v>1334</v>
      </c>
      <c r="I59" s="202"/>
      <c r="J59" s="202"/>
      <c r="K59" s="202"/>
      <c r="L59" s="202"/>
    </row>
    <row r="60" spans="1:44" ht="34.5" x14ac:dyDescent="0.3">
      <c r="A60" s="371"/>
      <c r="B60" s="371"/>
      <c r="C60" s="263" t="s">
        <v>219</v>
      </c>
      <c r="D60" s="201">
        <f t="shared" si="33"/>
        <v>424</v>
      </c>
      <c r="E60" s="201"/>
      <c r="F60" s="201"/>
      <c r="G60" s="201"/>
      <c r="H60" s="201">
        <v>424</v>
      </c>
      <c r="I60" s="202"/>
      <c r="J60" s="202"/>
      <c r="K60" s="202"/>
      <c r="L60" s="202"/>
    </row>
    <row r="61" spans="1:44" x14ac:dyDescent="0.3">
      <c r="A61" s="371"/>
      <c r="B61" s="371"/>
      <c r="C61" s="263" t="s">
        <v>220</v>
      </c>
      <c r="D61" s="201">
        <f t="shared" si="33"/>
        <v>1334</v>
      </c>
      <c r="E61" s="201"/>
      <c r="F61" s="201"/>
      <c r="G61" s="201"/>
      <c r="H61" s="201">
        <v>1334</v>
      </c>
      <c r="I61" s="202"/>
      <c r="J61" s="202"/>
      <c r="K61" s="202"/>
      <c r="L61" s="202"/>
    </row>
    <row r="62" spans="1:44" ht="34.35" customHeight="1" x14ac:dyDescent="0.3">
      <c r="A62" s="372"/>
      <c r="B62" s="372"/>
      <c r="C62" s="263" t="s">
        <v>221</v>
      </c>
      <c r="D62" s="201">
        <f t="shared" si="33"/>
        <v>5043.8</v>
      </c>
      <c r="E62" s="201"/>
      <c r="F62" s="201"/>
      <c r="G62" s="201"/>
      <c r="H62" s="201">
        <v>5043.8</v>
      </c>
      <c r="I62" s="202"/>
      <c r="J62" s="202"/>
      <c r="K62" s="202"/>
      <c r="L62" s="202"/>
    </row>
    <row r="63" spans="1:44" s="34" customFormat="1" x14ac:dyDescent="0.3">
      <c r="A63" s="74"/>
      <c r="B63" s="74"/>
      <c r="C63" s="264" t="s">
        <v>67</v>
      </c>
      <c r="D63" s="32">
        <f>SUM(E63:H63)</f>
        <v>4188</v>
      </c>
      <c r="E63" s="33">
        <f>SUM(E64:E65)</f>
        <v>0</v>
      </c>
      <c r="F63" s="33">
        <f t="shared" ref="F63:H63" si="34">SUM(F64:F65)</f>
        <v>0</v>
      </c>
      <c r="G63" s="33">
        <f t="shared" si="34"/>
        <v>0</v>
      </c>
      <c r="H63" s="33">
        <f t="shared" si="34"/>
        <v>4188</v>
      </c>
    </row>
    <row r="64" spans="1:44" ht="34.5" x14ac:dyDescent="0.3">
      <c r="A64" s="370"/>
      <c r="B64" s="370"/>
      <c r="C64" s="263" t="s">
        <v>239</v>
      </c>
      <c r="D64" s="201">
        <f t="shared" ref="D64:D65" si="35">+E64+F64+G64+H64</f>
        <v>2094</v>
      </c>
      <c r="E64" s="201"/>
      <c r="F64" s="201"/>
      <c r="G64" s="201"/>
      <c r="H64" s="201">
        <v>2094</v>
      </c>
      <c r="I64" s="202"/>
      <c r="J64" s="202"/>
      <c r="K64" s="202"/>
      <c r="L64" s="202"/>
    </row>
    <row r="65" spans="1:12" ht="34.5" x14ac:dyDescent="0.3">
      <c r="A65" s="372"/>
      <c r="B65" s="372"/>
      <c r="C65" s="70" t="s">
        <v>240</v>
      </c>
      <c r="D65" s="201">
        <f t="shared" si="35"/>
        <v>2094</v>
      </c>
      <c r="E65" s="201"/>
      <c r="F65" s="201"/>
      <c r="G65" s="201"/>
      <c r="H65" s="201">
        <v>2094</v>
      </c>
      <c r="I65" s="202"/>
      <c r="J65" s="202"/>
      <c r="K65" s="202"/>
      <c r="L65" s="202"/>
    </row>
    <row r="66" spans="1:12" s="34" customFormat="1" x14ac:dyDescent="0.3">
      <c r="A66" s="74"/>
      <c r="B66" s="74"/>
      <c r="C66" s="187" t="s">
        <v>68</v>
      </c>
      <c r="D66" s="32">
        <f>SUM(E66:H66)</f>
        <v>2400</v>
      </c>
      <c r="E66" s="33">
        <f t="shared" ref="E66:G66" si="36">SUM(E67:E74)</f>
        <v>0</v>
      </c>
      <c r="F66" s="33">
        <f t="shared" si="36"/>
        <v>0</v>
      </c>
      <c r="G66" s="33">
        <f t="shared" si="36"/>
        <v>0</v>
      </c>
      <c r="H66" s="33">
        <f>SUM(H67:H74)</f>
        <v>2400</v>
      </c>
    </row>
    <row r="67" spans="1:12" s="39" customFormat="1" ht="34.5" x14ac:dyDescent="0.25">
      <c r="A67" s="378"/>
      <c r="B67" s="378"/>
      <c r="C67" s="188" t="s">
        <v>140</v>
      </c>
      <c r="D67" s="36">
        <f t="shared" ref="D67:D74" si="37">+E67+F67+G67+H67</f>
        <v>300</v>
      </c>
      <c r="E67" s="37"/>
      <c r="F67" s="37"/>
      <c r="G67" s="37"/>
      <c r="H67" s="37">
        <v>300</v>
      </c>
    </row>
    <row r="68" spans="1:12" s="39" customFormat="1" x14ac:dyDescent="0.25">
      <c r="A68" s="379"/>
      <c r="B68" s="379"/>
      <c r="C68" s="188" t="s">
        <v>141</v>
      </c>
      <c r="D68" s="36">
        <f t="shared" si="37"/>
        <v>300</v>
      </c>
      <c r="E68" s="37"/>
      <c r="F68" s="37"/>
      <c r="G68" s="37"/>
      <c r="H68" s="37">
        <v>300</v>
      </c>
    </row>
    <row r="69" spans="1:12" s="39" customFormat="1" ht="34.5" x14ac:dyDescent="0.25">
      <c r="A69" s="379"/>
      <c r="B69" s="379"/>
      <c r="C69" s="188" t="s">
        <v>142</v>
      </c>
      <c r="D69" s="36">
        <f t="shared" si="37"/>
        <v>300</v>
      </c>
      <c r="E69" s="37"/>
      <c r="F69" s="37"/>
      <c r="G69" s="37"/>
      <c r="H69" s="37">
        <v>300</v>
      </c>
    </row>
    <row r="70" spans="1:12" s="39" customFormat="1" ht="34.5" x14ac:dyDescent="0.25">
      <c r="A70" s="379"/>
      <c r="B70" s="379"/>
      <c r="C70" s="188" t="s">
        <v>139</v>
      </c>
      <c r="D70" s="36">
        <f t="shared" si="37"/>
        <v>300</v>
      </c>
      <c r="E70" s="37"/>
      <c r="F70" s="37"/>
      <c r="G70" s="37"/>
      <c r="H70" s="37">
        <v>300</v>
      </c>
    </row>
    <row r="71" spans="1:12" s="39" customFormat="1" ht="34.5" x14ac:dyDescent="0.25">
      <c r="A71" s="379"/>
      <c r="B71" s="379"/>
      <c r="C71" s="188" t="s">
        <v>143</v>
      </c>
      <c r="D71" s="36">
        <f t="shared" si="37"/>
        <v>300</v>
      </c>
      <c r="E71" s="37"/>
      <c r="F71" s="37"/>
      <c r="G71" s="37"/>
      <c r="H71" s="37">
        <v>300</v>
      </c>
    </row>
    <row r="72" spans="1:12" s="39" customFormat="1" ht="34.5" x14ac:dyDescent="0.25">
      <c r="A72" s="379"/>
      <c r="B72" s="379"/>
      <c r="C72" s="188" t="s">
        <v>144</v>
      </c>
      <c r="D72" s="36">
        <f t="shared" si="37"/>
        <v>300</v>
      </c>
      <c r="E72" s="37"/>
      <c r="F72" s="37"/>
      <c r="G72" s="37"/>
      <c r="H72" s="37">
        <v>300</v>
      </c>
    </row>
    <row r="73" spans="1:12" s="39" customFormat="1" ht="34.5" x14ac:dyDescent="0.25">
      <c r="A73" s="379"/>
      <c r="B73" s="379"/>
      <c r="C73" s="188" t="s">
        <v>145</v>
      </c>
      <c r="D73" s="36">
        <f t="shared" si="37"/>
        <v>300</v>
      </c>
      <c r="E73" s="37"/>
      <c r="F73" s="37"/>
      <c r="G73" s="37"/>
      <c r="H73" s="37">
        <v>300</v>
      </c>
    </row>
    <row r="74" spans="1:12" s="39" customFormat="1" ht="34.5" x14ac:dyDescent="0.25">
      <c r="A74" s="380"/>
      <c r="B74" s="380"/>
      <c r="C74" s="188" t="s">
        <v>146</v>
      </c>
      <c r="D74" s="36">
        <f t="shared" si="37"/>
        <v>300</v>
      </c>
      <c r="E74" s="37"/>
      <c r="F74" s="37"/>
      <c r="G74" s="37"/>
      <c r="H74" s="37">
        <v>300</v>
      </c>
    </row>
  </sheetData>
  <mergeCells count="19">
    <mergeCell ref="B57:B62"/>
    <mergeCell ref="B64:B65"/>
    <mergeCell ref="A64:A65"/>
    <mergeCell ref="B67:B74"/>
    <mergeCell ref="A67:A74"/>
    <mergeCell ref="A57:A62"/>
    <mergeCell ref="F1:H1"/>
    <mergeCell ref="F2:H2"/>
    <mergeCell ref="F3:H3"/>
    <mergeCell ref="A5:H6"/>
    <mergeCell ref="G8:H8"/>
    <mergeCell ref="E9:H9"/>
    <mergeCell ref="A9:B9"/>
    <mergeCell ref="D9:D10"/>
    <mergeCell ref="C9:C10"/>
    <mergeCell ref="B32:B35"/>
    <mergeCell ref="A32:A35"/>
    <mergeCell ref="B25:B26"/>
    <mergeCell ref="A25:A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F95"/>
  <sheetViews>
    <sheetView topLeftCell="A9" zoomScale="84" zoomScaleNormal="84" workbookViewId="0">
      <selection activeCell="E62" sqref="E62"/>
    </sheetView>
  </sheetViews>
  <sheetFormatPr defaultColWidth="9.140625" defaultRowHeight="17.25" x14ac:dyDescent="0.3"/>
  <cols>
    <col min="1" max="3" width="9.140625" style="79"/>
    <col min="4" max="4" width="54.28515625" style="79" customWidth="1"/>
    <col min="5" max="5" width="39.5703125" style="112" customWidth="1"/>
    <col min="6" max="6" width="39.5703125" style="79" customWidth="1"/>
    <col min="7" max="7" width="19.28515625" style="79" customWidth="1"/>
    <col min="8" max="8" width="20" style="79" customWidth="1"/>
    <col min="9" max="16384" width="9.140625" style="79"/>
  </cols>
  <sheetData>
    <row r="1" spans="2:6" s="126" customFormat="1" ht="25.5" customHeight="1" x14ac:dyDescent="0.25">
      <c r="D1" s="382" t="s">
        <v>314</v>
      </c>
      <c r="E1" s="382"/>
    </row>
    <row r="2" spans="2:6" s="54" customFormat="1" ht="17.850000000000001" customHeight="1" x14ac:dyDescent="0.3">
      <c r="D2" s="381" t="s">
        <v>71</v>
      </c>
      <c r="E2" s="381"/>
    </row>
    <row r="3" spans="2:6" s="54" customFormat="1" ht="17.45" customHeight="1" x14ac:dyDescent="0.3">
      <c r="D3" s="381" t="s">
        <v>19</v>
      </c>
      <c r="E3" s="381"/>
    </row>
    <row r="4" spans="2:6" s="54" customFormat="1" ht="13.7" customHeight="1" x14ac:dyDescent="0.3">
      <c r="D4" s="127"/>
      <c r="E4" s="128"/>
    </row>
    <row r="5" spans="2:6" s="54" customFormat="1" ht="13.7" customHeight="1" x14ac:dyDescent="0.3">
      <c r="D5" s="127"/>
      <c r="E5" s="128"/>
    </row>
    <row r="6" spans="2:6" s="54" customFormat="1" ht="85.7" customHeight="1" x14ac:dyDescent="0.3">
      <c r="B6" s="387" t="s">
        <v>223</v>
      </c>
      <c r="C6" s="387"/>
      <c r="D6" s="387"/>
      <c r="E6" s="387"/>
    </row>
    <row r="7" spans="2:6" s="54" customFormat="1" x14ac:dyDescent="0.3">
      <c r="E7" s="129"/>
    </row>
    <row r="8" spans="2:6" s="54" customFormat="1" x14ac:dyDescent="0.3">
      <c r="E8" s="130" t="s">
        <v>8</v>
      </c>
    </row>
    <row r="9" spans="2:6" s="54" customFormat="1" ht="75.599999999999994" customHeight="1" x14ac:dyDescent="0.3">
      <c r="B9" s="364" t="s">
        <v>31</v>
      </c>
      <c r="C9" s="365"/>
      <c r="D9" s="368" t="s">
        <v>32</v>
      </c>
      <c r="E9" s="203" t="s">
        <v>44</v>
      </c>
    </row>
    <row r="10" spans="2:6" s="54" customFormat="1" ht="84" customHeight="1" x14ac:dyDescent="0.3">
      <c r="B10" s="131" t="s">
        <v>13</v>
      </c>
      <c r="C10" s="131" t="s">
        <v>14</v>
      </c>
      <c r="D10" s="369"/>
      <c r="E10" s="132" t="s">
        <v>2</v>
      </c>
    </row>
    <row r="11" spans="2:6" s="54" customFormat="1" ht="51.75" x14ac:dyDescent="0.3">
      <c r="B11" s="131"/>
      <c r="C11" s="131"/>
      <c r="D11" s="133" t="s">
        <v>16</v>
      </c>
      <c r="E11" s="151">
        <f>E13+E19+E22+E42+E52+E64+E69</f>
        <v>473266.1999999999</v>
      </c>
      <c r="F11" s="207"/>
    </row>
    <row r="12" spans="2:6" s="54" customFormat="1" x14ac:dyDescent="0.3">
      <c r="B12" s="131"/>
      <c r="C12" s="131"/>
      <c r="D12" s="159" t="s">
        <v>41</v>
      </c>
      <c r="E12" s="160"/>
    </row>
    <row r="13" spans="2:6" s="54" customFormat="1" ht="34.5" x14ac:dyDescent="0.3">
      <c r="B13" s="193">
        <v>1075</v>
      </c>
      <c r="C13" s="193">
        <v>32001</v>
      </c>
      <c r="D13" s="85" t="s">
        <v>395</v>
      </c>
      <c r="E13" s="53">
        <f>+E15</f>
        <v>-101726.7</v>
      </c>
    </row>
    <row r="14" spans="2:6" s="54" customFormat="1" x14ac:dyDescent="0.3">
      <c r="B14" s="48"/>
      <c r="C14" s="48"/>
      <c r="D14" s="80" t="s">
        <v>15</v>
      </c>
      <c r="E14" s="51"/>
    </row>
    <row r="15" spans="2:6" s="54" customFormat="1" x14ac:dyDescent="0.3">
      <c r="B15" s="49"/>
      <c r="C15" s="49"/>
      <c r="D15" s="22" t="s">
        <v>397</v>
      </c>
      <c r="E15" s="52">
        <f>+E17</f>
        <v>-101726.7</v>
      </c>
    </row>
    <row r="16" spans="2:6" s="54" customFormat="1" x14ac:dyDescent="0.3">
      <c r="B16" s="49"/>
      <c r="C16" s="49"/>
      <c r="D16" s="81" t="s">
        <v>42</v>
      </c>
      <c r="E16" s="82"/>
    </row>
    <row r="17" spans="2:5" s="54" customFormat="1" x14ac:dyDescent="0.3">
      <c r="B17" s="113"/>
      <c r="C17" s="113"/>
      <c r="D17" s="26" t="s">
        <v>394</v>
      </c>
      <c r="E17" s="55">
        <f>+E18</f>
        <v>-101726.7</v>
      </c>
    </row>
    <row r="18" spans="2:5" s="54" customFormat="1" ht="51.75" x14ac:dyDescent="0.3">
      <c r="B18" s="113"/>
      <c r="C18" s="113"/>
      <c r="D18" s="70" t="str">
        <f>+'Հավելված N 3'!C18</f>
        <v>Հայաստանի ազգային պատկերասրահ  ՊՈԱԿ-ի Արա Սարգսյանի և Հակոբ Կոջոյանի տուն-թանգարան մասնաճյուղ</v>
      </c>
      <c r="E18" s="262">
        <f>+'Հավելված N 3'!D18</f>
        <v>-101726.7</v>
      </c>
    </row>
    <row r="19" spans="2:5" s="54" customFormat="1" ht="120.75" x14ac:dyDescent="0.3">
      <c r="B19" s="17">
        <v>1236</v>
      </c>
      <c r="C19" s="61">
        <v>31001</v>
      </c>
      <c r="D19" s="194" t="s">
        <v>290</v>
      </c>
      <c r="E19" s="53">
        <f>+E21</f>
        <v>28266.199999999997</v>
      </c>
    </row>
    <row r="20" spans="2:5" s="54" customFormat="1" x14ac:dyDescent="0.3">
      <c r="B20" s="48"/>
      <c r="C20" s="48"/>
      <c r="D20" s="80" t="s">
        <v>15</v>
      </c>
      <c r="E20" s="51"/>
    </row>
    <row r="21" spans="2:5" s="54" customFormat="1" ht="34.5" x14ac:dyDescent="0.3">
      <c r="B21" s="49"/>
      <c r="C21" s="49"/>
      <c r="D21" s="22" t="s">
        <v>11</v>
      </c>
      <c r="E21" s="52">
        <f>+'Հավելված N 3'!D19</f>
        <v>28266.199999999997</v>
      </c>
    </row>
    <row r="22" spans="2:5" s="54" customFormat="1" x14ac:dyDescent="0.3">
      <c r="B22" s="17">
        <v>1236</v>
      </c>
      <c r="C22" s="15">
        <v>32001</v>
      </c>
      <c r="D22" s="194" t="s">
        <v>175</v>
      </c>
      <c r="E22" s="53">
        <f t="shared" ref="E22" si="0">+E24</f>
        <v>-484436.8</v>
      </c>
    </row>
    <row r="23" spans="2:5" s="54" customFormat="1" x14ac:dyDescent="0.3">
      <c r="B23" s="48"/>
      <c r="C23" s="48"/>
      <c r="D23" s="80" t="s">
        <v>15</v>
      </c>
      <c r="E23" s="51"/>
    </row>
    <row r="24" spans="2:5" s="54" customFormat="1" ht="34.5" x14ac:dyDescent="0.3">
      <c r="B24" s="49"/>
      <c r="C24" s="49"/>
      <c r="D24" s="22" t="s">
        <v>11</v>
      </c>
      <c r="E24" s="52">
        <f>+E26+E28+E31+E33+E35+E40</f>
        <v>-484436.8</v>
      </c>
    </row>
    <row r="25" spans="2:5" s="54" customFormat="1" x14ac:dyDescent="0.3">
      <c r="B25" s="49"/>
      <c r="C25" s="49"/>
      <c r="D25" s="81" t="s">
        <v>42</v>
      </c>
      <c r="E25" s="82"/>
    </row>
    <row r="26" spans="2:5" s="54" customFormat="1" x14ac:dyDescent="0.3">
      <c r="B26" s="113"/>
      <c r="C26" s="113"/>
      <c r="D26" s="26" t="s">
        <v>215</v>
      </c>
      <c r="E26" s="55">
        <f>+E27</f>
        <v>2088</v>
      </c>
    </row>
    <row r="27" spans="2:5" s="54" customFormat="1" ht="34.5" x14ac:dyDescent="0.3">
      <c r="B27" s="113"/>
      <c r="C27" s="113"/>
      <c r="D27" s="70" t="str">
        <f>+'Հավելված N 3'!C23</f>
        <v>Ծաղկահովիտ համայնքի Գեղադիր բնակավայրի մանկապարտեզ</v>
      </c>
      <c r="E27" s="262">
        <f>+'Հավելված N 3'!D23</f>
        <v>2088</v>
      </c>
    </row>
    <row r="28" spans="2:5" s="54" customFormat="1" x14ac:dyDescent="0.3">
      <c r="B28" s="113"/>
      <c r="C28" s="113"/>
      <c r="D28" s="26" t="s">
        <v>43</v>
      </c>
      <c r="E28" s="55">
        <f>SUM(E29:E30)</f>
        <v>-49246.299999999988</v>
      </c>
    </row>
    <row r="29" spans="2:5" s="54" customFormat="1" ht="34.5" x14ac:dyDescent="0.3">
      <c r="B29" s="383"/>
      <c r="C29" s="383"/>
      <c r="D29" s="70" t="str">
        <f>+'Հավելված N 3'!C25</f>
        <v>Խոյ համայնքի Ծաղկունք բնակավայրի մանկապարտեզ</v>
      </c>
      <c r="E29" s="262">
        <f>+'Հավելված N 3'!D25</f>
        <v>-1184.2999999999884</v>
      </c>
    </row>
    <row r="30" spans="2:5" s="54" customFormat="1" ht="34.5" x14ac:dyDescent="0.3">
      <c r="B30" s="385"/>
      <c r="C30" s="385"/>
      <c r="D30" s="70" t="str">
        <f>+'Հավելված N 3'!C26</f>
        <v>Խոյ համայնքի Հովտամեջ բնակավայրի մանկապարտեզ</v>
      </c>
      <c r="E30" s="262">
        <f>+'Հավելված N 3'!D26</f>
        <v>-48062</v>
      </c>
    </row>
    <row r="31" spans="2:5" s="54" customFormat="1" x14ac:dyDescent="0.3">
      <c r="B31" s="113"/>
      <c r="C31" s="113"/>
      <c r="D31" s="26" t="s">
        <v>67</v>
      </c>
      <c r="E31" s="55">
        <f>+E32</f>
        <v>-19306.700000000012</v>
      </c>
    </row>
    <row r="32" spans="2:5" s="54" customFormat="1" ht="34.5" x14ac:dyDescent="0.3">
      <c r="B32" s="113"/>
      <c r="C32" s="113"/>
      <c r="D32" s="70" t="str">
        <f>+'Հավելված N 3'!C28</f>
        <v>Վարդենիս համայնքի Խաչաղբյուր բնակավայրի մանկապարտեզ</v>
      </c>
      <c r="E32" s="262">
        <f>+'Հավելված N 3'!D28</f>
        <v>-19306.700000000012</v>
      </c>
    </row>
    <row r="33" spans="2:5" s="54" customFormat="1" x14ac:dyDescent="0.3">
      <c r="B33" s="113"/>
      <c r="C33" s="113"/>
      <c r="D33" s="26" t="s">
        <v>169</v>
      </c>
      <c r="E33" s="55">
        <f>+E34</f>
        <v>-126903</v>
      </c>
    </row>
    <row r="34" spans="2:5" s="54" customFormat="1" ht="34.5" x14ac:dyDescent="0.3">
      <c r="B34" s="113"/>
      <c r="C34" s="113"/>
      <c r="D34" s="70" t="str">
        <f>+'Հավելված N 3'!C30</f>
        <v>Ակունք համայնքի Զառ բնակավայրի մանկապարտեզ</v>
      </c>
      <c r="E34" s="262">
        <f>+'Հավելված N 3'!D30</f>
        <v>-126903</v>
      </c>
    </row>
    <row r="35" spans="2:5" s="54" customFormat="1" x14ac:dyDescent="0.3">
      <c r="B35" s="113"/>
      <c r="C35" s="113"/>
      <c r="D35" s="26" t="s">
        <v>60</v>
      </c>
      <c r="E35" s="55">
        <f>SUM(E36:E39)</f>
        <v>-230144.8</v>
      </c>
    </row>
    <row r="36" spans="2:5" s="54" customFormat="1" ht="34.5" x14ac:dyDescent="0.3">
      <c r="B36" s="383"/>
      <c r="C36" s="383"/>
      <c r="D36" s="70" t="str">
        <f>+'Հավելված N 3'!C32</f>
        <v>Անի համայնքի Քարաբերդ բնակավայրի մանկապարտեզ</v>
      </c>
      <c r="E36" s="262">
        <f>+'Հավելված N 3'!D32</f>
        <v>-67916.099999999991</v>
      </c>
    </row>
    <row r="37" spans="2:5" s="54" customFormat="1" ht="34.5" x14ac:dyDescent="0.3">
      <c r="B37" s="384"/>
      <c r="C37" s="384"/>
      <c r="D37" s="70" t="str">
        <f>+'Հավելված N 3'!C33</f>
        <v>Անի համայնքի Մարալիկ բնակավայրի մանկապարտեզ</v>
      </c>
      <c r="E37" s="262">
        <f>+'Հավելված N 3'!D33</f>
        <v>-193920</v>
      </c>
    </row>
    <row r="38" spans="2:5" s="54" customFormat="1" ht="34.5" x14ac:dyDescent="0.3">
      <c r="B38" s="384"/>
      <c r="C38" s="384"/>
      <c r="D38" s="70" t="str">
        <f>+'Հավելված N 3'!C34</f>
        <v>Աշոցք համայնքի Ղազանչի բնակավայրի մանկապարտեզ</v>
      </c>
      <c r="E38" s="262">
        <f>+'Հավելված N 3'!D34</f>
        <v>-118308.70000000001</v>
      </c>
    </row>
    <row r="39" spans="2:5" s="54" customFormat="1" ht="34.5" x14ac:dyDescent="0.3">
      <c r="B39" s="385"/>
      <c r="C39" s="385"/>
      <c r="D39" s="70" t="str">
        <f>+'Հավելված N 3'!C35</f>
        <v>Ախուրյան համայնքի Ղարիբջանյան բնակավայրի մանկապարտեզ</v>
      </c>
      <c r="E39" s="262">
        <f>+'Հավելված N 3'!D35</f>
        <v>150000</v>
      </c>
    </row>
    <row r="40" spans="2:5" s="54" customFormat="1" x14ac:dyDescent="0.3">
      <c r="B40" s="113"/>
      <c r="C40" s="113"/>
      <c r="D40" s="26" t="s">
        <v>69</v>
      </c>
      <c r="E40" s="55">
        <f>+E41</f>
        <v>-60924</v>
      </c>
    </row>
    <row r="41" spans="2:5" s="54" customFormat="1" ht="34.5" x14ac:dyDescent="0.3">
      <c r="B41" s="204"/>
      <c r="C41" s="204"/>
      <c r="D41" s="70" t="str">
        <f>+'Հավելված N 3'!C37</f>
        <v>Նոյեմբերյան համայնքի Բաղանիս բնակավայրի մանկապարտեզ</v>
      </c>
      <c r="E41" s="262">
        <f>+'Հավելված N 3'!D37</f>
        <v>-60924</v>
      </c>
    </row>
    <row r="42" spans="2:5" s="54" customFormat="1" ht="34.5" x14ac:dyDescent="0.3">
      <c r="B42" s="17">
        <v>1236</v>
      </c>
      <c r="C42" s="15">
        <v>32002</v>
      </c>
      <c r="D42" s="116" t="s">
        <v>113</v>
      </c>
      <c r="E42" s="53">
        <f>+E44+E48</f>
        <v>23054.5</v>
      </c>
    </row>
    <row r="43" spans="2:5" s="54" customFormat="1" x14ac:dyDescent="0.3">
      <c r="B43" s="48"/>
      <c r="C43" s="48"/>
      <c r="D43" s="80" t="s">
        <v>15</v>
      </c>
      <c r="E43" s="51"/>
    </row>
    <row r="44" spans="2:5" s="54" customFormat="1" ht="34.5" x14ac:dyDescent="0.3">
      <c r="B44" s="49"/>
      <c r="C44" s="49"/>
      <c r="D44" s="22" t="s">
        <v>11</v>
      </c>
      <c r="E44" s="52">
        <f>+E46</f>
        <v>1870</v>
      </c>
    </row>
    <row r="45" spans="2:5" s="54" customFormat="1" x14ac:dyDescent="0.3">
      <c r="B45" s="49"/>
      <c r="C45" s="49"/>
      <c r="D45" s="81" t="s">
        <v>42</v>
      </c>
      <c r="E45" s="82"/>
    </row>
    <row r="46" spans="2:5" s="54" customFormat="1" x14ac:dyDescent="0.3">
      <c r="B46" s="113"/>
      <c r="C46" s="113"/>
      <c r="D46" s="26" t="s">
        <v>68</v>
      </c>
      <c r="E46" s="55">
        <f>+E47</f>
        <v>1870</v>
      </c>
    </row>
    <row r="47" spans="2:5" s="54" customFormat="1" x14ac:dyDescent="0.3">
      <c r="B47" s="113"/>
      <c r="C47" s="113"/>
      <c r="D47" s="70" t="str">
        <f>+'Հավելված N 3'!C43</f>
        <v>Վանաձորի թիվ 11 մանկապարտեզ</v>
      </c>
      <c r="E47" s="262">
        <f>+'Հավելված N 3'!D43</f>
        <v>1870</v>
      </c>
    </row>
    <row r="48" spans="2:5" s="54" customFormat="1" ht="34.5" x14ac:dyDescent="0.3">
      <c r="B48" s="49"/>
      <c r="C48" s="49"/>
      <c r="D48" s="22" t="s">
        <v>226</v>
      </c>
      <c r="E48" s="52">
        <f>+E50</f>
        <v>21184.5</v>
      </c>
    </row>
    <row r="49" spans="2:5" s="54" customFormat="1" x14ac:dyDescent="0.3">
      <c r="B49" s="49"/>
      <c r="C49" s="49"/>
      <c r="D49" s="81" t="s">
        <v>42</v>
      </c>
      <c r="E49" s="82"/>
    </row>
    <row r="50" spans="2:5" s="54" customFormat="1" x14ac:dyDescent="0.3">
      <c r="B50" s="113"/>
      <c r="C50" s="113"/>
      <c r="D50" s="26" t="s">
        <v>67</v>
      </c>
      <c r="E50" s="55">
        <f>+E51</f>
        <v>21184.5</v>
      </c>
    </row>
    <row r="51" spans="2:5" s="54" customFormat="1" ht="34.5" x14ac:dyDescent="0.3">
      <c r="B51" s="113"/>
      <c r="C51" s="113"/>
      <c r="D51" s="70" t="str">
        <f>+'Հավելված N 3'!C41</f>
        <v>Վարդենիս համայնքի Գեղամասար բնակավայրի մանկապարտեզ</v>
      </c>
      <c r="E51" s="262">
        <f>+'Հավելված N 3'!D41</f>
        <v>21184.5</v>
      </c>
    </row>
    <row r="52" spans="2:5" s="54" customFormat="1" ht="34.5" x14ac:dyDescent="0.3">
      <c r="B52" s="17">
        <v>1236</v>
      </c>
      <c r="C52" s="17">
        <v>32003</v>
      </c>
      <c r="D52" s="77" t="s">
        <v>180</v>
      </c>
      <c r="E52" s="53">
        <f>+E54+E59</f>
        <v>-9282.7999999999884</v>
      </c>
    </row>
    <row r="53" spans="2:5" s="54" customFormat="1" x14ac:dyDescent="0.3">
      <c r="B53" s="48"/>
      <c r="C53" s="48"/>
      <c r="D53" s="80" t="s">
        <v>15</v>
      </c>
      <c r="E53" s="51"/>
    </row>
    <row r="54" spans="2:5" s="54" customFormat="1" ht="34.5" x14ac:dyDescent="0.3">
      <c r="B54" s="49"/>
      <c r="C54" s="49"/>
      <c r="D54" s="22" t="s">
        <v>11</v>
      </c>
      <c r="E54" s="52">
        <f>+E56+E57</f>
        <v>388990.5</v>
      </c>
    </row>
    <row r="55" spans="2:5" s="54" customFormat="1" x14ac:dyDescent="0.3">
      <c r="B55" s="49"/>
      <c r="C55" s="49"/>
      <c r="D55" s="81" t="s">
        <v>42</v>
      </c>
      <c r="E55" s="82"/>
    </row>
    <row r="56" spans="2:5" s="54" customFormat="1" ht="34.5" x14ac:dyDescent="0.3">
      <c r="B56" s="113"/>
      <c r="C56" s="113"/>
      <c r="D56" s="26" t="s">
        <v>180</v>
      </c>
      <c r="E56" s="55">
        <f>603710.9-13535.9-21184.5</f>
        <v>568990.5</v>
      </c>
    </row>
    <row r="57" spans="2:5" s="54" customFormat="1" x14ac:dyDescent="0.3">
      <c r="B57" s="113"/>
      <c r="C57" s="113"/>
      <c r="D57" s="26" t="s">
        <v>60</v>
      </c>
      <c r="E57" s="55">
        <f>+E58</f>
        <v>-180000</v>
      </c>
    </row>
    <row r="58" spans="2:5" s="54" customFormat="1" x14ac:dyDescent="0.3">
      <c r="B58" s="200"/>
      <c r="C58" s="200"/>
      <c r="D58" s="70" t="str">
        <f>+'Հավելված N 3'!C50</f>
        <v>գ․ Ամասիայի միջնակարգ դպրոց</v>
      </c>
      <c r="E58" s="262">
        <f>+'Հավելված N 3'!D50</f>
        <v>-180000</v>
      </c>
    </row>
    <row r="59" spans="2:5" s="54" customFormat="1" x14ac:dyDescent="0.3">
      <c r="B59" s="49"/>
      <c r="C59" s="49"/>
      <c r="D59" s="22" t="s">
        <v>397</v>
      </c>
      <c r="E59" s="52">
        <f>+E61+E62</f>
        <v>-398273.3</v>
      </c>
    </row>
    <row r="60" spans="2:5" s="54" customFormat="1" x14ac:dyDescent="0.3">
      <c r="B60" s="49"/>
      <c r="C60" s="49"/>
      <c r="D60" s="81" t="s">
        <v>42</v>
      </c>
      <c r="E60" s="82"/>
    </row>
    <row r="61" spans="2:5" s="54" customFormat="1" ht="34.5" x14ac:dyDescent="0.3">
      <c r="B61" s="113"/>
      <c r="C61" s="113"/>
      <c r="D61" s="26" t="s">
        <v>180</v>
      </c>
      <c r="E61" s="55">
        <v>-348273.3</v>
      </c>
    </row>
    <row r="62" spans="2:5" s="54" customFormat="1" x14ac:dyDescent="0.3">
      <c r="B62" s="113"/>
      <c r="C62" s="113"/>
      <c r="D62" s="26" t="s">
        <v>169</v>
      </c>
      <c r="E62" s="55">
        <f>+E63</f>
        <v>-50000</v>
      </c>
    </row>
    <row r="63" spans="2:5" s="54" customFormat="1" ht="34.5" x14ac:dyDescent="0.3">
      <c r="B63" s="200"/>
      <c r="C63" s="200"/>
      <c r="D63" s="70" t="str">
        <f>+'Հավելված N 3'!C48</f>
        <v>«Հրազդանի Լևոն Խեչոյանի անվան թիվ 10 ավագ դպրոց» ՊՈԱԿ</v>
      </c>
      <c r="E63" s="262">
        <f>+'Հավելված N 3'!D48</f>
        <v>-50000</v>
      </c>
    </row>
    <row r="64" spans="2:5" s="54" customFormat="1" ht="34.5" x14ac:dyDescent="0.3">
      <c r="B64" s="17">
        <v>1236</v>
      </c>
      <c r="C64" s="184">
        <v>32004</v>
      </c>
      <c r="D64" s="194" t="s">
        <v>372</v>
      </c>
      <c r="E64" s="53">
        <f>+E66</f>
        <v>1000000</v>
      </c>
    </row>
    <row r="65" spans="2:5" s="54" customFormat="1" x14ac:dyDescent="0.3">
      <c r="B65" s="48"/>
      <c r="C65" s="48"/>
      <c r="D65" s="80" t="s">
        <v>15</v>
      </c>
      <c r="E65" s="51"/>
    </row>
    <row r="66" spans="2:5" s="54" customFormat="1" ht="34.5" x14ac:dyDescent="0.3">
      <c r="B66" s="49"/>
      <c r="C66" s="49"/>
      <c r="D66" s="22" t="s">
        <v>11</v>
      </c>
      <c r="E66" s="52">
        <f>+E68</f>
        <v>1000000</v>
      </c>
    </row>
    <row r="67" spans="2:5" s="54" customFormat="1" x14ac:dyDescent="0.3">
      <c r="B67" s="49"/>
      <c r="C67" s="49"/>
      <c r="D67" s="81" t="s">
        <v>42</v>
      </c>
      <c r="E67" s="82"/>
    </row>
    <row r="68" spans="2:5" s="54" customFormat="1" ht="34.5" x14ac:dyDescent="0.3">
      <c r="B68" s="113"/>
      <c r="C68" s="113"/>
      <c r="D68" s="26" t="s">
        <v>372</v>
      </c>
      <c r="E68" s="55">
        <f>+'Հավելված N 3'!D53</f>
        <v>1000000</v>
      </c>
    </row>
    <row r="69" spans="2:5" s="54" customFormat="1" ht="51.75" x14ac:dyDescent="0.3">
      <c r="B69" s="17">
        <v>1236</v>
      </c>
      <c r="C69" s="17">
        <v>32006</v>
      </c>
      <c r="D69" s="71" t="s">
        <v>147</v>
      </c>
      <c r="E69" s="53">
        <f>E71+E80+E85</f>
        <v>17391.8</v>
      </c>
    </row>
    <row r="70" spans="2:5" s="54" customFormat="1" x14ac:dyDescent="0.3">
      <c r="B70" s="48"/>
      <c r="C70" s="48"/>
      <c r="D70" s="80" t="s">
        <v>15</v>
      </c>
      <c r="E70" s="51"/>
    </row>
    <row r="71" spans="2:5" s="54" customFormat="1" x14ac:dyDescent="0.3">
      <c r="B71" s="49"/>
      <c r="C71" s="49"/>
      <c r="D71" s="22" t="s">
        <v>186</v>
      </c>
      <c r="E71" s="52">
        <f>+E73</f>
        <v>10803.8</v>
      </c>
    </row>
    <row r="72" spans="2:5" s="54" customFormat="1" x14ac:dyDescent="0.3">
      <c r="B72" s="49"/>
      <c r="C72" s="49"/>
      <c r="D72" s="81" t="s">
        <v>42</v>
      </c>
      <c r="E72" s="82"/>
    </row>
    <row r="73" spans="2:5" s="54" customFormat="1" x14ac:dyDescent="0.3">
      <c r="B73" s="113"/>
      <c r="C73" s="113"/>
      <c r="D73" s="26" t="s">
        <v>215</v>
      </c>
      <c r="E73" s="55">
        <f>SUM(E74:E79)</f>
        <v>10803.8</v>
      </c>
    </row>
    <row r="74" spans="2:5" s="54" customFormat="1" ht="34.5" x14ac:dyDescent="0.3">
      <c r="B74" s="48"/>
      <c r="C74" s="48"/>
      <c r="D74" s="189" t="str">
        <f>+'Հավելված N 3'!C57</f>
        <v>Արտաշավան բնակավայրի «Կակաչ» մանկապարտեզ</v>
      </c>
      <c r="E74" s="262">
        <f>+'Հավելված N 3'!D57</f>
        <v>1334</v>
      </c>
    </row>
    <row r="75" spans="2:5" s="54" customFormat="1" ht="34.5" x14ac:dyDescent="0.3">
      <c r="B75" s="48"/>
      <c r="C75" s="48"/>
      <c r="D75" s="189" t="str">
        <f>+'Հավելված N 3'!C58</f>
        <v>Ապարան համայնքի Շենավան գյուղի մանկապարտեզ</v>
      </c>
      <c r="E75" s="262">
        <f>+'Հավելված N 3'!D58</f>
        <v>1334</v>
      </c>
    </row>
    <row r="76" spans="2:5" s="54" customFormat="1" ht="34.5" x14ac:dyDescent="0.3">
      <c r="B76" s="48"/>
      <c r="C76" s="48"/>
      <c r="D76" s="189" t="str">
        <f>+'Հավելված N 3'!C59</f>
        <v>Ապարան համայնքի Արագածի Լիա Տեր–Ղևոնդյանի անվան մանկապարտեզ</v>
      </c>
      <c r="E76" s="262">
        <f>+'Հավելված N 3'!D59</f>
        <v>1334</v>
      </c>
    </row>
    <row r="77" spans="2:5" s="54" customFormat="1" ht="34.5" x14ac:dyDescent="0.3">
      <c r="B77" s="48"/>
      <c r="C77" s="48"/>
      <c r="D77" s="189" t="str">
        <f>+'Հավելված N 3'!C60</f>
        <v xml:space="preserve">Ալագյազ համայնքի «Մոդուլային» տիպի 144 տեղ հզորությամբ մսուր-մանկապարտեզ </v>
      </c>
      <c r="E77" s="262">
        <f>+'Հավելված N 3'!D60</f>
        <v>424</v>
      </c>
    </row>
    <row r="78" spans="2:5" s="54" customFormat="1" x14ac:dyDescent="0.3">
      <c r="B78" s="48"/>
      <c r="C78" s="48"/>
      <c r="D78" s="189" t="str">
        <f>+'Հավելված N 3'!C61</f>
        <v xml:space="preserve">Աշտարակի թիվ 4 «Հասմիկ» մանկապարտեզ </v>
      </c>
      <c r="E78" s="262">
        <f>+'Հավելված N 3'!D61</f>
        <v>1334</v>
      </c>
    </row>
    <row r="79" spans="2:5" s="54" customFormat="1" ht="34.5" x14ac:dyDescent="0.3">
      <c r="B79" s="48"/>
      <c r="C79" s="48"/>
      <c r="D79" s="189" t="str">
        <f>+'Հավելված N 3'!C62</f>
        <v>Աշտարակ համայնքի Ուշի բնակավայրի մանկապարտեզ</v>
      </c>
      <c r="E79" s="262">
        <f>+'Հավելված N 3'!D62</f>
        <v>5043.8</v>
      </c>
    </row>
    <row r="80" spans="2:5" s="54" customFormat="1" ht="34.5" x14ac:dyDescent="0.3">
      <c r="B80" s="49"/>
      <c r="C80" s="49"/>
      <c r="D80" s="22" t="s">
        <v>226</v>
      </c>
      <c r="E80" s="52">
        <f t="shared" ref="E80" si="1">+E82</f>
        <v>4188</v>
      </c>
    </row>
    <row r="81" spans="2:5" s="54" customFormat="1" x14ac:dyDescent="0.3">
      <c r="B81" s="49"/>
      <c r="C81" s="49"/>
      <c r="D81" s="81" t="s">
        <v>42</v>
      </c>
      <c r="E81" s="82"/>
    </row>
    <row r="82" spans="2:5" s="54" customFormat="1" x14ac:dyDescent="0.3">
      <c r="B82" s="113"/>
      <c r="C82" s="113"/>
      <c r="D82" s="26" t="s">
        <v>67</v>
      </c>
      <c r="E82" s="55">
        <f>SUM(E83:E84)</f>
        <v>4188</v>
      </c>
    </row>
    <row r="83" spans="2:5" s="54" customFormat="1" ht="34.5" x14ac:dyDescent="0.3">
      <c r="B83" s="48"/>
      <c r="C83" s="48"/>
      <c r="D83" s="189" t="str">
        <f>+'Հավելված N 3'!C64</f>
        <v>Մարտունու համայնքի Ծովասար գյուղի մանկապարտեզ</v>
      </c>
      <c r="E83" s="262">
        <f>+'Հավելված N 3'!D64</f>
        <v>2094</v>
      </c>
    </row>
    <row r="84" spans="2:5" s="54" customFormat="1" ht="34.5" x14ac:dyDescent="0.3">
      <c r="B84" s="48"/>
      <c r="C84" s="48"/>
      <c r="D84" s="189" t="str">
        <f>+'Հավելված N 3'!C65</f>
        <v>Մարտունու համայնքի Վարդենիկ բնակավայրի Բանավան թաղամասի թիվ 1 մանկապարտեզ</v>
      </c>
      <c r="E84" s="262">
        <f>+'Հավելված N 3'!D65</f>
        <v>2094</v>
      </c>
    </row>
    <row r="85" spans="2:5" s="54" customFormat="1" x14ac:dyDescent="0.3">
      <c r="B85" s="49"/>
      <c r="C85" s="49"/>
      <c r="D85" s="22" t="s">
        <v>131</v>
      </c>
      <c r="E85" s="52">
        <f t="shared" ref="E85" si="2">+E87</f>
        <v>2400</v>
      </c>
    </row>
    <row r="86" spans="2:5" s="54" customFormat="1" x14ac:dyDescent="0.3">
      <c r="B86" s="49"/>
      <c r="C86" s="49"/>
      <c r="D86" s="81" t="s">
        <v>42</v>
      </c>
      <c r="E86" s="82"/>
    </row>
    <row r="87" spans="2:5" s="54" customFormat="1" x14ac:dyDescent="0.3">
      <c r="B87" s="113"/>
      <c r="C87" s="113"/>
      <c r="D87" s="26" t="s">
        <v>68</v>
      </c>
      <c r="E87" s="55">
        <f>SUM(E88:E95)</f>
        <v>2400</v>
      </c>
    </row>
    <row r="88" spans="2:5" s="54" customFormat="1" ht="34.5" x14ac:dyDescent="0.3">
      <c r="B88" s="386"/>
      <c r="C88" s="386"/>
      <c r="D88" s="189" t="str">
        <f>+'Հավելված N 3'!C67</f>
        <v xml:space="preserve">Ալավերդի համայնքի Ճոճկան գյուղի մանկապարտեզ </v>
      </c>
      <c r="E88" s="262">
        <f>+'Հավելված N 3'!D67</f>
        <v>300</v>
      </c>
    </row>
    <row r="89" spans="2:5" s="54" customFormat="1" x14ac:dyDescent="0.3">
      <c r="B89" s="386"/>
      <c r="C89" s="386"/>
      <c r="D89" s="189" t="str">
        <f>+'Հավելված N 3'!C68</f>
        <v xml:space="preserve">Ալավերդի համայնքի թիվ 6 մանկապարտեզ </v>
      </c>
      <c r="E89" s="262">
        <f>+'Հավելված N 3'!D68</f>
        <v>300</v>
      </c>
    </row>
    <row r="90" spans="2:5" s="54" customFormat="1" ht="34.5" x14ac:dyDescent="0.3">
      <c r="B90" s="386"/>
      <c r="C90" s="386"/>
      <c r="D90" s="189" t="str">
        <f>+'Հավելված N 3'!C69</f>
        <v>Տաշիր համայնքի Ամալյա Կարապետյանի անվան համար 4 մանկապարտեզ, Պրիվոլնոյե</v>
      </c>
      <c r="E90" s="262">
        <f>+'Հավելված N 3'!D69</f>
        <v>300</v>
      </c>
    </row>
    <row r="91" spans="2:5" s="54" customFormat="1" ht="34.5" x14ac:dyDescent="0.3">
      <c r="B91" s="386"/>
      <c r="C91" s="386"/>
      <c r="D91" s="189" t="str">
        <f>+'Հավելված N 3'!C70</f>
        <v xml:space="preserve">Փամբակ համայնքի Լեռնապատ գյուղի մանկապարտեզ </v>
      </c>
      <c r="E91" s="262">
        <f>+'Հավելված N 3'!D70</f>
        <v>300</v>
      </c>
    </row>
    <row r="92" spans="2:5" s="54" customFormat="1" ht="34.5" x14ac:dyDescent="0.3">
      <c r="B92" s="386"/>
      <c r="C92" s="386"/>
      <c r="D92" s="189" t="str">
        <f>+'Հավելված N 3'!C71</f>
        <v xml:space="preserve">Ստեփանավան համայնքի Արմանիս գյուղի մանկապարտեզ </v>
      </c>
      <c r="E92" s="262">
        <f>+'Հավելված N 3'!D71</f>
        <v>300</v>
      </c>
    </row>
    <row r="93" spans="2:5" s="54" customFormat="1" ht="34.5" x14ac:dyDescent="0.3">
      <c r="B93" s="386"/>
      <c r="C93" s="386"/>
      <c r="D93" s="189" t="str">
        <f>+'Հավելված N 3'!C72</f>
        <v xml:space="preserve">Ստեփանավան համայնքի Կաթնաղբյուր գյուղի մանկապարտեզ </v>
      </c>
      <c r="E93" s="262">
        <f>+'Հավելված N 3'!D72</f>
        <v>300</v>
      </c>
    </row>
    <row r="94" spans="2:5" s="54" customFormat="1" ht="34.5" x14ac:dyDescent="0.3">
      <c r="B94" s="386"/>
      <c r="C94" s="386"/>
      <c r="D94" s="189" t="str">
        <f>+'Հավելված N 3'!C73</f>
        <v xml:space="preserve">Գյուլագարակ համայնքի Կուրթան գյուղի մանկապարտեզ </v>
      </c>
      <c r="E94" s="262">
        <f>+'Հավելված N 3'!D73</f>
        <v>300</v>
      </c>
    </row>
    <row r="95" spans="2:5" s="54" customFormat="1" ht="34.5" x14ac:dyDescent="0.3">
      <c r="B95" s="386"/>
      <c r="C95" s="386"/>
      <c r="D95" s="189" t="str">
        <f>+'Հավելված N 3'!C74</f>
        <v xml:space="preserve">Գյուլագարակ համայնքի Վարդաբլուր գյուղի մանկապարտեզ </v>
      </c>
      <c r="E95" s="262">
        <f>+'Հավելված N 3'!D74</f>
        <v>300</v>
      </c>
    </row>
  </sheetData>
  <mergeCells count="12">
    <mergeCell ref="C88:C95"/>
    <mergeCell ref="B88:B95"/>
    <mergeCell ref="B6:E6"/>
    <mergeCell ref="B9:C9"/>
    <mergeCell ref="D9:D10"/>
    <mergeCell ref="D3:E3"/>
    <mergeCell ref="D2:E2"/>
    <mergeCell ref="D1:E1"/>
    <mergeCell ref="C36:C39"/>
    <mergeCell ref="B36:B39"/>
    <mergeCell ref="C29:C30"/>
    <mergeCell ref="B29:B30"/>
  </mergeCells>
  <phoneticPr fontId="96" type="noConversion"/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topLeftCell="A2" zoomScale="65" zoomScaleNormal="55" workbookViewId="0">
      <selection activeCell="D13" sqref="D13:F28"/>
    </sheetView>
  </sheetViews>
  <sheetFormatPr defaultColWidth="8.28515625" defaultRowHeight="17.25" x14ac:dyDescent="0.3"/>
  <cols>
    <col min="1" max="1" width="9.7109375" style="144" customWidth="1"/>
    <col min="2" max="2" width="14.28515625" style="144" bestFit="1" customWidth="1"/>
    <col min="3" max="3" width="68.42578125" style="144" customWidth="1"/>
    <col min="4" max="4" width="28.140625" style="144" customWidth="1"/>
    <col min="5" max="6" width="23.42578125" style="144" customWidth="1"/>
    <col min="7" max="7" width="13.7109375" style="144" customWidth="1"/>
    <col min="8" max="16384" width="8.28515625" style="144"/>
  </cols>
  <sheetData>
    <row r="1" spans="1:10" s="19" customFormat="1" ht="25.5" customHeight="1" x14ac:dyDescent="0.25">
      <c r="D1" s="382" t="s">
        <v>222</v>
      </c>
      <c r="E1" s="382"/>
      <c r="F1" s="382"/>
    </row>
    <row r="2" spans="1:10" s="20" customFormat="1" ht="17.850000000000001" customHeight="1" x14ac:dyDescent="0.3">
      <c r="D2" s="381" t="s">
        <v>71</v>
      </c>
      <c r="E2" s="381"/>
      <c r="F2" s="381"/>
    </row>
    <row r="3" spans="1:10" s="20" customFormat="1" ht="17.45" customHeight="1" x14ac:dyDescent="0.3">
      <c r="D3" s="381" t="s">
        <v>19</v>
      </c>
      <c r="E3" s="381"/>
      <c r="F3" s="381"/>
    </row>
    <row r="4" spans="1:10" s="20" customFormat="1" ht="13.7" customHeight="1" x14ac:dyDescent="0.3"/>
    <row r="5" spans="1:10" s="20" customFormat="1" ht="13.7" customHeight="1" x14ac:dyDescent="0.3"/>
    <row r="6" spans="1:10" s="20" customFormat="1" ht="85.7" customHeight="1" x14ac:dyDescent="0.3">
      <c r="A6" s="387" t="s">
        <v>303</v>
      </c>
      <c r="B6" s="387"/>
      <c r="C6" s="387"/>
      <c r="D6" s="387"/>
      <c r="E6" s="387"/>
      <c r="F6" s="387"/>
    </row>
    <row r="8" spans="1:10" x14ac:dyDescent="0.3">
      <c r="F8" s="223" t="s">
        <v>8</v>
      </c>
    </row>
    <row r="9" spans="1:10" s="7" customFormat="1" ht="40.15" customHeight="1" x14ac:dyDescent="0.25">
      <c r="A9" s="388" t="s">
        <v>1</v>
      </c>
      <c r="B9" s="389"/>
      <c r="C9" s="344" t="s">
        <v>4</v>
      </c>
      <c r="D9" s="394" t="s">
        <v>44</v>
      </c>
      <c r="E9" s="395"/>
      <c r="F9" s="396"/>
    </row>
    <row r="10" spans="1:10" s="7" customFormat="1" x14ac:dyDescent="0.25">
      <c r="A10" s="390"/>
      <c r="B10" s="391"/>
      <c r="C10" s="345"/>
      <c r="D10" s="394" t="s">
        <v>304</v>
      </c>
      <c r="E10" s="395"/>
      <c r="F10" s="396"/>
    </row>
    <row r="11" spans="1:10" s="7" customFormat="1" ht="38.65" customHeight="1" x14ac:dyDescent="0.25">
      <c r="A11" s="392"/>
      <c r="B11" s="393"/>
      <c r="C11" s="346"/>
      <c r="D11" s="354" t="s">
        <v>305</v>
      </c>
      <c r="E11" s="397" t="s">
        <v>5</v>
      </c>
      <c r="F11" s="398"/>
    </row>
    <row r="12" spans="1:10" s="7" customFormat="1" ht="37.15" customHeight="1" x14ac:dyDescent="0.25">
      <c r="A12" s="67" t="s">
        <v>13</v>
      </c>
      <c r="B12" s="67" t="s">
        <v>306</v>
      </c>
      <c r="C12" s="69"/>
      <c r="D12" s="356"/>
      <c r="E12" s="67" t="s">
        <v>307</v>
      </c>
      <c r="F12" s="67" t="s">
        <v>308</v>
      </c>
      <c r="H12" s="224"/>
      <c r="I12" s="224"/>
      <c r="J12" s="224"/>
    </row>
    <row r="13" spans="1:10" s="227" customFormat="1" x14ac:dyDescent="0.25">
      <c r="A13" s="225"/>
      <c r="B13" s="225"/>
      <c r="C13" s="226" t="s">
        <v>7</v>
      </c>
      <c r="D13" s="265">
        <f t="shared" ref="D13" si="0">+E13+F13</f>
        <v>10000</v>
      </c>
      <c r="E13" s="266">
        <f>+E15</f>
        <v>0</v>
      </c>
      <c r="F13" s="266">
        <f>+F15</f>
        <v>10000</v>
      </c>
    </row>
    <row r="14" spans="1:10" s="229" customFormat="1" ht="16.5" x14ac:dyDescent="0.25">
      <c r="A14" s="228"/>
      <c r="B14" s="228"/>
      <c r="C14" s="228" t="s">
        <v>5</v>
      </c>
      <c r="D14" s="267"/>
      <c r="E14" s="267"/>
      <c r="F14" s="267"/>
    </row>
    <row r="15" spans="1:10" s="229" customFormat="1" x14ac:dyDescent="0.25">
      <c r="A15" s="228"/>
      <c r="B15" s="228"/>
      <c r="C15" s="230" t="s">
        <v>76</v>
      </c>
      <c r="D15" s="268">
        <f t="shared" ref="D15:D16" si="1">+E15+F15</f>
        <v>10000</v>
      </c>
      <c r="E15" s="269">
        <f>+E16</f>
        <v>0</v>
      </c>
      <c r="F15" s="269">
        <f>+F16</f>
        <v>10000</v>
      </c>
    </row>
    <row r="16" spans="1:10" s="229" customFormat="1" ht="33" x14ac:dyDescent="0.25">
      <c r="A16" s="228"/>
      <c r="B16" s="228"/>
      <c r="C16" s="230" t="s">
        <v>309</v>
      </c>
      <c r="D16" s="268">
        <f t="shared" si="1"/>
        <v>10000</v>
      </c>
      <c r="E16" s="269">
        <f>+E18</f>
        <v>0</v>
      </c>
      <c r="F16" s="269">
        <f>+F18</f>
        <v>10000</v>
      </c>
    </row>
    <row r="17" spans="1:6" s="229" customFormat="1" ht="16.5" x14ac:dyDescent="0.25">
      <c r="A17" s="228"/>
      <c r="B17" s="228"/>
      <c r="C17" s="228" t="s">
        <v>5</v>
      </c>
      <c r="D17" s="267"/>
      <c r="E17" s="267"/>
      <c r="F17" s="267"/>
    </row>
    <row r="18" spans="1:6" s="232" customFormat="1" ht="34.5" x14ac:dyDescent="0.25">
      <c r="A18" s="231" t="s">
        <v>310</v>
      </c>
      <c r="B18" s="231"/>
      <c r="C18" s="231" t="s">
        <v>311</v>
      </c>
      <c r="D18" s="268">
        <f t="shared" ref="D18" si="2">+E18+F18</f>
        <v>10000</v>
      </c>
      <c r="E18" s="268">
        <f>+E20</f>
        <v>0</v>
      </c>
      <c r="F18" s="268">
        <f>+F20</f>
        <v>10000</v>
      </c>
    </row>
    <row r="19" spans="1:6" s="7" customFormat="1" x14ac:dyDescent="0.25">
      <c r="A19" s="58"/>
      <c r="B19" s="58"/>
      <c r="C19" s="58" t="s">
        <v>5</v>
      </c>
      <c r="D19" s="270"/>
      <c r="E19" s="270"/>
      <c r="F19" s="270"/>
    </row>
    <row r="20" spans="1:6" s="236" customFormat="1" ht="51.75" x14ac:dyDescent="0.25">
      <c r="A20" s="233"/>
      <c r="B20" s="234">
        <v>11001</v>
      </c>
      <c r="C20" s="235" t="s">
        <v>299</v>
      </c>
      <c r="D20" s="271">
        <f t="shared" ref="D20" si="3">+E20+F20</f>
        <v>10000</v>
      </c>
      <c r="E20" s="271">
        <f>+E22</f>
        <v>0</v>
      </c>
      <c r="F20" s="271">
        <f>+F22</f>
        <v>10000</v>
      </c>
    </row>
    <row r="21" spans="1:6" s="7" customFormat="1" x14ac:dyDescent="0.25">
      <c r="A21" s="58"/>
      <c r="B21" s="58"/>
      <c r="C21" s="58" t="s">
        <v>15</v>
      </c>
      <c r="D21" s="270"/>
      <c r="E21" s="270"/>
      <c r="F21" s="270"/>
    </row>
    <row r="22" spans="1:6" s="238" customFormat="1" ht="34.5" x14ac:dyDescent="0.25">
      <c r="A22" s="235"/>
      <c r="B22" s="235"/>
      <c r="C22" s="237" t="s">
        <v>312</v>
      </c>
      <c r="D22" s="272">
        <f t="shared" ref="D22" si="4">+E22+F22</f>
        <v>10000</v>
      </c>
      <c r="E22" s="272">
        <f>+E24</f>
        <v>0</v>
      </c>
      <c r="F22" s="272">
        <f>+F24</f>
        <v>10000</v>
      </c>
    </row>
    <row r="23" spans="1:6" s="7" customFormat="1" ht="34.5" x14ac:dyDescent="0.25">
      <c r="A23" s="58"/>
      <c r="B23" s="58"/>
      <c r="C23" s="58" t="s">
        <v>313</v>
      </c>
      <c r="D23" s="270"/>
      <c r="E23" s="270"/>
      <c r="F23" s="270"/>
    </row>
    <row r="24" spans="1:6" s="236" customFormat="1" x14ac:dyDescent="0.25">
      <c r="A24" s="233"/>
      <c r="B24" s="233"/>
      <c r="C24" s="233" t="s">
        <v>6</v>
      </c>
      <c r="D24" s="271">
        <f t="shared" ref="D24:D27" si="5">+E24+F24</f>
        <v>10000</v>
      </c>
      <c r="E24" s="271">
        <f t="shared" ref="E24:F27" si="6">+E25</f>
        <v>0</v>
      </c>
      <c r="F24" s="271">
        <f t="shared" si="6"/>
        <v>10000</v>
      </c>
    </row>
    <row r="25" spans="1:6" s="7" customFormat="1" x14ac:dyDescent="0.25">
      <c r="A25" s="58"/>
      <c r="B25" s="58"/>
      <c r="C25" s="58" t="s">
        <v>107</v>
      </c>
      <c r="D25" s="273">
        <f t="shared" si="5"/>
        <v>10000</v>
      </c>
      <c r="E25" s="273">
        <f t="shared" si="6"/>
        <v>0</v>
      </c>
      <c r="F25" s="273">
        <f t="shared" si="6"/>
        <v>10000</v>
      </c>
    </row>
    <row r="26" spans="1:6" s="7" customFormat="1" x14ac:dyDescent="0.25">
      <c r="A26" s="58"/>
      <c r="B26" s="58"/>
      <c r="C26" s="58" t="s">
        <v>108</v>
      </c>
      <c r="D26" s="273">
        <f t="shared" si="5"/>
        <v>10000</v>
      </c>
      <c r="E26" s="273">
        <f t="shared" si="6"/>
        <v>0</v>
      </c>
      <c r="F26" s="273">
        <f t="shared" si="6"/>
        <v>10000</v>
      </c>
    </row>
    <row r="27" spans="1:6" s="7" customFormat="1" ht="51.75" x14ac:dyDescent="0.25">
      <c r="A27" s="58"/>
      <c r="B27" s="58"/>
      <c r="C27" s="157" t="s">
        <v>301</v>
      </c>
      <c r="D27" s="273">
        <f t="shared" si="5"/>
        <v>10000</v>
      </c>
      <c r="E27" s="273">
        <f t="shared" si="6"/>
        <v>0</v>
      </c>
      <c r="F27" s="273">
        <f>+F28</f>
        <v>10000</v>
      </c>
    </row>
    <row r="28" spans="1:6" s="7" customFormat="1" x14ac:dyDescent="0.25">
      <c r="A28" s="58"/>
      <c r="B28" s="58"/>
      <c r="C28" s="157" t="s">
        <v>302</v>
      </c>
      <c r="D28" s="273">
        <f>+E28+F28</f>
        <v>10000</v>
      </c>
      <c r="E28" s="273"/>
      <c r="F28" s="273">
        <v>10000</v>
      </c>
    </row>
  </sheetData>
  <mergeCells count="10">
    <mergeCell ref="D1:F1"/>
    <mergeCell ref="A9:B11"/>
    <mergeCell ref="C9:C11"/>
    <mergeCell ref="D10:F10"/>
    <mergeCell ref="D2:F2"/>
    <mergeCell ref="A6:F6"/>
    <mergeCell ref="D11:D12"/>
    <mergeCell ref="E11:F11"/>
    <mergeCell ref="D9:F9"/>
    <mergeCell ref="D3:F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13"/>
  <sheetViews>
    <sheetView zoomScale="70" zoomScaleNormal="70" workbookViewId="0">
      <selection activeCell="I6" sqref="I6"/>
    </sheetView>
  </sheetViews>
  <sheetFormatPr defaultColWidth="9.140625" defaultRowHeight="17.25" x14ac:dyDescent="0.25"/>
  <cols>
    <col min="1" max="1" width="9.85546875" style="175" customWidth="1"/>
    <col min="2" max="2" width="15" style="175" customWidth="1"/>
    <col min="3" max="3" width="8" style="175" customWidth="1"/>
    <col min="4" max="4" width="7.7109375" style="175" customWidth="1"/>
    <col min="5" max="5" width="39.140625" style="175" customWidth="1"/>
    <col min="6" max="6" width="50.140625" style="175" customWidth="1"/>
    <col min="7" max="7" width="35" style="175" customWidth="1"/>
    <col min="8" max="8" width="11.140625" style="175" bestFit="1" customWidth="1"/>
    <col min="9" max="10" width="9.140625" style="175"/>
    <col min="11" max="11" width="12.140625" style="175" customWidth="1"/>
    <col min="12" max="16384" width="9.140625" style="175"/>
  </cols>
  <sheetData>
    <row r="1" spans="1:30" s="171" customFormat="1" ht="25.35" customHeight="1" x14ac:dyDescent="0.25">
      <c r="F1" s="417" t="s">
        <v>370</v>
      </c>
      <c r="G1" s="417"/>
      <c r="AB1" s="417"/>
      <c r="AC1" s="417"/>
      <c r="AD1" s="417"/>
    </row>
    <row r="2" spans="1:30" s="144" customFormat="1" x14ac:dyDescent="0.3">
      <c r="F2" s="418" t="s">
        <v>72</v>
      </c>
      <c r="G2" s="418"/>
      <c r="AA2" s="418"/>
      <c r="AB2" s="418"/>
      <c r="AC2" s="418"/>
      <c r="AD2" s="418"/>
    </row>
    <row r="3" spans="1:30" s="144" customFormat="1" ht="16.149999999999999" customHeight="1" x14ac:dyDescent="0.3">
      <c r="F3" s="418" t="s">
        <v>0</v>
      </c>
      <c r="G3" s="418"/>
      <c r="Y3" s="418"/>
      <c r="Z3" s="418"/>
      <c r="AA3" s="418"/>
      <c r="AB3" s="418"/>
      <c r="AC3" s="418"/>
      <c r="AD3" s="418"/>
    </row>
    <row r="4" spans="1:30" s="144" customFormat="1" x14ac:dyDescent="0.3">
      <c r="F4" s="172"/>
      <c r="G4" s="172"/>
      <c r="H4" s="172"/>
    </row>
    <row r="5" spans="1:30" s="144" customFormat="1" ht="16.149999999999999" customHeight="1" x14ac:dyDescent="0.3">
      <c r="F5" s="172"/>
      <c r="G5" s="172"/>
      <c r="H5" s="172"/>
    </row>
    <row r="6" spans="1:30" s="144" customFormat="1" ht="67.7" customHeight="1" x14ac:dyDescent="0.3">
      <c r="A6" s="405" t="s">
        <v>126</v>
      </c>
      <c r="B6" s="405"/>
      <c r="C6" s="405"/>
      <c r="D6" s="405"/>
      <c r="E6" s="405"/>
      <c r="F6" s="405"/>
      <c r="G6" s="405"/>
      <c r="H6" s="173"/>
    </row>
    <row r="7" spans="1:30" s="144" customFormat="1" ht="21" customHeight="1" x14ac:dyDescent="0.3">
      <c r="A7" s="406" t="s">
        <v>123</v>
      </c>
      <c r="B7" s="406"/>
      <c r="C7" s="406"/>
      <c r="D7" s="406"/>
      <c r="E7" s="406"/>
      <c r="F7" s="406"/>
      <c r="G7" s="406"/>
      <c r="H7" s="173"/>
    </row>
    <row r="8" spans="1:30" ht="69" x14ac:dyDescent="0.25">
      <c r="A8" s="407" t="s">
        <v>1</v>
      </c>
      <c r="B8" s="407"/>
      <c r="C8" s="174"/>
      <c r="D8" s="408" t="s">
        <v>4</v>
      </c>
      <c r="E8" s="409"/>
      <c r="F8" s="412" t="s">
        <v>124</v>
      </c>
      <c r="G8" s="174" t="s">
        <v>125</v>
      </c>
    </row>
    <row r="9" spans="1:30" s="176" customFormat="1" ht="34.5" x14ac:dyDescent="0.25">
      <c r="A9" s="174" t="s">
        <v>13</v>
      </c>
      <c r="B9" s="174" t="s">
        <v>14</v>
      </c>
      <c r="C9" s="174"/>
      <c r="D9" s="410"/>
      <c r="E9" s="411"/>
      <c r="F9" s="413"/>
      <c r="G9" s="174" t="s">
        <v>2</v>
      </c>
    </row>
    <row r="10" spans="1:30" s="176" customFormat="1" ht="31.7" customHeight="1" x14ac:dyDescent="0.25">
      <c r="A10" s="414" t="s">
        <v>11</v>
      </c>
      <c r="B10" s="415"/>
      <c r="C10" s="415"/>
      <c r="D10" s="415"/>
      <c r="E10" s="415"/>
      <c r="F10" s="416"/>
      <c r="G10" s="104">
        <f>+G11</f>
        <v>55000</v>
      </c>
      <c r="H10" s="177"/>
    </row>
    <row r="11" spans="1:30" ht="24" customHeight="1" x14ac:dyDescent="0.25">
      <c r="A11" s="178">
        <v>1183</v>
      </c>
      <c r="B11" s="402" t="s">
        <v>127</v>
      </c>
      <c r="C11" s="403"/>
      <c r="D11" s="403"/>
      <c r="E11" s="403"/>
      <c r="F11" s="404"/>
      <c r="G11" s="211">
        <f>+G12</f>
        <v>55000</v>
      </c>
    </row>
    <row r="12" spans="1:30" ht="55.35" customHeight="1" x14ac:dyDescent="0.25">
      <c r="A12" s="165"/>
      <c r="B12" s="178">
        <v>11002</v>
      </c>
      <c r="C12" s="399" t="s">
        <v>244</v>
      </c>
      <c r="D12" s="400"/>
      <c r="E12" s="401"/>
      <c r="F12" s="214" t="s">
        <v>11</v>
      </c>
      <c r="G12" s="212">
        <f>+G13</f>
        <v>55000</v>
      </c>
      <c r="H12" s="213"/>
    </row>
    <row r="13" spans="1:30" x14ac:dyDescent="0.25">
      <c r="A13" s="165"/>
      <c r="B13" s="165"/>
      <c r="C13" s="165"/>
      <c r="D13" s="83"/>
      <c r="E13" s="59"/>
      <c r="F13" s="189" t="s">
        <v>245</v>
      </c>
      <c r="G13" s="215">
        <v>55000</v>
      </c>
    </row>
  </sheetData>
  <mergeCells count="14">
    <mergeCell ref="F1:G1"/>
    <mergeCell ref="AB1:AD1"/>
    <mergeCell ref="F2:G2"/>
    <mergeCell ref="AA2:AD2"/>
    <mergeCell ref="F3:G3"/>
    <mergeCell ref="Y3:AD3"/>
    <mergeCell ref="C12:E12"/>
    <mergeCell ref="B11:F11"/>
    <mergeCell ref="A6:G6"/>
    <mergeCell ref="A7:G7"/>
    <mergeCell ref="A8:B8"/>
    <mergeCell ref="D8:E9"/>
    <mergeCell ref="F8:F9"/>
    <mergeCell ref="A10:F10"/>
  </mergeCells>
  <pageMargins left="0.7" right="0.7" top="0.75" bottom="0.75" header="0.3" footer="0.3"/>
  <pageSetup paperSize="9" scale="27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71"/>
  <sheetViews>
    <sheetView topLeftCell="A51" zoomScale="70" zoomScaleNormal="70" workbookViewId="0">
      <selection activeCell="H56" sqref="A56:XFD56"/>
    </sheetView>
  </sheetViews>
  <sheetFormatPr defaultColWidth="8.7109375" defaultRowHeight="17.25" x14ac:dyDescent="0.25"/>
  <cols>
    <col min="1" max="1" width="6.42578125" style="91" bestFit="1" customWidth="1"/>
    <col min="2" max="2" width="9.7109375" style="91" customWidth="1"/>
    <col min="3" max="3" width="13.140625" style="91" customWidth="1"/>
    <col min="4" max="4" width="16.7109375" style="95" customWidth="1"/>
    <col min="5" max="5" width="13.140625" style="91" customWidth="1"/>
    <col min="6" max="6" width="15.42578125" style="91" customWidth="1"/>
    <col min="7" max="7" width="10.42578125" style="91" customWidth="1"/>
    <col min="8" max="8" width="22.5703125" style="91" customWidth="1"/>
    <col min="9" max="9" width="46.28515625" style="91" customWidth="1"/>
    <col min="10" max="10" width="37.85546875" style="91" customWidth="1"/>
    <col min="11" max="16384" width="8.7109375" style="91"/>
  </cols>
  <sheetData>
    <row r="1" spans="1:46" ht="28.5" customHeight="1" x14ac:dyDescent="0.25">
      <c r="D1" s="19"/>
      <c r="E1" s="19"/>
      <c r="F1" s="19"/>
      <c r="G1" s="432"/>
      <c r="H1" s="432"/>
      <c r="I1" s="432" t="s">
        <v>156</v>
      </c>
      <c r="J1" s="432"/>
    </row>
    <row r="2" spans="1:46" ht="17.649999999999999" customHeight="1" x14ac:dyDescent="0.3">
      <c r="D2" s="20"/>
      <c r="E2" s="20"/>
      <c r="F2" s="21"/>
      <c r="H2" s="50"/>
      <c r="I2" s="433" t="s">
        <v>71</v>
      </c>
      <c r="J2" s="433"/>
    </row>
    <row r="3" spans="1:46" ht="17.45" customHeight="1" x14ac:dyDescent="0.3">
      <c r="D3" s="20"/>
      <c r="E3" s="20"/>
      <c r="F3" s="21"/>
      <c r="G3" s="433"/>
      <c r="H3" s="433"/>
      <c r="I3" s="433" t="s">
        <v>19</v>
      </c>
      <c r="J3" s="433"/>
    </row>
    <row r="4" spans="1:46" x14ac:dyDescent="0.3">
      <c r="D4" s="20"/>
      <c r="E4" s="20"/>
      <c r="F4" s="21"/>
      <c r="G4" s="50"/>
      <c r="H4" s="50"/>
      <c r="I4" s="50"/>
    </row>
    <row r="5" spans="1:46" x14ac:dyDescent="0.3">
      <c r="D5" s="20"/>
      <c r="E5" s="20"/>
      <c r="F5" s="21"/>
      <c r="G5" s="50"/>
      <c r="H5" s="50"/>
      <c r="I5" s="50"/>
    </row>
    <row r="6" spans="1:46" ht="64.150000000000006" customHeight="1" x14ac:dyDescent="0.25">
      <c r="A6" s="387" t="s">
        <v>103</v>
      </c>
      <c r="B6" s="387"/>
      <c r="C6" s="387"/>
      <c r="D6" s="387"/>
      <c r="E6" s="387"/>
      <c r="F6" s="387"/>
      <c r="G6" s="387"/>
      <c r="H6" s="387"/>
      <c r="I6" s="387"/>
      <c r="J6" s="387"/>
    </row>
    <row r="8" spans="1:46" x14ac:dyDescent="0.25">
      <c r="J8" s="95" t="s">
        <v>371</v>
      </c>
    </row>
    <row r="9" spans="1:46" ht="81" customHeight="1" x14ac:dyDescent="0.25">
      <c r="A9" s="320" t="s">
        <v>88</v>
      </c>
      <c r="B9" s="320" t="s">
        <v>89</v>
      </c>
      <c r="C9" s="320"/>
      <c r="D9" s="320" t="s">
        <v>90</v>
      </c>
      <c r="E9" s="320"/>
      <c r="F9" s="320"/>
      <c r="G9" s="320"/>
      <c r="H9" s="320" t="s">
        <v>91</v>
      </c>
      <c r="I9" s="320" t="s">
        <v>92</v>
      </c>
      <c r="J9" s="169" t="s">
        <v>44</v>
      </c>
    </row>
    <row r="10" spans="1:46" ht="51" customHeight="1" x14ac:dyDescent="0.25">
      <c r="A10" s="320"/>
      <c r="B10" s="76" t="s">
        <v>97</v>
      </c>
      <c r="C10" s="76" t="s">
        <v>96</v>
      </c>
      <c r="D10" s="76" t="s">
        <v>93</v>
      </c>
      <c r="E10" s="76" t="s">
        <v>96</v>
      </c>
      <c r="F10" s="76" t="s">
        <v>98</v>
      </c>
      <c r="G10" s="76" t="s">
        <v>94</v>
      </c>
      <c r="H10" s="320"/>
      <c r="I10" s="320"/>
      <c r="J10" s="76" t="s">
        <v>95</v>
      </c>
    </row>
    <row r="11" spans="1:46" s="102" customFormat="1" ht="48.4" customHeight="1" x14ac:dyDescent="0.25">
      <c r="A11" s="436" t="s">
        <v>99</v>
      </c>
      <c r="B11" s="436"/>
      <c r="C11" s="436"/>
      <c r="D11" s="436"/>
      <c r="E11" s="436"/>
      <c r="F11" s="436"/>
      <c r="G11" s="436"/>
      <c r="H11" s="436"/>
      <c r="I11" s="436"/>
      <c r="J11" s="101">
        <f>+J13+J66</f>
        <v>0</v>
      </c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  <c r="AK11" s="241"/>
      <c r="AL11" s="241"/>
      <c r="AM11" s="241"/>
      <c r="AN11" s="241"/>
      <c r="AO11" s="241"/>
      <c r="AP11" s="241"/>
      <c r="AQ11" s="241"/>
      <c r="AR11" s="241"/>
      <c r="AS11" s="241"/>
      <c r="AT11" s="241"/>
    </row>
    <row r="12" spans="1:46" s="90" customFormat="1" x14ac:dyDescent="0.25">
      <c r="A12" s="434" t="s">
        <v>70</v>
      </c>
      <c r="B12" s="434"/>
      <c r="C12" s="434"/>
      <c r="D12" s="434"/>
      <c r="E12" s="434"/>
      <c r="F12" s="434"/>
      <c r="G12" s="434"/>
      <c r="H12" s="434"/>
      <c r="I12" s="434"/>
      <c r="J12" s="18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/>
      <c r="AJ12" s="242"/>
      <c r="AK12" s="242"/>
      <c r="AL12" s="242"/>
      <c r="AM12" s="242"/>
      <c r="AN12" s="242"/>
      <c r="AO12" s="242"/>
      <c r="AP12" s="242"/>
      <c r="AQ12" s="242"/>
      <c r="AR12" s="242"/>
      <c r="AS12" s="242"/>
      <c r="AT12" s="242"/>
    </row>
    <row r="13" spans="1:46" s="99" customFormat="1" x14ac:dyDescent="0.25">
      <c r="A13" s="435" t="s">
        <v>100</v>
      </c>
      <c r="B13" s="435"/>
      <c r="C13" s="435"/>
      <c r="D13" s="435"/>
      <c r="E13" s="435"/>
      <c r="F13" s="435"/>
      <c r="G13" s="435"/>
      <c r="H13" s="435"/>
      <c r="I13" s="435"/>
      <c r="J13" s="100">
        <f>+J14+J20+J27+J33</f>
        <v>500000.00000000006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x14ac:dyDescent="0.25">
      <c r="A14" s="329"/>
      <c r="B14" s="306" t="s">
        <v>418</v>
      </c>
      <c r="C14" s="419" t="s">
        <v>419</v>
      </c>
      <c r="D14" s="419"/>
      <c r="E14" s="419"/>
      <c r="F14" s="419"/>
      <c r="G14" s="419"/>
      <c r="H14" s="419"/>
      <c r="I14" s="419"/>
      <c r="J14" s="72">
        <f t="shared" ref="J14" si="0">+J15</f>
        <v>-101726.7</v>
      </c>
    </row>
    <row r="15" spans="1:46" s="90" customFormat="1" x14ac:dyDescent="0.25">
      <c r="A15" s="329"/>
      <c r="B15" s="440"/>
      <c r="C15" s="439"/>
      <c r="D15" s="250" t="s">
        <v>414</v>
      </c>
      <c r="E15" s="419" t="s">
        <v>395</v>
      </c>
      <c r="F15" s="419"/>
      <c r="G15" s="419"/>
      <c r="H15" s="419"/>
      <c r="I15" s="419"/>
      <c r="J15" s="304">
        <f>+'Հավելված N 1'!G17</f>
        <v>-101726.7</v>
      </c>
    </row>
    <row r="16" spans="1:46" s="90" customFormat="1" x14ac:dyDescent="0.25">
      <c r="A16" s="329"/>
      <c r="B16" s="440"/>
      <c r="C16" s="439"/>
      <c r="D16" s="439"/>
      <c r="E16" s="439"/>
      <c r="F16" s="419" t="s">
        <v>415</v>
      </c>
      <c r="G16" s="419"/>
      <c r="H16" s="419"/>
      <c r="I16" s="419"/>
      <c r="J16" s="419"/>
    </row>
    <row r="17" spans="1:10" s="90" customFormat="1" x14ac:dyDescent="0.25">
      <c r="A17" s="329"/>
      <c r="B17" s="440"/>
      <c r="C17" s="439"/>
      <c r="D17" s="439"/>
      <c r="E17" s="439"/>
      <c r="F17" s="439"/>
      <c r="G17" s="419" t="s">
        <v>59</v>
      </c>
      <c r="H17" s="419"/>
      <c r="I17" s="419"/>
      <c r="J17" s="419"/>
    </row>
    <row r="18" spans="1:10" s="90" customFormat="1" x14ac:dyDescent="0.25">
      <c r="A18" s="329"/>
      <c r="B18" s="440"/>
      <c r="C18" s="439"/>
      <c r="D18" s="439"/>
      <c r="E18" s="439"/>
      <c r="F18" s="439"/>
      <c r="G18" s="439"/>
      <c r="H18" s="419" t="s">
        <v>416</v>
      </c>
      <c r="I18" s="419"/>
      <c r="J18" s="419"/>
    </row>
    <row r="19" spans="1:10" s="90" customFormat="1" ht="34.5" x14ac:dyDescent="0.25">
      <c r="A19" s="329"/>
      <c r="B19" s="440"/>
      <c r="C19" s="439"/>
      <c r="D19" s="439"/>
      <c r="E19" s="439"/>
      <c r="F19" s="439"/>
      <c r="G19" s="439"/>
      <c r="H19" s="208"/>
      <c r="I19" s="208" t="s">
        <v>417</v>
      </c>
      <c r="J19" s="305">
        <v>-1</v>
      </c>
    </row>
    <row r="20" spans="1:10" ht="18" customHeight="1" x14ac:dyDescent="0.25">
      <c r="A20" s="329"/>
      <c r="B20" s="286">
        <v>1183</v>
      </c>
      <c r="C20" s="421" t="s">
        <v>128</v>
      </c>
      <c r="D20" s="421"/>
      <c r="E20" s="421"/>
      <c r="F20" s="421"/>
      <c r="G20" s="421"/>
      <c r="H20" s="421"/>
      <c r="I20" s="421"/>
      <c r="J20" s="72">
        <f t="shared" ref="J20" si="1">+J21</f>
        <v>55000</v>
      </c>
    </row>
    <row r="21" spans="1:10" s="92" customFormat="1" ht="33" customHeight="1" x14ac:dyDescent="0.25">
      <c r="A21" s="329"/>
      <c r="B21" s="425"/>
      <c r="C21" s="429"/>
      <c r="D21" s="94" t="s">
        <v>259</v>
      </c>
      <c r="E21" s="419" t="s">
        <v>260</v>
      </c>
      <c r="F21" s="419"/>
      <c r="G21" s="419"/>
      <c r="H21" s="419"/>
      <c r="I21" s="419"/>
      <c r="J21" s="274">
        <f>+'Հավելված N 1'!G19</f>
        <v>55000</v>
      </c>
    </row>
    <row r="22" spans="1:10" ht="33.4" customHeight="1" x14ac:dyDescent="0.25">
      <c r="A22" s="329"/>
      <c r="B22" s="426"/>
      <c r="C22" s="431"/>
      <c r="D22" s="429"/>
      <c r="E22" s="429"/>
      <c r="F22" s="419" t="s">
        <v>262</v>
      </c>
      <c r="G22" s="419"/>
      <c r="H22" s="419"/>
      <c r="I22" s="419"/>
      <c r="J22" s="419"/>
    </row>
    <row r="23" spans="1:10" ht="18" customHeight="1" x14ac:dyDescent="0.25">
      <c r="A23" s="329"/>
      <c r="B23" s="426"/>
      <c r="C23" s="431"/>
      <c r="D23" s="431"/>
      <c r="E23" s="431"/>
      <c r="F23" s="429"/>
      <c r="G23" s="421" t="s">
        <v>117</v>
      </c>
      <c r="H23" s="421"/>
      <c r="I23" s="421"/>
      <c r="J23" s="421"/>
    </row>
    <row r="24" spans="1:10" ht="18" customHeight="1" x14ac:dyDescent="0.25">
      <c r="A24" s="329"/>
      <c r="B24" s="426"/>
      <c r="C24" s="431"/>
      <c r="D24" s="431"/>
      <c r="E24" s="431"/>
      <c r="F24" s="431"/>
      <c r="G24" s="429"/>
      <c r="H24" s="421" t="s">
        <v>263</v>
      </c>
      <c r="I24" s="421"/>
      <c r="J24" s="421"/>
    </row>
    <row r="25" spans="1:10" ht="18" customHeight="1" x14ac:dyDescent="0.25">
      <c r="A25" s="329"/>
      <c r="B25" s="427"/>
      <c r="C25" s="430"/>
      <c r="D25" s="430"/>
      <c r="E25" s="430"/>
      <c r="F25" s="430"/>
      <c r="G25" s="430"/>
      <c r="H25" s="83"/>
      <c r="I25" s="84" t="s">
        <v>340</v>
      </c>
      <c r="J25" s="83">
        <v>5</v>
      </c>
    </row>
    <row r="26" spans="1:10" ht="8.65" customHeight="1" x14ac:dyDescent="0.25">
      <c r="A26" s="329"/>
      <c r="B26" s="288"/>
      <c r="C26" s="83"/>
      <c r="D26" s="83"/>
      <c r="E26" s="83"/>
      <c r="F26" s="83"/>
      <c r="G26" s="83"/>
      <c r="H26" s="83"/>
      <c r="I26" s="83"/>
      <c r="J26" s="83"/>
    </row>
    <row r="27" spans="1:10" ht="18" customHeight="1" x14ac:dyDescent="0.25">
      <c r="A27" s="329"/>
      <c r="B27" s="286">
        <v>1189</v>
      </c>
      <c r="C27" s="421" t="s">
        <v>325</v>
      </c>
      <c r="D27" s="421"/>
      <c r="E27" s="421"/>
      <c r="F27" s="421"/>
      <c r="G27" s="421"/>
      <c r="H27" s="421"/>
      <c r="I27" s="421"/>
      <c r="J27" s="72">
        <f t="shared" ref="J27" si="2">+J28</f>
        <v>10000</v>
      </c>
    </row>
    <row r="28" spans="1:10" s="92" customFormat="1" ht="33" customHeight="1" x14ac:dyDescent="0.25">
      <c r="A28" s="329"/>
      <c r="B28" s="428"/>
      <c r="C28" s="422"/>
      <c r="D28" s="94" t="s">
        <v>326</v>
      </c>
      <c r="E28" s="421" t="s">
        <v>319</v>
      </c>
      <c r="F28" s="421"/>
      <c r="G28" s="421"/>
      <c r="H28" s="421"/>
      <c r="I28" s="421"/>
      <c r="J28" s="274">
        <f>+'Հավելված N 1'!G21</f>
        <v>10000</v>
      </c>
    </row>
    <row r="29" spans="1:10" ht="18" customHeight="1" x14ac:dyDescent="0.25">
      <c r="A29" s="329"/>
      <c r="B29" s="428"/>
      <c r="C29" s="422"/>
      <c r="D29" s="422"/>
      <c r="E29" s="422"/>
      <c r="F29" s="421" t="s">
        <v>327</v>
      </c>
      <c r="G29" s="421"/>
      <c r="H29" s="421"/>
      <c r="I29" s="421"/>
      <c r="J29" s="421"/>
    </row>
    <row r="30" spans="1:10" ht="18" customHeight="1" x14ac:dyDescent="0.25">
      <c r="A30" s="329"/>
      <c r="B30" s="428"/>
      <c r="C30" s="422"/>
      <c r="D30" s="422"/>
      <c r="E30" s="422"/>
      <c r="F30" s="422"/>
      <c r="G30" s="421" t="s">
        <v>328</v>
      </c>
      <c r="H30" s="421"/>
      <c r="I30" s="421"/>
      <c r="J30" s="421"/>
    </row>
    <row r="31" spans="1:10" ht="18" customHeight="1" x14ac:dyDescent="0.25">
      <c r="A31" s="329"/>
      <c r="B31" s="428"/>
      <c r="C31" s="422"/>
      <c r="D31" s="422"/>
      <c r="E31" s="422"/>
      <c r="F31" s="422"/>
      <c r="G31" s="94"/>
      <c r="H31" s="421" t="s">
        <v>329</v>
      </c>
      <c r="I31" s="421"/>
      <c r="J31" s="421"/>
    </row>
    <row r="32" spans="1:10" ht="8.65" customHeight="1" x14ac:dyDescent="0.25">
      <c r="A32" s="329"/>
      <c r="B32" s="288"/>
      <c r="C32" s="83"/>
      <c r="D32" s="83"/>
      <c r="E32" s="83"/>
      <c r="F32" s="83"/>
      <c r="G32" s="83"/>
      <c r="H32" s="83"/>
      <c r="I32" s="83"/>
      <c r="J32" s="83"/>
    </row>
    <row r="33" spans="1:10" s="96" customFormat="1" ht="18" customHeight="1" x14ac:dyDescent="0.25">
      <c r="A33" s="329"/>
      <c r="B33" s="158">
        <v>1236</v>
      </c>
      <c r="C33" s="423" t="s">
        <v>58</v>
      </c>
      <c r="D33" s="423"/>
      <c r="E33" s="423"/>
      <c r="F33" s="423"/>
      <c r="G33" s="423"/>
      <c r="H33" s="423"/>
      <c r="I33" s="423"/>
      <c r="J33" s="72">
        <f>+J34+J38+J43+J47+J52+J57+J61</f>
        <v>536726.70000000007</v>
      </c>
    </row>
    <row r="34" spans="1:10" s="97" customFormat="1" ht="37.9" customHeight="1" x14ac:dyDescent="0.25">
      <c r="A34" s="329"/>
      <c r="B34" s="330"/>
      <c r="C34" s="330"/>
      <c r="D34" s="158" t="s">
        <v>110</v>
      </c>
      <c r="E34" s="419" t="s">
        <v>111</v>
      </c>
      <c r="F34" s="419"/>
      <c r="G34" s="419"/>
      <c r="H34" s="419"/>
      <c r="I34" s="419"/>
      <c r="J34" s="243">
        <f>+'Հավելված N 1'!G23</f>
        <v>-38266.199999999997</v>
      </c>
    </row>
    <row r="35" spans="1:10" ht="33.4" customHeight="1" x14ac:dyDescent="0.25">
      <c r="A35" s="329"/>
      <c r="B35" s="330"/>
      <c r="C35" s="330"/>
      <c r="D35" s="424"/>
      <c r="E35" s="420"/>
      <c r="F35" s="421" t="s">
        <v>116</v>
      </c>
      <c r="G35" s="421"/>
      <c r="H35" s="421"/>
      <c r="I35" s="421"/>
      <c r="J35" s="421"/>
    </row>
    <row r="36" spans="1:10" s="96" customFormat="1" ht="17.649999999999999" customHeight="1" x14ac:dyDescent="0.25">
      <c r="A36" s="329"/>
      <c r="B36" s="330"/>
      <c r="C36" s="330"/>
      <c r="D36" s="424"/>
      <c r="E36" s="420"/>
      <c r="F36" s="420"/>
      <c r="G36" s="423" t="s">
        <v>117</v>
      </c>
      <c r="H36" s="423"/>
      <c r="I36" s="423"/>
      <c r="J36" s="423"/>
    </row>
    <row r="37" spans="1:10" x14ac:dyDescent="0.25">
      <c r="A37" s="329"/>
      <c r="B37" s="330"/>
      <c r="C37" s="330"/>
      <c r="D37" s="424"/>
      <c r="E37" s="420"/>
      <c r="F37" s="420"/>
      <c r="G37" s="94"/>
      <c r="H37" s="421" t="s">
        <v>115</v>
      </c>
      <c r="I37" s="421"/>
      <c r="J37" s="421"/>
    </row>
    <row r="38" spans="1:10" s="97" customFormat="1" ht="39.6" customHeight="1" x14ac:dyDescent="0.25">
      <c r="A38" s="329"/>
      <c r="B38" s="330"/>
      <c r="C38" s="330"/>
      <c r="D38" s="158" t="s">
        <v>321</v>
      </c>
      <c r="E38" s="419" t="s">
        <v>330</v>
      </c>
      <c r="F38" s="419"/>
      <c r="G38" s="419"/>
      <c r="H38" s="419"/>
      <c r="I38" s="419"/>
      <c r="J38" s="243">
        <f>+'Հավելված N 1'!G24</f>
        <v>28266.199999999997</v>
      </c>
    </row>
    <row r="39" spans="1:10" ht="33.4" customHeight="1" x14ac:dyDescent="0.25">
      <c r="A39" s="329"/>
      <c r="B39" s="330"/>
      <c r="C39" s="330"/>
      <c r="D39" s="424"/>
      <c r="E39" s="420"/>
      <c r="F39" s="421" t="s">
        <v>331</v>
      </c>
      <c r="G39" s="421"/>
      <c r="H39" s="421"/>
      <c r="I39" s="421"/>
      <c r="J39" s="421"/>
    </row>
    <row r="40" spans="1:10" s="96" customFormat="1" ht="17.649999999999999" customHeight="1" x14ac:dyDescent="0.25">
      <c r="A40" s="329"/>
      <c r="B40" s="330"/>
      <c r="C40" s="330"/>
      <c r="D40" s="424"/>
      <c r="E40" s="420"/>
      <c r="F40" s="420"/>
      <c r="G40" s="423" t="s">
        <v>332</v>
      </c>
      <c r="H40" s="423"/>
      <c r="I40" s="423"/>
      <c r="J40" s="423"/>
    </row>
    <row r="41" spans="1:10" x14ac:dyDescent="0.25">
      <c r="A41" s="329"/>
      <c r="B41" s="330"/>
      <c r="C41" s="330"/>
      <c r="D41" s="424"/>
      <c r="E41" s="420"/>
      <c r="F41" s="420"/>
      <c r="G41" s="422"/>
      <c r="H41" s="421" t="s">
        <v>115</v>
      </c>
      <c r="I41" s="421"/>
      <c r="J41" s="421"/>
    </row>
    <row r="42" spans="1:10" ht="69" x14ac:dyDescent="0.25">
      <c r="A42" s="329"/>
      <c r="B42" s="330"/>
      <c r="C42" s="330"/>
      <c r="D42" s="424"/>
      <c r="E42" s="420"/>
      <c r="F42" s="420"/>
      <c r="G42" s="422"/>
      <c r="H42" s="83"/>
      <c r="I42" s="83" t="s">
        <v>333</v>
      </c>
      <c r="J42" s="83">
        <f>-80+159</f>
        <v>79</v>
      </c>
    </row>
    <row r="43" spans="1:10" s="97" customFormat="1" ht="18" customHeight="1" x14ac:dyDescent="0.25">
      <c r="A43" s="329"/>
      <c r="B43" s="330"/>
      <c r="C43" s="330"/>
      <c r="D43" s="158" t="s">
        <v>255</v>
      </c>
      <c r="E43" s="419" t="s">
        <v>175</v>
      </c>
      <c r="F43" s="419"/>
      <c r="G43" s="419"/>
      <c r="H43" s="419"/>
      <c r="I43" s="419"/>
      <c r="J43" s="243">
        <f>+'Հավելված N 1'!G25</f>
        <v>-484436.8</v>
      </c>
    </row>
    <row r="44" spans="1:10" s="96" customFormat="1" ht="33.950000000000003" customHeight="1" x14ac:dyDescent="0.25">
      <c r="A44" s="329"/>
      <c r="B44" s="330"/>
      <c r="C44" s="330"/>
      <c r="D44" s="416"/>
      <c r="E44" s="330"/>
      <c r="F44" s="419" t="s">
        <v>264</v>
      </c>
      <c r="G44" s="419"/>
      <c r="H44" s="419"/>
      <c r="I44" s="419"/>
      <c r="J44" s="419"/>
    </row>
    <row r="45" spans="1:10" s="96" customFormat="1" ht="17.649999999999999" customHeight="1" x14ac:dyDescent="0.25">
      <c r="A45" s="329"/>
      <c r="B45" s="330"/>
      <c r="C45" s="330"/>
      <c r="D45" s="416"/>
      <c r="E45" s="330"/>
      <c r="F45" s="330"/>
      <c r="G45" s="419" t="s">
        <v>59</v>
      </c>
      <c r="H45" s="419"/>
      <c r="I45" s="419"/>
      <c r="J45" s="419"/>
    </row>
    <row r="46" spans="1:10" s="96" customFormat="1" ht="18" customHeight="1" x14ac:dyDescent="0.25">
      <c r="A46" s="329"/>
      <c r="B46" s="330"/>
      <c r="C46" s="330"/>
      <c r="D46" s="416"/>
      <c r="E46" s="330"/>
      <c r="F46" s="330"/>
      <c r="G46" s="61"/>
      <c r="H46" s="419" t="s">
        <v>265</v>
      </c>
      <c r="I46" s="419"/>
      <c r="J46" s="419"/>
    </row>
    <row r="47" spans="1:10" s="97" customFormat="1" ht="17.649999999999999" customHeight="1" x14ac:dyDescent="0.25">
      <c r="A47" s="329"/>
      <c r="B47" s="330"/>
      <c r="C47" s="330"/>
      <c r="D47" s="158" t="s">
        <v>112</v>
      </c>
      <c r="E47" s="423" t="s">
        <v>118</v>
      </c>
      <c r="F47" s="423"/>
      <c r="G47" s="423"/>
      <c r="H47" s="423"/>
      <c r="I47" s="423"/>
      <c r="J47" s="243">
        <f>+'Հավելված N 1'!G26</f>
        <v>23054.5</v>
      </c>
    </row>
    <row r="48" spans="1:10" s="96" customFormat="1" ht="33.950000000000003" customHeight="1" x14ac:dyDescent="0.25">
      <c r="A48" s="329"/>
      <c r="B48" s="330"/>
      <c r="C48" s="330"/>
      <c r="D48" s="416"/>
      <c r="E48" s="330"/>
      <c r="F48" s="423" t="s">
        <v>119</v>
      </c>
      <c r="G48" s="423"/>
      <c r="H48" s="423"/>
      <c r="I48" s="423"/>
      <c r="J48" s="423"/>
    </row>
    <row r="49" spans="1:10" s="96" customFormat="1" ht="17.649999999999999" customHeight="1" x14ac:dyDescent="0.25">
      <c r="A49" s="329"/>
      <c r="B49" s="330"/>
      <c r="C49" s="330"/>
      <c r="D49" s="416"/>
      <c r="E49" s="330"/>
      <c r="F49" s="330"/>
      <c r="G49" s="423" t="s">
        <v>59</v>
      </c>
      <c r="H49" s="423"/>
      <c r="I49" s="423"/>
      <c r="J49" s="423"/>
    </row>
    <row r="50" spans="1:10" s="96" customFormat="1" ht="33.950000000000003" customHeight="1" x14ac:dyDescent="0.25">
      <c r="A50" s="329"/>
      <c r="B50" s="330"/>
      <c r="C50" s="330"/>
      <c r="D50" s="416"/>
      <c r="E50" s="330"/>
      <c r="F50" s="330"/>
      <c r="G50" s="330"/>
      <c r="H50" s="423" t="s">
        <v>101</v>
      </c>
      <c r="I50" s="423"/>
      <c r="J50" s="423"/>
    </row>
    <row r="51" spans="1:10" s="96" customFormat="1" ht="34.5" x14ac:dyDescent="0.25">
      <c r="A51" s="329"/>
      <c r="B51" s="330"/>
      <c r="C51" s="330"/>
      <c r="D51" s="416"/>
      <c r="E51" s="330"/>
      <c r="F51" s="330"/>
      <c r="G51" s="330"/>
      <c r="H51" s="73"/>
      <c r="I51" s="84" t="s">
        <v>266</v>
      </c>
      <c r="J51" s="98">
        <v>1</v>
      </c>
    </row>
    <row r="52" spans="1:10" s="97" customFormat="1" ht="17.649999999999999" customHeight="1" x14ac:dyDescent="0.25">
      <c r="A52" s="329"/>
      <c r="B52" s="330"/>
      <c r="C52" s="330"/>
      <c r="D52" s="158" t="s">
        <v>257</v>
      </c>
      <c r="E52" s="423" t="s">
        <v>180</v>
      </c>
      <c r="F52" s="423"/>
      <c r="G52" s="423"/>
      <c r="H52" s="423"/>
      <c r="I52" s="423"/>
      <c r="J52" s="243">
        <f>+'Հավելված N 1'!G27</f>
        <v>-9282.7999999999884</v>
      </c>
    </row>
    <row r="53" spans="1:10" s="96" customFormat="1" ht="33.950000000000003" customHeight="1" x14ac:dyDescent="0.25">
      <c r="A53" s="329"/>
      <c r="B53" s="330"/>
      <c r="C53" s="330"/>
      <c r="D53" s="347"/>
      <c r="E53" s="347"/>
      <c r="F53" s="419" t="s">
        <v>337</v>
      </c>
      <c r="G53" s="419"/>
      <c r="H53" s="419"/>
      <c r="I53" s="419"/>
      <c r="J53" s="419"/>
    </row>
    <row r="54" spans="1:10" s="96" customFormat="1" ht="17.649999999999999" customHeight="1" x14ac:dyDescent="0.25">
      <c r="A54" s="329"/>
      <c r="B54" s="330"/>
      <c r="C54" s="330"/>
      <c r="D54" s="348"/>
      <c r="E54" s="348"/>
      <c r="F54" s="347"/>
      <c r="G54" s="419" t="s">
        <v>59</v>
      </c>
      <c r="H54" s="419"/>
      <c r="I54" s="419"/>
      <c r="J54" s="419"/>
    </row>
    <row r="55" spans="1:10" s="96" customFormat="1" ht="18" customHeight="1" x14ac:dyDescent="0.25">
      <c r="A55" s="329"/>
      <c r="B55" s="330"/>
      <c r="C55" s="330"/>
      <c r="D55" s="348"/>
      <c r="E55" s="348"/>
      <c r="F55" s="348"/>
      <c r="G55" s="347"/>
      <c r="H55" s="419" t="s">
        <v>102</v>
      </c>
      <c r="I55" s="419"/>
      <c r="J55" s="419"/>
    </row>
    <row r="56" spans="1:10" s="96" customFormat="1" ht="86.25" x14ac:dyDescent="0.25">
      <c r="A56" s="329"/>
      <c r="B56" s="330"/>
      <c r="C56" s="330"/>
      <c r="D56" s="349"/>
      <c r="E56" s="349"/>
      <c r="F56" s="349"/>
      <c r="G56" s="349"/>
      <c r="H56" s="308"/>
      <c r="I56" s="84" t="s">
        <v>423</v>
      </c>
      <c r="J56" s="314">
        <v>-1</v>
      </c>
    </row>
    <row r="57" spans="1:10" s="97" customFormat="1" ht="17.649999999999999" customHeight="1" x14ac:dyDescent="0.25">
      <c r="A57" s="329"/>
      <c r="B57" s="330"/>
      <c r="C57" s="330"/>
      <c r="D57" s="158" t="s">
        <v>386</v>
      </c>
      <c r="E57" s="423" t="s">
        <v>372</v>
      </c>
      <c r="F57" s="423"/>
      <c r="G57" s="423"/>
      <c r="H57" s="423"/>
      <c r="I57" s="423"/>
      <c r="J57" s="89">
        <f>+'Հավելված N 1'!G28</f>
        <v>1000000</v>
      </c>
    </row>
    <row r="58" spans="1:10" s="96" customFormat="1" ht="35.65" customHeight="1" x14ac:dyDescent="0.25">
      <c r="A58" s="329"/>
      <c r="B58" s="330"/>
      <c r="C58" s="330"/>
      <c r="D58" s="416"/>
      <c r="E58" s="330"/>
      <c r="F58" s="401" t="s">
        <v>388</v>
      </c>
      <c r="G58" s="423"/>
      <c r="H58" s="423"/>
      <c r="I58" s="423"/>
      <c r="J58" s="423"/>
    </row>
    <row r="59" spans="1:10" s="96" customFormat="1" ht="17.649999999999999" customHeight="1" x14ac:dyDescent="0.25">
      <c r="A59" s="329"/>
      <c r="B59" s="330"/>
      <c r="C59" s="330"/>
      <c r="D59" s="416"/>
      <c r="E59" s="330"/>
      <c r="F59" s="330"/>
      <c r="G59" s="401" t="s">
        <v>59</v>
      </c>
      <c r="H59" s="423"/>
      <c r="I59" s="423"/>
      <c r="J59" s="423"/>
    </row>
    <row r="60" spans="1:10" s="96" customFormat="1" ht="18" customHeight="1" x14ac:dyDescent="0.25">
      <c r="A60" s="329"/>
      <c r="B60" s="330"/>
      <c r="C60" s="330"/>
      <c r="D60" s="416"/>
      <c r="E60" s="330"/>
      <c r="F60" s="330"/>
      <c r="G60" s="61"/>
      <c r="H60" s="401" t="s">
        <v>389</v>
      </c>
      <c r="I60" s="423"/>
      <c r="J60" s="423"/>
    </row>
    <row r="61" spans="1:10" s="97" customFormat="1" ht="34.9" customHeight="1" x14ac:dyDescent="0.25">
      <c r="A61" s="329"/>
      <c r="B61" s="330"/>
      <c r="C61" s="330"/>
      <c r="D61" s="158" t="s">
        <v>151</v>
      </c>
      <c r="E61" s="423" t="s">
        <v>147</v>
      </c>
      <c r="F61" s="423"/>
      <c r="G61" s="423"/>
      <c r="H61" s="423"/>
      <c r="I61" s="423"/>
      <c r="J61" s="243">
        <f>+'Հավելված N 1'!G29</f>
        <v>17391.8</v>
      </c>
    </row>
    <row r="62" spans="1:10" s="96" customFormat="1" ht="33.950000000000003" customHeight="1" x14ac:dyDescent="0.25">
      <c r="A62" s="329"/>
      <c r="B62" s="330"/>
      <c r="C62" s="330"/>
      <c r="D62" s="420"/>
      <c r="E62" s="420"/>
      <c r="F62" s="401" t="s">
        <v>153</v>
      </c>
      <c r="G62" s="423"/>
      <c r="H62" s="423"/>
      <c r="I62" s="423"/>
      <c r="J62" s="423"/>
    </row>
    <row r="63" spans="1:10" s="96" customFormat="1" ht="17.649999999999999" customHeight="1" x14ac:dyDescent="0.25">
      <c r="A63" s="329"/>
      <c r="B63" s="330"/>
      <c r="C63" s="330"/>
      <c r="D63" s="420"/>
      <c r="E63" s="420"/>
      <c r="F63" s="420"/>
      <c r="G63" s="401" t="s">
        <v>59</v>
      </c>
      <c r="H63" s="423"/>
      <c r="I63" s="423"/>
      <c r="J63" s="423"/>
    </row>
    <row r="64" spans="1:10" s="96" customFormat="1" ht="18" customHeight="1" x14ac:dyDescent="0.25">
      <c r="A64" s="329"/>
      <c r="B64" s="330"/>
      <c r="C64" s="330"/>
      <c r="D64" s="420"/>
      <c r="E64" s="420"/>
      <c r="F64" s="420"/>
      <c r="G64" s="307"/>
      <c r="H64" s="401" t="s">
        <v>154</v>
      </c>
      <c r="I64" s="423"/>
      <c r="J64" s="423"/>
    </row>
    <row r="66" spans="1:52" s="99" customFormat="1" ht="30" customHeight="1" x14ac:dyDescent="0.25">
      <c r="A66" s="437" t="s">
        <v>380</v>
      </c>
      <c r="B66" s="435"/>
      <c r="C66" s="435"/>
      <c r="D66" s="435"/>
      <c r="E66" s="435"/>
      <c r="F66" s="435"/>
      <c r="G66" s="435"/>
      <c r="H66" s="435"/>
      <c r="I66" s="435"/>
      <c r="J66" s="284">
        <f>+J67</f>
        <v>-500000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</row>
    <row r="67" spans="1:52" x14ac:dyDescent="0.25">
      <c r="A67" s="420"/>
      <c r="B67" s="287">
        <v>1139</v>
      </c>
      <c r="C67" s="438" t="s">
        <v>390</v>
      </c>
      <c r="D67" s="438"/>
      <c r="E67" s="438"/>
      <c r="F67" s="438"/>
      <c r="G67" s="438"/>
      <c r="H67" s="438"/>
      <c r="I67" s="438"/>
      <c r="J67" s="285">
        <f>+J68</f>
        <v>-500000</v>
      </c>
    </row>
    <row r="68" spans="1:52" s="92" customFormat="1" x14ac:dyDescent="0.25">
      <c r="A68" s="420"/>
      <c r="B68" s="420"/>
      <c r="C68" s="420"/>
      <c r="D68" s="286" t="s">
        <v>391</v>
      </c>
      <c r="E68" s="421" t="s">
        <v>381</v>
      </c>
      <c r="F68" s="421"/>
      <c r="G68" s="421"/>
      <c r="H68" s="421"/>
      <c r="I68" s="421"/>
      <c r="J68" s="93">
        <f>+'Հավելված N 1'!G33</f>
        <v>-500000</v>
      </c>
    </row>
    <row r="69" spans="1:52" ht="33.4" customHeight="1" x14ac:dyDescent="0.25">
      <c r="A69" s="420"/>
      <c r="B69" s="420"/>
      <c r="C69" s="420"/>
      <c r="D69" s="428"/>
      <c r="E69" s="422"/>
      <c r="F69" s="421" t="s">
        <v>392</v>
      </c>
      <c r="G69" s="421"/>
      <c r="H69" s="421"/>
      <c r="I69" s="421"/>
      <c r="J69" s="421"/>
    </row>
    <row r="70" spans="1:52" x14ac:dyDescent="0.25">
      <c r="A70" s="420"/>
      <c r="B70" s="420"/>
      <c r="C70" s="420"/>
      <c r="D70" s="428"/>
      <c r="E70" s="422"/>
      <c r="F70" s="422"/>
      <c r="G70" s="421" t="s">
        <v>117</v>
      </c>
      <c r="H70" s="421"/>
      <c r="I70" s="421"/>
      <c r="J70" s="421"/>
    </row>
    <row r="71" spans="1:52" x14ac:dyDescent="0.25">
      <c r="A71" s="420"/>
      <c r="B71" s="420"/>
      <c r="C71" s="420"/>
      <c r="D71" s="428"/>
      <c r="E71" s="422"/>
      <c r="F71" s="422"/>
      <c r="G71" s="94"/>
      <c r="H71" s="421" t="s">
        <v>393</v>
      </c>
      <c r="I71" s="421"/>
      <c r="J71" s="421"/>
    </row>
  </sheetData>
  <mergeCells count="114">
    <mergeCell ref="E16:E19"/>
    <mergeCell ref="D16:D19"/>
    <mergeCell ref="C15:C19"/>
    <mergeCell ref="B15:B19"/>
    <mergeCell ref="F58:J58"/>
    <mergeCell ref="F59:F60"/>
    <mergeCell ref="G59:J59"/>
    <mergeCell ref="H60:J60"/>
    <mergeCell ref="H64:J64"/>
    <mergeCell ref="F62:J62"/>
    <mergeCell ref="G63:J63"/>
    <mergeCell ref="G54:J54"/>
    <mergeCell ref="A66:I66"/>
    <mergeCell ref="H46:J46"/>
    <mergeCell ref="B68:B71"/>
    <mergeCell ref="A67:A71"/>
    <mergeCell ref="C67:I67"/>
    <mergeCell ref="E68:I68"/>
    <mergeCell ref="D69:D71"/>
    <mergeCell ref="E69:E71"/>
    <mergeCell ref="F69:J69"/>
    <mergeCell ref="F70:F71"/>
    <mergeCell ref="G70:J70"/>
    <mergeCell ref="H71:J71"/>
    <mergeCell ref="C68:C71"/>
    <mergeCell ref="F48:J48"/>
    <mergeCell ref="E48:E51"/>
    <mergeCell ref="E57:I57"/>
    <mergeCell ref="D58:D60"/>
    <mergeCell ref="E58:E60"/>
    <mergeCell ref="E52:I52"/>
    <mergeCell ref="F53:J53"/>
    <mergeCell ref="E61:I61"/>
    <mergeCell ref="A14:A64"/>
    <mergeCell ref="G55:G56"/>
    <mergeCell ref="F54:F56"/>
    <mergeCell ref="A13:I13"/>
    <mergeCell ref="C20:I20"/>
    <mergeCell ref="D44:D46"/>
    <mergeCell ref="E44:E46"/>
    <mergeCell ref="F45:F46"/>
    <mergeCell ref="F49:F51"/>
    <mergeCell ref="A9:A10"/>
    <mergeCell ref="B9:C9"/>
    <mergeCell ref="D9:G9"/>
    <mergeCell ref="A11:I11"/>
    <mergeCell ref="D48:D51"/>
    <mergeCell ref="E47:I47"/>
    <mergeCell ref="G50:G51"/>
    <mergeCell ref="G49:J49"/>
    <mergeCell ref="D29:D31"/>
    <mergeCell ref="E29:E31"/>
    <mergeCell ref="F29:J29"/>
    <mergeCell ref="E15:I15"/>
    <mergeCell ref="F16:J16"/>
    <mergeCell ref="G17:J17"/>
    <mergeCell ref="H18:J18"/>
    <mergeCell ref="C14:I14"/>
    <mergeCell ref="G18:G19"/>
    <mergeCell ref="F17:F19"/>
    <mergeCell ref="A6:J6"/>
    <mergeCell ref="G1:H1"/>
    <mergeCell ref="G3:H3"/>
    <mergeCell ref="I3:J3"/>
    <mergeCell ref="I2:J2"/>
    <mergeCell ref="I1:J1"/>
    <mergeCell ref="H9:H10"/>
    <mergeCell ref="I9:I10"/>
    <mergeCell ref="A12:I12"/>
    <mergeCell ref="B21:B25"/>
    <mergeCell ref="B28:B31"/>
    <mergeCell ref="C27:I27"/>
    <mergeCell ref="E21:I21"/>
    <mergeCell ref="F22:J22"/>
    <mergeCell ref="G23:J23"/>
    <mergeCell ref="H24:J24"/>
    <mergeCell ref="C28:C31"/>
    <mergeCell ref="E28:I28"/>
    <mergeCell ref="F30:F31"/>
    <mergeCell ref="G30:J30"/>
    <mergeCell ref="H31:J31"/>
    <mergeCell ref="G24:G25"/>
    <mergeCell ref="F23:F25"/>
    <mergeCell ref="E22:E25"/>
    <mergeCell ref="D22:D25"/>
    <mergeCell ref="C21:C25"/>
    <mergeCell ref="C33:I33"/>
    <mergeCell ref="D39:D42"/>
    <mergeCell ref="E39:E42"/>
    <mergeCell ref="F40:F42"/>
    <mergeCell ref="D35:D37"/>
    <mergeCell ref="E35:E37"/>
    <mergeCell ref="E38:I38"/>
    <mergeCell ref="F39:J39"/>
    <mergeCell ref="G40:J40"/>
    <mergeCell ref="H37:J37"/>
    <mergeCell ref="F36:F37"/>
    <mergeCell ref="E34:I34"/>
    <mergeCell ref="F35:J35"/>
    <mergeCell ref="G36:J36"/>
    <mergeCell ref="C34:C64"/>
    <mergeCell ref="H55:J55"/>
    <mergeCell ref="E53:E56"/>
    <mergeCell ref="D53:D56"/>
    <mergeCell ref="E43:I43"/>
    <mergeCell ref="F44:J44"/>
    <mergeCell ref="G45:J45"/>
    <mergeCell ref="F63:F64"/>
    <mergeCell ref="E62:E64"/>
    <mergeCell ref="D62:D64"/>
    <mergeCell ref="B34:B64"/>
    <mergeCell ref="H41:J41"/>
    <mergeCell ref="G41:G42"/>
    <mergeCell ref="H50:J50"/>
  </mergeCells>
  <phoneticPr fontId="96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101"/>
  <sheetViews>
    <sheetView topLeftCell="A38" zoomScale="70" zoomScaleNormal="70" workbookViewId="0">
      <selection activeCell="J69" sqref="J69"/>
    </sheetView>
  </sheetViews>
  <sheetFormatPr defaultColWidth="8.7109375" defaultRowHeight="17.25" x14ac:dyDescent="0.25"/>
  <cols>
    <col min="1" max="1" width="6.42578125" style="91" bestFit="1" customWidth="1"/>
    <col min="2" max="2" width="9.7109375" style="91" customWidth="1"/>
    <col min="3" max="3" width="13.140625" style="91" customWidth="1"/>
    <col min="4" max="4" width="16.7109375" style="95" customWidth="1"/>
    <col min="5" max="5" width="13.140625" style="91" customWidth="1"/>
    <col min="6" max="6" width="15.42578125" style="91" customWidth="1"/>
    <col min="7" max="7" width="10.42578125" style="91" customWidth="1"/>
    <col min="8" max="8" width="22.5703125" style="91" customWidth="1"/>
    <col min="9" max="9" width="46.28515625" style="91" customWidth="1"/>
    <col min="10" max="10" width="37.85546875" style="91" customWidth="1"/>
    <col min="11" max="16384" width="8.7109375" style="91"/>
  </cols>
  <sheetData>
    <row r="1" spans="1:50" ht="28.5" customHeight="1" x14ac:dyDescent="0.25">
      <c r="D1" s="19"/>
      <c r="E1" s="19"/>
      <c r="F1" s="19"/>
      <c r="G1" s="432"/>
      <c r="H1" s="432"/>
      <c r="I1" s="432" t="s">
        <v>121</v>
      </c>
      <c r="J1" s="432"/>
    </row>
    <row r="2" spans="1:50" ht="17.649999999999999" customHeight="1" x14ac:dyDescent="0.3">
      <c r="D2" s="20"/>
      <c r="E2" s="20"/>
      <c r="F2" s="21"/>
      <c r="H2" s="50"/>
      <c r="I2" s="433" t="s">
        <v>71</v>
      </c>
      <c r="J2" s="433"/>
    </row>
    <row r="3" spans="1:50" ht="17.45" customHeight="1" x14ac:dyDescent="0.3">
      <c r="D3" s="20"/>
      <c r="E3" s="20"/>
      <c r="F3" s="21"/>
      <c r="G3" s="433"/>
      <c r="H3" s="433"/>
      <c r="I3" s="433" t="s">
        <v>19</v>
      </c>
      <c r="J3" s="433"/>
    </row>
    <row r="4" spans="1:50" x14ac:dyDescent="0.3">
      <c r="D4" s="20"/>
      <c r="E4" s="20"/>
      <c r="F4" s="21"/>
      <c r="G4" s="50"/>
      <c r="H4" s="50"/>
      <c r="I4" s="50"/>
    </row>
    <row r="5" spans="1:50" x14ac:dyDescent="0.3">
      <c r="D5" s="20"/>
      <c r="E5" s="20"/>
      <c r="F5" s="21"/>
      <c r="G5" s="50"/>
      <c r="H5" s="50"/>
      <c r="I5" s="50"/>
    </row>
    <row r="6" spans="1:50" ht="64.150000000000006" customHeight="1" x14ac:dyDescent="0.25">
      <c r="A6" s="387" t="s">
        <v>104</v>
      </c>
      <c r="B6" s="387"/>
      <c r="C6" s="387"/>
      <c r="D6" s="387"/>
      <c r="E6" s="387"/>
      <c r="F6" s="387"/>
      <c r="G6" s="387"/>
      <c r="H6" s="387"/>
      <c r="I6" s="387"/>
      <c r="J6" s="387"/>
    </row>
    <row r="9" spans="1:50" ht="81" customHeight="1" x14ac:dyDescent="0.25">
      <c r="A9" s="320" t="s">
        <v>336</v>
      </c>
      <c r="B9" s="320" t="s">
        <v>89</v>
      </c>
      <c r="C9" s="320"/>
      <c r="D9" s="320" t="s">
        <v>90</v>
      </c>
      <c r="E9" s="320"/>
      <c r="F9" s="320"/>
      <c r="G9" s="320"/>
      <c r="H9" s="320" t="s">
        <v>91</v>
      </c>
      <c r="I9" s="320" t="s">
        <v>92</v>
      </c>
      <c r="J9" s="169" t="s">
        <v>44</v>
      </c>
    </row>
    <row r="10" spans="1:50" ht="51" customHeight="1" x14ac:dyDescent="0.25">
      <c r="A10" s="320"/>
      <c r="B10" s="76" t="s">
        <v>97</v>
      </c>
      <c r="C10" s="76" t="s">
        <v>96</v>
      </c>
      <c r="D10" s="76" t="s">
        <v>93</v>
      </c>
      <c r="E10" s="76" t="s">
        <v>96</v>
      </c>
      <c r="F10" s="76" t="s">
        <v>98</v>
      </c>
      <c r="G10" s="76" t="s">
        <v>94</v>
      </c>
      <c r="H10" s="320"/>
      <c r="I10" s="320"/>
      <c r="J10" s="76" t="s">
        <v>95</v>
      </c>
    </row>
    <row r="11" spans="1:50" s="102" customFormat="1" ht="48.4" customHeight="1" x14ac:dyDescent="0.25">
      <c r="A11" s="436" t="s">
        <v>99</v>
      </c>
      <c r="B11" s="436"/>
      <c r="C11" s="436"/>
      <c r="D11" s="436"/>
      <c r="E11" s="436"/>
      <c r="F11" s="436"/>
      <c r="G11" s="436"/>
      <c r="H11" s="436"/>
      <c r="I11" s="436"/>
      <c r="J11" s="101">
        <f>+J13+J49+J56+J71+J78+J89+J96</f>
        <v>0</v>
      </c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  <c r="AK11" s="241"/>
      <c r="AL11" s="241"/>
      <c r="AM11" s="241"/>
      <c r="AN11" s="241"/>
      <c r="AO11" s="241"/>
      <c r="AP11" s="241"/>
      <c r="AQ11" s="241"/>
      <c r="AR11" s="241"/>
      <c r="AS11" s="241"/>
      <c r="AT11" s="241"/>
      <c r="AU11" s="241"/>
      <c r="AV11" s="241"/>
      <c r="AW11" s="241"/>
      <c r="AX11" s="241"/>
    </row>
    <row r="12" spans="1:50" s="90" customFormat="1" x14ac:dyDescent="0.25">
      <c r="A12" s="434" t="s">
        <v>70</v>
      </c>
      <c r="B12" s="434"/>
      <c r="C12" s="434"/>
      <c r="D12" s="434"/>
      <c r="E12" s="434"/>
      <c r="F12" s="434"/>
      <c r="G12" s="434"/>
      <c r="H12" s="434"/>
      <c r="I12" s="434"/>
      <c r="J12" s="18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/>
      <c r="AJ12" s="242"/>
      <c r="AK12" s="242"/>
      <c r="AL12" s="242"/>
      <c r="AM12" s="242"/>
      <c r="AN12" s="242"/>
      <c r="AO12" s="242"/>
      <c r="AP12" s="242"/>
      <c r="AQ12" s="242"/>
      <c r="AR12" s="242"/>
      <c r="AS12" s="242"/>
      <c r="AT12" s="242"/>
      <c r="AU12" s="242"/>
      <c r="AV12" s="242"/>
      <c r="AW12" s="242"/>
      <c r="AX12" s="242"/>
    </row>
    <row r="13" spans="1:50" s="99" customFormat="1" ht="30" customHeight="1" x14ac:dyDescent="0.25">
      <c r="A13" s="435" t="s">
        <v>100</v>
      </c>
      <c r="B13" s="435"/>
      <c r="C13" s="435"/>
      <c r="D13" s="435"/>
      <c r="E13" s="435"/>
      <c r="F13" s="435"/>
      <c r="G13" s="435"/>
      <c r="H13" s="435"/>
      <c r="I13" s="435"/>
      <c r="J13" s="100">
        <f>+J14+J21</f>
        <v>951423.7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8" customHeight="1" x14ac:dyDescent="0.25">
      <c r="A14" s="420"/>
      <c r="B14" s="286">
        <v>1183</v>
      </c>
      <c r="C14" s="421" t="s">
        <v>128</v>
      </c>
      <c r="D14" s="421"/>
      <c r="E14" s="421"/>
      <c r="F14" s="421"/>
      <c r="G14" s="421"/>
      <c r="H14" s="421"/>
      <c r="I14" s="421"/>
      <c r="J14" s="72">
        <f t="shared" ref="J14" si="0">+J15</f>
        <v>55000</v>
      </c>
    </row>
    <row r="15" spans="1:50" s="92" customFormat="1" ht="33" customHeight="1" x14ac:dyDescent="0.25">
      <c r="A15" s="420"/>
      <c r="B15" s="425"/>
      <c r="C15" s="429"/>
      <c r="D15" s="94" t="s">
        <v>259</v>
      </c>
      <c r="E15" s="419" t="s">
        <v>260</v>
      </c>
      <c r="F15" s="419"/>
      <c r="G15" s="419"/>
      <c r="H15" s="419"/>
      <c r="I15" s="419"/>
      <c r="J15" s="93">
        <f>+'Հավելված N 2'!G80</f>
        <v>55000</v>
      </c>
    </row>
    <row r="16" spans="1:50" ht="33.4" customHeight="1" x14ac:dyDescent="0.25">
      <c r="A16" s="420"/>
      <c r="B16" s="426"/>
      <c r="C16" s="431"/>
      <c r="D16" s="429"/>
      <c r="E16" s="429"/>
      <c r="F16" s="419" t="s">
        <v>262</v>
      </c>
      <c r="G16" s="419"/>
      <c r="H16" s="419"/>
      <c r="I16" s="419"/>
      <c r="J16" s="419"/>
    </row>
    <row r="17" spans="1:10" ht="18" customHeight="1" x14ac:dyDescent="0.25">
      <c r="A17" s="420"/>
      <c r="B17" s="426"/>
      <c r="C17" s="431"/>
      <c r="D17" s="431"/>
      <c r="E17" s="431"/>
      <c r="F17" s="429"/>
      <c r="G17" s="421" t="s">
        <v>117</v>
      </c>
      <c r="H17" s="421"/>
      <c r="I17" s="421"/>
      <c r="J17" s="421"/>
    </row>
    <row r="18" spans="1:10" ht="18" customHeight="1" x14ac:dyDescent="0.25">
      <c r="A18" s="420"/>
      <c r="B18" s="426"/>
      <c r="C18" s="431"/>
      <c r="D18" s="431"/>
      <c r="E18" s="431"/>
      <c r="F18" s="431"/>
      <c r="G18" s="429"/>
      <c r="H18" s="421" t="s">
        <v>263</v>
      </c>
      <c r="I18" s="421"/>
      <c r="J18" s="421"/>
    </row>
    <row r="19" spans="1:10" ht="18" customHeight="1" x14ac:dyDescent="0.25">
      <c r="A19" s="420"/>
      <c r="B19" s="427"/>
      <c r="C19" s="430"/>
      <c r="D19" s="430"/>
      <c r="E19" s="430"/>
      <c r="F19" s="430"/>
      <c r="G19" s="430"/>
      <c r="H19" s="83"/>
      <c r="I19" s="84" t="s">
        <v>340</v>
      </c>
      <c r="J19" s="83">
        <v>5</v>
      </c>
    </row>
    <row r="20" spans="1:10" ht="8.65" customHeight="1" x14ac:dyDescent="0.25">
      <c r="A20" s="420"/>
      <c r="B20" s="288"/>
      <c r="C20" s="83"/>
      <c r="D20" s="83"/>
      <c r="E20" s="83"/>
      <c r="F20" s="83"/>
      <c r="G20" s="83"/>
      <c r="H20" s="83"/>
      <c r="I20" s="83"/>
      <c r="J20" s="83"/>
    </row>
    <row r="21" spans="1:10" s="96" customFormat="1" ht="18" customHeight="1" x14ac:dyDescent="0.25">
      <c r="A21" s="420"/>
      <c r="B21" s="158">
        <v>1236</v>
      </c>
      <c r="C21" s="423" t="s">
        <v>58</v>
      </c>
      <c r="D21" s="423"/>
      <c r="E21" s="423"/>
      <c r="F21" s="423"/>
      <c r="G21" s="423"/>
      <c r="H21" s="423"/>
      <c r="I21" s="423"/>
      <c r="J21" s="72">
        <f>+J22+J26+J31+J35+J40+J44</f>
        <v>896423.7</v>
      </c>
    </row>
    <row r="22" spans="1:10" s="97" customFormat="1" ht="36.6" customHeight="1" x14ac:dyDescent="0.25">
      <c r="A22" s="420"/>
      <c r="B22" s="330"/>
      <c r="C22" s="330"/>
      <c r="D22" s="158" t="s">
        <v>110</v>
      </c>
      <c r="E22" s="419" t="s">
        <v>111</v>
      </c>
      <c r="F22" s="419"/>
      <c r="G22" s="419"/>
      <c r="H22" s="419"/>
      <c r="I22" s="419"/>
      <c r="J22" s="89">
        <f>+'Հավելված N 2'!G93</f>
        <v>-38266.199999999997</v>
      </c>
    </row>
    <row r="23" spans="1:10" ht="33.4" customHeight="1" x14ac:dyDescent="0.25">
      <c r="A23" s="420"/>
      <c r="B23" s="330"/>
      <c r="C23" s="330"/>
      <c r="D23" s="424"/>
      <c r="E23" s="420"/>
      <c r="F23" s="421" t="s">
        <v>116</v>
      </c>
      <c r="G23" s="421"/>
      <c r="H23" s="421"/>
      <c r="I23" s="421"/>
      <c r="J23" s="421"/>
    </row>
    <row r="24" spans="1:10" s="96" customFormat="1" ht="17.649999999999999" customHeight="1" x14ac:dyDescent="0.25">
      <c r="A24" s="420"/>
      <c r="B24" s="330"/>
      <c r="C24" s="330"/>
      <c r="D24" s="424"/>
      <c r="E24" s="420"/>
      <c r="F24" s="420"/>
      <c r="G24" s="423" t="s">
        <v>117</v>
      </c>
      <c r="H24" s="423"/>
      <c r="I24" s="423"/>
      <c r="J24" s="423"/>
    </row>
    <row r="25" spans="1:10" x14ac:dyDescent="0.25">
      <c r="A25" s="420"/>
      <c r="B25" s="330"/>
      <c r="C25" s="330"/>
      <c r="D25" s="424"/>
      <c r="E25" s="420"/>
      <c r="F25" s="420"/>
      <c r="G25" s="94"/>
      <c r="H25" s="421" t="s">
        <v>115</v>
      </c>
      <c r="I25" s="421"/>
      <c r="J25" s="421"/>
    </row>
    <row r="26" spans="1:10" s="97" customFormat="1" ht="39" customHeight="1" x14ac:dyDescent="0.25">
      <c r="A26" s="420"/>
      <c r="B26" s="330"/>
      <c r="C26" s="330"/>
      <c r="D26" s="158" t="s">
        <v>321</v>
      </c>
      <c r="E26" s="419" t="s">
        <v>330</v>
      </c>
      <c r="F26" s="419"/>
      <c r="G26" s="419"/>
      <c r="H26" s="419"/>
      <c r="I26" s="419"/>
      <c r="J26" s="89">
        <f>+'Հավելված N 2'!G102</f>
        <v>28266.199999999997</v>
      </c>
    </row>
    <row r="27" spans="1:10" ht="33.4" customHeight="1" x14ac:dyDescent="0.25">
      <c r="A27" s="420"/>
      <c r="B27" s="330"/>
      <c r="C27" s="330"/>
      <c r="D27" s="424"/>
      <c r="E27" s="420"/>
      <c r="F27" s="421" t="s">
        <v>331</v>
      </c>
      <c r="G27" s="421"/>
      <c r="H27" s="421"/>
      <c r="I27" s="421"/>
      <c r="J27" s="421"/>
    </row>
    <row r="28" spans="1:10" s="96" customFormat="1" ht="17.649999999999999" customHeight="1" x14ac:dyDescent="0.25">
      <c r="A28" s="420"/>
      <c r="B28" s="330"/>
      <c r="C28" s="330"/>
      <c r="D28" s="424"/>
      <c r="E28" s="420"/>
      <c r="F28" s="420"/>
      <c r="G28" s="423" t="s">
        <v>332</v>
      </c>
      <c r="H28" s="423"/>
      <c r="I28" s="423"/>
      <c r="J28" s="423"/>
    </row>
    <row r="29" spans="1:10" x14ac:dyDescent="0.25">
      <c r="A29" s="420"/>
      <c r="B29" s="330"/>
      <c r="C29" s="330"/>
      <c r="D29" s="424"/>
      <c r="E29" s="420"/>
      <c r="F29" s="420"/>
      <c r="G29" s="422"/>
      <c r="H29" s="421" t="s">
        <v>115</v>
      </c>
      <c r="I29" s="421"/>
      <c r="J29" s="421"/>
    </row>
    <row r="30" spans="1:10" ht="69" x14ac:dyDescent="0.25">
      <c r="A30" s="420"/>
      <c r="B30" s="330"/>
      <c r="C30" s="330"/>
      <c r="D30" s="424"/>
      <c r="E30" s="420"/>
      <c r="F30" s="420"/>
      <c r="G30" s="422"/>
      <c r="H30" s="83"/>
      <c r="I30" s="83" t="s">
        <v>333</v>
      </c>
      <c r="J30" s="83">
        <f>-80+159</f>
        <v>79</v>
      </c>
    </row>
    <row r="31" spans="1:10" s="97" customFormat="1" ht="18" customHeight="1" x14ac:dyDescent="0.25">
      <c r="A31" s="420"/>
      <c r="B31" s="330"/>
      <c r="C31" s="330"/>
      <c r="D31" s="158" t="s">
        <v>255</v>
      </c>
      <c r="E31" s="419" t="s">
        <v>175</v>
      </c>
      <c r="F31" s="419"/>
      <c r="G31" s="419"/>
      <c r="H31" s="419"/>
      <c r="I31" s="419"/>
      <c r="J31" s="243">
        <f>+'Հավելված N 2'!G47</f>
        <v>-484436.8</v>
      </c>
    </row>
    <row r="32" spans="1:10" s="96" customFormat="1" ht="33.950000000000003" customHeight="1" x14ac:dyDescent="0.25">
      <c r="A32" s="420"/>
      <c r="B32" s="330"/>
      <c r="C32" s="330"/>
      <c r="D32" s="416"/>
      <c r="E32" s="330"/>
      <c r="F32" s="419" t="s">
        <v>264</v>
      </c>
      <c r="G32" s="419"/>
      <c r="H32" s="419"/>
      <c r="I32" s="419"/>
      <c r="J32" s="419"/>
    </row>
    <row r="33" spans="1:10" s="96" customFormat="1" ht="17.649999999999999" customHeight="1" x14ac:dyDescent="0.25">
      <c r="A33" s="420"/>
      <c r="B33" s="330"/>
      <c r="C33" s="330"/>
      <c r="D33" s="416"/>
      <c r="E33" s="330"/>
      <c r="F33" s="330"/>
      <c r="G33" s="419" t="s">
        <v>59</v>
      </c>
      <c r="H33" s="419"/>
      <c r="I33" s="419"/>
      <c r="J33" s="419"/>
    </row>
    <row r="34" spans="1:10" s="96" customFormat="1" ht="18" customHeight="1" x14ac:dyDescent="0.25">
      <c r="A34" s="420"/>
      <c r="B34" s="330"/>
      <c r="C34" s="330"/>
      <c r="D34" s="416"/>
      <c r="E34" s="330"/>
      <c r="F34" s="330"/>
      <c r="G34" s="61"/>
      <c r="H34" s="419" t="s">
        <v>265</v>
      </c>
      <c r="I34" s="419"/>
      <c r="J34" s="419"/>
    </row>
    <row r="35" spans="1:10" s="97" customFormat="1" ht="17.649999999999999" customHeight="1" x14ac:dyDescent="0.25">
      <c r="A35" s="420"/>
      <c r="B35" s="330"/>
      <c r="C35" s="330"/>
      <c r="D35" s="158" t="s">
        <v>112</v>
      </c>
      <c r="E35" s="423" t="s">
        <v>118</v>
      </c>
      <c r="F35" s="423"/>
      <c r="G35" s="423"/>
      <c r="H35" s="423"/>
      <c r="I35" s="423"/>
      <c r="J35" s="243">
        <f>+'Հավելված N 2'!G56</f>
        <v>1870</v>
      </c>
    </row>
    <row r="36" spans="1:10" s="96" customFormat="1" ht="33.950000000000003" customHeight="1" x14ac:dyDescent="0.25">
      <c r="A36" s="420"/>
      <c r="B36" s="330"/>
      <c r="C36" s="330"/>
      <c r="D36" s="416"/>
      <c r="E36" s="330"/>
      <c r="F36" s="423" t="s">
        <v>119</v>
      </c>
      <c r="G36" s="423"/>
      <c r="H36" s="423"/>
      <c r="I36" s="423"/>
      <c r="J36" s="423"/>
    </row>
    <row r="37" spans="1:10" s="96" customFormat="1" ht="17.649999999999999" customHeight="1" x14ac:dyDescent="0.25">
      <c r="A37" s="420"/>
      <c r="B37" s="330"/>
      <c r="C37" s="330"/>
      <c r="D37" s="416"/>
      <c r="E37" s="330"/>
      <c r="F37" s="330"/>
      <c r="G37" s="423" t="s">
        <v>59</v>
      </c>
      <c r="H37" s="423"/>
      <c r="I37" s="423"/>
      <c r="J37" s="423"/>
    </row>
    <row r="38" spans="1:10" s="96" customFormat="1" ht="33.950000000000003" customHeight="1" x14ac:dyDescent="0.25">
      <c r="A38" s="420"/>
      <c r="B38" s="330"/>
      <c r="C38" s="330"/>
      <c r="D38" s="416"/>
      <c r="E38" s="330"/>
      <c r="F38" s="330"/>
      <c r="G38" s="330"/>
      <c r="H38" s="423" t="s">
        <v>101</v>
      </c>
      <c r="I38" s="423"/>
      <c r="J38" s="423"/>
    </row>
    <row r="39" spans="1:10" s="96" customFormat="1" ht="34.5" x14ac:dyDescent="0.25">
      <c r="A39" s="420"/>
      <c r="B39" s="330"/>
      <c r="C39" s="330"/>
      <c r="D39" s="416"/>
      <c r="E39" s="330"/>
      <c r="F39" s="330"/>
      <c r="G39" s="330"/>
      <c r="H39" s="73"/>
      <c r="I39" s="84" t="s">
        <v>266</v>
      </c>
      <c r="J39" s="98">
        <v>1</v>
      </c>
    </row>
    <row r="40" spans="1:10" s="97" customFormat="1" ht="17.649999999999999" customHeight="1" x14ac:dyDescent="0.25">
      <c r="A40" s="420"/>
      <c r="B40" s="330"/>
      <c r="C40" s="330"/>
      <c r="D40" s="158" t="s">
        <v>257</v>
      </c>
      <c r="E40" s="423" t="s">
        <v>180</v>
      </c>
      <c r="F40" s="423"/>
      <c r="G40" s="423"/>
      <c r="H40" s="423"/>
      <c r="I40" s="423"/>
      <c r="J40" s="243">
        <f>+'Հավելված N 2'!G111</f>
        <v>388990.5</v>
      </c>
    </row>
    <row r="41" spans="1:10" s="96" customFormat="1" ht="33.950000000000003" customHeight="1" x14ac:dyDescent="0.25">
      <c r="A41" s="420"/>
      <c r="B41" s="330"/>
      <c r="C41" s="330"/>
      <c r="D41" s="416"/>
      <c r="E41" s="330"/>
      <c r="F41" s="419" t="s">
        <v>337</v>
      </c>
      <c r="G41" s="419"/>
      <c r="H41" s="419"/>
      <c r="I41" s="419"/>
      <c r="J41" s="419"/>
    </row>
    <row r="42" spans="1:10" s="96" customFormat="1" ht="17.649999999999999" customHeight="1" x14ac:dyDescent="0.25">
      <c r="A42" s="420"/>
      <c r="B42" s="330"/>
      <c r="C42" s="330"/>
      <c r="D42" s="416"/>
      <c r="E42" s="330"/>
      <c r="F42" s="330"/>
      <c r="G42" s="419" t="s">
        <v>59</v>
      </c>
      <c r="H42" s="419"/>
      <c r="I42" s="419"/>
      <c r="J42" s="419"/>
    </row>
    <row r="43" spans="1:10" s="96" customFormat="1" ht="18" customHeight="1" x14ac:dyDescent="0.25">
      <c r="A43" s="420"/>
      <c r="B43" s="330"/>
      <c r="C43" s="330"/>
      <c r="D43" s="416"/>
      <c r="E43" s="330"/>
      <c r="F43" s="330"/>
      <c r="G43" s="61"/>
      <c r="H43" s="419" t="s">
        <v>102</v>
      </c>
      <c r="I43" s="419"/>
      <c r="J43" s="419"/>
    </row>
    <row r="44" spans="1:10" s="97" customFormat="1" ht="17.649999999999999" customHeight="1" x14ac:dyDescent="0.25">
      <c r="A44" s="420"/>
      <c r="B44" s="330"/>
      <c r="C44" s="330"/>
      <c r="D44" s="158" t="s">
        <v>386</v>
      </c>
      <c r="E44" s="423" t="s">
        <v>372</v>
      </c>
      <c r="F44" s="423"/>
      <c r="G44" s="423"/>
      <c r="H44" s="423"/>
      <c r="I44" s="423"/>
      <c r="J44" s="89">
        <f>+'Հավելված N 2'!G127</f>
        <v>1000000</v>
      </c>
    </row>
    <row r="45" spans="1:10" s="96" customFormat="1" ht="35.65" customHeight="1" x14ac:dyDescent="0.25">
      <c r="A45" s="420"/>
      <c r="B45" s="330"/>
      <c r="C45" s="330"/>
      <c r="D45" s="416"/>
      <c r="E45" s="330"/>
      <c r="F45" s="401" t="s">
        <v>388</v>
      </c>
      <c r="G45" s="423"/>
      <c r="H45" s="423"/>
      <c r="I45" s="423"/>
      <c r="J45" s="423"/>
    </row>
    <row r="46" spans="1:10" s="96" customFormat="1" ht="17.649999999999999" customHeight="1" x14ac:dyDescent="0.25">
      <c r="A46" s="420"/>
      <c r="B46" s="330"/>
      <c r="C46" s="330"/>
      <c r="D46" s="416"/>
      <c r="E46" s="330"/>
      <c r="F46" s="330"/>
      <c r="G46" s="401" t="s">
        <v>59</v>
      </c>
      <c r="H46" s="423"/>
      <c r="I46" s="423"/>
      <c r="J46" s="423"/>
    </row>
    <row r="47" spans="1:10" s="96" customFormat="1" ht="18" customHeight="1" x14ac:dyDescent="0.25">
      <c r="A47" s="420"/>
      <c r="B47" s="330"/>
      <c r="C47" s="330"/>
      <c r="D47" s="416"/>
      <c r="E47" s="330"/>
      <c r="F47" s="330"/>
      <c r="G47" s="61"/>
      <c r="H47" s="401" t="s">
        <v>389</v>
      </c>
      <c r="I47" s="423"/>
      <c r="J47" s="423"/>
    </row>
    <row r="49" spans="1:50" s="99" customFormat="1" ht="30" customHeight="1" x14ac:dyDescent="0.25">
      <c r="A49" s="435" t="s">
        <v>120</v>
      </c>
      <c r="B49" s="435"/>
      <c r="C49" s="435"/>
      <c r="D49" s="435"/>
      <c r="E49" s="435"/>
      <c r="F49" s="435"/>
      <c r="G49" s="435"/>
      <c r="H49" s="435"/>
      <c r="I49" s="435"/>
      <c r="J49" s="100">
        <f>+J50</f>
        <v>10000</v>
      </c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s="96" customFormat="1" ht="18" customHeight="1" x14ac:dyDescent="0.25">
      <c r="A50" s="445"/>
      <c r="B50" s="158">
        <v>1189</v>
      </c>
      <c r="C50" s="399" t="s">
        <v>325</v>
      </c>
      <c r="D50" s="400"/>
      <c r="E50" s="400"/>
      <c r="F50" s="400"/>
      <c r="G50" s="400"/>
      <c r="H50" s="400"/>
      <c r="I50" s="401"/>
      <c r="J50" s="72">
        <f>+J51</f>
        <v>10000</v>
      </c>
    </row>
    <row r="51" spans="1:50" s="97" customFormat="1" ht="33" customHeight="1" x14ac:dyDescent="0.25">
      <c r="A51" s="445"/>
      <c r="B51" s="446"/>
      <c r="C51" s="347"/>
      <c r="D51" s="61" t="s">
        <v>326</v>
      </c>
      <c r="E51" s="399" t="s">
        <v>319</v>
      </c>
      <c r="F51" s="400"/>
      <c r="G51" s="400"/>
      <c r="H51" s="400"/>
      <c r="I51" s="401"/>
      <c r="J51" s="243">
        <f>+'Հավելված N 2'!G167</f>
        <v>10000</v>
      </c>
    </row>
    <row r="52" spans="1:50" s="96" customFormat="1" ht="18" customHeight="1" x14ac:dyDescent="0.25">
      <c r="A52" s="445"/>
      <c r="B52" s="447"/>
      <c r="C52" s="348"/>
      <c r="D52" s="347"/>
      <c r="E52" s="347"/>
      <c r="F52" s="399" t="s">
        <v>327</v>
      </c>
      <c r="G52" s="400"/>
      <c r="H52" s="400"/>
      <c r="I52" s="400"/>
      <c r="J52" s="401"/>
    </row>
    <row r="53" spans="1:50" s="96" customFormat="1" ht="18" customHeight="1" x14ac:dyDescent="0.25">
      <c r="A53" s="445"/>
      <c r="B53" s="447"/>
      <c r="C53" s="348"/>
      <c r="D53" s="348"/>
      <c r="E53" s="348"/>
      <c r="F53" s="347"/>
      <c r="G53" s="399" t="s">
        <v>328</v>
      </c>
      <c r="H53" s="400"/>
      <c r="I53" s="400"/>
      <c r="J53" s="401"/>
    </row>
    <row r="54" spans="1:50" s="96" customFormat="1" ht="18" customHeight="1" x14ac:dyDescent="0.25">
      <c r="A54" s="445"/>
      <c r="B54" s="448"/>
      <c r="C54" s="349"/>
      <c r="D54" s="349"/>
      <c r="E54" s="349"/>
      <c r="F54" s="349"/>
      <c r="G54" s="61"/>
      <c r="H54" s="399" t="s">
        <v>329</v>
      </c>
      <c r="I54" s="400"/>
      <c r="J54" s="401"/>
    </row>
    <row r="56" spans="1:50" s="99" customFormat="1" ht="30" customHeight="1" x14ac:dyDescent="0.25">
      <c r="A56" s="435" t="s">
        <v>420</v>
      </c>
      <c r="B56" s="435"/>
      <c r="C56" s="435"/>
      <c r="D56" s="435"/>
      <c r="E56" s="435"/>
      <c r="F56" s="435"/>
      <c r="G56" s="435"/>
      <c r="H56" s="435"/>
      <c r="I56" s="435"/>
      <c r="J56" s="100">
        <f>+J57+J64</f>
        <v>-500000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</row>
    <row r="57" spans="1:50" ht="18" customHeight="1" x14ac:dyDescent="0.25">
      <c r="A57" s="420"/>
      <c r="B57" s="306" t="s">
        <v>418</v>
      </c>
      <c r="C57" s="419" t="s">
        <v>419</v>
      </c>
      <c r="D57" s="419"/>
      <c r="E57" s="419"/>
      <c r="F57" s="419"/>
      <c r="G57" s="419"/>
      <c r="H57" s="419"/>
      <c r="I57" s="419"/>
      <c r="J57" s="72">
        <f t="shared" ref="J57" si="1">+J58</f>
        <v>-101726.7</v>
      </c>
    </row>
    <row r="58" spans="1:50" s="90" customFormat="1" ht="30" customHeight="1" x14ac:dyDescent="0.25">
      <c r="A58" s="420"/>
      <c r="B58" s="440"/>
      <c r="C58" s="439"/>
      <c r="D58" s="250" t="s">
        <v>414</v>
      </c>
      <c r="E58" s="419" t="s">
        <v>395</v>
      </c>
      <c r="F58" s="419"/>
      <c r="G58" s="419"/>
      <c r="H58" s="419"/>
      <c r="I58" s="419"/>
      <c r="J58" s="304">
        <f>+'Հավելված N 2'!G28</f>
        <v>-101726.7</v>
      </c>
    </row>
    <row r="59" spans="1:50" s="90" customFormat="1" ht="41.45" customHeight="1" x14ac:dyDescent="0.25">
      <c r="A59" s="420"/>
      <c r="B59" s="440"/>
      <c r="C59" s="439"/>
      <c r="D59" s="439"/>
      <c r="E59" s="439"/>
      <c r="F59" s="419" t="s">
        <v>415</v>
      </c>
      <c r="G59" s="419"/>
      <c r="H59" s="419"/>
      <c r="I59" s="419"/>
      <c r="J59" s="419"/>
    </row>
    <row r="60" spans="1:50" s="90" customFormat="1" x14ac:dyDescent="0.25">
      <c r="A60" s="420"/>
      <c r="B60" s="440"/>
      <c r="C60" s="439"/>
      <c r="D60" s="439"/>
      <c r="E60" s="439"/>
      <c r="F60" s="439"/>
      <c r="G60" s="419" t="s">
        <v>59</v>
      </c>
      <c r="H60" s="419"/>
      <c r="I60" s="419"/>
      <c r="J60" s="419"/>
    </row>
    <row r="61" spans="1:50" s="90" customFormat="1" ht="30" customHeight="1" x14ac:dyDescent="0.25">
      <c r="A61" s="420"/>
      <c r="B61" s="440"/>
      <c r="C61" s="439"/>
      <c r="D61" s="439"/>
      <c r="E61" s="439"/>
      <c r="F61" s="439"/>
      <c r="G61" s="439"/>
      <c r="H61" s="419" t="s">
        <v>416</v>
      </c>
      <c r="I61" s="419"/>
      <c r="J61" s="419"/>
    </row>
    <row r="62" spans="1:50" s="90" customFormat="1" ht="34.5" x14ac:dyDescent="0.25">
      <c r="A62" s="420"/>
      <c r="B62" s="440"/>
      <c r="C62" s="439"/>
      <c r="D62" s="439"/>
      <c r="E62" s="439"/>
      <c r="F62" s="439"/>
      <c r="G62" s="439"/>
      <c r="H62" s="208"/>
      <c r="I62" s="208" t="s">
        <v>417</v>
      </c>
      <c r="J62" s="305">
        <v>-1</v>
      </c>
    </row>
    <row r="63" spans="1:50" ht="8.65" customHeight="1" x14ac:dyDescent="0.25">
      <c r="A63" s="420"/>
      <c r="B63" s="449"/>
      <c r="C63" s="449"/>
      <c r="D63" s="449"/>
      <c r="E63" s="449"/>
      <c r="F63" s="449"/>
      <c r="G63" s="449"/>
      <c r="H63" s="449"/>
      <c r="I63" s="449"/>
      <c r="J63" s="424"/>
    </row>
    <row r="64" spans="1:50" s="96" customFormat="1" ht="18" customHeight="1" x14ac:dyDescent="0.25">
      <c r="A64" s="420"/>
      <c r="B64" s="289">
        <v>1236</v>
      </c>
      <c r="C64" s="450" t="s">
        <v>58</v>
      </c>
      <c r="D64" s="423"/>
      <c r="E64" s="423"/>
      <c r="F64" s="423"/>
      <c r="G64" s="423"/>
      <c r="H64" s="423"/>
      <c r="I64" s="423"/>
      <c r="J64" s="72">
        <f>+J65</f>
        <v>-398273.3</v>
      </c>
    </row>
    <row r="65" spans="1:50" s="97" customFormat="1" ht="17.649999999999999" customHeight="1" x14ac:dyDescent="0.25">
      <c r="A65" s="420"/>
      <c r="B65" s="330"/>
      <c r="C65" s="330"/>
      <c r="D65" s="158" t="s">
        <v>257</v>
      </c>
      <c r="E65" s="423" t="s">
        <v>180</v>
      </c>
      <c r="F65" s="423"/>
      <c r="G65" s="423"/>
      <c r="H65" s="423"/>
      <c r="I65" s="423"/>
      <c r="J65" s="243">
        <f>+'Հավելված N 2'!G118</f>
        <v>-398273.3</v>
      </c>
    </row>
    <row r="66" spans="1:50" s="96" customFormat="1" ht="33.950000000000003" customHeight="1" x14ac:dyDescent="0.25">
      <c r="A66" s="420"/>
      <c r="B66" s="330"/>
      <c r="C66" s="330"/>
      <c r="D66" s="330"/>
      <c r="E66" s="330"/>
      <c r="F66" s="451" t="s">
        <v>337</v>
      </c>
      <c r="G66" s="419"/>
      <c r="H66" s="419"/>
      <c r="I66" s="419"/>
      <c r="J66" s="419"/>
    </row>
    <row r="67" spans="1:50" s="96" customFormat="1" ht="17.649999999999999" customHeight="1" x14ac:dyDescent="0.25">
      <c r="A67" s="420"/>
      <c r="B67" s="330"/>
      <c r="C67" s="330"/>
      <c r="D67" s="330"/>
      <c r="E67" s="330"/>
      <c r="F67" s="330"/>
      <c r="G67" s="451" t="s">
        <v>59</v>
      </c>
      <c r="H67" s="419"/>
      <c r="I67" s="419"/>
      <c r="J67" s="419"/>
    </row>
    <row r="68" spans="1:50" s="96" customFormat="1" ht="18" customHeight="1" x14ac:dyDescent="0.25">
      <c r="A68" s="420"/>
      <c r="B68" s="330"/>
      <c r="C68" s="330"/>
      <c r="D68" s="330"/>
      <c r="E68" s="330"/>
      <c r="F68" s="330"/>
      <c r="G68" s="330"/>
      <c r="H68" s="451" t="s">
        <v>102</v>
      </c>
      <c r="I68" s="419"/>
      <c r="J68" s="419"/>
    </row>
    <row r="69" spans="1:50" s="96" customFormat="1" ht="86.25" x14ac:dyDescent="0.25">
      <c r="A69" s="420"/>
      <c r="B69" s="330"/>
      <c r="C69" s="330"/>
      <c r="D69" s="330"/>
      <c r="E69" s="330"/>
      <c r="F69" s="330"/>
      <c r="G69" s="330"/>
      <c r="H69" s="308"/>
      <c r="I69" s="84" t="s">
        <v>423</v>
      </c>
      <c r="J69" s="314">
        <v>-1</v>
      </c>
    </row>
    <row r="71" spans="1:50" s="99" customFormat="1" ht="30" customHeight="1" x14ac:dyDescent="0.25">
      <c r="A71" s="435" t="s">
        <v>338</v>
      </c>
      <c r="B71" s="435"/>
      <c r="C71" s="435"/>
      <c r="D71" s="435"/>
      <c r="E71" s="435"/>
      <c r="F71" s="435"/>
      <c r="G71" s="435"/>
      <c r="H71" s="435"/>
      <c r="I71" s="435"/>
      <c r="J71" s="100">
        <f>+J72</f>
        <v>10803.8</v>
      </c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s="96" customFormat="1" ht="18" customHeight="1" x14ac:dyDescent="0.25">
      <c r="A72" s="441"/>
      <c r="B72" s="61">
        <v>1236</v>
      </c>
      <c r="C72" s="423" t="s">
        <v>58</v>
      </c>
      <c r="D72" s="423"/>
      <c r="E72" s="423"/>
      <c r="F72" s="423"/>
      <c r="G72" s="423"/>
      <c r="H72" s="423"/>
      <c r="I72" s="423"/>
      <c r="J72" s="72">
        <f>+J73</f>
        <v>10803.8</v>
      </c>
    </row>
    <row r="73" spans="1:50" s="97" customFormat="1" ht="34.9" customHeight="1" x14ac:dyDescent="0.25">
      <c r="A73" s="442"/>
      <c r="B73" s="445"/>
      <c r="C73" s="445"/>
      <c r="D73" s="158" t="s">
        <v>151</v>
      </c>
      <c r="E73" s="423" t="s">
        <v>147</v>
      </c>
      <c r="F73" s="423"/>
      <c r="G73" s="423"/>
      <c r="H73" s="423"/>
      <c r="I73" s="423"/>
      <c r="J73" s="243">
        <f>+'Հավելված N 2'!G136</f>
        <v>10803.8</v>
      </c>
    </row>
    <row r="74" spans="1:50" s="96" customFormat="1" ht="33.950000000000003" customHeight="1" x14ac:dyDescent="0.25">
      <c r="A74" s="442"/>
      <c r="B74" s="445"/>
      <c r="C74" s="445"/>
      <c r="D74" s="444"/>
      <c r="E74" s="445"/>
      <c r="F74" s="423" t="s">
        <v>153</v>
      </c>
      <c r="G74" s="423"/>
      <c r="H74" s="423"/>
      <c r="I74" s="423"/>
      <c r="J74" s="423"/>
    </row>
    <row r="75" spans="1:50" s="96" customFormat="1" ht="17.649999999999999" customHeight="1" x14ac:dyDescent="0.25">
      <c r="A75" s="442"/>
      <c r="B75" s="445"/>
      <c r="C75" s="445"/>
      <c r="D75" s="444"/>
      <c r="E75" s="445"/>
      <c r="F75" s="445"/>
      <c r="G75" s="423" t="s">
        <v>59</v>
      </c>
      <c r="H75" s="423"/>
      <c r="I75" s="423"/>
      <c r="J75" s="423"/>
    </row>
    <row r="76" spans="1:50" s="96" customFormat="1" ht="18" customHeight="1" x14ac:dyDescent="0.25">
      <c r="A76" s="443"/>
      <c r="B76" s="445"/>
      <c r="C76" s="445"/>
      <c r="D76" s="444"/>
      <c r="E76" s="445"/>
      <c r="F76" s="445"/>
      <c r="G76" s="73"/>
      <c r="H76" s="423" t="s">
        <v>154</v>
      </c>
      <c r="I76" s="423"/>
      <c r="J76" s="423"/>
    </row>
    <row r="78" spans="1:50" s="99" customFormat="1" ht="30" customHeight="1" x14ac:dyDescent="0.25">
      <c r="A78" s="435" t="s">
        <v>339</v>
      </c>
      <c r="B78" s="435"/>
      <c r="C78" s="435"/>
      <c r="D78" s="435"/>
      <c r="E78" s="435"/>
      <c r="F78" s="435"/>
      <c r="G78" s="435"/>
      <c r="H78" s="435"/>
      <c r="I78" s="435"/>
      <c r="J78" s="100">
        <f>+J79</f>
        <v>25372.5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s="96" customFormat="1" ht="18" customHeight="1" x14ac:dyDescent="0.25">
      <c r="A79" s="441"/>
      <c r="B79" s="61">
        <v>1236</v>
      </c>
      <c r="C79" s="423" t="s">
        <v>58</v>
      </c>
      <c r="D79" s="423"/>
      <c r="E79" s="423"/>
      <c r="F79" s="423"/>
      <c r="G79" s="423"/>
      <c r="H79" s="423"/>
      <c r="I79" s="423"/>
      <c r="J79" s="72">
        <f>+J80+J84</f>
        <v>25372.5</v>
      </c>
    </row>
    <row r="80" spans="1:50" s="97" customFormat="1" ht="17.649999999999999" customHeight="1" x14ac:dyDescent="0.25">
      <c r="A80" s="442"/>
      <c r="B80" s="441"/>
      <c r="C80" s="441"/>
      <c r="D80" s="76" t="s">
        <v>112</v>
      </c>
      <c r="E80" s="315" t="s">
        <v>118</v>
      </c>
      <c r="F80" s="315"/>
      <c r="G80" s="315"/>
      <c r="H80" s="315"/>
      <c r="I80" s="315"/>
      <c r="J80" s="275">
        <f>+'Հավելված N 2'!G63</f>
        <v>21184.5</v>
      </c>
    </row>
    <row r="81" spans="1:52" s="96" customFormat="1" ht="33.950000000000003" customHeight="1" x14ac:dyDescent="0.25">
      <c r="A81" s="442"/>
      <c r="B81" s="442"/>
      <c r="C81" s="442"/>
      <c r="D81" s="441"/>
      <c r="E81" s="441"/>
      <c r="F81" s="315" t="s">
        <v>119</v>
      </c>
      <c r="G81" s="315"/>
      <c r="H81" s="315"/>
      <c r="I81" s="315"/>
      <c r="J81" s="315"/>
    </row>
    <row r="82" spans="1:52" s="96" customFormat="1" ht="17.649999999999999" customHeight="1" x14ac:dyDescent="0.25">
      <c r="A82" s="442"/>
      <c r="B82" s="442"/>
      <c r="C82" s="442"/>
      <c r="D82" s="442"/>
      <c r="E82" s="442"/>
      <c r="F82" s="441"/>
      <c r="G82" s="315" t="s">
        <v>59</v>
      </c>
      <c r="H82" s="315"/>
      <c r="I82" s="315"/>
      <c r="J82" s="315"/>
    </row>
    <row r="83" spans="1:52" s="96" customFormat="1" ht="33.950000000000003" customHeight="1" x14ac:dyDescent="0.25">
      <c r="A83" s="442"/>
      <c r="B83" s="442"/>
      <c r="C83" s="442"/>
      <c r="D83" s="443"/>
      <c r="E83" s="443"/>
      <c r="F83" s="443"/>
      <c r="G83" s="250"/>
      <c r="H83" s="315" t="s">
        <v>101</v>
      </c>
      <c r="I83" s="315"/>
      <c r="J83" s="315"/>
    </row>
    <row r="84" spans="1:52" s="97" customFormat="1" ht="34.9" customHeight="1" x14ac:dyDescent="0.25">
      <c r="A84" s="442"/>
      <c r="B84" s="442"/>
      <c r="C84" s="442"/>
      <c r="D84" s="158" t="s">
        <v>151</v>
      </c>
      <c r="E84" s="423" t="s">
        <v>147</v>
      </c>
      <c r="F84" s="423"/>
      <c r="G84" s="423"/>
      <c r="H84" s="423"/>
      <c r="I84" s="423"/>
      <c r="J84" s="243">
        <f>+'Հավելված N 2'!G143</f>
        <v>4188</v>
      </c>
    </row>
    <row r="85" spans="1:52" s="96" customFormat="1" ht="33.950000000000003" customHeight="1" x14ac:dyDescent="0.25">
      <c r="A85" s="442"/>
      <c r="B85" s="442"/>
      <c r="C85" s="442"/>
      <c r="D85" s="444"/>
      <c r="E85" s="445"/>
      <c r="F85" s="423" t="s">
        <v>153</v>
      </c>
      <c r="G85" s="423"/>
      <c r="H85" s="423"/>
      <c r="I85" s="423"/>
      <c r="J85" s="423"/>
    </row>
    <row r="86" spans="1:52" s="96" customFormat="1" ht="17.649999999999999" customHeight="1" x14ac:dyDescent="0.25">
      <c r="A86" s="442"/>
      <c r="B86" s="442"/>
      <c r="C86" s="442"/>
      <c r="D86" s="444"/>
      <c r="E86" s="445"/>
      <c r="F86" s="445"/>
      <c r="G86" s="423" t="s">
        <v>59</v>
      </c>
      <c r="H86" s="423"/>
      <c r="I86" s="423"/>
      <c r="J86" s="423"/>
    </row>
    <row r="87" spans="1:52" s="96" customFormat="1" ht="18" customHeight="1" x14ac:dyDescent="0.25">
      <c r="A87" s="443"/>
      <c r="B87" s="443"/>
      <c r="C87" s="443"/>
      <c r="D87" s="444"/>
      <c r="E87" s="445"/>
      <c r="F87" s="445"/>
      <c r="G87" s="73"/>
      <c r="H87" s="423" t="s">
        <v>154</v>
      </c>
      <c r="I87" s="423"/>
      <c r="J87" s="423"/>
    </row>
    <row r="89" spans="1:52" s="99" customFormat="1" ht="30" customHeight="1" x14ac:dyDescent="0.25">
      <c r="A89" s="435" t="s">
        <v>155</v>
      </c>
      <c r="B89" s="435"/>
      <c r="C89" s="435"/>
      <c r="D89" s="435"/>
      <c r="E89" s="435"/>
      <c r="F89" s="435"/>
      <c r="G89" s="435"/>
      <c r="H89" s="435"/>
      <c r="I89" s="435"/>
      <c r="J89" s="100">
        <f>+J90</f>
        <v>2400</v>
      </c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2" s="96" customFormat="1" ht="18" customHeight="1" x14ac:dyDescent="0.25">
      <c r="A90" s="441"/>
      <c r="B90" s="61">
        <v>1236</v>
      </c>
      <c r="C90" s="423" t="s">
        <v>58</v>
      </c>
      <c r="D90" s="423"/>
      <c r="E90" s="423"/>
      <c r="F90" s="423"/>
      <c r="G90" s="423"/>
      <c r="H90" s="423"/>
      <c r="I90" s="423"/>
      <c r="J90" s="72">
        <f>+J91</f>
        <v>2400</v>
      </c>
    </row>
    <row r="91" spans="1:52" s="97" customFormat="1" ht="34.9" customHeight="1" x14ac:dyDescent="0.25">
      <c r="A91" s="442"/>
      <c r="B91" s="445"/>
      <c r="C91" s="445"/>
      <c r="D91" s="158" t="s">
        <v>151</v>
      </c>
      <c r="E91" s="423" t="s">
        <v>147</v>
      </c>
      <c r="F91" s="423"/>
      <c r="G91" s="423"/>
      <c r="H91" s="423"/>
      <c r="I91" s="423"/>
      <c r="J91" s="243">
        <f>+'Հավելված N 2'!G154</f>
        <v>2400</v>
      </c>
    </row>
    <row r="92" spans="1:52" s="96" customFormat="1" ht="33.950000000000003" customHeight="1" x14ac:dyDescent="0.25">
      <c r="A92" s="442"/>
      <c r="B92" s="445"/>
      <c r="C92" s="445"/>
      <c r="D92" s="444"/>
      <c r="E92" s="445"/>
      <c r="F92" s="423" t="s">
        <v>153</v>
      </c>
      <c r="G92" s="423"/>
      <c r="H92" s="423"/>
      <c r="I92" s="423"/>
      <c r="J92" s="423"/>
    </row>
    <row r="93" spans="1:52" s="96" customFormat="1" ht="17.649999999999999" customHeight="1" x14ac:dyDescent="0.25">
      <c r="A93" s="442"/>
      <c r="B93" s="445"/>
      <c r="C93" s="445"/>
      <c r="D93" s="444"/>
      <c r="E93" s="445"/>
      <c r="F93" s="445"/>
      <c r="G93" s="423" t="s">
        <v>59</v>
      </c>
      <c r="H93" s="423"/>
      <c r="I93" s="423"/>
      <c r="J93" s="423"/>
    </row>
    <row r="94" spans="1:52" s="96" customFormat="1" ht="18" customHeight="1" x14ac:dyDescent="0.25">
      <c r="A94" s="443"/>
      <c r="B94" s="445"/>
      <c r="C94" s="445"/>
      <c r="D94" s="444"/>
      <c r="E94" s="445"/>
      <c r="F94" s="445"/>
      <c r="G94" s="73"/>
      <c r="H94" s="423" t="s">
        <v>154</v>
      </c>
      <c r="I94" s="423"/>
      <c r="J94" s="423"/>
    </row>
    <row r="96" spans="1:52" s="99" customFormat="1" ht="30" customHeight="1" x14ac:dyDescent="0.25">
      <c r="A96" s="437" t="s">
        <v>380</v>
      </c>
      <c r="B96" s="435"/>
      <c r="C96" s="435"/>
      <c r="D96" s="435"/>
      <c r="E96" s="435"/>
      <c r="F96" s="435"/>
      <c r="G96" s="435"/>
      <c r="H96" s="435"/>
      <c r="I96" s="435"/>
      <c r="J96" s="284">
        <f>+J97</f>
        <v>-500000</v>
      </c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</row>
    <row r="97" spans="1:10" x14ac:dyDescent="0.25">
      <c r="A97" s="420"/>
      <c r="B97" s="287">
        <v>1139</v>
      </c>
      <c r="C97" s="438" t="s">
        <v>390</v>
      </c>
      <c r="D97" s="438"/>
      <c r="E97" s="438"/>
      <c r="F97" s="438"/>
      <c r="G97" s="438"/>
      <c r="H97" s="438"/>
      <c r="I97" s="438"/>
      <c r="J97" s="285">
        <f>+J98</f>
        <v>-500000</v>
      </c>
    </row>
    <row r="98" spans="1:10" s="92" customFormat="1" x14ac:dyDescent="0.25">
      <c r="A98" s="420"/>
      <c r="B98" s="420"/>
      <c r="C98" s="420"/>
      <c r="D98" s="286" t="s">
        <v>391</v>
      </c>
      <c r="E98" s="421" t="s">
        <v>381</v>
      </c>
      <c r="F98" s="421"/>
      <c r="G98" s="421"/>
      <c r="H98" s="421"/>
      <c r="I98" s="421"/>
      <c r="J98" s="93">
        <f>+'Հավելված N 2'!G188</f>
        <v>-500000</v>
      </c>
    </row>
    <row r="99" spans="1:10" ht="33.4" customHeight="1" x14ac:dyDescent="0.25">
      <c r="A99" s="420"/>
      <c r="B99" s="420"/>
      <c r="C99" s="420"/>
      <c r="D99" s="428"/>
      <c r="E99" s="422"/>
      <c r="F99" s="421" t="s">
        <v>392</v>
      </c>
      <c r="G99" s="421"/>
      <c r="H99" s="421"/>
      <c r="I99" s="421"/>
      <c r="J99" s="421"/>
    </row>
    <row r="100" spans="1:10" x14ac:dyDescent="0.25">
      <c r="A100" s="420"/>
      <c r="B100" s="420"/>
      <c r="C100" s="420"/>
      <c r="D100" s="428"/>
      <c r="E100" s="422"/>
      <c r="F100" s="422"/>
      <c r="G100" s="421" t="s">
        <v>117</v>
      </c>
      <c r="H100" s="421"/>
      <c r="I100" s="421"/>
      <c r="J100" s="421"/>
    </row>
    <row r="101" spans="1:10" x14ac:dyDescent="0.25">
      <c r="A101" s="420"/>
      <c r="B101" s="420"/>
      <c r="C101" s="420"/>
      <c r="D101" s="428"/>
      <c r="E101" s="422"/>
      <c r="F101" s="422"/>
      <c r="G101" s="94"/>
      <c r="H101" s="421" t="s">
        <v>393</v>
      </c>
      <c r="I101" s="421"/>
      <c r="J101" s="421"/>
    </row>
  </sheetData>
  <mergeCells count="165">
    <mergeCell ref="B65:B69"/>
    <mergeCell ref="A57:A69"/>
    <mergeCell ref="A56:I56"/>
    <mergeCell ref="C57:I57"/>
    <mergeCell ref="B58:B62"/>
    <mergeCell ref="C58:C62"/>
    <mergeCell ref="E58:I58"/>
    <mergeCell ref="D59:D62"/>
    <mergeCell ref="E59:E62"/>
    <mergeCell ref="F59:J59"/>
    <mergeCell ref="F60:F62"/>
    <mergeCell ref="G60:J60"/>
    <mergeCell ref="G61:G62"/>
    <mergeCell ref="H61:J61"/>
    <mergeCell ref="B63:J63"/>
    <mergeCell ref="C64:I64"/>
    <mergeCell ref="E65:I65"/>
    <mergeCell ref="F66:J66"/>
    <mergeCell ref="G67:J67"/>
    <mergeCell ref="H68:J68"/>
    <mergeCell ref="G68:G69"/>
    <mergeCell ref="F67:F69"/>
    <mergeCell ref="E66:E69"/>
    <mergeCell ref="D66:D69"/>
    <mergeCell ref="C65:C69"/>
    <mergeCell ref="D45:D47"/>
    <mergeCell ref="E45:E47"/>
    <mergeCell ref="F45:J45"/>
    <mergeCell ref="F46:F47"/>
    <mergeCell ref="G46:J46"/>
    <mergeCell ref="H47:J47"/>
    <mergeCell ref="C22:C47"/>
    <mergeCell ref="A14:A47"/>
    <mergeCell ref="B22:B47"/>
    <mergeCell ref="E15:I15"/>
    <mergeCell ref="F16:J16"/>
    <mergeCell ref="C21:I21"/>
    <mergeCell ref="E22:I22"/>
    <mergeCell ref="D23:D25"/>
    <mergeCell ref="E23:E25"/>
    <mergeCell ref="F23:J23"/>
    <mergeCell ref="G17:J17"/>
    <mergeCell ref="H18:J18"/>
    <mergeCell ref="F24:F25"/>
    <mergeCell ref="G24:J24"/>
    <mergeCell ref="H25:J25"/>
    <mergeCell ref="E26:I26"/>
    <mergeCell ref="D27:D30"/>
    <mergeCell ref="E27:E30"/>
    <mergeCell ref="A96:I96"/>
    <mergeCell ref="A97:A101"/>
    <mergeCell ref="C97:I97"/>
    <mergeCell ref="B98:B101"/>
    <mergeCell ref="C98:C101"/>
    <mergeCell ref="E98:I98"/>
    <mergeCell ref="D99:D101"/>
    <mergeCell ref="E99:E101"/>
    <mergeCell ref="F99:J99"/>
    <mergeCell ref="F100:F101"/>
    <mergeCell ref="G100:J100"/>
    <mergeCell ref="H101:J101"/>
    <mergeCell ref="G1:H1"/>
    <mergeCell ref="I1:J1"/>
    <mergeCell ref="I2:J2"/>
    <mergeCell ref="G3:H3"/>
    <mergeCell ref="I3:J3"/>
    <mergeCell ref="A6:J6"/>
    <mergeCell ref="A12:I12"/>
    <mergeCell ref="A13:I13"/>
    <mergeCell ref="C14:I14"/>
    <mergeCell ref="A9:A10"/>
    <mergeCell ref="B9:C9"/>
    <mergeCell ref="D9:G9"/>
    <mergeCell ref="H9:H10"/>
    <mergeCell ref="I9:I10"/>
    <mergeCell ref="A11:I11"/>
    <mergeCell ref="F27:J27"/>
    <mergeCell ref="F28:F30"/>
    <mergeCell ref="G28:J28"/>
    <mergeCell ref="G29:G30"/>
    <mergeCell ref="E35:I35"/>
    <mergeCell ref="D36:D39"/>
    <mergeCell ref="E36:E39"/>
    <mergeCell ref="F36:J36"/>
    <mergeCell ref="F37:F39"/>
    <mergeCell ref="G37:J37"/>
    <mergeCell ref="G38:G39"/>
    <mergeCell ref="H38:J38"/>
    <mergeCell ref="H29:J29"/>
    <mergeCell ref="E31:I31"/>
    <mergeCell ref="D32:D34"/>
    <mergeCell ref="E32:E34"/>
    <mergeCell ref="F32:J32"/>
    <mergeCell ref="F33:F34"/>
    <mergeCell ref="G33:J33"/>
    <mergeCell ref="H34:J34"/>
    <mergeCell ref="A71:I71"/>
    <mergeCell ref="C73:C76"/>
    <mergeCell ref="B73:B76"/>
    <mergeCell ref="A49:I49"/>
    <mergeCell ref="A50:A54"/>
    <mergeCell ref="E40:I40"/>
    <mergeCell ref="D41:D43"/>
    <mergeCell ref="E41:E43"/>
    <mergeCell ref="F41:J41"/>
    <mergeCell ref="F42:F43"/>
    <mergeCell ref="G42:J42"/>
    <mergeCell ref="H43:J43"/>
    <mergeCell ref="C50:I50"/>
    <mergeCell ref="B51:B54"/>
    <mergeCell ref="C51:C54"/>
    <mergeCell ref="E51:I51"/>
    <mergeCell ref="D52:D54"/>
    <mergeCell ref="E52:E54"/>
    <mergeCell ref="F52:J52"/>
    <mergeCell ref="F53:F54"/>
    <mergeCell ref="G53:J53"/>
    <mergeCell ref="H54:J54"/>
    <mergeCell ref="F74:J74"/>
    <mergeCell ref="E44:I44"/>
    <mergeCell ref="C15:C19"/>
    <mergeCell ref="B15:B19"/>
    <mergeCell ref="G18:G19"/>
    <mergeCell ref="F17:F19"/>
    <mergeCell ref="E16:E19"/>
    <mergeCell ref="D16:D19"/>
    <mergeCell ref="H94:J94"/>
    <mergeCell ref="A89:I89"/>
    <mergeCell ref="B91:B94"/>
    <mergeCell ref="C91:C94"/>
    <mergeCell ref="E91:I91"/>
    <mergeCell ref="D92:D94"/>
    <mergeCell ref="E92:E94"/>
    <mergeCell ref="F92:J92"/>
    <mergeCell ref="F93:F94"/>
    <mergeCell ref="G93:J93"/>
    <mergeCell ref="A78:I78"/>
    <mergeCell ref="E73:I73"/>
    <mergeCell ref="D74:D76"/>
    <mergeCell ref="E74:E76"/>
    <mergeCell ref="F75:F76"/>
    <mergeCell ref="G75:J75"/>
    <mergeCell ref="H76:J76"/>
    <mergeCell ref="E84:I84"/>
    <mergeCell ref="C90:I90"/>
    <mergeCell ref="A90:A94"/>
    <mergeCell ref="C72:I72"/>
    <mergeCell ref="A72:A76"/>
    <mergeCell ref="C79:I79"/>
    <mergeCell ref="F82:F83"/>
    <mergeCell ref="E81:E83"/>
    <mergeCell ref="D81:D83"/>
    <mergeCell ref="C80:C87"/>
    <mergeCell ref="B80:B87"/>
    <mergeCell ref="A79:A87"/>
    <mergeCell ref="D85:D87"/>
    <mergeCell ref="E85:E87"/>
    <mergeCell ref="F85:J85"/>
    <mergeCell ref="F86:F87"/>
    <mergeCell ref="G86:J86"/>
    <mergeCell ref="H87:J87"/>
    <mergeCell ref="E80:I80"/>
    <mergeCell ref="F81:J81"/>
    <mergeCell ref="G82:J82"/>
    <mergeCell ref="H83:J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L126"/>
  <sheetViews>
    <sheetView tabSelected="1" topLeftCell="A51" zoomScale="85" zoomScaleNormal="85" workbookViewId="0">
      <selection activeCell="I69" sqref="I69"/>
    </sheetView>
  </sheetViews>
  <sheetFormatPr defaultColWidth="9.140625" defaultRowHeight="17.25" x14ac:dyDescent="0.3"/>
  <cols>
    <col min="1" max="4" width="18.28515625" style="78" customWidth="1"/>
    <col min="5" max="6" width="14.42578125" style="110" customWidth="1"/>
    <col min="7" max="7" width="17.7109375" style="111" customWidth="1"/>
    <col min="8" max="8" width="14.42578125" style="111" customWidth="1"/>
    <col min="9" max="9" width="30.28515625" style="110" customWidth="1"/>
    <col min="10" max="10" width="37.140625" style="78" customWidth="1"/>
    <col min="11" max="11" width="20.28515625" style="78" customWidth="1"/>
    <col min="12" max="12" width="14" style="78" bestFit="1" customWidth="1"/>
    <col min="13" max="16384" width="9.140625" style="78"/>
  </cols>
  <sheetData>
    <row r="1" spans="1:10" s="16" customFormat="1" ht="33.4" customHeight="1" x14ac:dyDescent="0.3">
      <c r="A1" s="134"/>
      <c r="B1" s="134"/>
      <c r="C1" s="134"/>
      <c r="D1" s="134"/>
      <c r="E1" s="135"/>
      <c r="F1" s="135"/>
      <c r="G1" s="136"/>
      <c r="H1" s="468" t="s">
        <v>157</v>
      </c>
      <c r="I1" s="468"/>
    </row>
    <row r="2" spans="1:10" s="16" customFormat="1" x14ac:dyDescent="0.3">
      <c r="A2" s="134"/>
      <c r="B2" s="134"/>
      <c r="C2" s="134"/>
      <c r="D2" s="134"/>
      <c r="E2" s="135"/>
      <c r="F2" s="135"/>
      <c r="G2" s="136"/>
      <c r="H2" s="469" t="s">
        <v>72</v>
      </c>
      <c r="I2" s="469"/>
    </row>
    <row r="3" spans="1:10" s="16" customFormat="1" x14ac:dyDescent="0.3">
      <c r="A3" s="134"/>
      <c r="B3" s="134"/>
      <c r="C3" s="134"/>
      <c r="D3" s="134"/>
      <c r="E3" s="135"/>
      <c r="F3" s="135"/>
      <c r="G3" s="136"/>
      <c r="H3" s="469" t="s">
        <v>0</v>
      </c>
      <c r="I3" s="469"/>
    </row>
    <row r="4" spans="1:10" s="16" customFormat="1" x14ac:dyDescent="0.3">
      <c r="A4" s="134"/>
      <c r="B4" s="134"/>
      <c r="C4" s="134"/>
      <c r="D4" s="134"/>
      <c r="E4" s="135"/>
      <c r="F4" s="135"/>
      <c r="G4" s="136"/>
      <c r="H4" s="136"/>
      <c r="I4" s="137"/>
    </row>
    <row r="5" spans="1:10" s="16" customFormat="1" x14ac:dyDescent="0.3">
      <c r="A5" s="134"/>
      <c r="B5" s="134"/>
      <c r="C5" s="134"/>
      <c r="D5" s="134"/>
      <c r="E5" s="135"/>
      <c r="F5" s="135"/>
      <c r="G5" s="136"/>
      <c r="H5" s="136"/>
      <c r="I5" s="137"/>
    </row>
    <row r="6" spans="1:10" s="16" customFormat="1" ht="32.25" customHeight="1" x14ac:dyDescent="0.3">
      <c r="A6" s="470" t="s">
        <v>73</v>
      </c>
      <c r="B6" s="470"/>
      <c r="C6" s="470"/>
      <c r="D6" s="470"/>
      <c r="E6" s="470"/>
      <c r="F6" s="470"/>
      <c r="G6" s="470"/>
      <c r="H6" s="470"/>
      <c r="I6" s="470"/>
    </row>
    <row r="7" spans="1:10" s="16" customFormat="1" ht="21" customHeight="1" x14ac:dyDescent="0.3">
      <c r="A7" s="470"/>
      <c r="B7" s="470"/>
      <c r="C7" s="470"/>
      <c r="D7" s="470"/>
      <c r="E7" s="470"/>
      <c r="F7" s="470"/>
      <c r="G7" s="470"/>
      <c r="H7" s="470"/>
      <c r="I7" s="470"/>
    </row>
    <row r="8" spans="1:10" s="16" customFormat="1" ht="21" customHeight="1" x14ac:dyDescent="0.3">
      <c r="A8" s="138"/>
      <c r="B8" s="138"/>
      <c r="C8" s="138"/>
      <c r="D8" s="138"/>
      <c r="E8" s="138"/>
      <c r="F8" s="138"/>
      <c r="G8" s="138"/>
      <c r="H8" s="138"/>
      <c r="I8" s="138"/>
    </row>
    <row r="9" spans="1:10" s="16" customFormat="1" ht="21" customHeight="1" x14ac:dyDescent="0.3">
      <c r="A9" s="138"/>
      <c r="B9" s="138"/>
      <c r="C9" s="138"/>
      <c r="D9" s="138"/>
      <c r="E9" s="138"/>
      <c r="F9" s="138"/>
      <c r="G9" s="138"/>
      <c r="H9" s="138"/>
      <c r="I9" s="138"/>
    </row>
    <row r="10" spans="1:10" s="16" customFormat="1" ht="73.900000000000006" customHeight="1" x14ac:dyDescent="0.3">
      <c r="A10" s="471" t="s">
        <v>24</v>
      </c>
      <c r="B10" s="471" t="s">
        <v>25</v>
      </c>
      <c r="C10" s="471"/>
      <c r="D10" s="471"/>
      <c r="E10" s="471" t="s">
        <v>26</v>
      </c>
      <c r="F10" s="471" t="s">
        <v>27</v>
      </c>
      <c r="G10" s="471" t="s">
        <v>28</v>
      </c>
      <c r="H10" s="472" t="s">
        <v>74</v>
      </c>
      <c r="I10" s="472"/>
    </row>
    <row r="11" spans="1:10" s="16" customFormat="1" ht="21" customHeight="1" x14ac:dyDescent="0.3">
      <c r="A11" s="471"/>
      <c r="B11" s="471"/>
      <c r="C11" s="471"/>
      <c r="D11" s="471"/>
      <c r="E11" s="471"/>
      <c r="F11" s="471"/>
      <c r="G11" s="471"/>
      <c r="H11" s="139" t="s">
        <v>29</v>
      </c>
      <c r="I11" s="140" t="s">
        <v>30</v>
      </c>
    </row>
    <row r="12" spans="1:10" s="16" customFormat="1" x14ac:dyDescent="0.3">
      <c r="A12" s="141">
        <v>1</v>
      </c>
      <c r="B12" s="465">
        <v>2</v>
      </c>
      <c r="C12" s="466"/>
      <c r="D12" s="467"/>
      <c r="E12" s="139">
        <v>3</v>
      </c>
      <c r="F12" s="139">
        <v>4</v>
      </c>
      <c r="G12" s="139">
        <v>5</v>
      </c>
      <c r="H12" s="139">
        <v>6</v>
      </c>
      <c r="I12" s="139">
        <v>7</v>
      </c>
    </row>
    <row r="13" spans="1:10" s="16" customFormat="1" ht="44.85" customHeight="1" x14ac:dyDescent="0.3">
      <c r="A13" s="461" t="s">
        <v>11</v>
      </c>
      <c r="B13" s="461"/>
      <c r="C13" s="461"/>
      <c r="D13" s="461"/>
      <c r="E13" s="461"/>
      <c r="F13" s="461"/>
      <c r="G13" s="461"/>
      <c r="H13" s="461"/>
      <c r="I13" s="142">
        <f>+I14+I43</f>
        <v>-636321.80000000005</v>
      </c>
      <c r="J13" s="143"/>
    </row>
    <row r="14" spans="1:10" s="2" customFormat="1" ht="17.649999999999999" customHeight="1" x14ac:dyDescent="0.3">
      <c r="A14" s="68" t="s">
        <v>50</v>
      </c>
      <c r="B14" s="68" t="s">
        <v>185</v>
      </c>
      <c r="C14" s="68" t="s">
        <v>51</v>
      </c>
      <c r="D14" s="455" t="s">
        <v>61</v>
      </c>
      <c r="E14" s="462"/>
      <c r="F14" s="462"/>
      <c r="G14" s="462"/>
      <c r="H14" s="457"/>
      <c r="I14" s="43">
        <f>+I15+I39</f>
        <v>-484588.00000000006</v>
      </c>
    </row>
    <row r="15" spans="1:10" s="45" customFormat="1" ht="54.95" customHeight="1" x14ac:dyDescent="0.25">
      <c r="A15" s="69" t="s">
        <v>158</v>
      </c>
      <c r="B15" s="458" t="s">
        <v>159</v>
      </c>
      <c r="C15" s="458"/>
      <c r="D15" s="458"/>
      <c r="E15" s="458"/>
      <c r="F15" s="458"/>
      <c r="G15" s="458"/>
      <c r="H15" s="458"/>
      <c r="I15" s="44">
        <f>+I16+I26</f>
        <v>-486458.00000000006</v>
      </c>
    </row>
    <row r="16" spans="1:10" s="11" customFormat="1" ht="21" customHeight="1" x14ac:dyDescent="0.25">
      <c r="A16" s="40"/>
      <c r="B16" s="459" t="s">
        <v>52</v>
      </c>
      <c r="C16" s="460"/>
      <c r="D16" s="444"/>
      <c r="E16" s="41"/>
      <c r="F16" s="41"/>
      <c r="G16" s="41"/>
      <c r="H16" s="42"/>
      <c r="I16" s="25">
        <f>SUM(I17:I25)</f>
        <v>-467210.80000000005</v>
      </c>
    </row>
    <row r="17" spans="1:38" s="109" customFormat="1" ht="37.700000000000003" customHeight="1" x14ac:dyDescent="0.25">
      <c r="A17" s="166" t="s">
        <v>344</v>
      </c>
      <c r="B17" s="452" t="s">
        <v>160</v>
      </c>
      <c r="C17" s="453"/>
      <c r="D17" s="454"/>
      <c r="E17" s="169" t="s">
        <v>66</v>
      </c>
      <c r="F17" s="179" t="s">
        <v>49</v>
      </c>
      <c r="G17" s="180"/>
      <c r="H17" s="181"/>
      <c r="I17" s="75">
        <v>32456.799999999988</v>
      </c>
      <c r="J17" s="199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</row>
    <row r="18" spans="1:38" s="109" customFormat="1" ht="37.700000000000003" customHeight="1" x14ac:dyDescent="0.25">
      <c r="A18" s="166" t="s">
        <v>179</v>
      </c>
      <c r="B18" s="452" t="s">
        <v>160</v>
      </c>
      <c r="C18" s="453"/>
      <c r="D18" s="454"/>
      <c r="E18" s="169" t="s">
        <v>66</v>
      </c>
      <c r="F18" s="179" t="s">
        <v>49</v>
      </c>
      <c r="G18" s="180"/>
      <c r="H18" s="181"/>
      <c r="I18" s="75">
        <v>-50000</v>
      </c>
      <c r="J18" s="199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</row>
    <row r="19" spans="1:38" s="109" customFormat="1" ht="37.700000000000003" customHeight="1" x14ac:dyDescent="0.25">
      <c r="A19" s="166" t="s">
        <v>162</v>
      </c>
      <c r="B19" s="452" t="s">
        <v>160</v>
      </c>
      <c r="C19" s="453"/>
      <c r="D19" s="454"/>
      <c r="E19" s="169" t="s">
        <v>66</v>
      </c>
      <c r="F19" s="179" t="s">
        <v>49</v>
      </c>
      <c r="G19" s="180"/>
      <c r="H19" s="181"/>
      <c r="I19" s="75">
        <v>-21644.7</v>
      </c>
      <c r="J19" s="199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</row>
    <row r="20" spans="1:38" s="109" customFormat="1" ht="37.700000000000003" customHeight="1" x14ac:dyDescent="0.25">
      <c r="A20" s="166" t="s">
        <v>163</v>
      </c>
      <c r="B20" s="452" t="s">
        <v>160</v>
      </c>
      <c r="C20" s="453"/>
      <c r="D20" s="454"/>
      <c r="E20" s="169" t="s">
        <v>66</v>
      </c>
      <c r="F20" s="179" t="s">
        <v>49</v>
      </c>
      <c r="G20" s="180"/>
      <c r="H20" s="181"/>
      <c r="I20" s="75">
        <v>-127851</v>
      </c>
      <c r="J20" s="199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</row>
    <row r="21" spans="1:38" s="109" customFormat="1" ht="37.700000000000003" customHeight="1" x14ac:dyDescent="0.25">
      <c r="A21" s="166" t="s">
        <v>166</v>
      </c>
      <c r="B21" s="452" t="s">
        <v>160</v>
      </c>
      <c r="C21" s="453"/>
      <c r="D21" s="454"/>
      <c r="E21" s="169" t="s">
        <v>161</v>
      </c>
      <c r="F21" s="179" t="s">
        <v>49</v>
      </c>
      <c r="G21" s="180"/>
      <c r="H21" s="181"/>
      <c r="I21" s="75">
        <f>-150000+79764.8</f>
        <v>-70235.199999999997</v>
      </c>
      <c r="J21" s="199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</row>
    <row r="22" spans="1:38" s="109" customFormat="1" ht="37.700000000000003" customHeight="1" x14ac:dyDescent="0.25">
      <c r="A22" s="166" t="s">
        <v>165</v>
      </c>
      <c r="B22" s="452" t="s">
        <v>160</v>
      </c>
      <c r="C22" s="453"/>
      <c r="D22" s="454"/>
      <c r="E22" s="169" t="s">
        <v>66</v>
      </c>
      <c r="F22" s="179" t="s">
        <v>49</v>
      </c>
      <c r="G22" s="180"/>
      <c r="H22" s="181"/>
      <c r="I22" s="75">
        <v>-196896</v>
      </c>
      <c r="J22" s="199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</row>
    <row r="23" spans="1:38" s="109" customFormat="1" ht="37.700000000000003" customHeight="1" x14ac:dyDescent="0.25">
      <c r="A23" s="166" t="s">
        <v>164</v>
      </c>
      <c r="B23" s="452" t="s">
        <v>160</v>
      </c>
      <c r="C23" s="453"/>
      <c r="D23" s="454"/>
      <c r="E23" s="169" t="s">
        <v>66</v>
      </c>
      <c r="F23" s="179" t="s">
        <v>49</v>
      </c>
      <c r="G23" s="180"/>
      <c r="H23" s="181"/>
      <c r="I23" s="75">
        <v>-120246.7</v>
      </c>
      <c r="J23" s="199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</row>
    <row r="24" spans="1:38" s="109" customFormat="1" ht="37.700000000000003" customHeight="1" x14ac:dyDescent="0.25">
      <c r="A24" s="166" t="s">
        <v>177</v>
      </c>
      <c r="B24" s="452" t="s">
        <v>160</v>
      </c>
      <c r="C24" s="453"/>
      <c r="D24" s="454"/>
      <c r="E24" s="169" t="s">
        <v>66</v>
      </c>
      <c r="F24" s="179" t="s">
        <v>49</v>
      </c>
      <c r="G24" s="180">
        <v>150000000</v>
      </c>
      <c r="H24" s="181">
        <v>1</v>
      </c>
      <c r="I24" s="75">
        <f t="shared" ref="I24" si="0">+ROUNDUP(G24*H24/1000,1)</f>
        <v>150000</v>
      </c>
      <c r="J24" s="199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</row>
    <row r="25" spans="1:38" s="109" customFormat="1" ht="37.700000000000003" customHeight="1" x14ac:dyDescent="0.25">
      <c r="A25" s="166" t="s">
        <v>167</v>
      </c>
      <c r="B25" s="452" t="s">
        <v>160</v>
      </c>
      <c r="C25" s="453"/>
      <c r="D25" s="454"/>
      <c r="E25" s="169" t="s">
        <v>66</v>
      </c>
      <c r="F25" s="179" t="s">
        <v>49</v>
      </c>
      <c r="G25" s="180"/>
      <c r="H25" s="181"/>
      <c r="I25" s="75">
        <v>-62794</v>
      </c>
      <c r="J25" s="199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</row>
    <row r="26" spans="1:38" s="46" customFormat="1" ht="21" customHeight="1" x14ac:dyDescent="0.25">
      <c r="A26" s="59"/>
      <c r="B26" s="473" t="s">
        <v>242</v>
      </c>
      <c r="C26" s="474"/>
      <c r="D26" s="444"/>
      <c r="E26" s="217" t="s">
        <v>53</v>
      </c>
      <c r="F26" s="217" t="s">
        <v>53</v>
      </c>
      <c r="G26" s="217" t="s">
        <v>53</v>
      </c>
      <c r="H26" s="47"/>
      <c r="I26" s="218">
        <f>SUM(I27:I38)</f>
        <v>-19247.199999999997</v>
      </c>
    </row>
    <row r="27" spans="1:38" s="109" customFormat="1" x14ac:dyDescent="0.25">
      <c r="A27" s="166" t="s">
        <v>345</v>
      </c>
      <c r="B27" s="452" t="s">
        <v>346</v>
      </c>
      <c r="C27" s="453"/>
      <c r="D27" s="454"/>
      <c r="E27" s="169" t="s">
        <v>347</v>
      </c>
      <c r="F27" s="179" t="s">
        <v>49</v>
      </c>
      <c r="G27" s="180"/>
      <c r="H27" s="181"/>
      <c r="I27" s="75">
        <v>-5050</v>
      </c>
      <c r="J27" s="199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</row>
    <row r="28" spans="1:38" s="109" customFormat="1" x14ac:dyDescent="0.25">
      <c r="A28" s="166" t="s">
        <v>348</v>
      </c>
      <c r="B28" s="452" t="s">
        <v>346</v>
      </c>
      <c r="C28" s="453"/>
      <c r="D28" s="454"/>
      <c r="E28" s="169" t="s">
        <v>66</v>
      </c>
      <c r="F28" s="179" t="s">
        <v>49</v>
      </c>
      <c r="G28" s="180"/>
      <c r="H28" s="181"/>
      <c r="I28" s="75">
        <v>-876</v>
      </c>
      <c r="J28" s="199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</row>
    <row r="29" spans="1:38" s="109" customFormat="1" x14ac:dyDescent="0.25">
      <c r="A29" s="166" t="s">
        <v>351</v>
      </c>
      <c r="B29" s="452" t="s">
        <v>346</v>
      </c>
      <c r="C29" s="453"/>
      <c r="D29" s="454"/>
      <c r="E29" s="169" t="s">
        <v>347</v>
      </c>
      <c r="F29" s="179" t="s">
        <v>49</v>
      </c>
      <c r="G29" s="180"/>
      <c r="H29" s="181"/>
      <c r="I29" s="75">
        <v>-2800</v>
      </c>
      <c r="J29" s="199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</row>
    <row r="30" spans="1:38" s="109" customFormat="1" x14ac:dyDescent="0.25">
      <c r="A30" s="166" t="s">
        <v>352</v>
      </c>
      <c r="B30" s="452" t="s">
        <v>346</v>
      </c>
      <c r="C30" s="453"/>
      <c r="D30" s="454"/>
      <c r="E30" s="169" t="s">
        <v>347</v>
      </c>
      <c r="F30" s="179" t="s">
        <v>49</v>
      </c>
      <c r="G30" s="180"/>
      <c r="H30" s="181"/>
      <c r="I30" s="75">
        <v>-2800</v>
      </c>
      <c r="J30" s="199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</row>
    <row r="31" spans="1:38" s="109" customFormat="1" x14ac:dyDescent="0.25">
      <c r="A31" s="166" t="s">
        <v>353</v>
      </c>
      <c r="B31" s="452" t="s">
        <v>346</v>
      </c>
      <c r="C31" s="453"/>
      <c r="D31" s="454"/>
      <c r="E31" s="169" t="s">
        <v>347</v>
      </c>
      <c r="F31" s="179" t="s">
        <v>49</v>
      </c>
      <c r="G31" s="180"/>
      <c r="H31" s="181"/>
      <c r="I31" s="75">
        <v>-6190</v>
      </c>
      <c r="J31" s="199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</row>
    <row r="32" spans="1:38" s="109" customFormat="1" x14ac:dyDescent="0.25">
      <c r="A32" s="166" t="s">
        <v>354</v>
      </c>
      <c r="B32" s="452" t="s">
        <v>346</v>
      </c>
      <c r="C32" s="453"/>
      <c r="D32" s="454"/>
      <c r="E32" s="169" t="s">
        <v>66</v>
      </c>
      <c r="F32" s="179" t="s">
        <v>49</v>
      </c>
      <c r="G32" s="180"/>
      <c r="H32" s="181"/>
      <c r="I32" s="75">
        <v>4260</v>
      </c>
      <c r="J32" s="199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</row>
    <row r="33" spans="1:38" s="109" customFormat="1" x14ac:dyDescent="0.25">
      <c r="A33" s="166" t="s">
        <v>355</v>
      </c>
      <c r="B33" s="452" t="s">
        <v>346</v>
      </c>
      <c r="C33" s="453"/>
      <c r="D33" s="454"/>
      <c r="E33" s="169" t="s">
        <v>66</v>
      </c>
      <c r="F33" s="179" t="s">
        <v>49</v>
      </c>
      <c r="G33" s="180"/>
      <c r="H33" s="181"/>
      <c r="I33" s="75">
        <v>5960</v>
      </c>
      <c r="J33" s="199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</row>
    <row r="34" spans="1:38" s="109" customFormat="1" x14ac:dyDescent="0.25">
      <c r="A34" s="166" t="s">
        <v>356</v>
      </c>
      <c r="B34" s="452" t="s">
        <v>346</v>
      </c>
      <c r="C34" s="453"/>
      <c r="D34" s="454"/>
      <c r="E34" s="169" t="s">
        <v>347</v>
      </c>
      <c r="F34" s="179" t="s">
        <v>49</v>
      </c>
      <c r="G34" s="180"/>
      <c r="H34" s="181"/>
      <c r="I34" s="75">
        <v>-3200</v>
      </c>
      <c r="J34" s="199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</row>
    <row r="35" spans="1:38" s="109" customFormat="1" x14ac:dyDescent="0.25">
      <c r="A35" s="166" t="s">
        <v>357</v>
      </c>
      <c r="B35" s="452" t="s">
        <v>346</v>
      </c>
      <c r="C35" s="453"/>
      <c r="D35" s="454"/>
      <c r="E35" s="169" t="s">
        <v>66</v>
      </c>
      <c r="F35" s="179" t="s">
        <v>49</v>
      </c>
      <c r="G35" s="180"/>
      <c r="H35" s="181"/>
      <c r="I35" s="75">
        <v>-924</v>
      </c>
      <c r="J35" s="199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</row>
    <row r="36" spans="1:38" s="109" customFormat="1" x14ac:dyDescent="0.25">
      <c r="A36" s="166" t="s">
        <v>349</v>
      </c>
      <c r="B36" s="452" t="s">
        <v>350</v>
      </c>
      <c r="C36" s="453"/>
      <c r="D36" s="454"/>
      <c r="E36" s="169" t="s">
        <v>213</v>
      </c>
      <c r="F36" s="179" t="s">
        <v>49</v>
      </c>
      <c r="G36" s="180"/>
      <c r="H36" s="181"/>
      <c r="I36" s="75">
        <v>-2834.3</v>
      </c>
      <c r="J36" s="199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</row>
    <row r="37" spans="1:38" s="109" customFormat="1" x14ac:dyDescent="0.25">
      <c r="A37" s="166" t="s">
        <v>358</v>
      </c>
      <c r="B37" s="452" t="s">
        <v>350</v>
      </c>
      <c r="C37" s="453"/>
      <c r="D37" s="454"/>
      <c r="E37" s="169" t="s">
        <v>213</v>
      </c>
      <c r="F37" s="179" t="s">
        <v>49</v>
      </c>
      <c r="G37" s="180"/>
      <c r="H37" s="181"/>
      <c r="I37" s="75">
        <v>-1888.9</v>
      </c>
      <c r="J37" s="199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</row>
    <row r="38" spans="1:38" s="109" customFormat="1" x14ac:dyDescent="0.25">
      <c r="A38" s="166" t="s">
        <v>359</v>
      </c>
      <c r="B38" s="452" t="s">
        <v>350</v>
      </c>
      <c r="C38" s="453"/>
      <c r="D38" s="454"/>
      <c r="E38" s="169" t="s">
        <v>213</v>
      </c>
      <c r="F38" s="179" t="s">
        <v>49</v>
      </c>
      <c r="G38" s="180"/>
      <c r="H38" s="181"/>
      <c r="I38" s="75">
        <v>-2904</v>
      </c>
      <c r="J38" s="199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</row>
    <row r="39" spans="1:38" s="45" customFormat="1" ht="54.95" customHeight="1" x14ac:dyDescent="0.25">
      <c r="A39" s="69" t="s">
        <v>241</v>
      </c>
      <c r="B39" s="458" t="s">
        <v>105</v>
      </c>
      <c r="C39" s="458"/>
      <c r="D39" s="458"/>
      <c r="E39" s="458"/>
      <c r="F39" s="458"/>
      <c r="G39" s="458"/>
      <c r="H39" s="458"/>
      <c r="I39" s="44">
        <f>+I40</f>
        <v>1870</v>
      </c>
    </row>
    <row r="40" spans="1:38" s="46" customFormat="1" ht="21" customHeight="1" x14ac:dyDescent="0.25">
      <c r="A40" s="59"/>
      <c r="B40" s="473" t="s">
        <v>242</v>
      </c>
      <c r="C40" s="474"/>
      <c r="D40" s="444"/>
      <c r="E40" s="217" t="s">
        <v>53</v>
      </c>
      <c r="F40" s="217" t="s">
        <v>53</v>
      </c>
      <c r="G40" s="217" t="s">
        <v>53</v>
      </c>
      <c r="H40" s="47"/>
      <c r="I40" s="218">
        <f>SUM(I41:I42)</f>
        <v>1870</v>
      </c>
    </row>
    <row r="41" spans="1:38" s="210" customFormat="1" x14ac:dyDescent="0.25">
      <c r="A41" s="208">
        <v>71241200</v>
      </c>
      <c r="B41" s="463" t="s">
        <v>243</v>
      </c>
      <c r="C41" s="463"/>
      <c r="D41" s="463"/>
      <c r="E41" s="169" t="s">
        <v>66</v>
      </c>
      <c r="F41" s="169" t="s">
        <v>49</v>
      </c>
      <c r="G41" s="107">
        <v>1700000</v>
      </c>
      <c r="H41" s="219">
        <v>1</v>
      </c>
      <c r="I41" s="75">
        <f>+ROUNDUP(H41*G41/1000,1)</f>
        <v>1700</v>
      </c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09"/>
      <c r="AG41" s="209"/>
      <c r="AH41" s="209"/>
      <c r="AI41" s="209"/>
      <c r="AJ41" s="209"/>
    </row>
    <row r="42" spans="1:38" s="209" customFormat="1" ht="17.649999999999999" customHeight="1" x14ac:dyDescent="0.25">
      <c r="A42" s="58">
        <v>50531140</v>
      </c>
      <c r="B42" s="458" t="s">
        <v>251</v>
      </c>
      <c r="C42" s="458"/>
      <c r="D42" s="458"/>
      <c r="E42" s="73" t="s">
        <v>66</v>
      </c>
      <c r="F42" s="73" t="s">
        <v>49</v>
      </c>
      <c r="G42" s="220">
        <v>170000</v>
      </c>
      <c r="H42" s="219">
        <v>1</v>
      </c>
      <c r="I42" s="75">
        <f>+ROUNDUP(H42*G42/1000,1)</f>
        <v>170</v>
      </c>
    </row>
    <row r="43" spans="1:38" s="2" customFormat="1" ht="17.649999999999999" customHeight="1" x14ac:dyDescent="0.3">
      <c r="A43" s="68" t="s">
        <v>50</v>
      </c>
      <c r="B43" s="68" t="s">
        <v>65</v>
      </c>
      <c r="C43" s="68" t="s">
        <v>51</v>
      </c>
      <c r="D43" s="455" t="s">
        <v>64</v>
      </c>
      <c r="E43" s="456"/>
      <c r="F43" s="456"/>
      <c r="G43" s="456"/>
      <c r="H43" s="457"/>
      <c r="I43" s="43">
        <f>+I44+I64</f>
        <v>-151733.79999999999</v>
      </c>
    </row>
    <row r="44" spans="1:38" ht="57.6" customHeight="1" x14ac:dyDescent="0.3">
      <c r="A44" s="69" t="s">
        <v>267</v>
      </c>
      <c r="B44" s="458" t="s">
        <v>268</v>
      </c>
      <c r="C44" s="458"/>
      <c r="D44" s="458"/>
      <c r="E44" s="458"/>
      <c r="F44" s="458"/>
      <c r="G44" s="458"/>
      <c r="H44" s="458"/>
      <c r="I44" s="44">
        <f>+I45</f>
        <v>28266.199999999997</v>
      </c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</row>
    <row r="45" spans="1:38" s="16" customFormat="1" ht="44.85" customHeight="1" x14ac:dyDescent="0.3">
      <c r="A45" s="40"/>
      <c r="B45" s="459" t="s">
        <v>269</v>
      </c>
      <c r="C45" s="460"/>
      <c r="D45" s="444"/>
      <c r="E45" s="41"/>
      <c r="F45" s="41"/>
      <c r="G45" s="41"/>
      <c r="H45" s="42"/>
      <c r="I45" s="25">
        <f>SUM(I46:I63)</f>
        <v>28266.199999999997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 spans="1:38" s="2" customFormat="1" ht="17.649999999999999" customHeight="1" x14ac:dyDescent="0.3">
      <c r="A46" s="166" t="s">
        <v>335</v>
      </c>
      <c r="B46" s="452" t="s">
        <v>271</v>
      </c>
      <c r="C46" s="453"/>
      <c r="D46" s="454"/>
      <c r="E46" s="169" t="s">
        <v>135</v>
      </c>
      <c r="F46" s="179" t="s">
        <v>136</v>
      </c>
      <c r="G46" s="180">
        <v>200000</v>
      </c>
      <c r="H46" s="181">
        <v>-40</v>
      </c>
      <c r="I46" s="75">
        <f t="shared" ref="I46:I47" si="1">+ROUNDDOWN(H46*G46/1000,1)</f>
        <v>-8000</v>
      </c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</row>
    <row r="47" spans="1:38" s="2" customFormat="1" ht="35.450000000000003" customHeight="1" x14ac:dyDescent="0.3">
      <c r="A47" s="166" t="s">
        <v>334</v>
      </c>
      <c r="B47" s="452" t="s">
        <v>272</v>
      </c>
      <c r="C47" s="453"/>
      <c r="D47" s="454"/>
      <c r="E47" s="169" t="s">
        <v>135</v>
      </c>
      <c r="F47" s="179" t="s">
        <v>136</v>
      </c>
      <c r="G47" s="180">
        <v>65000</v>
      </c>
      <c r="H47" s="181">
        <v>-40</v>
      </c>
      <c r="I47" s="75">
        <f t="shared" si="1"/>
        <v>-2600</v>
      </c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</row>
    <row r="48" spans="1:38" s="240" customFormat="1" ht="17.649999999999999" customHeight="1" x14ac:dyDescent="0.3">
      <c r="A48" s="166" t="s">
        <v>273</v>
      </c>
      <c r="B48" s="452" t="s">
        <v>289</v>
      </c>
      <c r="C48" s="453" t="s">
        <v>270</v>
      </c>
      <c r="D48" s="454" t="s">
        <v>270</v>
      </c>
      <c r="E48" s="239" t="s">
        <v>229</v>
      </c>
      <c r="F48" s="179" t="s">
        <v>136</v>
      </c>
      <c r="G48" s="180">
        <v>44900</v>
      </c>
      <c r="H48" s="181">
        <v>30</v>
      </c>
      <c r="I48" s="75">
        <f>+ROUNDUP(H48*G48/1000,1)</f>
        <v>1347</v>
      </c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109"/>
      <c r="AL48" s="109"/>
    </row>
    <row r="49" spans="1:38" s="240" customFormat="1" ht="17.649999999999999" customHeight="1" x14ac:dyDescent="0.3">
      <c r="A49" s="166" t="s">
        <v>274</v>
      </c>
      <c r="B49" s="452" t="s">
        <v>289</v>
      </c>
      <c r="C49" s="453" t="s">
        <v>270</v>
      </c>
      <c r="D49" s="454" t="s">
        <v>270</v>
      </c>
      <c r="E49" s="239" t="s">
        <v>229</v>
      </c>
      <c r="F49" s="179" t="s">
        <v>136</v>
      </c>
      <c r="G49" s="180">
        <v>2300000</v>
      </c>
      <c r="H49" s="181">
        <v>3</v>
      </c>
      <c r="I49" s="75">
        <f t="shared" ref="I49:I63" si="2">+ROUNDUP(H49*G49/1000,1)</f>
        <v>6900</v>
      </c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109"/>
      <c r="AL49" s="109"/>
    </row>
    <row r="50" spans="1:38" s="240" customFormat="1" ht="17.649999999999999" customHeight="1" x14ac:dyDescent="0.3">
      <c r="A50" s="166" t="s">
        <v>275</v>
      </c>
      <c r="B50" s="452" t="s">
        <v>289</v>
      </c>
      <c r="C50" s="453" t="s">
        <v>270</v>
      </c>
      <c r="D50" s="454" t="s">
        <v>270</v>
      </c>
      <c r="E50" s="239" t="s">
        <v>229</v>
      </c>
      <c r="F50" s="179" t="s">
        <v>136</v>
      </c>
      <c r="G50" s="180">
        <v>2000000</v>
      </c>
      <c r="H50" s="181">
        <v>3</v>
      </c>
      <c r="I50" s="75">
        <f t="shared" si="2"/>
        <v>6000</v>
      </c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109"/>
      <c r="AL50" s="109"/>
    </row>
    <row r="51" spans="1:38" s="240" customFormat="1" ht="17.649999999999999" customHeight="1" x14ac:dyDescent="0.3">
      <c r="A51" s="166" t="s">
        <v>276</v>
      </c>
      <c r="B51" s="452" t="s">
        <v>289</v>
      </c>
      <c r="C51" s="453" t="s">
        <v>270</v>
      </c>
      <c r="D51" s="454" t="s">
        <v>270</v>
      </c>
      <c r="E51" s="239" t="s">
        <v>229</v>
      </c>
      <c r="F51" s="179" t="s">
        <v>136</v>
      </c>
      <c r="G51" s="180">
        <v>17400</v>
      </c>
      <c r="H51" s="181">
        <v>10</v>
      </c>
      <c r="I51" s="75">
        <f t="shared" si="2"/>
        <v>174</v>
      </c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109"/>
      <c r="AL51" s="109"/>
    </row>
    <row r="52" spans="1:38" s="240" customFormat="1" ht="17.649999999999999" customHeight="1" x14ac:dyDescent="0.3">
      <c r="A52" s="166" t="s">
        <v>277</v>
      </c>
      <c r="B52" s="452" t="s">
        <v>289</v>
      </c>
      <c r="C52" s="453" t="s">
        <v>270</v>
      </c>
      <c r="D52" s="454" t="s">
        <v>270</v>
      </c>
      <c r="E52" s="239" t="s">
        <v>229</v>
      </c>
      <c r="F52" s="179" t="s">
        <v>136</v>
      </c>
      <c r="G52" s="180">
        <v>1053000</v>
      </c>
      <c r="H52" s="181">
        <v>2</v>
      </c>
      <c r="I52" s="75">
        <f t="shared" si="2"/>
        <v>2106</v>
      </c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109"/>
      <c r="AL52" s="109"/>
    </row>
    <row r="53" spans="1:38" s="240" customFormat="1" ht="17.649999999999999" customHeight="1" x14ac:dyDescent="0.3">
      <c r="A53" s="166" t="s">
        <v>278</v>
      </c>
      <c r="B53" s="452" t="s">
        <v>289</v>
      </c>
      <c r="C53" s="453" t="s">
        <v>270</v>
      </c>
      <c r="D53" s="454" t="s">
        <v>270</v>
      </c>
      <c r="E53" s="239" t="s">
        <v>229</v>
      </c>
      <c r="F53" s="179" t="s">
        <v>136</v>
      </c>
      <c r="G53" s="180">
        <v>799600</v>
      </c>
      <c r="H53" s="181">
        <v>3</v>
      </c>
      <c r="I53" s="75">
        <f t="shared" si="2"/>
        <v>2398.8000000000002</v>
      </c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109"/>
      <c r="AL53" s="109"/>
    </row>
    <row r="54" spans="1:38" s="240" customFormat="1" ht="17.649999999999999" customHeight="1" x14ac:dyDescent="0.3">
      <c r="A54" s="166" t="s">
        <v>279</v>
      </c>
      <c r="B54" s="452" t="s">
        <v>289</v>
      </c>
      <c r="C54" s="453" t="s">
        <v>270</v>
      </c>
      <c r="D54" s="454" t="s">
        <v>270</v>
      </c>
      <c r="E54" s="239" t="s">
        <v>229</v>
      </c>
      <c r="F54" s="179" t="s">
        <v>136</v>
      </c>
      <c r="G54" s="180">
        <v>1550800</v>
      </c>
      <c r="H54" s="181">
        <v>3</v>
      </c>
      <c r="I54" s="75">
        <f t="shared" si="2"/>
        <v>4652.3999999999996</v>
      </c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109"/>
      <c r="AL54" s="109"/>
    </row>
    <row r="55" spans="1:38" s="240" customFormat="1" ht="17.649999999999999" customHeight="1" x14ac:dyDescent="0.3">
      <c r="A55" s="166" t="s">
        <v>280</v>
      </c>
      <c r="B55" s="452" t="s">
        <v>289</v>
      </c>
      <c r="C55" s="453" t="s">
        <v>270</v>
      </c>
      <c r="D55" s="454" t="s">
        <v>270</v>
      </c>
      <c r="E55" s="239" t="s">
        <v>229</v>
      </c>
      <c r="F55" s="179" t="s">
        <v>136</v>
      </c>
      <c r="G55" s="180">
        <v>4900</v>
      </c>
      <c r="H55" s="181">
        <v>30</v>
      </c>
      <c r="I55" s="75">
        <f t="shared" si="2"/>
        <v>147</v>
      </c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109"/>
      <c r="AL55" s="109"/>
    </row>
    <row r="56" spans="1:38" s="240" customFormat="1" ht="17.649999999999999" customHeight="1" x14ac:dyDescent="0.3">
      <c r="A56" s="166" t="s">
        <v>281</v>
      </c>
      <c r="B56" s="452" t="s">
        <v>289</v>
      </c>
      <c r="C56" s="453" t="s">
        <v>270</v>
      </c>
      <c r="D56" s="454" t="s">
        <v>270</v>
      </c>
      <c r="E56" s="239" t="s">
        <v>229</v>
      </c>
      <c r="F56" s="179" t="s">
        <v>136</v>
      </c>
      <c r="G56" s="180">
        <v>9233.33</v>
      </c>
      <c r="H56" s="181">
        <v>30</v>
      </c>
      <c r="I56" s="75">
        <f t="shared" si="2"/>
        <v>277</v>
      </c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109"/>
      <c r="AL56" s="109"/>
    </row>
    <row r="57" spans="1:38" s="240" customFormat="1" ht="17.649999999999999" customHeight="1" x14ac:dyDescent="0.3">
      <c r="A57" s="166" t="s">
        <v>282</v>
      </c>
      <c r="B57" s="452" t="s">
        <v>289</v>
      </c>
      <c r="C57" s="453" t="s">
        <v>270</v>
      </c>
      <c r="D57" s="454" t="s">
        <v>270</v>
      </c>
      <c r="E57" s="239" t="s">
        <v>229</v>
      </c>
      <c r="F57" s="179" t="s">
        <v>136</v>
      </c>
      <c r="G57" s="180">
        <v>87400</v>
      </c>
      <c r="H57" s="181">
        <v>5</v>
      </c>
      <c r="I57" s="75">
        <f t="shared" si="2"/>
        <v>437</v>
      </c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109"/>
      <c r="AL57" s="109"/>
    </row>
    <row r="58" spans="1:38" s="240" customFormat="1" ht="17.649999999999999" customHeight="1" x14ac:dyDescent="0.3">
      <c r="A58" s="166" t="s">
        <v>283</v>
      </c>
      <c r="B58" s="452" t="s">
        <v>289</v>
      </c>
      <c r="C58" s="453" t="s">
        <v>270</v>
      </c>
      <c r="D58" s="454" t="s">
        <v>270</v>
      </c>
      <c r="E58" s="239" t="s">
        <v>229</v>
      </c>
      <c r="F58" s="179" t="s">
        <v>136</v>
      </c>
      <c r="G58" s="180">
        <v>125666.67</v>
      </c>
      <c r="H58" s="181">
        <v>3</v>
      </c>
      <c r="I58" s="75">
        <f>+ROUND(H58*G58/1000,1)</f>
        <v>377</v>
      </c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109"/>
      <c r="AL58" s="109"/>
    </row>
    <row r="59" spans="1:38" s="240" customFormat="1" ht="17.649999999999999" customHeight="1" x14ac:dyDescent="0.3">
      <c r="A59" s="166" t="s">
        <v>284</v>
      </c>
      <c r="B59" s="452" t="s">
        <v>289</v>
      </c>
      <c r="C59" s="453" t="s">
        <v>270</v>
      </c>
      <c r="D59" s="454" t="s">
        <v>270</v>
      </c>
      <c r="E59" s="239" t="s">
        <v>229</v>
      </c>
      <c r="F59" s="179" t="s">
        <v>136</v>
      </c>
      <c r="G59" s="180">
        <v>12416.67</v>
      </c>
      <c r="H59" s="181">
        <v>12</v>
      </c>
      <c r="I59" s="75">
        <f>+ROUND(H59*G59/1000,1)</f>
        <v>149</v>
      </c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109"/>
      <c r="AL59" s="109"/>
    </row>
    <row r="60" spans="1:38" s="240" customFormat="1" ht="17.649999999999999" customHeight="1" x14ac:dyDescent="0.3">
      <c r="A60" s="166" t="s">
        <v>285</v>
      </c>
      <c r="B60" s="452" t="s">
        <v>289</v>
      </c>
      <c r="C60" s="453" t="s">
        <v>270</v>
      </c>
      <c r="D60" s="454" t="s">
        <v>270</v>
      </c>
      <c r="E60" s="239" t="s">
        <v>229</v>
      </c>
      <c r="F60" s="179" t="s">
        <v>136</v>
      </c>
      <c r="G60" s="180">
        <v>78916.67</v>
      </c>
      <c r="H60" s="181">
        <v>12</v>
      </c>
      <c r="I60" s="75">
        <f>+ROUND(H60*G60/1000,1)</f>
        <v>947</v>
      </c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109"/>
      <c r="AL60" s="109"/>
    </row>
    <row r="61" spans="1:38" s="240" customFormat="1" ht="17.649999999999999" customHeight="1" x14ac:dyDescent="0.3">
      <c r="A61" s="166" t="s">
        <v>286</v>
      </c>
      <c r="B61" s="452" t="s">
        <v>289</v>
      </c>
      <c r="C61" s="453" t="s">
        <v>270</v>
      </c>
      <c r="D61" s="454" t="s">
        <v>270</v>
      </c>
      <c r="E61" s="239" t="s">
        <v>229</v>
      </c>
      <c r="F61" s="179" t="s">
        <v>136</v>
      </c>
      <c r="G61" s="180">
        <v>942000</v>
      </c>
      <c r="H61" s="181">
        <v>9</v>
      </c>
      <c r="I61" s="75">
        <f t="shared" si="2"/>
        <v>8478</v>
      </c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109"/>
      <c r="AL61" s="109"/>
    </row>
    <row r="62" spans="1:38" s="240" customFormat="1" ht="17.649999999999999" customHeight="1" x14ac:dyDescent="0.3">
      <c r="A62" s="166" t="s">
        <v>287</v>
      </c>
      <c r="B62" s="452" t="s">
        <v>289</v>
      </c>
      <c r="C62" s="453" t="s">
        <v>270</v>
      </c>
      <c r="D62" s="454" t="s">
        <v>270</v>
      </c>
      <c r="E62" s="239" t="s">
        <v>229</v>
      </c>
      <c r="F62" s="179" t="s">
        <v>136</v>
      </c>
      <c r="G62" s="180">
        <v>828000</v>
      </c>
      <c r="H62" s="181">
        <v>2</v>
      </c>
      <c r="I62" s="75">
        <f t="shared" si="2"/>
        <v>1656</v>
      </c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109"/>
      <c r="AL62" s="109"/>
    </row>
    <row r="63" spans="1:38" s="240" customFormat="1" ht="17.649999999999999" customHeight="1" x14ac:dyDescent="0.3">
      <c r="A63" s="166" t="s">
        <v>288</v>
      </c>
      <c r="B63" s="452" t="s">
        <v>289</v>
      </c>
      <c r="C63" s="453" t="s">
        <v>270</v>
      </c>
      <c r="D63" s="454" t="s">
        <v>270</v>
      </c>
      <c r="E63" s="239" t="s">
        <v>229</v>
      </c>
      <c r="F63" s="179" t="s">
        <v>136</v>
      </c>
      <c r="G63" s="180">
        <v>1410000</v>
      </c>
      <c r="H63" s="181">
        <v>2</v>
      </c>
      <c r="I63" s="75">
        <f t="shared" si="2"/>
        <v>2820</v>
      </c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109"/>
      <c r="AL63" s="109"/>
    </row>
    <row r="64" spans="1:38" x14ac:dyDescent="0.3">
      <c r="A64" s="69" t="s">
        <v>182</v>
      </c>
      <c r="B64" s="458" t="s">
        <v>183</v>
      </c>
      <c r="C64" s="458"/>
      <c r="D64" s="458"/>
      <c r="E64" s="458"/>
      <c r="F64" s="458"/>
      <c r="G64" s="458"/>
      <c r="H64" s="458"/>
      <c r="I64" s="44">
        <f>+I65</f>
        <v>-180000</v>
      </c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</row>
    <row r="65" spans="1:38" s="16" customFormat="1" x14ac:dyDescent="0.3">
      <c r="A65" s="40"/>
      <c r="B65" s="459" t="s">
        <v>52</v>
      </c>
      <c r="C65" s="460"/>
      <c r="D65" s="444"/>
      <c r="E65" s="41"/>
      <c r="F65" s="41"/>
      <c r="G65" s="41"/>
      <c r="H65" s="42"/>
      <c r="I65" s="25">
        <f>+I66</f>
        <v>-180000</v>
      </c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 spans="1:38" s="2" customFormat="1" ht="17.649999999999999" customHeight="1" x14ac:dyDescent="0.3">
      <c r="A66" s="166" t="s">
        <v>184</v>
      </c>
      <c r="B66" s="452" t="s">
        <v>106</v>
      </c>
      <c r="C66" s="453"/>
      <c r="D66" s="454"/>
      <c r="E66" s="169" t="s">
        <v>66</v>
      </c>
      <c r="F66" s="179" t="s">
        <v>49</v>
      </c>
      <c r="G66" s="180"/>
      <c r="H66" s="181"/>
      <c r="I66" s="75">
        <v>-180000</v>
      </c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</row>
    <row r="67" spans="1:38" s="45" customFormat="1" x14ac:dyDescent="0.3">
      <c r="A67" s="78"/>
      <c r="B67" s="78"/>
      <c r="C67" s="78"/>
      <c r="D67" s="78"/>
      <c r="E67" s="110"/>
      <c r="F67" s="110"/>
      <c r="G67" s="111"/>
      <c r="H67" s="111"/>
      <c r="I67" s="110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</row>
    <row r="68" spans="1:38" s="109" customFormat="1" ht="21" customHeight="1" x14ac:dyDescent="0.3">
      <c r="A68" s="461" t="s">
        <v>397</v>
      </c>
      <c r="B68" s="461"/>
      <c r="C68" s="461"/>
      <c r="D68" s="461"/>
      <c r="E68" s="461"/>
      <c r="F68" s="461"/>
      <c r="G68" s="461"/>
      <c r="H68" s="461"/>
      <c r="I68" s="142">
        <f>+I69+I76</f>
        <v>-151726.70000000001</v>
      </c>
      <c r="J68" s="143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</row>
    <row r="69" spans="1:38" s="109" customFormat="1" x14ac:dyDescent="0.3">
      <c r="A69" s="68" t="s">
        <v>398</v>
      </c>
      <c r="B69" s="68" t="s">
        <v>65</v>
      </c>
      <c r="C69" s="68" t="s">
        <v>399</v>
      </c>
      <c r="D69" s="455" t="s">
        <v>400</v>
      </c>
      <c r="E69" s="456"/>
      <c r="F69" s="456"/>
      <c r="G69" s="456"/>
      <c r="H69" s="457"/>
      <c r="I69" s="43">
        <f>+I70</f>
        <v>-101726.7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x14ac:dyDescent="0.3">
      <c r="A70" s="69" t="s">
        <v>401</v>
      </c>
      <c r="B70" s="458" t="s">
        <v>402</v>
      </c>
      <c r="C70" s="458"/>
      <c r="D70" s="458"/>
      <c r="E70" s="458"/>
      <c r="F70" s="458"/>
      <c r="G70" s="458"/>
      <c r="H70" s="458"/>
      <c r="I70" s="44">
        <f>+I71+I73</f>
        <v>-101726.7</v>
      </c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</row>
    <row r="71" spans="1:38" s="16" customFormat="1" x14ac:dyDescent="0.3">
      <c r="A71" s="170"/>
      <c r="B71" s="459" t="s">
        <v>403</v>
      </c>
      <c r="C71" s="460"/>
      <c r="D71" s="444"/>
      <c r="E71" s="41" t="s">
        <v>53</v>
      </c>
      <c r="F71" s="41" t="s">
        <v>53</v>
      </c>
      <c r="G71" s="41" t="s">
        <v>53</v>
      </c>
      <c r="H71" s="47"/>
      <c r="I71" s="25">
        <f>SUM(I72:I72)</f>
        <v>-100000</v>
      </c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</row>
    <row r="72" spans="1:38" s="2" customFormat="1" ht="17.649999999999999" customHeight="1" x14ac:dyDescent="0.3">
      <c r="A72" s="166" t="s">
        <v>404</v>
      </c>
      <c r="B72" s="452" t="s">
        <v>405</v>
      </c>
      <c r="C72" s="453"/>
      <c r="D72" s="454"/>
      <c r="E72" s="169" t="s">
        <v>161</v>
      </c>
      <c r="F72" s="179" t="s">
        <v>49</v>
      </c>
      <c r="G72" s="180">
        <v>100000000</v>
      </c>
      <c r="H72" s="181">
        <v>-1</v>
      </c>
      <c r="I72" s="75">
        <f>+ROUNDDOWN(H72*G72/1000,1)</f>
        <v>-100000</v>
      </c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</row>
    <row r="73" spans="1:38" s="16" customFormat="1" x14ac:dyDescent="0.3">
      <c r="A73" s="170"/>
      <c r="B73" s="459" t="s">
        <v>242</v>
      </c>
      <c r="C73" s="460"/>
      <c r="D73" s="444"/>
      <c r="E73" s="41" t="s">
        <v>53</v>
      </c>
      <c r="F73" s="41" t="s">
        <v>53</v>
      </c>
      <c r="G73" s="41" t="s">
        <v>53</v>
      </c>
      <c r="H73" s="47"/>
      <c r="I73" s="25">
        <f>SUM(I74:I75)</f>
        <v>-1726.7</v>
      </c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</row>
    <row r="74" spans="1:38" s="2" customFormat="1" ht="17.649999999999999" customHeight="1" x14ac:dyDescent="0.3">
      <c r="A74" s="166" t="s">
        <v>366</v>
      </c>
      <c r="B74" s="452" t="s">
        <v>346</v>
      </c>
      <c r="C74" s="453"/>
      <c r="D74" s="454"/>
      <c r="E74" s="169" t="s">
        <v>229</v>
      </c>
      <c r="F74" s="179" t="s">
        <v>49</v>
      </c>
      <c r="G74" s="180">
        <v>1233400</v>
      </c>
      <c r="H74" s="181">
        <v>-1</v>
      </c>
      <c r="I74" s="75">
        <f>+ROUNDDOWN(H74*G74/1000,1)</f>
        <v>-1233.4000000000001</v>
      </c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</row>
    <row r="75" spans="1:38" s="2" customFormat="1" ht="17.649999999999999" customHeight="1" x14ac:dyDescent="0.3">
      <c r="A75" s="166" t="s">
        <v>349</v>
      </c>
      <c r="B75" s="452" t="s">
        <v>350</v>
      </c>
      <c r="C75" s="453"/>
      <c r="D75" s="454"/>
      <c r="E75" s="169" t="s">
        <v>213</v>
      </c>
      <c r="F75" s="179" t="s">
        <v>49</v>
      </c>
      <c r="G75" s="180">
        <v>493300</v>
      </c>
      <c r="H75" s="181">
        <v>-1</v>
      </c>
      <c r="I75" s="75">
        <f>+ROUNDDOWN(H75*G75/1000,1)</f>
        <v>-493.3</v>
      </c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</row>
    <row r="76" spans="1:38" s="311" customFormat="1" x14ac:dyDescent="0.25">
      <c r="A76" s="309" t="s">
        <v>50</v>
      </c>
      <c r="B76" s="309" t="s">
        <v>65</v>
      </c>
      <c r="C76" s="309" t="s">
        <v>51</v>
      </c>
      <c r="D76" s="455" t="s">
        <v>64</v>
      </c>
      <c r="E76" s="462"/>
      <c r="F76" s="462"/>
      <c r="G76" s="462"/>
      <c r="H76" s="457"/>
      <c r="I76" s="310">
        <f>+I77</f>
        <v>-50000</v>
      </c>
    </row>
    <row r="77" spans="1:38" s="16" customFormat="1" ht="54.75" customHeight="1" x14ac:dyDescent="0.3">
      <c r="A77" s="312" t="s">
        <v>182</v>
      </c>
      <c r="B77" s="475" t="s">
        <v>183</v>
      </c>
      <c r="C77" s="476"/>
      <c r="D77" s="476"/>
      <c r="E77" s="476"/>
      <c r="F77" s="476"/>
      <c r="G77" s="476"/>
      <c r="H77" s="477"/>
      <c r="I77" s="313">
        <f>+I78</f>
        <v>-50000</v>
      </c>
    </row>
    <row r="78" spans="1:38" s="46" customFormat="1" ht="21" customHeight="1" x14ac:dyDescent="0.25">
      <c r="A78" s="59"/>
      <c r="B78" s="473" t="s">
        <v>403</v>
      </c>
      <c r="C78" s="474"/>
      <c r="D78" s="444"/>
      <c r="E78" s="217"/>
      <c r="F78" s="217"/>
      <c r="G78" s="217"/>
      <c r="H78" s="47"/>
      <c r="I78" s="218">
        <f>+I79</f>
        <v>-50000</v>
      </c>
    </row>
    <row r="79" spans="1:38" s="209" customFormat="1" x14ac:dyDescent="0.25">
      <c r="A79" s="208" t="s">
        <v>422</v>
      </c>
      <c r="B79" s="463" t="s">
        <v>363</v>
      </c>
      <c r="C79" s="463"/>
      <c r="D79" s="463"/>
      <c r="E79" s="73" t="s">
        <v>161</v>
      </c>
      <c r="F79" s="73" t="s">
        <v>49</v>
      </c>
      <c r="G79" s="220">
        <v>50000000</v>
      </c>
      <c r="H79" s="181">
        <v>-1</v>
      </c>
      <c r="I79" s="75">
        <f>+ROUNDDOWN(H79*G79/1000,1)</f>
        <v>-50000</v>
      </c>
    </row>
    <row r="80" spans="1:38" s="45" customFormat="1" x14ac:dyDescent="0.3">
      <c r="A80" s="78"/>
      <c r="B80" s="78"/>
      <c r="C80" s="78"/>
      <c r="D80" s="78"/>
      <c r="E80" s="110"/>
      <c r="F80" s="110"/>
      <c r="G80" s="111"/>
      <c r="H80" s="111"/>
      <c r="I80" s="110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</row>
    <row r="81" spans="1:38" s="109" customFormat="1" ht="21" customHeight="1" x14ac:dyDescent="0.3">
      <c r="A81" s="461" t="s">
        <v>186</v>
      </c>
      <c r="B81" s="461"/>
      <c r="C81" s="461"/>
      <c r="D81" s="461"/>
      <c r="E81" s="461"/>
      <c r="F81" s="461"/>
      <c r="G81" s="461"/>
      <c r="H81" s="461"/>
      <c r="I81" s="142">
        <f>+I82</f>
        <v>10803.8</v>
      </c>
      <c r="J81" s="143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</row>
    <row r="82" spans="1:38" s="109" customFormat="1" ht="17.45" customHeight="1" x14ac:dyDescent="0.3">
      <c r="A82" s="68" t="s">
        <v>50</v>
      </c>
      <c r="B82" s="68" t="s">
        <v>65</v>
      </c>
      <c r="C82" s="68" t="s">
        <v>51</v>
      </c>
      <c r="D82" s="455" t="s">
        <v>64</v>
      </c>
      <c r="E82" s="456"/>
      <c r="F82" s="456"/>
      <c r="G82" s="456"/>
      <c r="H82" s="457"/>
      <c r="I82" s="43">
        <f>+I83</f>
        <v>10803.8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spans="1:38" s="109" customFormat="1" x14ac:dyDescent="0.25">
      <c r="A83" s="69" t="s">
        <v>132</v>
      </c>
      <c r="B83" s="458" t="s">
        <v>133</v>
      </c>
      <c r="C83" s="458"/>
      <c r="D83" s="458"/>
      <c r="E83" s="458"/>
      <c r="F83" s="458"/>
      <c r="G83" s="458"/>
      <c r="H83" s="458"/>
      <c r="I83" s="44">
        <f>+I84</f>
        <v>10803.8</v>
      </c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</row>
    <row r="84" spans="1:38" s="109" customFormat="1" x14ac:dyDescent="0.25">
      <c r="A84" s="170"/>
      <c r="B84" s="459" t="s">
        <v>134</v>
      </c>
      <c r="C84" s="460"/>
      <c r="D84" s="444"/>
      <c r="E84" s="41" t="s">
        <v>53</v>
      </c>
      <c r="F84" s="41" t="s">
        <v>53</v>
      </c>
      <c r="G84" s="41" t="s">
        <v>53</v>
      </c>
      <c r="H84" s="47"/>
      <c r="I84" s="25">
        <f>SUM(I85:I102)</f>
        <v>10803.8</v>
      </c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</row>
    <row r="85" spans="1:38" s="109" customFormat="1" x14ac:dyDescent="0.25">
      <c r="A85" s="166" t="s">
        <v>187</v>
      </c>
      <c r="B85" s="452" t="s">
        <v>198</v>
      </c>
      <c r="C85" s="453"/>
      <c r="D85" s="454"/>
      <c r="E85" s="169" t="s">
        <v>135</v>
      </c>
      <c r="F85" s="169" t="s">
        <v>136</v>
      </c>
      <c r="G85" s="107">
        <v>135000</v>
      </c>
      <c r="H85" s="108">
        <v>4</v>
      </c>
      <c r="I85" s="75">
        <f t="shared" ref="I85" si="3">+ROUNDUP(G85*H85/1000,1)</f>
        <v>540</v>
      </c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</row>
    <row r="86" spans="1:38" s="109" customFormat="1" x14ac:dyDescent="0.25">
      <c r="A86" s="166" t="s">
        <v>188</v>
      </c>
      <c r="B86" s="452" t="s">
        <v>199</v>
      </c>
      <c r="C86" s="453"/>
      <c r="D86" s="454"/>
      <c r="E86" s="169" t="s">
        <v>135</v>
      </c>
      <c r="F86" s="169" t="s">
        <v>136</v>
      </c>
      <c r="G86" s="107">
        <v>117000</v>
      </c>
      <c r="H86" s="108">
        <v>4</v>
      </c>
      <c r="I86" s="75">
        <f t="shared" ref="I86:I102" si="4">+ROUNDUP(G86*H86/1000,1)</f>
        <v>468</v>
      </c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</row>
    <row r="87" spans="1:38" s="109" customFormat="1" x14ac:dyDescent="0.25">
      <c r="A87" s="166" t="s">
        <v>189</v>
      </c>
      <c r="B87" s="452" t="s">
        <v>200</v>
      </c>
      <c r="C87" s="453"/>
      <c r="D87" s="454"/>
      <c r="E87" s="169" t="s">
        <v>135</v>
      </c>
      <c r="F87" s="169" t="s">
        <v>136</v>
      </c>
      <c r="G87" s="107">
        <v>196980</v>
      </c>
      <c r="H87" s="108">
        <v>1</v>
      </c>
      <c r="I87" s="75">
        <f t="shared" si="4"/>
        <v>197</v>
      </c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</row>
    <row r="88" spans="1:38" s="109" customFormat="1" x14ac:dyDescent="0.25">
      <c r="A88" s="166" t="s">
        <v>190</v>
      </c>
      <c r="B88" s="452" t="s">
        <v>197</v>
      </c>
      <c r="C88" s="453"/>
      <c r="D88" s="454"/>
      <c r="E88" s="169" t="s">
        <v>135</v>
      </c>
      <c r="F88" s="169" t="s">
        <v>136</v>
      </c>
      <c r="G88" s="107">
        <v>120000</v>
      </c>
      <c r="H88" s="108">
        <v>1</v>
      </c>
      <c r="I88" s="75">
        <f t="shared" si="4"/>
        <v>120</v>
      </c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</row>
    <row r="89" spans="1:38" s="109" customFormat="1" x14ac:dyDescent="0.25">
      <c r="A89" s="166" t="s">
        <v>191</v>
      </c>
      <c r="B89" s="452" t="s">
        <v>201</v>
      </c>
      <c r="C89" s="453"/>
      <c r="D89" s="454"/>
      <c r="E89" s="169" t="s">
        <v>135</v>
      </c>
      <c r="F89" s="169" t="s">
        <v>136</v>
      </c>
      <c r="G89" s="107">
        <v>121200</v>
      </c>
      <c r="H89" s="108">
        <v>5</v>
      </c>
      <c r="I89" s="75">
        <f t="shared" si="4"/>
        <v>606</v>
      </c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</row>
    <row r="90" spans="1:38" s="109" customFormat="1" x14ac:dyDescent="0.25">
      <c r="A90" s="166" t="s">
        <v>192</v>
      </c>
      <c r="B90" s="452" t="s">
        <v>198</v>
      </c>
      <c r="C90" s="453"/>
      <c r="D90" s="454"/>
      <c r="E90" s="169" t="s">
        <v>135</v>
      </c>
      <c r="F90" s="169" t="s">
        <v>136</v>
      </c>
      <c r="G90" s="107">
        <v>141000</v>
      </c>
      <c r="H90" s="108">
        <v>2</v>
      </c>
      <c r="I90" s="75">
        <f t="shared" si="4"/>
        <v>282</v>
      </c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</row>
    <row r="91" spans="1:38" s="109" customFormat="1" x14ac:dyDescent="0.25">
      <c r="A91" s="166" t="s">
        <v>193</v>
      </c>
      <c r="B91" s="452" t="s">
        <v>202</v>
      </c>
      <c r="C91" s="453"/>
      <c r="D91" s="454"/>
      <c r="E91" s="169" t="s">
        <v>135</v>
      </c>
      <c r="F91" s="169" t="s">
        <v>136</v>
      </c>
      <c r="G91" s="107">
        <v>55000</v>
      </c>
      <c r="H91" s="108">
        <v>1</v>
      </c>
      <c r="I91" s="75">
        <f t="shared" si="4"/>
        <v>55</v>
      </c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</row>
    <row r="92" spans="1:38" s="109" customFormat="1" x14ac:dyDescent="0.25">
      <c r="A92" s="166" t="s">
        <v>194</v>
      </c>
      <c r="B92" s="452" t="s">
        <v>203</v>
      </c>
      <c r="C92" s="453"/>
      <c r="D92" s="454"/>
      <c r="E92" s="169" t="s">
        <v>135</v>
      </c>
      <c r="F92" s="169" t="s">
        <v>136</v>
      </c>
      <c r="G92" s="107">
        <v>45000</v>
      </c>
      <c r="H92" s="108">
        <v>1</v>
      </c>
      <c r="I92" s="75">
        <f t="shared" si="4"/>
        <v>45</v>
      </c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</row>
    <row r="93" spans="1:38" s="109" customFormat="1" x14ac:dyDescent="0.25">
      <c r="A93" s="166" t="s">
        <v>195</v>
      </c>
      <c r="B93" s="452" t="s">
        <v>204</v>
      </c>
      <c r="C93" s="453"/>
      <c r="D93" s="454"/>
      <c r="E93" s="169" t="s">
        <v>135</v>
      </c>
      <c r="F93" s="169" t="s">
        <v>136</v>
      </c>
      <c r="G93" s="107">
        <v>94800</v>
      </c>
      <c r="H93" s="108">
        <v>1</v>
      </c>
      <c r="I93" s="75">
        <f t="shared" si="4"/>
        <v>94.8</v>
      </c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</row>
    <row r="94" spans="1:38" s="109" customFormat="1" x14ac:dyDescent="0.25">
      <c r="A94" s="166" t="s">
        <v>196</v>
      </c>
      <c r="B94" s="452" t="s">
        <v>205</v>
      </c>
      <c r="C94" s="453"/>
      <c r="D94" s="454"/>
      <c r="E94" s="169" t="s">
        <v>135</v>
      </c>
      <c r="F94" s="169" t="s">
        <v>136</v>
      </c>
      <c r="G94" s="107">
        <v>79000</v>
      </c>
      <c r="H94" s="108">
        <v>1</v>
      </c>
      <c r="I94" s="75">
        <f t="shared" si="4"/>
        <v>79</v>
      </c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</row>
    <row r="95" spans="1:38" s="109" customFormat="1" x14ac:dyDescent="0.25">
      <c r="A95" s="166" t="s">
        <v>206</v>
      </c>
      <c r="B95" s="452" t="s">
        <v>137</v>
      </c>
      <c r="C95" s="453"/>
      <c r="D95" s="454"/>
      <c r="E95" s="169" t="s">
        <v>347</v>
      </c>
      <c r="F95" s="169" t="s">
        <v>136</v>
      </c>
      <c r="G95" s="107">
        <v>540000</v>
      </c>
      <c r="H95" s="108">
        <v>5</v>
      </c>
      <c r="I95" s="75">
        <f t="shared" si="4"/>
        <v>2700</v>
      </c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</row>
    <row r="96" spans="1:38" s="109" customFormat="1" x14ac:dyDescent="0.25">
      <c r="A96" s="166" t="s">
        <v>207</v>
      </c>
      <c r="B96" s="452" t="s">
        <v>231</v>
      </c>
      <c r="C96" s="453"/>
      <c r="D96" s="454"/>
      <c r="E96" s="169" t="s">
        <v>347</v>
      </c>
      <c r="F96" s="169" t="s">
        <v>136</v>
      </c>
      <c r="G96" s="107">
        <v>255000</v>
      </c>
      <c r="H96" s="108">
        <v>6</v>
      </c>
      <c r="I96" s="75">
        <f t="shared" si="4"/>
        <v>1530</v>
      </c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</row>
    <row r="97" spans="1:38" s="109" customFormat="1" x14ac:dyDescent="0.25">
      <c r="A97" s="166" t="s">
        <v>138</v>
      </c>
      <c r="B97" s="452" t="s">
        <v>341</v>
      </c>
      <c r="C97" s="453"/>
      <c r="D97" s="454"/>
      <c r="E97" s="169" t="s">
        <v>347</v>
      </c>
      <c r="F97" s="169" t="s">
        <v>136</v>
      </c>
      <c r="G97" s="107">
        <v>130000</v>
      </c>
      <c r="H97" s="108">
        <v>5</v>
      </c>
      <c r="I97" s="75">
        <f t="shared" si="4"/>
        <v>650</v>
      </c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</row>
    <row r="98" spans="1:38" s="109" customFormat="1" x14ac:dyDescent="0.25">
      <c r="A98" s="166" t="s">
        <v>208</v>
      </c>
      <c r="B98" s="452" t="s">
        <v>342</v>
      </c>
      <c r="C98" s="453"/>
      <c r="D98" s="454"/>
      <c r="E98" s="169" t="s">
        <v>347</v>
      </c>
      <c r="F98" s="169" t="s">
        <v>136</v>
      </c>
      <c r="G98" s="107">
        <v>240000</v>
      </c>
      <c r="H98" s="108">
        <v>5</v>
      </c>
      <c r="I98" s="75">
        <f t="shared" si="4"/>
        <v>1200</v>
      </c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</row>
    <row r="99" spans="1:38" s="109" customFormat="1" x14ac:dyDescent="0.25">
      <c r="A99" s="166" t="s">
        <v>209</v>
      </c>
      <c r="B99" s="452" t="s">
        <v>234</v>
      </c>
      <c r="C99" s="453"/>
      <c r="D99" s="454"/>
      <c r="E99" s="169" t="s">
        <v>347</v>
      </c>
      <c r="F99" s="169" t="s">
        <v>136</v>
      </c>
      <c r="G99" s="107">
        <v>169000</v>
      </c>
      <c r="H99" s="108">
        <v>5</v>
      </c>
      <c r="I99" s="75">
        <f t="shared" si="4"/>
        <v>845</v>
      </c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</row>
    <row r="100" spans="1:38" x14ac:dyDescent="0.3">
      <c r="A100" s="166" t="s">
        <v>210</v>
      </c>
      <c r="B100" s="452" t="s">
        <v>232</v>
      </c>
      <c r="C100" s="453"/>
      <c r="D100" s="454"/>
      <c r="E100" s="169" t="s">
        <v>347</v>
      </c>
      <c r="F100" s="169" t="s">
        <v>136</v>
      </c>
      <c r="G100" s="107">
        <v>25000</v>
      </c>
      <c r="H100" s="108">
        <v>1</v>
      </c>
      <c r="I100" s="75">
        <f t="shared" si="4"/>
        <v>25</v>
      </c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</row>
    <row r="101" spans="1:38" s="16" customFormat="1" x14ac:dyDescent="0.3">
      <c r="A101" s="166" t="s">
        <v>211</v>
      </c>
      <c r="B101" s="452" t="s">
        <v>343</v>
      </c>
      <c r="C101" s="453"/>
      <c r="D101" s="454"/>
      <c r="E101" s="169" t="s">
        <v>347</v>
      </c>
      <c r="F101" s="169" t="s">
        <v>136</v>
      </c>
      <c r="G101" s="107">
        <v>167000</v>
      </c>
      <c r="H101" s="108">
        <v>1</v>
      </c>
      <c r="I101" s="75">
        <f t="shared" si="4"/>
        <v>167</v>
      </c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</row>
    <row r="102" spans="1:38" s="2" customFormat="1" ht="17.649999999999999" customHeight="1" x14ac:dyDescent="0.3">
      <c r="A102" s="166" t="s">
        <v>212</v>
      </c>
      <c r="B102" s="452" t="s">
        <v>214</v>
      </c>
      <c r="C102" s="453"/>
      <c r="D102" s="454"/>
      <c r="E102" s="169" t="s">
        <v>347</v>
      </c>
      <c r="F102" s="169" t="s">
        <v>136</v>
      </c>
      <c r="G102" s="107">
        <v>150000</v>
      </c>
      <c r="H102" s="108">
        <v>8</v>
      </c>
      <c r="I102" s="75">
        <f t="shared" si="4"/>
        <v>1200</v>
      </c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</row>
    <row r="103" spans="1:38" s="45" customFormat="1" x14ac:dyDescent="0.3">
      <c r="A103" s="78"/>
      <c r="B103" s="78"/>
      <c r="C103" s="78"/>
      <c r="D103" s="78"/>
      <c r="E103" s="110"/>
      <c r="F103" s="110"/>
      <c r="G103" s="111"/>
      <c r="H103" s="111"/>
      <c r="I103" s="110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</row>
    <row r="104" spans="1:38" s="109" customFormat="1" ht="21" customHeight="1" x14ac:dyDescent="0.3">
      <c r="A104" s="461" t="s">
        <v>226</v>
      </c>
      <c r="B104" s="461"/>
      <c r="C104" s="461"/>
      <c r="D104" s="461"/>
      <c r="E104" s="461"/>
      <c r="F104" s="461"/>
      <c r="G104" s="461"/>
      <c r="H104" s="461"/>
      <c r="I104" s="142">
        <f>+I105+I112</f>
        <v>25372.5</v>
      </c>
      <c r="J104" s="143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</row>
    <row r="105" spans="1:38" s="240" customFormat="1" ht="17.850000000000001" customHeight="1" x14ac:dyDescent="0.3">
      <c r="A105" s="68" t="s">
        <v>50</v>
      </c>
      <c r="B105" s="68" t="s">
        <v>185</v>
      </c>
      <c r="C105" s="68" t="s">
        <v>51</v>
      </c>
      <c r="D105" s="455" t="s">
        <v>61</v>
      </c>
      <c r="E105" s="462"/>
      <c r="F105" s="462"/>
      <c r="G105" s="462"/>
      <c r="H105" s="457"/>
      <c r="I105" s="251">
        <f>+I106</f>
        <v>21184.5</v>
      </c>
    </row>
    <row r="106" spans="1:38" s="254" customFormat="1" ht="54.95" customHeight="1" x14ac:dyDescent="0.25">
      <c r="A106" s="252" t="s">
        <v>241</v>
      </c>
      <c r="B106" s="463" t="s">
        <v>105</v>
      </c>
      <c r="C106" s="463"/>
      <c r="D106" s="463"/>
      <c r="E106" s="463"/>
      <c r="F106" s="463"/>
      <c r="G106" s="463"/>
      <c r="H106" s="463"/>
      <c r="I106" s="253">
        <f>+I107+I109</f>
        <v>21184.5</v>
      </c>
    </row>
    <row r="107" spans="1:38" s="11" customFormat="1" ht="21" customHeight="1" x14ac:dyDescent="0.25">
      <c r="A107" s="255"/>
      <c r="B107" s="445" t="s">
        <v>52</v>
      </c>
      <c r="C107" s="445"/>
      <c r="D107" s="445"/>
      <c r="E107" s="255"/>
      <c r="F107" s="255"/>
      <c r="G107" s="255"/>
      <c r="H107" s="255"/>
      <c r="I107" s="218">
        <f>+I108</f>
        <v>20595.2</v>
      </c>
    </row>
    <row r="108" spans="1:38" s="46" customFormat="1" ht="18" customHeight="1" x14ac:dyDescent="0.25">
      <c r="A108" s="59" t="s">
        <v>362</v>
      </c>
      <c r="B108" s="464" t="s">
        <v>363</v>
      </c>
      <c r="C108" s="464"/>
      <c r="D108" s="464"/>
      <c r="E108" s="73" t="s">
        <v>161</v>
      </c>
      <c r="F108" s="73" t="s">
        <v>364</v>
      </c>
      <c r="G108" s="220"/>
      <c r="H108" s="181"/>
      <c r="I108" s="75">
        <v>20595.2</v>
      </c>
    </row>
    <row r="109" spans="1:38" s="11" customFormat="1" ht="21" customHeight="1" x14ac:dyDescent="0.25">
      <c r="A109" s="255"/>
      <c r="B109" s="445" t="s">
        <v>365</v>
      </c>
      <c r="C109" s="445"/>
      <c r="D109" s="445"/>
      <c r="E109" s="255"/>
      <c r="F109" s="255"/>
      <c r="G109" s="255"/>
      <c r="H109" s="255"/>
      <c r="I109" s="218">
        <f>SUM(I110:I111)</f>
        <v>589.29999999999995</v>
      </c>
    </row>
    <row r="110" spans="1:38" s="46" customFormat="1" x14ac:dyDescent="0.25">
      <c r="A110" s="59" t="s">
        <v>366</v>
      </c>
      <c r="B110" s="464" t="s">
        <v>346</v>
      </c>
      <c r="C110" s="464"/>
      <c r="D110" s="464"/>
      <c r="E110" s="73" t="s">
        <v>229</v>
      </c>
      <c r="F110" s="73" t="s">
        <v>364</v>
      </c>
      <c r="G110" s="220"/>
      <c r="H110" s="181"/>
      <c r="I110" s="75">
        <v>172.2</v>
      </c>
    </row>
    <row r="111" spans="1:38" s="46" customFormat="1" x14ac:dyDescent="0.25">
      <c r="A111" s="59" t="s">
        <v>349</v>
      </c>
      <c r="B111" s="464" t="s">
        <v>350</v>
      </c>
      <c r="C111" s="464"/>
      <c r="D111" s="464"/>
      <c r="E111" s="73" t="s">
        <v>213</v>
      </c>
      <c r="F111" s="73" t="s">
        <v>364</v>
      </c>
      <c r="G111" s="220"/>
      <c r="H111" s="181"/>
      <c r="I111" s="75">
        <v>417.1</v>
      </c>
    </row>
    <row r="112" spans="1:38" s="109" customFormat="1" x14ac:dyDescent="0.3">
      <c r="A112" s="68" t="s">
        <v>50</v>
      </c>
      <c r="B112" s="68" t="s">
        <v>65</v>
      </c>
      <c r="C112" s="68" t="s">
        <v>51</v>
      </c>
      <c r="D112" s="455" t="s">
        <v>64</v>
      </c>
      <c r="E112" s="456"/>
      <c r="F112" s="456"/>
      <c r="G112" s="456"/>
      <c r="H112" s="457"/>
      <c r="I112" s="43">
        <f>+I113</f>
        <v>4188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s="109" customFormat="1" ht="17.45" customHeight="1" x14ac:dyDescent="0.25">
      <c r="A113" s="69" t="s">
        <v>132</v>
      </c>
      <c r="B113" s="458" t="s">
        <v>133</v>
      </c>
      <c r="C113" s="458"/>
      <c r="D113" s="458"/>
      <c r="E113" s="458"/>
      <c r="F113" s="458"/>
      <c r="G113" s="458"/>
      <c r="H113" s="458"/>
      <c r="I113" s="44">
        <f>+I114</f>
        <v>4188</v>
      </c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</row>
    <row r="114" spans="1:38" s="109" customFormat="1" ht="17.45" customHeight="1" x14ac:dyDescent="0.25">
      <c r="A114" s="170"/>
      <c r="B114" s="459" t="s">
        <v>134</v>
      </c>
      <c r="C114" s="460"/>
      <c r="D114" s="444"/>
      <c r="E114" s="41" t="s">
        <v>53</v>
      </c>
      <c r="F114" s="41" t="s">
        <v>53</v>
      </c>
      <c r="G114" s="41" t="s">
        <v>53</v>
      </c>
      <c r="H114" s="47"/>
      <c r="I114" s="25">
        <f>SUM(I115:I120)</f>
        <v>4188</v>
      </c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</row>
    <row r="115" spans="1:38" s="109" customFormat="1" ht="17.45" customHeight="1" x14ac:dyDescent="0.25">
      <c r="A115" s="166" t="s">
        <v>227</v>
      </c>
      <c r="B115" s="452" t="s">
        <v>228</v>
      </c>
      <c r="C115" s="453"/>
      <c r="D115" s="454"/>
      <c r="E115" s="169" t="s">
        <v>229</v>
      </c>
      <c r="F115" s="169" t="s">
        <v>136</v>
      </c>
      <c r="G115" s="107">
        <v>345000</v>
      </c>
      <c r="H115" s="108">
        <v>2</v>
      </c>
      <c r="I115" s="75">
        <f t="shared" ref="I115" si="5">+ROUNDUP(G115*H115/1000,1)</f>
        <v>690</v>
      </c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</row>
    <row r="116" spans="1:38" s="109" customFormat="1" ht="17.45" customHeight="1" x14ac:dyDescent="0.25">
      <c r="A116" s="166" t="s">
        <v>235</v>
      </c>
      <c r="B116" s="452" t="s">
        <v>230</v>
      </c>
      <c r="C116" s="453"/>
      <c r="D116" s="454"/>
      <c r="E116" s="169" t="s">
        <v>135</v>
      </c>
      <c r="F116" s="169" t="s">
        <v>136</v>
      </c>
      <c r="G116" s="107">
        <v>600000</v>
      </c>
      <c r="H116" s="108">
        <v>2</v>
      </c>
      <c r="I116" s="75">
        <f t="shared" ref="I116:I120" si="6">+ROUNDUP(G116*H116/1000,1)</f>
        <v>1200</v>
      </c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</row>
    <row r="117" spans="1:38" s="109" customFormat="1" ht="17.45" customHeight="1" x14ac:dyDescent="0.25">
      <c r="A117" s="166" t="s">
        <v>236</v>
      </c>
      <c r="B117" s="452" t="s">
        <v>231</v>
      </c>
      <c r="C117" s="453"/>
      <c r="D117" s="454"/>
      <c r="E117" s="169" t="s">
        <v>135</v>
      </c>
      <c r="F117" s="169" t="s">
        <v>136</v>
      </c>
      <c r="G117" s="107">
        <v>405000</v>
      </c>
      <c r="H117" s="108">
        <v>2</v>
      </c>
      <c r="I117" s="75">
        <f t="shared" si="6"/>
        <v>810</v>
      </c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</row>
    <row r="118" spans="1:38" x14ac:dyDescent="0.3">
      <c r="A118" s="166" t="s">
        <v>237</v>
      </c>
      <c r="B118" s="452" t="s">
        <v>232</v>
      </c>
      <c r="C118" s="453"/>
      <c r="D118" s="454"/>
      <c r="E118" s="169" t="s">
        <v>135</v>
      </c>
      <c r="F118" s="169" t="s">
        <v>136</v>
      </c>
      <c r="G118" s="107">
        <v>180000</v>
      </c>
      <c r="H118" s="108">
        <v>2</v>
      </c>
      <c r="I118" s="75">
        <f t="shared" si="6"/>
        <v>360</v>
      </c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</row>
    <row r="119" spans="1:38" s="16" customFormat="1" x14ac:dyDescent="0.3">
      <c r="A119" s="166" t="s">
        <v>138</v>
      </c>
      <c r="B119" s="452" t="s">
        <v>233</v>
      </c>
      <c r="C119" s="453"/>
      <c r="D119" s="454"/>
      <c r="E119" s="169" t="s">
        <v>135</v>
      </c>
      <c r="F119" s="169" t="s">
        <v>136</v>
      </c>
      <c r="G119" s="107">
        <v>294000</v>
      </c>
      <c r="H119" s="108">
        <v>2</v>
      </c>
      <c r="I119" s="75">
        <f t="shared" si="6"/>
        <v>588</v>
      </c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</row>
    <row r="120" spans="1:38" s="2" customFormat="1" ht="17.649999999999999" customHeight="1" x14ac:dyDescent="0.3">
      <c r="A120" s="166" t="s">
        <v>238</v>
      </c>
      <c r="B120" s="452" t="s">
        <v>234</v>
      </c>
      <c r="C120" s="453"/>
      <c r="D120" s="454"/>
      <c r="E120" s="169" t="s">
        <v>135</v>
      </c>
      <c r="F120" s="169" t="s">
        <v>136</v>
      </c>
      <c r="G120" s="107">
        <v>270000</v>
      </c>
      <c r="H120" s="108">
        <v>2</v>
      </c>
      <c r="I120" s="75">
        <f t="shared" si="6"/>
        <v>540</v>
      </c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</row>
    <row r="121" spans="1:38" s="45" customFormat="1" x14ac:dyDescent="0.3">
      <c r="A121" s="78"/>
      <c r="B121" s="78"/>
      <c r="C121" s="78"/>
      <c r="D121" s="78"/>
      <c r="E121" s="110"/>
      <c r="F121" s="110"/>
      <c r="G121" s="111"/>
      <c r="H121" s="111"/>
      <c r="I121" s="110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</row>
    <row r="122" spans="1:38" s="109" customFormat="1" ht="21" customHeight="1" x14ac:dyDescent="0.3">
      <c r="A122" s="461" t="s">
        <v>131</v>
      </c>
      <c r="B122" s="461"/>
      <c r="C122" s="461"/>
      <c r="D122" s="461"/>
      <c r="E122" s="461"/>
      <c r="F122" s="461"/>
      <c r="G122" s="461"/>
      <c r="H122" s="461"/>
      <c r="I122" s="142">
        <f>+I123</f>
        <v>2400</v>
      </c>
      <c r="J122" s="143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</row>
    <row r="123" spans="1:38" s="109" customFormat="1" x14ac:dyDescent="0.3">
      <c r="A123" s="68" t="s">
        <v>50</v>
      </c>
      <c r="B123" s="68" t="s">
        <v>65</v>
      </c>
      <c r="C123" s="68" t="s">
        <v>51</v>
      </c>
      <c r="D123" s="455" t="s">
        <v>64</v>
      </c>
      <c r="E123" s="456"/>
      <c r="F123" s="456"/>
      <c r="G123" s="456"/>
      <c r="H123" s="457"/>
      <c r="I123" s="43">
        <f>+I124</f>
        <v>2400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spans="1:38" x14ac:dyDescent="0.3">
      <c r="A124" s="69" t="s">
        <v>132</v>
      </c>
      <c r="B124" s="458" t="s">
        <v>133</v>
      </c>
      <c r="C124" s="458"/>
      <c r="D124" s="458"/>
      <c r="E124" s="458"/>
      <c r="F124" s="458"/>
      <c r="G124" s="458"/>
      <c r="H124" s="458"/>
      <c r="I124" s="44">
        <f>+I125</f>
        <v>2400</v>
      </c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</row>
    <row r="125" spans="1:38" s="16" customFormat="1" ht="44.85" customHeight="1" x14ac:dyDescent="0.3">
      <c r="A125" s="170"/>
      <c r="B125" s="459" t="s">
        <v>134</v>
      </c>
      <c r="C125" s="460"/>
      <c r="D125" s="444"/>
      <c r="E125" s="41" t="s">
        <v>53</v>
      </c>
      <c r="F125" s="41" t="s">
        <v>53</v>
      </c>
      <c r="G125" s="41" t="s">
        <v>53</v>
      </c>
      <c r="H125" s="47"/>
      <c r="I125" s="25">
        <f>SUM(I126:I126)</f>
        <v>2400</v>
      </c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</row>
    <row r="126" spans="1:38" s="2" customFormat="1" ht="17.649999999999999" customHeight="1" x14ac:dyDescent="0.3">
      <c r="A126" s="166">
        <v>39711320</v>
      </c>
      <c r="B126" s="452" t="s">
        <v>137</v>
      </c>
      <c r="C126" s="453"/>
      <c r="D126" s="454"/>
      <c r="E126" s="169" t="s">
        <v>347</v>
      </c>
      <c r="F126" s="169" t="s">
        <v>136</v>
      </c>
      <c r="G126" s="107">
        <v>300000</v>
      </c>
      <c r="H126" s="108">
        <v>8</v>
      </c>
      <c r="I126" s="75">
        <f t="shared" ref="I126" si="7">+ROUNDUP(G126*H126/1000,1)</f>
        <v>2400</v>
      </c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</row>
  </sheetData>
  <mergeCells count="121">
    <mergeCell ref="B102:D102"/>
    <mergeCell ref="B95:D95"/>
    <mergeCell ref="B96:D96"/>
    <mergeCell ref="B97:D97"/>
    <mergeCell ref="B98:D98"/>
    <mergeCell ref="B99:D99"/>
    <mergeCell ref="B37:D37"/>
    <mergeCell ref="B74:D74"/>
    <mergeCell ref="B75:D75"/>
    <mergeCell ref="A68:H68"/>
    <mergeCell ref="D69:H69"/>
    <mergeCell ref="B70:H70"/>
    <mergeCell ref="B71:D71"/>
    <mergeCell ref="B72:D72"/>
    <mergeCell ref="B73:D73"/>
    <mergeCell ref="B50:D50"/>
    <mergeCell ref="B51:D51"/>
    <mergeCell ref="B52:D52"/>
    <mergeCell ref="B53:D53"/>
    <mergeCell ref="B54:D54"/>
    <mergeCell ref="B55:D55"/>
    <mergeCell ref="B60:D60"/>
    <mergeCell ref="B64:H64"/>
    <mergeCell ref="B57:D57"/>
    <mergeCell ref="B90:D90"/>
    <mergeCell ref="B91:D91"/>
    <mergeCell ref="B92:D92"/>
    <mergeCell ref="B65:D65"/>
    <mergeCell ref="B66:D66"/>
    <mergeCell ref="D43:H43"/>
    <mergeCell ref="B21:D21"/>
    <mergeCell ref="B25:D25"/>
    <mergeCell ref="B24:D24"/>
    <mergeCell ref="B40:D40"/>
    <mergeCell ref="B41:D41"/>
    <mergeCell ref="B42:D42"/>
    <mergeCell ref="B39:H39"/>
    <mergeCell ref="B47:D47"/>
    <mergeCell ref="B48:D48"/>
    <mergeCell ref="B49:D49"/>
    <mergeCell ref="B34:D34"/>
    <mergeCell ref="B35:D35"/>
    <mergeCell ref="B58:D58"/>
    <mergeCell ref="B59:D59"/>
    <mergeCell ref="B79:D79"/>
    <mergeCell ref="D76:H76"/>
    <mergeCell ref="B77:H77"/>
    <mergeCell ref="B78:D78"/>
    <mergeCell ref="B16:D16"/>
    <mergeCell ref="B19:D19"/>
    <mergeCell ref="B20:D20"/>
    <mergeCell ref="B23:D23"/>
    <mergeCell ref="B22:D22"/>
    <mergeCell ref="B38:D38"/>
    <mergeCell ref="B17:D17"/>
    <mergeCell ref="B26:D26"/>
    <mergeCell ref="B27:D27"/>
    <mergeCell ref="B28:D28"/>
    <mergeCell ref="B36:D36"/>
    <mergeCell ref="B29:D29"/>
    <mergeCell ref="B30:D30"/>
    <mergeCell ref="B31:D31"/>
    <mergeCell ref="B32:D32"/>
    <mergeCell ref="B33:D33"/>
    <mergeCell ref="B18:D18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14:H14"/>
    <mergeCell ref="B15:H15"/>
    <mergeCell ref="B44:H44"/>
    <mergeCell ref="B45:D45"/>
    <mergeCell ref="B46:D46"/>
    <mergeCell ref="B100:D100"/>
    <mergeCell ref="B101:D101"/>
    <mergeCell ref="A81:H81"/>
    <mergeCell ref="D82:H82"/>
    <mergeCell ref="B83:H83"/>
    <mergeCell ref="B84:D84"/>
    <mergeCell ref="B85:D85"/>
    <mergeCell ref="B86:D86"/>
    <mergeCell ref="B87:D87"/>
    <mergeCell ref="B88:D88"/>
    <mergeCell ref="B89:D89"/>
    <mergeCell ref="B61:D61"/>
    <mergeCell ref="B62:D62"/>
    <mergeCell ref="B63:D63"/>
    <mergeCell ref="B93:D93"/>
    <mergeCell ref="B94:D94"/>
    <mergeCell ref="B56:D56"/>
    <mergeCell ref="B126:D126"/>
    <mergeCell ref="D123:H123"/>
    <mergeCell ref="B124:H124"/>
    <mergeCell ref="B125:D125"/>
    <mergeCell ref="A104:H104"/>
    <mergeCell ref="D112:H112"/>
    <mergeCell ref="B113:H113"/>
    <mergeCell ref="B114:D114"/>
    <mergeCell ref="B115:D115"/>
    <mergeCell ref="B116:D116"/>
    <mergeCell ref="B117:D117"/>
    <mergeCell ref="B118:D118"/>
    <mergeCell ref="B119:D119"/>
    <mergeCell ref="D105:H105"/>
    <mergeCell ref="B106:H106"/>
    <mergeCell ref="B107:D107"/>
    <mergeCell ref="B108:D108"/>
    <mergeCell ref="B109:D109"/>
    <mergeCell ref="B110:D110"/>
    <mergeCell ref="B111:D111"/>
    <mergeCell ref="A122:H122"/>
    <mergeCell ref="B120:D120"/>
  </mergeCells>
  <phoneticPr fontId="9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 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Susanna Arzumanyan</cp:lastModifiedBy>
  <cp:lastPrinted>2024-02-19T11:31:34Z</cp:lastPrinted>
  <dcterms:created xsi:type="dcterms:W3CDTF">2022-01-04T07:12:58Z</dcterms:created>
  <dcterms:modified xsi:type="dcterms:W3CDTF">2025-11-06T05:20:16Z</dcterms:modified>
</cp:coreProperties>
</file>