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_2025\11. Բագրատաշեն նախագիծ, ՆԱՎ\3. Նախագիծ_GOV\"/>
    </mc:Choice>
  </mc:AlternateContent>
  <bookViews>
    <workbookView xWindow="0" yWindow="0" windowWidth="24000" windowHeight="9045"/>
  </bookViews>
  <sheets>
    <sheet name="Հավելված 1" sheetId="24" r:id="rId1"/>
    <sheet name="Հավելված 2" sheetId="31" r:id="rId2"/>
    <sheet name="Հավելված 3" sheetId="5" r:id="rId3"/>
    <sheet name="Հավելված 4" sheetId="32" r:id="rId4"/>
    <sheet name="Հավելված 5 " sheetId="7" r:id="rId5"/>
    <sheet name="Հավելված 6" sheetId="34" r:id="rId6"/>
    <sheet name="Հավելված 7" sheetId="33" r:id="rId7"/>
  </sheets>
  <definedNames>
    <definedName name="_xlnm._FilterDatabase" localSheetId="2" hidden="1">'Հավելված 3'!$F$1:$F$20</definedName>
    <definedName name="_xlnm._FilterDatabase" localSheetId="4" hidden="1">'Հավելված 5 '!$A$1:$A$16</definedName>
    <definedName name="_xlnm.Print_Area" localSheetId="0">'Հավելված 1'!$A$1:$G$16</definedName>
    <definedName name="_xlnm.Print_Area" localSheetId="2">'Հավելված 3'!$A$1:$G$74</definedName>
    <definedName name="_xlnm.Print_Area" localSheetId="4">'Հավելված 5 '!$A$1:$J$35</definedName>
    <definedName name="_xlnm.Print_Area" localSheetId="5">'Հավելված 6'!$A$1:$J$35</definedName>
    <definedName name="_xlnm.Print_Area" localSheetId="6">'Հավելված 7'!$A$1:$G$69</definedName>
    <definedName name="_xlnm.Print_Titles" localSheetId="2">'Հավելված 3'!$7:$8</definedName>
  </definedNames>
  <calcPr calcId="152511"/>
</workbook>
</file>

<file path=xl/calcChain.xml><?xml version="1.0" encoding="utf-8"?>
<calcChain xmlns="http://schemas.openxmlformats.org/spreadsheetml/2006/main">
  <c r="J28" i="34" l="1"/>
  <c r="J16" i="34" s="1"/>
  <c r="J15" i="34" s="1"/>
  <c r="J27" i="34"/>
  <c r="J26" i="34"/>
  <c r="J25" i="34"/>
  <c r="J21" i="34"/>
  <c r="J17" i="34"/>
  <c r="J11" i="34"/>
  <c r="J10" i="34"/>
  <c r="J9" i="34" s="1"/>
  <c r="J8" i="34" s="1"/>
  <c r="G69" i="33"/>
  <c r="G68" i="33"/>
  <c r="G67" i="33"/>
  <c r="G65" i="33"/>
  <c r="G64" i="33"/>
  <c r="G62" i="33"/>
  <c r="G61" i="33"/>
  <c r="G60" i="33"/>
  <c r="G59" i="33"/>
  <c r="G58" i="33"/>
  <c r="G57" i="33"/>
  <c r="G56" i="33"/>
  <c r="G55" i="33"/>
  <c r="G54" i="33"/>
  <c r="G53" i="33"/>
  <c r="G52" i="33"/>
  <c r="G51" i="33"/>
  <c r="G50" i="33"/>
  <c r="G49" i="33"/>
  <c r="G48" i="33"/>
  <c r="G47" i="33"/>
  <c r="G46" i="33"/>
  <c r="G45" i="33"/>
  <c r="G44" i="33"/>
  <c r="G43" i="33"/>
  <c r="G42" i="33"/>
  <c r="G39" i="33"/>
  <c r="G38" i="33"/>
  <c r="G37" i="33"/>
  <c r="G36" i="33"/>
  <c r="G35" i="33"/>
  <c r="G34" i="33"/>
  <c r="G33" i="33"/>
  <c r="G31" i="33"/>
  <c r="G30" i="33" s="1"/>
  <c r="G12" i="33"/>
  <c r="G11" i="33" s="1"/>
  <c r="G66" i="33" l="1"/>
  <c r="G10" i="33"/>
  <c r="G32" i="33"/>
  <c r="G29" i="33" s="1"/>
  <c r="G41" i="33"/>
  <c r="G63" i="33"/>
  <c r="G9" i="33" l="1"/>
  <c r="G40" i="33"/>
  <c r="G28" i="33" l="1"/>
  <c r="G27" i="33" l="1"/>
  <c r="G30" i="5" l="1"/>
  <c r="G53" i="5" l="1"/>
  <c r="D24" i="32"/>
  <c r="J27" i="7" l="1"/>
  <c r="J26" i="7"/>
  <c r="J25" i="7"/>
  <c r="G43" i="5" l="1"/>
  <c r="G44" i="5"/>
  <c r="G33" i="5"/>
  <c r="G28" i="5" l="1"/>
  <c r="D25" i="32" l="1"/>
  <c r="D22" i="32" s="1"/>
  <c r="D20" i="32" s="1"/>
  <c r="G31" i="5" l="1"/>
  <c r="G27" i="5" s="1"/>
  <c r="G26" i="5" l="1"/>
  <c r="G25" i="5" s="1"/>
  <c r="G23" i="5" s="1"/>
  <c r="G21" i="5" s="1"/>
  <c r="G15" i="24" l="1"/>
  <c r="J17" i="7"/>
  <c r="F11" i="31" l="1"/>
  <c r="G11" i="31"/>
  <c r="H11" i="31"/>
  <c r="G73" i="5" l="1"/>
  <c r="G72" i="5" s="1"/>
  <c r="G71" i="5" s="1"/>
  <c r="G70" i="5" s="1"/>
  <c r="G68" i="5" s="1"/>
  <c r="G66" i="5" s="1"/>
  <c r="J11" i="7" s="1"/>
  <c r="J10" i="7" l="1"/>
  <c r="E13" i="31"/>
  <c r="D13" i="31" s="1"/>
  <c r="D14" i="32"/>
  <c r="D12" i="32" s="1"/>
  <c r="D10" i="32" s="1"/>
  <c r="G12" i="24"/>
  <c r="G11" i="24" s="1"/>
  <c r="G64" i="5"/>
  <c r="E11" i="31" l="1"/>
  <c r="D11" i="31"/>
  <c r="F14" i="31" l="1"/>
  <c r="F10" i="31" s="1"/>
  <c r="E17" i="31"/>
  <c r="E14" i="31" l="1"/>
  <c r="E10" i="31" s="1"/>
  <c r="G52" i="5"/>
  <c r="G54" i="5"/>
  <c r="G17" i="31"/>
  <c r="D17" i="31" s="1"/>
  <c r="G51" i="5" l="1"/>
  <c r="G50" i="5" s="1"/>
  <c r="G49" i="5" s="1"/>
  <c r="G47" i="5" s="1"/>
  <c r="G45" i="5" s="1"/>
  <c r="G14" i="31"/>
  <c r="G10" i="31" s="1"/>
  <c r="J28" i="7" l="1"/>
  <c r="G42" i="5"/>
  <c r="G41" i="5" l="1"/>
  <c r="G40" i="5" s="1"/>
  <c r="G39" i="5" l="1"/>
  <c r="G37" i="5" l="1"/>
  <c r="G35" i="5" s="1"/>
  <c r="G19" i="5" l="1"/>
  <c r="G16" i="24"/>
  <c r="G14" i="24" s="1"/>
  <c r="J21" i="7"/>
  <c r="J16" i="7" s="1"/>
  <c r="H16" i="31"/>
  <c r="D19" i="32"/>
  <c r="D17" i="32" s="1"/>
  <c r="D15" i="32" s="1"/>
  <c r="H14" i="31" l="1"/>
  <c r="H10" i="31" s="1"/>
  <c r="D16" i="31"/>
  <c r="D14" i="31" s="1"/>
  <c r="D10" i="31" s="1"/>
  <c r="D8" i="32"/>
  <c r="J15" i="7" l="1"/>
  <c r="J8" i="7" s="1"/>
  <c r="J9" i="7" l="1"/>
  <c r="G62" i="5"/>
  <c r="G60" i="5" s="1"/>
  <c r="G58" i="5" s="1"/>
  <c r="G56" i="5" s="1"/>
  <c r="G13" i="24"/>
  <c r="G10" i="24" l="1"/>
  <c r="G9" i="24" s="1"/>
  <c r="G17" i="5"/>
  <c r="G15" i="5" l="1"/>
  <c r="G13" i="5" s="1"/>
  <c r="G11" i="5" s="1"/>
  <c r="G9" i="5" s="1"/>
</calcChain>
</file>

<file path=xl/sharedStrings.xml><?xml version="1.0" encoding="utf-8"?>
<sst xmlns="http://schemas.openxmlformats.org/spreadsheetml/2006/main" count="519" uniqueCount="277">
  <si>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</si>
  <si>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</si>
  <si>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</si>
  <si>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</si>
  <si>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</si>
  <si>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</si>
  <si>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</si>
  <si>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</si>
  <si>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</si>
  <si>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</si>
  <si>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</si>
  <si>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</si>
  <si>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</si>
  <si>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</si>
  <si>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</si>
  <si>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</si>
  <si>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</si>
  <si>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 N 2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</si>
  <si>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</si>
  <si>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</si>
  <si>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</si>
  <si>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Ցուցանիշների փոփոխությունը (ավելացումները նշված են դրական նշանով, իսկ նվազեցումները՝ փակագծերում)</t>
  </si>
  <si>
    <t xml:space="preserve">Տարի </t>
  </si>
  <si>
    <t>Ծրագիր</t>
  </si>
  <si>
    <t>Միջոցառում</t>
  </si>
  <si>
    <t>ծրագիր</t>
  </si>
  <si>
    <t>միջոցառում</t>
  </si>
  <si>
    <t>բաժին</t>
  </si>
  <si>
    <t>խումբ</t>
  </si>
  <si>
    <t>դաս</t>
  </si>
  <si>
    <t xml:space="preserve"> ՀՀ պետական եկամուտների կոմիտեի տեխնիկական հագեցվածության բարելավում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</si>
  <si>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</si>
  <si>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</si>
  <si>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</si>
  <si>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</si>
  <si>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</si>
  <si>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</si>
  <si>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</si>
  <si>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</si>
  <si>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</si>
  <si>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</si>
  <si>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</si>
  <si>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</si>
  <si>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</si>
  <si>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այդ թվում`</t>
  </si>
  <si>
    <t xml:space="preserve">ՀՀ պետական եկամուտների կոմիտեի տեխնիկական հագեցվածության բարելավում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</si>
  <si>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</si>
  <si>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</si>
  <si>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</si>
  <si>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</si>
  <si>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</si>
  <si>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</si>
  <si>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 xml:space="preserve"> ԸՆԹԱՑԻԿ ԾԱԽՍԵՐ</t>
  </si>
  <si>
    <t>___________  ___-ի N _______     որոշման</t>
  </si>
  <si>
    <t>Ծառայությունների մատուցում</t>
  </si>
  <si>
    <t xml:space="preserve"> ՄԵՔԵՆԱՆԵՐ  ԵՎ  ՍԱՐՔԱՎՈՐՈՒՄՆԵՐ</t>
  </si>
  <si>
    <t xml:space="preserve"> - Այլ մեքենաներ և սարքավորումներ</t>
  </si>
  <si>
    <t xml:space="preserve"> այդ թվում`</t>
  </si>
  <si>
    <t xml:space="preserve"> Ծառայությունների մատուցում </t>
  </si>
  <si>
    <t xml:space="preserve"> Հարկային և մաքսային ծառայություններ </t>
  </si>
  <si>
    <t xml:space="preserve"> 1023 </t>
  </si>
  <si>
    <t xml:space="preserve"> 01</t>
  </si>
  <si>
    <t>Հավելված N 1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</si>
  <si>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</si>
  <si>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</si>
  <si>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</si>
  <si>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</si>
  <si>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</si>
  <si>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</si>
  <si>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1023</t>
  </si>
  <si>
    <t xml:space="preserve">ՀՀ կառավարության 2025 թվականի </t>
  </si>
  <si>
    <t>հազար դրամներով</t>
  </si>
  <si>
    <t>1023 - 31001</t>
  </si>
  <si>
    <t>ՀՀ պետական եկամուտների կոմիտեի տեխնիկական հագեցվածության բարելավում</t>
  </si>
  <si>
    <t>Պետական մարմինների կողմից օգտագործվող ոչ ֆինանսական ակտիվների հետ գործառնություններ</t>
  </si>
  <si>
    <t>Հավելված N 3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</si>
  <si>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</si>
  <si>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</si>
  <si>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</si>
  <si>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</si>
  <si>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</si>
  <si>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</si>
  <si>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</si>
  <si>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</si>
  <si>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</si>
  <si>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Անվանումը </t>
  </si>
  <si>
    <t xml:space="preserve"> 1023 - 31001 </t>
  </si>
  <si>
    <t xml:space="preserve"> Ակտիվն օգտագործող կազմակերպության անվանումը` ՀՀ պետական եկամուտների կոմիտե </t>
  </si>
  <si>
    <t>Հավելված N 6</t>
  </si>
  <si>
    <t>ՀԱՅԱՍՏԱՆԻ ՀԱՆՐԱՊԵՏՈՒԹՅԱՆ ԿԱՌԱՎԱՐՈՒԹՅԱՆ 2024 ԹՎԱԿԱՆԻ ԴԵԿՏԵՄԲԵՐԻ 27-Ի N 2060-Ն ՈՐՈՇՄԱՆ N 10 ՀԱՎԵԼՎԱԾՈՒՄ ԿԱՏԱՐՎՈՂ ՓՈՓՈԽՈՒԹՅՈՒՆՆԵՐԸ ԵՎ ԼՐԱՑՈՒՄՆԵՐԸ</t>
  </si>
  <si>
    <t>դրամ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</si>
  <si>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</si>
  <si>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</si>
  <si>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</si>
  <si>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</si>
  <si>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</si>
  <si>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</si>
  <si>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</si>
  <si>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</si>
  <si>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</si>
  <si>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ՄԱ</t>
  </si>
  <si>
    <t>ԷԱՃ</t>
  </si>
  <si>
    <t>հատ</t>
  </si>
  <si>
    <t>ՀՄԱ</t>
  </si>
  <si>
    <t xml:space="preserve"> - Վարչական սարքավորումներ</t>
  </si>
  <si>
    <t>ՀՀ պետական եկամուտների կոմիտեի  շենքային ապահովվածության բարելավում</t>
  </si>
  <si>
    <t xml:space="preserve"> 1023</t>
  </si>
  <si>
    <t xml:space="preserve"> 31003</t>
  </si>
  <si>
    <t xml:space="preserve"> ՀՀ պետական եկամուտների կոմիտեի  շենքային ապահովվածության բարելավում</t>
  </si>
  <si>
    <t>Արևելյան մաքսատան-վարչության Բագրատաշենի մաքսային կետ-բաժնի ենթակառուցվածքների վերակառուցման աշխատանքներ</t>
  </si>
  <si>
    <t>այդ թվում` ըստ ուղղությունների</t>
  </si>
  <si>
    <t xml:space="preserve">ՀՀ պետական սահմանի Բագրատաշենի նախագծանախահաշվային փաստաթղթերի կազմման աշխատանքներ </t>
  </si>
  <si>
    <r>
      <t>ՀԱՅԱՍՏԱՆԻ ՀԱՆՐԱՊԵՏՈՒԹՅԱՆ ԿԱՌԱՎԱՐՈՒԹՅԱՆ 2024 ԹՎԱԿԱՆԻ ԴԵԿՏԵՄԲԵՐԻ 27-Ի N 2060-Ն ՈՐՈՇՄԱՆ N 5 ՀԱՎԵԼՎԱԾԻ N 2 ԱՂՅՈՒՍԱԿՈՒՄ ԿԱՏԱՐՎՈՂ ՓՈՓՈԽՈՒԹ</t>
    </r>
    <r>
      <rPr>
        <b/>
        <sz val="12"/>
        <rFont val="GHEA Grapalat"/>
        <family val="3"/>
      </rPr>
      <t>ՅՈՒՆՆԵՐԸ ԵՎ ԼՐԱՑՈՒՄՆԵՐԸ</t>
    </r>
  </si>
  <si>
    <t xml:space="preserve"> ՇԵՆՔԵՐ ԵՎ ՇԻՆՈՒԹՅՈՒՆՆԵՐ</t>
  </si>
  <si>
    <t xml:space="preserve"> - Շենքերի և շինությունների շինարարություն</t>
  </si>
  <si>
    <t xml:space="preserve"> - Նախագծահետազոտական ծախսեր</t>
  </si>
  <si>
    <t xml:space="preserve"> ԱՅԼ ՀԻՄՆԱԿԱՆ ՄԻՋՈՑՆԵՐ</t>
  </si>
  <si>
    <t xml:space="preserve">Խումբ N 01 </t>
  </si>
  <si>
    <t xml:space="preserve">Դաս N 02 </t>
  </si>
  <si>
    <t xml:space="preserve">Ֆինանսական և հարկաբյուջետային հարաբերություններ </t>
  </si>
  <si>
    <t xml:space="preserve"> 1023  31003</t>
  </si>
  <si>
    <t xml:space="preserve"> ՄԱՍ II. ԱՇԽԱՏԱՆՔ</t>
  </si>
  <si>
    <t>45451700/2</t>
  </si>
  <si>
    <t xml:space="preserve"> վերակառուցման աշխատանքներ</t>
  </si>
  <si>
    <t>ՀԲՄ</t>
  </si>
  <si>
    <t xml:space="preserve"> </t>
  </si>
  <si>
    <t xml:space="preserve"> ՄԱՍ III. ԾԱՌԱՅՈՒԹՅՈՒՆՆԵՐ</t>
  </si>
  <si>
    <t>71351540/2</t>
  </si>
  <si>
    <t xml:space="preserve"> ՀԲՄ</t>
  </si>
  <si>
    <t xml:space="preserve"> դրամ</t>
  </si>
  <si>
    <t>98111140/2</t>
  </si>
  <si>
    <t xml:space="preserve"> ՄԱ</t>
  </si>
  <si>
    <t xml:space="preserve"> 1023  31001</t>
  </si>
  <si>
    <t xml:space="preserve"> ՄԱՍ I. Ա Պ Ր Ա Ն Ք Ն Ե Ր</t>
  </si>
  <si>
    <t>ձայնագրող սարքեր</t>
  </si>
  <si>
    <t>տեսաձայնային սարքեր</t>
  </si>
  <si>
    <t>նավիգացիայի ― տեղանքի որոշման գլոբալ համակարգեր (gps կամ համարժեք)</t>
  </si>
  <si>
    <t xml:space="preserve"> 1023 - 31003 </t>
  </si>
  <si>
    <t xml:space="preserve"> ՀՀ պետական եկամուտների կոմիտեի  նոր շենքերի և շինությունների շինարարություն, նախագծային աշխատանքների ձեռքբերում </t>
  </si>
  <si>
    <t>Բյուջետային տարում կառուցապատման մակերես, ք/մ</t>
  </si>
  <si>
    <t>Նախագծահետազոտական փաստաթղթերի թիվ, հատ</t>
  </si>
  <si>
    <t>1</t>
  </si>
  <si>
    <t>Նախագծվոց մակերես, ք/մ</t>
  </si>
  <si>
    <t>Նախագծվող աշխատանքների ավարտվածության աստիճանը, տոկոս</t>
  </si>
  <si>
    <t>1023 - 11001</t>
  </si>
  <si>
    <t>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</si>
  <si>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Հարկային և մաքսային ծառայություններ</t>
  </si>
  <si>
    <t xml:space="preserve"> ԾԱՌԱՅՈՒԹՅՈՒՆՆԵՐԻ  ԵՎ   ԱՊՐԱՆՔՆԵՐԻ  ՁԵՌՔԲԵՐՈՒՄ</t>
  </si>
  <si>
    <t xml:space="preserve"> 1023 - 11001 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</si>
  <si>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</si>
  <si>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 xml:space="preserve"> Ծառայությունը մատուցողի անվանումը` ՀՀ պետական եկամուտների կոմիտե </t>
  </si>
  <si>
    <t>35821400-1</t>
  </si>
  <si>
    <t>դրոշներ</t>
  </si>
  <si>
    <t>35821400-2</t>
  </si>
  <si>
    <t xml:space="preserve"> 1023  11001</t>
  </si>
  <si>
    <t>71631100-1</t>
  </si>
  <si>
    <t>տեխնիկական ստուգման ծառայություններ</t>
  </si>
  <si>
    <t>ԳՀ</t>
  </si>
  <si>
    <t>50531140-2</t>
  </si>
  <si>
    <t>փորձաքննության ծառայություններ</t>
  </si>
  <si>
    <t>38651160-501</t>
  </si>
  <si>
    <t>թվային լուսանկարչական ապարատներ</t>
  </si>
  <si>
    <t>30237490-502</t>
  </si>
  <si>
    <t>համակարգչային մոնիտոր</t>
  </si>
  <si>
    <t>30211160-501</t>
  </si>
  <si>
    <t>կենտրոնական պրոցեսորներ (cpu) կամ պրոցեսորներ</t>
  </si>
  <si>
    <t xml:space="preserve"> ՀՀ պաշտպանության նախարարության շենքային պայմանների բարելավում</t>
  </si>
  <si>
    <t xml:space="preserve"> 1169</t>
  </si>
  <si>
    <t xml:space="preserve"> ՀՀ պաշտպանության ապահովում</t>
  </si>
  <si>
    <t xml:space="preserve"> ՀՀ  պաշտպանության  նախարարություն</t>
  </si>
  <si>
    <t xml:space="preserve"> ՄԵՔԵՆԱՆԵՐ ԵՎ ՍԱՐՔԱՎՈՐՈՒՄՆԵՐ</t>
  </si>
  <si>
    <t xml:space="preserve"> 02</t>
  </si>
  <si>
    <t xml:space="preserve"> ՊԱՇՏՊԱՆՈՒԹՅՈՒՆ</t>
  </si>
  <si>
    <t xml:space="preserve"> Ռազմական պաշտպանություն</t>
  </si>
  <si>
    <t>ՀՀ  պաշտպանության  նախարարություն</t>
  </si>
  <si>
    <t>1169</t>
  </si>
  <si>
    <t>ՀՀ պաշտպանության ապահովում</t>
  </si>
  <si>
    <t>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</si>
  <si>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</si>
  <si>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>1169 - 31001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</si>
  <si>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</si>
  <si>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</si>
  <si>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 xml:space="preserve"> այդ թվում՛</t>
  </si>
  <si>
    <t>ՀՀ պաշտպանության նախարարություն</t>
  </si>
  <si>
    <t xml:space="preserve"> ՀՀ պաշտպանության ապահովում </t>
  </si>
  <si>
    <t xml:space="preserve"> 1169 - 31001 </t>
  </si>
  <si>
    <t xml:space="preserve"> Ակտիվն օգտագործող կազմակերպության անվանումը` ՀՀ պաշտպանության նախարարություն </t>
  </si>
  <si>
    <t xml:space="preserve"> Պաշտպանության կարիքների համար բնակելի, գրասենյակային և այլ նշանակության շենքերի և շինությունների կառուցում</t>
  </si>
  <si>
    <t>Ցուցանիշների փոփոխությունը (ավելացումները նշված են դրական նշանով, իսկ նվազեցումները՝ փակագծում)</t>
  </si>
  <si>
    <t xml:space="preserve"> 35121150-1</t>
  </si>
  <si>
    <t>կապարակնիքներ</t>
  </si>
  <si>
    <t xml:space="preserve">ԷԱՃ </t>
  </si>
  <si>
    <t xml:space="preserve"> 98311130-1</t>
  </si>
  <si>
    <t>տեքստիլի մաքրման ծառայություններ</t>
  </si>
  <si>
    <t xml:space="preserve"> ԷԱՃ</t>
  </si>
  <si>
    <t xml:space="preserve">50431300-1 </t>
  </si>
  <si>
    <t xml:space="preserve">տրամաչափարկման (կալիբրավորման) ծառայություններ </t>
  </si>
  <si>
    <t>50421300-5</t>
  </si>
  <si>
    <t xml:space="preserve">ռենտգեն սարքերի վերանորոգման ― պահպանման ծառայություններ </t>
  </si>
  <si>
    <t>ԲՄ</t>
  </si>
  <si>
    <t xml:space="preserve">50421300-7 </t>
  </si>
  <si>
    <t>50421300-8</t>
  </si>
  <si>
    <t>ռենտգեն սարքեր</t>
  </si>
  <si>
    <t>32321150-501</t>
  </si>
  <si>
    <t>տեսամոնիտորներ</t>
  </si>
  <si>
    <t>33111100-501</t>
  </si>
  <si>
    <t>32331500-1</t>
  </si>
  <si>
    <t>32331500-2</t>
  </si>
  <si>
    <t>32321120-1</t>
  </si>
  <si>
    <t>38111130-1</t>
  </si>
  <si>
    <t xml:space="preserve"> 39141260-1</t>
  </si>
  <si>
    <t>զգեստապահարաններ</t>
  </si>
  <si>
    <t xml:space="preserve"> 39141260-2</t>
  </si>
  <si>
    <t xml:space="preserve"> 39721510-1</t>
  </si>
  <si>
    <t>ջրատաքացուցիչ</t>
  </si>
  <si>
    <t xml:space="preserve"> հատ</t>
  </si>
  <si>
    <t xml:space="preserve"> 39121520-1</t>
  </si>
  <si>
    <t>գրապահարաններ</t>
  </si>
  <si>
    <t xml:space="preserve"> 39138310-1</t>
  </si>
  <si>
    <t>բազկաթոռ, շարժական</t>
  </si>
  <si>
    <t xml:space="preserve"> 30191400-1</t>
  </si>
  <si>
    <t>փաստաթղթերի ոչնչացման սարքեր</t>
  </si>
  <si>
    <t xml:space="preserve"> 32324900-1</t>
  </si>
  <si>
    <t>հեռուստացույցներ</t>
  </si>
  <si>
    <t xml:space="preserve"> 39515410-2</t>
  </si>
  <si>
    <t>ներքին շերտավարագույրներ</t>
  </si>
  <si>
    <t xml:space="preserve"> մ2</t>
  </si>
  <si>
    <t>տեխնիկական հսկողության ծառայություններ</t>
  </si>
  <si>
    <t>հեղինակային հսկողության ծառայություններ</t>
  </si>
  <si>
    <t>նախագծերի պատրաստում, ծախսերի գնահատում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</si>
  <si>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</si>
  <si>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</si>
  <si>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</si>
  <si>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</si>
  <si>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Բաժին N 02</t>
  </si>
  <si>
    <t xml:space="preserve"> Խումբ N 01</t>
  </si>
  <si>
    <t xml:space="preserve"> Դաս N 01</t>
  </si>
  <si>
    <t>1169  31001</t>
  </si>
  <si>
    <t>30211220/3</t>
  </si>
  <si>
    <t>սեղանի համակարգիչներ</t>
  </si>
  <si>
    <t>30211220/8</t>
  </si>
  <si>
    <t>39111280/2</t>
  </si>
  <si>
    <t>աթոռակ` լամինատե նստատեղով</t>
  </si>
  <si>
    <t>39111330/1</t>
  </si>
  <si>
    <t>ոտնդիր (ոտքերը վրան դնելու հարմարանք)</t>
  </si>
  <si>
    <t>39121100/3</t>
  </si>
  <si>
    <t>գրասեղաններ</t>
  </si>
  <si>
    <t>39121100/4</t>
  </si>
  <si>
    <t>39121520/3</t>
  </si>
  <si>
    <t>39132220/4</t>
  </si>
  <si>
    <t>կախիչներ</t>
  </si>
  <si>
    <t>39141120/6</t>
  </si>
  <si>
    <t>դարակներով պահարաններ</t>
  </si>
  <si>
    <t>39141120/9</t>
  </si>
  <si>
    <t>39141170/8</t>
  </si>
  <si>
    <t>ննջասենյակի կահույք</t>
  </si>
  <si>
    <t>39141170/9</t>
  </si>
  <si>
    <t>39141310/1</t>
  </si>
  <si>
    <t>ճաշասեղան` 4-տեղանի</t>
  </si>
  <si>
    <t>39224344/2</t>
  </si>
  <si>
    <t>աղբարկղ` թիթեղյա</t>
  </si>
  <si>
    <t xml:space="preserve">ՀՀ պաշտպանության նախարարության շենքային պայմանների բարելավում </t>
  </si>
  <si>
    <t xml:space="preserve"> Նյութեր (Ապրանքներ)</t>
  </si>
  <si>
    <t xml:space="preserve"> - Հատուկ նպատակային այլ նյութեր</t>
  </si>
  <si>
    <t xml:space="preserve"> - Կենցաղային և հանրային սննդի ծառայություններ</t>
  </si>
  <si>
    <t>«ՀԱՅԱՍՏԱՆԻ ՀԱՆՐԱՊԵՏՈՒԹՅԱՆ 2025 ԹՎԱԿԱՆԻ ՊԵՏԱԿԱՆ ԲՅՈՒՋԵԻ ՄԱՍԻՆ» ՀԱՅԱՍՏԱՆԻ ՀԱՆՐԱՊԵՏՈՒԹՅԱՆ ՕՐԵՆՔԻ N 1 ՀԱՎԵԼՎԱԾԻ N 2 ԱՂՅՈՒՍԱԿՈՒՄ ԿԱՏԱՐՎՈՂ ՎԵՐԱԲԱՇԽՈՒՄԸ, ՓՈՓՈԽՈՒԹՅՈՒՆՆԵՐԸ ԵՎ ՀԱՅԱՍՏԱՆԻ ՀԱՆՐԱՊԵՏՈՒԹՅԱՆ ԿԱՌԱՎԱՐՈՒԹՅԱՆ 2024 ԹՎԱԿԱՆԻ ԴԵԿՏԵՄԲԵՐԻ 27-Ի N 2060-Ն ՈՐՈՇՄԱՆ N 5 ՀԱՎԵԼՎԱԾԻ N 1 ԱՂՅՈՒՍԱԿՈՒՄ ԿԱՏԱՐՎՈՂ ՓՈՓՈԽՈՒԹՅՈՒՆՆԵՐԸ</t>
  </si>
  <si>
    <t>Այլ սարքավորումների քանակ, հատ</t>
  </si>
  <si>
    <t>Համակարգչային սարքավորումների քանակ, հատ</t>
  </si>
  <si>
    <t>Գրասենյակային գույքի միավոր քանակ, հատ</t>
  </si>
  <si>
    <t>33111100-504</t>
  </si>
  <si>
    <t>33111100-505</t>
  </si>
  <si>
    <t>71241200/502</t>
  </si>
  <si>
    <t>Հավելված N 7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</si>
  <si>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</si>
  <si>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</si>
  <si>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 xml:space="preserve">ՀԱՅԱՍՏԱՆԻ ՀԱՆՐԱՊԵՏՈՒԹՅԱՆ ԿԱՌԱՎԱՐՈՒԹՅԱՆ 2024 ԹՎԱԿԱՆԻ ԴԵԿՏԵՄԲԵՐԻ 27-Ի N 2060-Ն ՈՐՈՇՄԱՆ N 9 ՀԱՎԵԼՎԱԾՈՒՄ ԿԱՏԱՐՎՈՂ ՓՈՓՈԽՈՒԹՅՈՒՆՆԵՐԸ ԵՎ ԼՐԱՑՈՒՄՆԵՐԸ </t>
  </si>
  <si>
    <t>«ՀԱՅԱՍՏԱՆԻ ՀԱՆՐԱՊԵՏՈՒԹՅԱՆ 2025 ԹՎԱԿԱՆԻ ՊԵՏԱԿԱՆ ԲՅՈՒՋԵԻ ՄԱՍԻՆ» ՀԱՅԱՍՏԱՆԻ ՀԱՆՐԱՊԵՏՈՒԹՅԱՆ ՕՐԵՆՔԻ N 1 ՀԱՎԵԼՎԱԾԻ N 3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</si>
</sst>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-* #,##0.0\ _ _-;\-* #,##0.0\ _ _-;_-* &quot;-&quot;??\ _ _-;_-@_-"/>
    <numFmt numFmtId="171" formatCode="_(* #,##0_);_(* \(#,##0\);_(* &quot;-&quot;??_);_(@_)"/>
    <numFmt numFmtId="172" formatCode="0_);\(0\)"/>
    <numFmt numFmtId="173" formatCode="0.0_);\(0.0\)"/>
    <numFmt numFmtId="174" formatCode="##,##0;\(##,##0\);\-"/>
  </numFmts>
  <fonts count="7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GHEA Grapalat"/>
      <family val="3"/>
    </font>
    <font>
      <sz val="10"/>
      <name val="GHEA Grapalat"/>
      <family val="3"/>
    </font>
    <font>
      <sz val="11"/>
      <color rgb="FF9C5700"/>
      <name val="Calibri"/>
      <family val="2"/>
      <scheme val="minor"/>
    </font>
    <font>
      <b/>
      <sz val="11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b/>
      <sz val="11"/>
      <name val="GHEA Grapalat"/>
      <family val="3"/>
    </font>
    <font>
      <b/>
      <u/>
      <sz val="11"/>
      <name val="GHEA Grapalat"/>
      <family val="3"/>
    </font>
    <font>
      <sz val="11"/>
      <color rgb="FF9C6500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54">
    <xf numFmtId="0" fontId="0" fillId="0" borderId="0"/>
    <xf numFmtId="0" fontId="9" fillId="0" borderId="0"/>
    <xf numFmtId="43" fontId="10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167" fontId="19" fillId="0" borderId="0" applyFill="0" applyBorder="0" applyProtection="0">
      <alignment horizontal="right" vertical="top"/>
    </xf>
    <xf numFmtId="0" fontId="8" fillId="0" borderId="0"/>
    <xf numFmtId="43" fontId="8" fillId="0" borderId="0" applyFont="0" applyFill="0" applyBorder="0" applyAlignment="0" applyProtection="0"/>
    <xf numFmtId="0" fontId="19" fillId="0" borderId="0">
      <alignment horizontal="left" vertical="top" wrapText="1"/>
    </xf>
    <xf numFmtId="0" fontId="10" fillId="0" borderId="0"/>
    <xf numFmtId="0" fontId="10" fillId="0" borderId="0"/>
    <xf numFmtId="43" fontId="9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22" fillId="0" borderId="0"/>
    <xf numFmtId="0" fontId="10" fillId="0" borderId="0"/>
    <xf numFmtId="0" fontId="23" fillId="3" borderId="0" applyNumberFormat="0" applyBorder="0" applyAlignment="0" applyProtection="0"/>
    <xf numFmtId="0" fontId="21" fillId="0" borderId="0"/>
    <xf numFmtId="0" fontId="9" fillId="0" borderId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8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4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7" borderId="0" applyNumberFormat="0" applyBorder="0" applyAlignment="0" applyProtection="0"/>
    <xf numFmtId="0" fontId="24" fillId="10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9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5" fillId="5" borderId="0" applyNumberFormat="0" applyBorder="0" applyAlignment="0" applyProtection="0"/>
    <xf numFmtId="0" fontId="26" fillId="22" borderId="3" applyNumberFormat="0" applyAlignment="0" applyProtection="0"/>
    <xf numFmtId="0" fontId="27" fillId="23" borderId="4" applyNumberFormat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6" borderId="0" applyNumberFormat="0" applyBorder="0" applyAlignment="0" applyProtection="0"/>
    <xf numFmtId="0" fontId="30" fillId="0" borderId="5" applyNumberFormat="0" applyFill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2" fillId="0" borderId="0" applyNumberFormat="0" applyFill="0" applyBorder="0" applyAlignment="0" applyProtection="0"/>
    <xf numFmtId="0" fontId="33" fillId="12" borderId="3" applyNumberFormat="0" applyAlignment="0" applyProtection="0"/>
    <xf numFmtId="0" fontId="34" fillId="0" borderId="8" applyNumberFormat="0" applyFill="0" applyAlignment="0" applyProtection="0"/>
    <xf numFmtId="0" fontId="35" fillId="24" borderId="0" applyNumberFormat="0" applyBorder="0" applyAlignment="0" applyProtection="0"/>
    <xf numFmtId="1" fontId="41" fillId="0" borderId="0"/>
    <xf numFmtId="1" fontId="41" fillId="0" borderId="0"/>
    <xf numFmtId="1" fontId="41" fillId="0" borderId="0"/>
    <xf numFmtId="0" fontId="7" fillId="0" borderId="0"/>
    <xf numFmtId="0" fontId="9" fillId="0" borderId="0"/>
    <xf numFmtId="0" fontId="9" fillId="0" borderId="0"/>
    <xf numFmtId="0" fontId="10" fillId="25" borderId="9" applyNumberFormat="0" applyFont="0" applyAlignment="0" applyProtection="0"/>
    <xf numFmtId="0" fontId="36" fillId="22" borderId="10" applyNumberFormat="0" applyAlignment="0" applyProtection="0"/>
    <xf numFmtId="0" fontId="40" fillId="0" borderId="0"/>
    <xf numFmtId="0" fontId="40" fillId="0" borderId="0"/>
    <xf numFmtId="0" fontId="40" fillId="0" borderId="0"/>
    <xf numFmtId="0" fontId="37" fillId="0" borderId="0" applyNumberFormat="0" applyFill="0" applyBorder="0" applyAlignment="0" applyProtection="0"/>
    <xf numFmtId="0" fontId="38" fillId="0" borderId="11" applyNumberFormat="0" applyFill="0" applyAlignment="0" applyProtection="0"/>
    <xf numFmtId="0" fontId="39" fillId="0" borderId="0" applyNumberFormat="0" applyFill="0" applyBorder="0" applyAlignment="0" applyProtection="0"/>
    <xf numFmtId="0" fontId="22" fillId="0" borderId="0"/>
    <xf numFmtId="1" fontId="41" fillId="0" borderId="0"/>
    <xf numFmtId="0" fontId="40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10" fillId="0" borderId="0"/>
    <xf numFmtId="0" fontId="19" fillId="0" borderId="0">
      <alignment horizontal="left" vertical="top" wrapText="1"/>
    </xf>
    <xf numFmtId="43" fontId="10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17" applyNumberFormat="0" applyFill="0" applyAlignment="0" applyProtection="0"/>
    <xf numFmtId="0" fontId="53" fillId="0" borderId="18" applyNumberFormat="0" applyFill="0" applyAlignment="0" applyProtection="0"/>
    <xf numFmtId="0" fontId="54" fillId="0" borderId="19" applyNumberFormat="0" applyFill="0" applyAlignment="0" applyProtection="0"/>
    <xf numFmtId="0" fontId="54" fillId="0" borderId="0" applyNumberFormat="0" applyFill="0" applyBorder="0" applyAlignment="0" applyProtection="0"/>
    <xf numFmtId="0" fontId="55" fillId="26" borderId="0" applyNumberFormat="0" applyBorder="0" applyAlignment="0" applyProtection="0"/>
    <xf numFmtId="0" fontId="56" fillId="27" borderId="0" applyNumberFormat="0" applyBorder="0" applyAlignment="0" applyProtection="0"/>
    <xf numFmtId="0" fontId="58" fillId="28" borderId="20" applyNumberFormat="0" applyAlignment="0" applyProtection="0"/>
    <xf numFmtId="0" fontId="59" fillId="29" borderId="21" applyNumberFormat="0" applyAlignment="0" applyProtection="0"/>
    <xf numFmtId="0" fontId="60" fillId="29" borderId="20" applyNumberFormat="0" applyAlignment="0" applyProtection="0"/>
    <xf numFmtId="0" fontId="61" fillId="0" borderId="22" applyNumberFormat="0" applyFill="0" applyAlignment="0" applyProtection="0"/>
    <xf numFmtId="0" fontId="62" fillId="30" borderId="23" applyNumberFormat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25" applyNumberFormat="0" applyFill="0" applyAlignment="0" applyProtection="0"/>
    <xf numFmtId="0" fontId="6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6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66" fillId="44" borderId="0" applyNumberFormat="0" applyBorder="0" applyAlignment="0" applyProtection="0"/>
    <xf numFmtId="0" fontId="6" fillId="45" borderId="0" applyNumberFormat="0" applyBorder="0" applyAlignment="0" applyProtection="0"/>
    <xf numFmtId="0" fontId="6" fillId="46" borderId="0" applyNumberFormat="0" applyBorder="0" applyAlignment="0" applyProtection="0"/>
    <xf numFmtId="0" fontId="66" fillId="48" borderId="0" applyNumberFormat="0" applyBorder="0" applyAlignment="0" applyProtection="0"/>
    <xf numFmtId="0" fontId="6" fillId="49" borderId="0" applyNumberFormat="0" applyBorder="0" applyAlignment="0" applyProtection="0"/>
    <xf numFmtId="0" fontId="6" fillId="50" borderId="0" applyNumberFormat="0" applyBorder="0" applyAlignment="0" applyProtection="0"/>
    <xf numFmtId="0" fontId="66" fillId="52" borderId="0" applyNumberFormat="0" applyBorder="0" applyAlignment="0" applyProtection="0"/>
    <xf numFmtId="0" fontId="6" fillId="53" borderId="0" applyNumberFormat="0" applyBorder="0" applyAlignment="0" applyProtection="0"/>
    <xf numFmtId="0" fontId="6" fillId="54" borderId="0" applyNumberFormat="0" applyBorder="0" applyAlignment="0" applyProtection="0"/>
    <xf numFmtId="0" fontId="69" fillId="3" borderId="0" applyNumberFormat="0" applyBorder="0" applyAlignment="0" applyProtection="0"/>
    <xf numFmtId="0" fontId="6" fillId="31" borderId="24" applyNumberFormat="0" applyFont="0" applyAlignment="0" applyProtection="0"/>
    <xf numFmtId="0" fontId="6" fillId="35" borderId="0" applyNumberFormat="0" applyBorder="0" applyAlignment="0" applyProtection="0"/>
    <xf numFmtId="0" fontId="6" fillId="39" borderId="0" applyNumberFormat="0" applyBorder="0" applyAlignment="0" applyProtection="0"/>
    <xf numFmtId="0" fontId="6" fillId="43" borderId="0" applyNumberFormat="0" applyBorder="0" applyAlignment="0" applyProtection="0"/>
    <xf numFmtId="0" fontId="6" fillId="47" borderId="0" applyNumberFormat="0" applyBorder="0" applyAlignment="0" applyProtection="0"/>
    <xf numFmtId="0" fontId="6" fillId="51" borderId="0" applyNumberFormat="0" applyBorder="0" applyAlignment="0" applyProtection="0"/>
    <xf numFmtId="0" fontId="6" fillId="55" borderId="0" applyNumberFormat="0" applyBorder="0" applyAlignment="0" applyProtection="0"/>
    <xf numFmtId="0" fontId="57" fillId="3" borderId="0" applyNumberFormat="0" applyBorder="0" applyAlignment="0" applyProtection="0"/>
    <xf numFmtId="0" fontId="6" fillId="31" borderId="24" applyNumberFormat="0" applyFont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6" fillId="35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6" fillId="39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66" fillId="43" borderId="0" applyNumberFormat="0" applyBorder="0" applyAlignment="0" applyProtection="0"/>
    <xf numFmtId="0" fontId="6" fillId="45" borderId="0" applyNumberFormat="0" applyBorder="0" applyAlignment="0" applyProtection="0"/>
    <xf numFmtId="0" fontId="6" fillId="46" borderId="0" applyNumberFormat="0" applyBorder="0" applyAlignment="0" applyProtection="0"/>
    <xf numFmtId="0" fontId="66" fillId="47" borderId="0" applyNumberFormat="0" applyBorder="0" applyAlignment="0" applyProtection="0"/>
    <xf numFmtId="0" fontId="6" fillId="49" borderId="0" applyNumberFormat="0" applyBorder="0" applyAlignment="0" applyProtection="0"/>
    <xf numFmtId="0" fontId="6" fillId="50" borderId="0" applyNumberFormat="0" applyBorder="0" applyAlignment="0" applyProtection="0"/>
    <xf numFmtId="0" fontId="66" fillId="51" borderId="0" applyNumberFormat="0" applyBorder="0" applyAlignment="0" applyProtection="0"/>
    <xf numFmtId="0" fontId="6" fillId="53" borderId="0" applyNumberFormat="0" applyBorder="0" applyAlignment="0" applyProtection="0"/>
    <xf numFmtId="0" fontId="6" fillId="54" borderId="0" applyNumberFormat="0" applyBorder="0" applyAlignment="0" applyProtection="0"/>
    <xf numFmtId="0" fontId="66" fillId="55" borderId="0" applyNumberFormat="0" applyBorder="0" applyAlignment="0" applyProtection="0"/>
    <xf numFmtId="0" fontId="57" fillId="3" borderId="0" applyNumberFormat="0" applyBorder="0" applyAlignment="0" applyProtection="0"/>
    <xf numFmtId="0" fontId="66" fillId="35" borderId="0" applyNumberFormat="0" applyBorder="0" applyAlignment="0" applyProtection="0"/>
    <xf numFmtId="0" fontId="66" fillId="39" borderId="0" applyNumberFormat="0" applyBorder="0" applyAlignment="0" applyProtection="0"/>
    <xf numFmtId="0" fontId="66" fillId="43" borderId="0" applyNumberFormat="0" applyBorder="0" applyAlignment="0" applyProtection="0"/>
    <xf numFmtId="0" fontId="66" fillId="47" borderId="0" applyNumberFormat="0" applyBorder="0" applyAlignment="0" applyProtection="0"/>
    <xf numFmtId="0" fontId="66" fillId="51" borderId="0" applyNumberFormat="0" applyBorder="0" applyAlignment="0" applyProtection="0"/>
    <xf numFmtId="0" fontId="66" fillId="55" borderId="0" applyNumberFormat="0" applyBorder="0" applyAlignment="0" applyProtection="0"/>
    <xf numFmtId="0" fontId="5" fillId="31" borderId="24" applyNumberFormat="0" applyFont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4" fillId="31" borderId="24" applyNumberFormat="0" applyFont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5" borderId="0" applyNumberFormat="0" applyBorder="0" applyAlignment="0" applyProtection="0"/>
    <xf numFmtId="0" fontId="4" fillId="46" borderId="0" applyNumberFormat="0" applyBorder="0" applyAlignment="0" applyProtection="0"/>
    <xf numFmtId="0" fontId="4" fillId="49" borderId="0" applyNumberFormat="0" applyBorder="0" applyAlignment="0" applyProtection="0"/>
    <xf numFmtId="0" fontId="4" fillId="50" borderId="0" applyNumberFormat="0" applyBorder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  <xf numFmtId="167" fontId="72" fillId="0" borderId="0" applyFill="0" applyBorder="0" applyProtection="0">
      <alignment horizontal="right" vertical="top"/>
    </xf>
    <xf numFmtId="0" fontId="3" fillId="31" borderId="24" applyNumberFormat="0" applyFont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2" fillId="31" borderId="24" applyNumberFormat="0" applyFont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1" fillId="31" borderId="24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167" fontId="72" fillId="0" borderId="0" applyFill="0" applyBorder="0" applyProtection="0">
      <alignment horizontal="right" vertical="top"/>
    </xf>
    <xf numFmtId="0" fontId="10" fillId="0" borderId="0"/>
    <xf numFmtId="0" fontId="75" fillId="3" borderId="0" applyNumberFormat="0" applyBorder="0" applyAlignment="0" applyProtection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76" fillId="0" borderId="0"/>
  </cellStyleXfs>
  <cellXfs count="238">
    <xf numFmtId="0" fontId="0" fillId="0" borderId="0" xfId="0" applyFill="1" applyBorder="1" applyAlignment="1">
      <alignment horizontal="left" vertical="top"/>
    </xf>
    <xf numFmtId="0" fontId="16" fillId="0" borderId="0" xfId="0" applyFont="1"/>
    <xf numFmtId="0" fontId="13" fillId="0" borderId="0" xfId="0" applyFont="1" applyFill="1" applyBorder="1" applyAlignment="1">
      <alignment horizontal="left" vertical="top"/>
    </xf>
    <xf numFmtId="0" fontId="15" fillId="0" borderId="0" xfId="0" applyFont="1"/>
    <xf numFmtId="0" fontId="12" fillId="0" borderId="0" xfId="0" applyFont="1" applyFill="1" applyBorder="1" applyAlignment="1">
      <alignment horizontal="left" vertical="top"/>
    </xf>
    <xf numFmtId="166" fontId="16" fillId="0" borderId="0" xfId="0" applyNumberFormat="1" applyFont="1"/>
    <xf numFmtId="166" fontId="43" fillId="2" borderId="12" xfId="0" applyNumberFormat="1" applyFont="1" applyFill="1" applyBorder="1" applyAlignment="1">
      <alignment horizontal="center" vertical="center" wrapText="1"/>
    </xf>
    <xf numFmtId="166" fontId="17" fillId="2" borderId="0" xfId="3" applyNumberFormat="1" applyFont="1" applyFill="1" applyAlignment="1">
      <alignment horizontal="right" vertical="center"/>
    </xf>
    <xf numFmtId="169" fontId="43" fillId="0" borderId="0" xfId="0" applyNumberFormat="1" applyFont="1" applyFill="1" applyAlignment="1">
      <alignment vertical="center" wrapText="1"/>
    </xf>
    <xf numFmtId="0" fontId="43" fillId="0" borderId="12" xfId="0" applyFont="1" applyBorder="1" applyAlignment="1">
      <alignment horizontal="left" vertical="center" wrapText="1"/>
    </xf>
    <xf numFmtId="169" fontId="17" fillId="0" borderId="0" xfId="0" applyNumberFormat="1" applyFont="1" applyFill="1" applyAlignment="1">
      <alignment vertical="center" wrapText="1"/>
    </xf>
    <xf numFmtId="166" fontId="17" fillId="0" borderId="0" xfId="3" applyNumberFormat="1" applyFont="1" applyAlignment="1">
      <alignment horizontal="right" vertical="center"/>
    </xf>
    <xf numFmtId="49" fontId="17" fillId="0" borderId="0" xfId="0" applyNumberFormat="1" applyFont="1" applyFill="1" applyAlignment="1">
      <alignment horizontal="center" vertical="center" wrapText="1"/>
    </xf>
    <xf numFmtId="0" fontId="17" fillId="0" borderId="0" xfId="0" applyNumberFormat="1" applyFont="1" applyFill="1" applyAlignment="1">
      <alignment horizontal="center" vertical="center" wrapText="1"/>
    </xf>
    <xf numFmtId="169" fontId="17" fillId="0" borderId="0" xfId="0" applyNumberFormat="1" applyFont="1" applyFill="1" applyAlignment="1">
      <alignment horizontal="center" vertical="center" wrapText="1"/>
    </xf>
    <xf numFmtId="169" fontId="43" fillId="0" borderId="0" xfId="0" applyNumberFormat="1" applyFont="1" applyFill="1" applyBorder="1" applyAlignment="1">
      <alignment horizontal="right" vertical="center" wrapText="1"/>
    </xf>
    <xf numFmtId="165" fontId="43" fillId="0" borderId="0" xfId="92" applyNumberFormat="1" applyFont="1" applyFill="1" applyBorder="1" applyAlignment="1">
      <alignment horizontal="right" vertical="center"/>
    </xf>
    <xf numFmtId="49" fontId="44" fillId="0" borderId="12" xfId="0" applyNumberFormat="1" applyFont="1" applyFill="1" applyBorder="1" applyAlignment="1">
      <alignment horizontal="center" vertical="center" textRotation="90" wrapText="1"/>
    </xf>
    <xf numFmtId="49" fontId="45" fillId="0" borderId="12" xfId="0" applyNumberFormat="1" applyFont="1" applyFill="1" applyBorder="1" applyAlignment="1">
      <alignment horizontal="center" vertical="center" textRotation="90" wrapText="1"/>
    </xf>
    <xf numFmtId="0" fontId="45" fillId="0" borderId="2" xfId="0" applyNumberFormat="1" applyFont="1" applyFill="1" applyBorder="1" applyAlignment="1">
      <alignment horizontal="center" vertical="center" wrapText="1"/>
    </xf>
    <xf numFmtId="166" fontId="15" fillId="0" borderId="12" xfId="0" applyNumberFormat="1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46" fillId="0" borderId="12" xfId="0" applyFont="1" applyFill="1" applyBorder="1" applyAlignment="1">
      <alignment horizontal="center" vertical="center" wrapText="1"/>
    </xf>
    <xf numFmtId="166" fontId="43" fillId="0" borderId="12" xfId="0" applyNumberFormat="1" applyFont="1" applyFill="1" applyBorder="1" applyAlignment="1">
      <alignment horizontal="center" vertical="center" wrapText="1"/>
    </xf>
    <xf numFmtId="169" fontId="43" fillId="0" borderId="12" xfId="0" applyNumberFormat="1" applyFont="1" applyFill="1" applyBorder="1" applyAlignment="1">
      <alignment horizontal="center" vertical="center" wrapText="1"/>
    </xf>
    <xf numFmtId="0" fontId="43" fillId="2" borderId="12" xfId="0" applyFont="1" applyFill="1" applyBorder="1" applyAlignment="1">
      <alignment vertical="center" wrapText="1"/>
    </xf>
    <xf numFmtId="43" fontId="16" fillId="0" borderId="0" xfId="0" applyNumberFormat="1" applyFont="1"/>
    <xf numFmtId="0" fontId="16" fillId="0" borderId="0" xfId="0" applyFont="1" applyFill="1" applyAlignment="1"/>
    <xf numFmtId="0" fontId="16" fillId="0" borderId="0" xfId="0" applyFont="1" applyBorder="1"/>
    <xf numFmtId="166" fontId="43" fillId="0" borderId="0" xfId="92" applyNumberFormat="1" applyFont="1" applyFill="1" applyBorder="1" applyAlignment="1">
      <alignment horizontal="right" vertical="center"/>
    </xf>
    <xf numFmtId="0" fontId="15" fillId="0" borderId="12" xfId="0" applyFont="1" applyBorder="1" applyAlignment="1">
      <alignment vertical="center"/>
    </xf>
    <xf numFmtId="0" fontId="48" fillId="0" borderId="12" xfId="0" applyFont="1" applyFill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166" fontId="17" fillId="2" borderId="12" xfId="0" applyNumberFormat="1" applyFont="1" applyFill="1" applyBorder="1" applyAlignment="1">
      <alignment horizontal="center" vertical="center" wrapText="1"/>
    </xf>
    <xf numFmtId="168" fontId="15" fillId="0" borderId="0" xfId="0" applyNumberFormat="1" applyFont="1"/>
    <xf numFmtId="0" fontId="43" fillId="2" borderId="12" xfId="0" applyFont="1" applyFill="1" applyBorder="1" applyAlignment="1">
      <alignment horizontal="left" vertical="center" wrapText="1"/>
    </xf>
    <xf numFmtId="168" fontId="12" fillId="0" borderId="0" xfId="0" applyNumberFormat="1" applyFont="1" applyFill="1" applyBorder="1" applyAlignment="1">
      <alignment horizontal="left" vertical="top"/>
    </xf>
    <xf numFmtId="0" fontId="43" fillId="2" borderId="0" xfId="0" applyFont="1" applyFill="1"/>
    <xf numFmtId="0" fontId="12" fillId="0" borderId="0" xfId="0" applyFont="1" applyFill="1" applyBorder="1" applyAlignment="1">
      <alignment horizontal="left" vertical="center"/>
    </xf>
    <xf numFmtId="43" fontId="12" fillId="0" borderId="0" xfId="0" applyNumberFormat="1" applyFont="1" applyFill="1" applyBorder="1" applyAlignment="1">
      <alignment horizontal="left" vertical="top"/>
    </xf>
    <xf numFmtId="0" fontId="16" fillId="0" borderId="0" xfId="0" applyFont="1" applyAlignment="1">
      <alignment vertical="center"/>
    </xf>
    <xf numFmtId="0" fontId="48" fillId="0" borderId="12" xfId="0" applyFont="1" applyBorder="1" applyAlignment="1">
      <alignment horizontal="left" vertical="center" wrapText="1"/>
    </xf>
    <xf numFmtId="166" fontId="44" fillId="0" borderId="12" xfId="0" applyNumberFormat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0" fontId="43" fillId="0" borderId="1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wrapText="1"/>
    </xf>
    <xf numFmtId="0" fontId="15" fillId="0" borderId="0" xfId="0" applyFont="1" applyFill="1" applyAlignment="1">
      <alignment horizontal="center" vertical="center" wrapText="1"/>
    </xf>
    <xf numFmtId="0" fontId="67" fillId="0" borderId="0" xfId="0" applyFont="1" applyFill="1" applyAlignment="1">
      <alignment horizontal="right" vertical="center"/>
    </xf>
    <xf numFmtId="166" fontId="16" fillId="0" borderId="0" xfId="0" applyNumberFormat="1" applyFont="1" applyAlignment="1">
      <alignment vertical="center"/>
    </xf>
    <xf numFmtId="166" fontId="15" fillId="0" borderId="0" xfId="0" applyNumberFormat="1" applyFont="1" applyFill="1" applyAlignment="1">
      <alignment horizontal="center" vertical="center" wrapText="1"/>
    </xf>
    <xf numFmtId="0" fontId="48" fillId="0" borderId="0" xfId="0" applyFont="1" applyFill="1" applyBorder="1" applyAlignment="1">
      <alignment horizontal="left" vertical="center"/>
    </xf>
    <xf numFmtId="0" fontId="43" fillId="0" borderId="12" xfId="0" applyFont="1" applyFill="1" applyBorder="1" applyAlignment="1">
      <alignment horizontal="center" vertical="center" textRotation="90" wrapText="1"/>
    </xf>
    <xf numFmtId="0" fontId="48" fillId="0" borderId="12" xfId="0" applyFont="1" applyFill="1" applyBorder="1" applyAlignment="1">
      <alignment horizontal="left" vertical="center" wrapText="1"/>
    </xf>
    <xf numFmtId="166" fontId="48" fillId="0" borderId="12" xfId="0" applyNumberFormat="1" applyFont="1" applyFill="1" applyBorder="1" applyAlignment="1">
      <alignment horizontal="center" vertical="center" wrapText="1"/>
    </xf>
    <xf numFmtId="49" fontId="43" fillId="0" borderId="12" xfId="0" applyNumberFormat="1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left" vertical="center" wrapText="1"/>
    </xf>
    <xf numFmtId="0" fontId="48" fillId="0" borderId="12" xfId="0" applyFont="1" applyFill="1" applyBorder="1" applyAlignment="1">
      <alignment horizontal="center" vertical="center"/>
    </xf>
    <xf numFmtId="0" fontId="48" fillId="2" borderId="12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left" vertical="center" wrapText="1"/>
    </xf>
    <xf numFmtId="165" fontId="50" fillId="2" borderId="12" xfId="0" applyNumberFormat="1" applyFont="1" applyFill="1" applyBorder="1" applyAlignment="1">
      <alignment horizontal="center" vertical="center" shrinkToFit="1"/>
    </xf>
    <xf numFmtId="0" fontId="17" fillId="2" borderId="0" xfId="0" applyFont="1" applyFill="1" applyAlignment="1">
      <alignment horizontal="center" wrapText="1"/>
    </xf>
    <xf numFmtId="0" fontId="68" fillId="0" borderId="0" xfId="0" applyFont="1" applyFill="1" applyAlignment="1">
      <alignment horizontal="right" vertical="center"/>
    </xf>
    <xf numFmtId="0" fontId="11" fillId="0" borderId="12" xfId="14" applyFont="1" applyBorder="1">
      <alignment horizontal="left" vertical="top" wrapText="1"/>
    </xf>
    <xf numFmtId="0" fontId="48" fillId="0" borderId="12" xfId="0" applyFont="1" applyFill="1" applyBorder="1" applyAlignment="1">
      <alignment horizontal="left" vertical="center"/>
    </xf>
    <xf numFmtId="166" fontId="12" fillId="0" borderId="0" xfId="0" applyNumberFormat="1" applyFont="1" applyFill="1" applyBorder="1" applyAlignment="1">
      <alignment horizontal="left" vertical="top"/>
    </xf>
    <xf numFmtId="164" fontId="12" fillId="0" borderId="0" xfId="3" applyFont="1" applyFill="1" applyBorder="1" applyAlignment="1">
      <alignment horizontal="left" vertical="center"/>
    </xf>
    <xf numFmtId="0" fontId="11" fillId="0" borderId="28" xfId="0" applyFont="1" applyBorder="1" applyAlignment="1">
      <alignment horizontal="left" vertical="top" wrapText="1"/>
    </xf>
    <xf numFmtId="0" fontId="48" fillId="0" borderId="12" xfId="0" applyFont="1" applyFill="1" applyBorder="1" applyAlignment="1">
      <alignment horizontal="center" vertical="center" wrapText="1"/>
    </xf>
    <xf numFmtId="169" fontId="13" fillId="0" borderId="0" xfId="0" applyNumberFormat="1" applyFont="1" applyFill="1" applyBorder="1" applyAlignment="1">
      <alignment horizontal="left" vertical="top"/>
    </xf>
    <xf numFmtId="169" fontId="12" fillId="0" borderId="0" xfId="0" applyNumberFormat="1" applyFont="1" applyFill="1" applyBorder="1" applyAlignment="1">
      <alignment horizontal="left" vertical="center"/>
    </xf>
    <xf numFmtId="0" fontId="43" fillId="0" borderId="12" xfId="0" applyFont="1" applyBorder="1" applyAlignment="1">
      <alignment horizontal="center" vertical="center" wrapText="1"/>
    </xf>
    <xf numFmtId="166" fontId="44" fillId="2" borderId="12" xfId="0" applyNumberFormat="1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 wrapText="1"/>
    </xf>
    <xf numFmtId="0" fontId="48" fillId="2" borderId="12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43" fillId="2" borderId="12" xfId="0" applyFont="1" applyFill="1" applyBorder="1" applyAlignment="1">
      <alignment horizontal="center" vertical="center" wrapText="1"/>
    </xf>
    <xf numFmtId="0" fontId="71" fillId="0" borderId="0" xfId="0" applyFont="1" applyAlignment="1">
      <alignment horizontal="left" vertical="top" wrapText="1"/>
    </xf>
    <xf numFmtId="0" fontId="70" fillId="0" borderId="12" xfId="0" applyFont="1" applyBorder="1" applyAlignment="1">
      <alignment horizontal="center" vertical="center" wrapText="1"/>
    </xf>
    <xf numFmtId="167" fontId="70" fillId="0" borderId="12" xfId="189" applyNumberFormat="1" applyFont="1" applyBorder="1" applyAlignment="1">
      <alignment horizontal="right" vertical="top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12" xfId="0" applyFont="1" applyBorder="1" applyAlignment="1">
      <alignment horizontal="center" vertical="center" wrapText="1"/>
    </xf>
    <xf numFmtId="0" fontId="71" fillId="0" borderId="12" xfId="0" applyFont="1" applyBorder="1" applyAlignment="1">
      <alignment horizontal="left" vertical="center" wrapText="1"/>
    </xf>
    <xf numFmtId="0" fontId="70" fillId="0" borderId="12" xfId="0" applyFont="1" applyBorder="1" applyAlignment="1">
      <alignment horizontal="left" vertical="center" wrapText="1"/>
    </xf>
    <xf numFmtId="167" fontId="70" fillId="0" borderId="12" xfId="189" applyNumberFormat="1" applyFont="1" applyBorder="1" applyAlignment="1">
      <alignment horizontal="right" vertical="center"/>
    </xf>
    <xf numFmtId="0" fontId="71" fillId="0" borderId="12" xfId="0" applyFont="1" applyBorder="1" applyAlignment="1">
      <alignment horizontal="center" vertical="center" wrapText="1"/>
    </xf>
    <xf numFmtId="167" fontId="71" fillId="0" borderId="12" xfId="11" applyNumberFormat="1" applyFont="1" applyBorder="1" applyAlignment="1">
      <alignment horizontal="right" vertical="center"/>
    </xf>
    <xf numFmtId="0" fontId="15" fillId="0" borderId="29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167" fontId="73" fillId="0" borderId="28" xfId="189" applyNumberFormat="1" applyFont="1" applyBorder="1" applyAlignment="1">
      <alignment horizontal="right" vertical="top"/>
    </xf>
    <xf numFmtId="0" fontId="73" fillId="0" borderId="28" xfId="0" applyFont="1" applyBorder="1" applyAlignment="1">
      <alignment horizontal="left" vertical="top" wrapText="1"/>
    </xf>
    <xf numFmtId="0" fontId="11" fillId="0" borderId="0" xfId="0" applyFont="1" applyAlignment="1">
      <alignment horizontal="right" vertical="center"/>
    </xf>
    <xf numFmtId="0" fontId="16" fillId="0" borderId="28" xfId="0" applyFont="1" applyBorder="1" applyAlignment="1">
      <alignment horizontal="center" vertical="center" wrapText="1"/>
    </xf>
    <xf numFmtId="0" fontId="48" fillId="0" borderId="28" xfId="0" applyFont="1" applyFill="1" applyBorder="1" applyAlignment="1">
      <alignment horizontal="center" vertical="center"/>
    </xf>
    <xf numFmtId="0" fontId="48" fillId="2" borderId="28" xfId="0" applyFont="1" applyFill="1" applyBorder="1" applyAlignment="1">
      <alignment horizontal="center" vertical="center" wrapText="1"/>
    </xf>
    <xf numFmtId="0" fontId="48" fillId="2" borderId="28" xfId="0" applyFont="1" applyFill="1" applyBorder="1" applyAlignment="1">
      <alignment horizontal="center" vertical="center"/>
    </xf>
    <xf numFmtId="164" fontId="12" fillId="0" borderId="0" xfId="3" applyFont="1" applyFill="1" applyBorder="1" applyAlignment="1">
      <alignment horizontal="left" vertical="top"/>
    </xf>
    <xf numFmtId="170" fontId="48" fillId="0" borderId="0" xfId="3" applyNumberFormat="1" applyFont="1" applyFill="1" applyBorder="1" applyAlignment="1">
      <alignment horizontal="left" vertical="top"/>
    </xf>
    <xf numFmtId="167" fontId="11" fillId="0" borderId="0" xfId="0" applyNumberFormat="1" applyFont="1" applyAlignment="1">
      <alignment horizontal="left" vertical="top" wrapText="1"/>
    </xf>
    <xf numFmtId="166" fontId="43" fillId="2" borderId="28" xfId="0" applyNumberFormat="1" applyFont="1" applyFill="1" applyBorder="1" applyAlignment="1">
      <alignment horizontal="center" vertical="center" wrapText="1"/>
    </xf>
    <xf numFmtId="164" fontId="13" fillId="0" borderId="0" xfId="3" applyFont="1" applyFill="1" applyBorder="1" applyAlignment="1">
      <alignment horizontal="left" vertical="top"/>
    </xf>
    <xf numFmtId="43" fontId="13" fillId="0" borderId="0" xfId="0" applyNumberFormat="1" applyFont="1" applyFill="1" applyBorder="1" applyAlignment="1">
      <alignment horizontal="left" vertical="top"/>
    </xf>
    <xf numFmtId="0" fontId="0" fillId="0" borderId="0" xfId="0" applyAlignment="1">
      <alignment horizontal="left" vertical="center" wrapText="1"/>
    </xf>
    <xf numFmtId="169" fontId="11" fillId="0" borderId="0" xfId="0" applyNumberFormat="1" applyFont="1" applyAlignment="1">
      <alignment horizontal="left" vertical="top" wrapText="1"/>
    </xf>
    <xf numFmtId="0" fontId="11" fillId="0" borderId="29" xfId="0" applyFont="1" applyBorder="1" applyAlignment="1">
      <alignment horizontal="center" vertical="top" wrapText="1"/>
    </xf>
    <xf numFmtId="0" fontId="11" fillId="0" borderId="26" xfId="0" applyFont="1" applyBorder="1" applyAlignment="1">
      <alignment horizontal="center" vertical="top" wrapText="1"/>
    </xf>
    <xf numFmtId="0" fontId="11" fillId="0" borderId="30" xfId="0" applyFont="1" applyBorder="1" applyAlignment="1">
      <alignment horizontal="center" vertical="top" wrapText="1"/>
    </xf>
    <xf numFmtId="0" fontId="73" fillId="0" borderId="28" xfId="0" applyFont="1" applyBorder="1" applyAlignment="1">
      <alignment horizontal="left" vertical="top" wrapText="1"/>
    </xf>
    <xf numFmtId="0" fontId="11" fillId="0" borderId="28" xfId="0" applyFont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 wrapText="1"/>
    </xf>
    <xf numFmtId="171" fontId="43" fillId="2" borderId="28" xfId="0" applyNumberFormat="1" applyFont="1" applyFill="1" applyBorder="1" applyAlignment="1">
      <alignment horizontal="center" vertical="center" wrapText="1"/>
    </xf>
    <xf numFmtId="171" fontId="43" fillId="2" borderId="28" xfId="3" applyNumberFormat="1" applyFont="1" applyFill="1" applyBorder="1" applyAlignment="1">
      <alignment horizontal="center" vertical="center"/>
    </xf>
    <xf numFmtId="0" fontId="43" fillId="0" borderId="28" xfId="0" applyFont="1" applyBorder="1" applyAlignment="1">
      <alignment horizontal="left" vertical="center" wrapText="1"/>
    </xf>
    <xf numFmtId="172" fontId="11" fillId="0" borderId="28" xfId="189" applyNumberFormat="1" applyFont="1" applyBorder="1" applyAlignment="1">
      <alignment horizontal="right" vertical="top"/>
    </xf>
    <xf numFmtId="0" fontId="16" fillId="0" borderId="28" xfId="0" applyFont="1" applyBorder="1"/>
    <xf numFmtId="0" fontId="43" fillId="0" borderId="28" xfId="0" applyFont="1" applyBorder="1" applyAlignment="1">
      <alignment horizontal="center" vertical="center" wrapText="1"/>
    </xf>
    <xf numFmtId="0" fontId="11" fillId="0" borderId="28" xfId="14" applyFont="1" applyBorder="1">
      <alignment horizontal="left" vertical="top" wrapText="1"/>
    </xf>
    <xf numFmtId="0" fontId="70" fillId="0" borderId="12" xfId="0" applyFont="1" applyBorder="1" applyAlignment="1">
      <alignment horizontal="left" vertical="center" wrapText="1"/>
    </xf>
    <xf numFmtId="0" fontId="43" fillId="0" borderId="12" xfId="0" applyFont="1" applyFill="1" applyBorder="1" applyAlignment="1">
      <alignment horizontal="center" vertical="center" wrapText="1"/>
    </xf>
    <xf numFmtId="0" fontId="71" fillId="0" borderId="28" xfId="0" applyFont="1" applyBorder="1" applyAlignment="1">
      <alignment horizontal="left" vertical="center" wrapText="1"/>
    </xf>
    <xf numFmtId="167" fontId="70" fillId="0" borderId="28" xfId="189" applyNumberFormat="1" applyFont="1" applyBorder="1" applyAlignment="1">
      <alignment horizontal="right" vertical="center"/>
    </xf>
    <xf numFmtId="49" fontId="43" fillId="0" borderId="28" xfId="0" applyNumberFormat="1" applyFont="1" applyFill="1" applyBorder="1" applyAlignment="1">
      <alignment horizontal="center" vertical="center" wrapText="1"/>
    </xf>
    <xf numFmtId="0" fontId="48" fillId="0" borderId="28" xfId="0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166" fontId="48" fillId="0" borderId="12" xfId="0" applyNumberFormat="1" applyFont="1" applyFill="1" applyBorder="1" applyAlignment="1">
      <alignment horizontal="left" vertical="center" wrapText="1"/>
    </xf>
    <xf numFmtId="0" fontId="48" fillId="2" borderId="28" xfId="0" applyFont="1" applyFill="1" applyBorder="1" applyAlignment="1">
      <alignment horizontal="left" vertical="center" wrapText="1"/>
    </xf>
    <xf numFmtId="166" fontId="44" fillId="2" borderId="28" xfId="0" applyNumberFormat="1" applyFont="1" applyFill="1" applyBorder="1" applyAlignment="1">
      <alignment horizontal="center" vertical="center"/>
    </xf>
    <xf numFmtId="0" fontId="11" fillId="0" borderId="28" xfId="14" applyFont="1" applyBorder="1" applyAlignment="1">
      <alignment horizontal="center" vertical="center" wrapText="1"/>
    </xf>
    <xf numFmtId="0" fontId="11" fillId="0" borderId="28" xfId="14" applyFont="1" applyBorder="1" applyAlignment="1">
      <alignment horizontal="left" vertical="top" wrapText="1"/>
    </xf>
    <xf numFmtId="0" fontId="73" fillId="0" borderId="28" xfId="0" applyFont="1" applyBorder="1" applyAlignment="1">
      <alignment horizontal="left" vertical="top" wrapText="1"/>
    </xf>
    <xf numFmtId="0" fontId="11" fillId="0" borderId="28" xfId="0" applyFont="1" applyBorder="1" applyAlignment="1">
      <alignment horizontal="center" vertical="top" wrapText="1"/>
    </xf>
    <xf numFmtId="167" fontId="73" fillId="2" borderId="28" xfId="189" applyNumberFormat="1" applyFont="1" applyFill="1" applyBorder="1" applyAlignment="1">
      <alignment horizontal="right" vertical="top"/>
    </xf>
    <xf numFmtId="0" fontId="73" fillId="2" borderId="28" xfId="0" applyFont="1" applyFill="1" applyBorder="1" applyAlignment="1">
      <alignment horizontal="left" vertical="top" wrapText="1"/>
    </xf>
    <xf numFmtId="0" fontId="11" fillId="0" borderId="28" xfId="0" applyFont="1" applyBorder="1" applyAlignment="1">
      <alignment horizontal="left" vertical="center" wrapText="1"/>
    </xf>
    <xf numFmtId="0" fontId="74" fillId="0" borderId="28" xfId="0" applyFont="1" applyBorder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164" fontId="43" fillId="2" borderId="28" xfId="3" applyFont="1" applyFill="1" applyBorder="1" applyAlignment="1">
      <alignment horizontal="left" vertical="center" wrapText="1"/>
    </xf>
    <xf numFmtId="171" fontId="43" fillId="2" borderId="28" xfId="0" applyNumberFormat="1" applyFont="1" applyFill="1" applyBorder="1" applyAlignment="1">
      <alignment horizontal="left" vertical="center" wrapText="1"/>
    </xf>
    <xf numFmtId="171" fontId="43" fillId="2" borderId="28" xfId="0" applyNumberFormat="1" applyFont="1" applyFill="1" applyBorder="1" applyAlignment="1">
      <alignment vertical="center" wrapText="1"/>
    </xf>
    <xf numFmtId="0" fontId="73" fillId="0" borderId="28" xfId="0" applyFont="1" applyBorder="1" applyAlignment="1">
      <alignment horizontal="left" vertical="top" wrapText="1"/>
    </xf>
    <xf numFmtId="0" fontId="11" fillId="0" borderId="29" xfId="0" applyFont="1" applyBorder="1" applyAlignment="1">
      <alignment horizontal="center" vertical="top" wrapText="1"/>
    </xf>
    <xf numFmtId="0" fontId="11" fillId="0" borderId="26" xfId="0" applyFont="1" applyBorder="1" applyAlignment="1">
      <alignment horizontal="center" vertical="top" wrapText="1"/>
    </xf>
    <xf numFmtId="0" fontId="11" fillId="0" borderId="30" xfId="0" applyFont="1" applyBorder="1" applyAlignment="1">
      <alignment horizontal="center" vertical="top" wrapText="1"/>
    </xf>
    <xf numFmtId="0" fontId="43" fillId="2" borderId="28" xfId="0" applyFont="1" applyFill="1" applyBorder="1" applyAlignment="1">
      <alignment horizontal="left" vertical="center" wrapText="1"/>
    </xf>
    <xf numFmtId="0" fontId="43" fillId="2" borderId="0" xfId="0" applyFont="1" applyFill="1" applyBorder="1" applyAlignment="1">
      <alignment horizontal="left" vertical="top"/>
    </xf>
    <xf numFmtId="0" fontId="17" fillId="2" borderId="0" xfId="0" applyFont="1" applyFill="1" applyBorder="1" applyAlignment="1">
      <alignment horizontal="right" vertical="center"/>
    </xf>
    <xf numFmtId="0" fontId="42" fillId="2" borderId="0" xfId="0" applyFont="1" applyFill="1" applyBorder="1" applyAlignment="1">
      <alignment horizontal="left" vertical="top"/>
    </xf>
    <xf numFmtId="0" fontId="68" fillId="2" borderId="0" xfId="0" applyFont="1" applyFill="1" applyBorder="1" applyAlignment="1">
      <alignment horizontal="left" vertical="top"/>
    </xf>
    <xf numFmtId="0" fontId="43" fillId="2" borderId="28" xfId="0" applyFont="1" applyFill="1" applyBorder="1" applyAlignment="1">
      <alignment horizontal="left" vertical="top" wrapText="1"/>
    </xf>
    <xf numFmtId="166" fontId="43" fillId="2" borderId="28" xfId="0" applyNumberFormat="1" applyFont="1" applyFill="1" applyBorder="1" applyAlignment="1">
      <alignment horizontal="left" vertical="center" wrapText="1"/>
    </xf>
    <xf numFmtId="0" fontId="43" fillId="2" borderId="28" xfId="0" applyFont="1" applyFill="1" applyBorder="1" applyAlignment="1">
      <alignment horizontal="center" vertical="top"/>
    </xf>
    <xf numFmtId="174" fontId="43" fillId="2" borderId="28" xfId="11" applyNumberFormat="1" applyFont="1" applyFill="1" applyBorder="1" applyAlignment="1">
      <alignment horizontal="right" vertical="top"/>
    </xf>
    <xf numFmtId="0" fontId="43" fillId="2" borderId="28" xfId="0" applyFont="1" applyFill="1" applyBorder="1" applyAlignment="1">
      <alignment horizontal="right" vertical="top"/>
    </xf>
    <xf numFmtId="0" fontId="43" fillId="2" borderId="28" xfId="0" applyFont="1" applyFill="1" applyBorder="1" applyAlignment="1">
      <alignment horizontal="left" vertical="top"/>
    </xf>
    <xf numFmtId="0" fontId="48" fillId="2" borderId="28" xfId="0" applyFont="1" applyFill="1" applyBorder="1" applyAlignment="1">
      <alignment horizontal="left" vertical="top" wrapText="1"/>
    </xf>
    <xf numFmtId="0" fontId="43" fillId="2" borderId="28" xfId="0" applyFont="1" applyFill="1" applyBorder="1" applyAlignment="1">
      <alignment vertical="center" wrapText="1"/>
    </xf>
    <xf numFmtId="174" fontId="43" fillId="2" borderId="28" xfId="11" applyNumberFormat="1" applyFont="1" applyFill="1" applyBorder="1" applyAlignment="1">
      <alignment vertical="center"/>
    </xf>
    <xf numFmtId="166" fontId="43" fillId="2" borderId="28" xfId="3" applyNumberFormat="1" applyFont="1" applyFill="1" applyBorder="1" applyAlignment="1">
      <alignment vertical="center"/>
    </xf>
    <xf numFmtId="0" fontId="68" fillId="2" borderId="0" xfId="0" applyFont="1" applyFill="1" applyBorder="1" applyAlignment="1">
      <alignment vertical="center"/>
    </xf>
    <xf numFmtId="0" fontId="43" fillId="2" borderId="28" xfId="0" applyFont="1" applyFill="1" applyBorder="1" applyAlignment="1">
      <alignment horizontal="center" vertical="top" wrapText="1"/>
    </xf>
    <xf numFmtId="0" fontId="43" fillId="2" borderId="28" xfId="0" applyFont="1" applyFill="1" applyBorder="1" applyAlignment="1">
      <alignment horizontal="center" vertical="center"/>
    </xf>
    <xf numFmtId="0" fontId="43" fillId="2" borderId="28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left" vertical="center" wrapText="1"/>
    </xf>
    <xf numFmtId="173" fontId="11" fillId="0" borderId="28" xfId="189" applyNumberFormat="1" applyFont="1" applyBorder="1" applyAlignment="1">
      <alignment horizontal="right" vertical="top"/>
    </xf>
    <xf numFmtId="0" fontId="68" fillId="2" borderId="0" xfId="0" applyFont="1" applyFill="1" applyBorder="1" applyAlignment="1">
      <alignment horizontal="left" vertical="center"/>
    </xf>
    <xf numFmtId="166" fontId="43" fillId="2" borderId="28" xfId="3" applyNumberFormat="1" applyFont="1" applyFill="1" applyBorder="1" applyAlignment="1">
      <alignment horizontal="left" vertical="center"/>
    </xf>
    <xf numFmtId="174" fontId="43" fillId="2" borderId="28" xfId="11" applyNumberFormat="1" applyFont="1" applyFill="1" applyBorder="1" applyAlignment="1">
      <alignment horizontal="right" vertical="center"/>
    </xf>
    <xf numFmtId="3" fontId="42" fillId="2" borderId="0" xfId="0" applyNumberFormat="1" applyFont="1" applyFill="1" applyBorder="1" applyAlignment="1">
      <alignment horizontal="left" vertical="top"/>
    </xf>
    <xf numFmtId="0" fontId="42" fillId="2" borderId="0" xfId="0" applyFont="1" applyFill="1" applyBorder="1" applyAlignment="1">
      <alignment horizontal="left" vertical="center"/>
    </xf>
    <xf numFmtId="0" fontId="73" fillId="0" borderId="28" xfId="0" applyFont="1" applyBorder="1" applyAlignment="1">
      <alignment horizontal="left" vertical="top" wrapText="1"/>
    </xf>
    <xf numFmtId="0" fontId="11" fillId="0" borderId="29" xfId="0" applyFont="1" applyBorder="1" applyAlignment="1">
      <alignment horizontal="center" vertical="top" wrapText="1"/>
    </xf>
    <xf numFmtId="0" fontId="11" fillId="0" borderId="26" xfId="0" applyFont="1" applyBorder="1" applyAlignment="1">
      <alignment horizontal="center" vertical="top" wrapText="1"/>
    </xf>
    <xf numFmtId="0" fontId="11" fillId="0" borderId="30" xfId="0" applyFont="1" applyBorder="1" applyAlignment="1">
      <alignment horizontal="center" vertical="top" wrapText="1"/>
    </xf>
    <xf numFmtId="0" fontId="73" fillId="2" borderId="28" xfId="0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center" wrapText="1"/>
    </xf>
    <xf numFmtId="0" fontId="11" fillId="0" borderId="28" xfId="0" applyFont="1" applyBorder="1" applyAlignment="1">
      <alignment horizontal="center" vertical="center" wrapText="1"/>
    </xf>
    <xf numFmtId="43" fontId="42" fillId="2" borderId="0" xfId="0" applyNumberFormat="1" applyFont="1" applyFill="1" applyBorder="1" applyAlignment="1">
      <alignment horizontal="left" vertical="top"/>
    </xf>
    <xf numFmtId="0" fontId="11" fillId="0" borderId="2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0" fillId="0" borderId="12" xfId="0" applyFont="1" applyBorder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49" fontId="44" fillId="0" borderId="31" xfId="0" applyNumberFormat="1" applyFont="1" applyFill="1" applyBorder="1" applyAlignment="1">
      <alignment horizontal="center" vertical="center" wrapText="1"/>
    </xf>
    <xf numFmtId="49" fontId="44" fillId="0" borderId="32" xfId="0" applyNumberFormat="1" applyFont="1" applyFill="1" applyBorder="1" applyAlignment="1">
      <alignment horizontal="center" vertical="center" wrapText="1"/>
    </xf>
    <xf numFmtId="49" fontId="44" fillId="0" borderId="13" xfId="0" applyNumberFormat="1" applyFont="1" applyFill="1" applyBorder="1" applyAlignment="1">
      <alignment horizontal="center" vertical="center" wrapText="1"/>
    </xf>
    <xf numFmtId="49" fontId="44" fillId="0" borderId="14" xfId="0" applyNumberFormat="1" applyFont="1" applyFill="1" applyBorder="1" applyAlignment="1">
      <alignment horizontal="center" vertical="center" wrapText="1"/>
    </xf>
    <xf numFmtId="49" fontId="44" fillId="0" borderId="15" xfId="0" applyNumberFormat="1" applyFont="1" applyFill="1" applyBorder="1" applyAlignment="1">
      <alignment horizontal="center" vertical="center" wrapText="1"/>
    </xf>
    <xf numFmtId="49" fontId="44" fillId="0" borderId="16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0" fontId="44" fillId="0" borderId="1" xfId="0" applyNumberFormat="1" applyFont="1" applyFill="1" applyBorder="1" applyAlignment="1">
      <alignment horizontal="center" vertical="center" wrapText="1"/>
    </xf>
    <xf numFmtId="0" fontId="44" fillId="0" borderId="2" xfId="0" applyNumberFormat="1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169" fontId="44" fillId="0" borderId="27" xfId="0" applyNumberFormat="1" applyFont="1" applyFill="1" applyBorder="1" applyAlignment="1">
      <alignment horizontal="center" vertical="center" wrapText="1"/>
    </xf>
    <xf numFmtId="169" fontId="44" fillId="0" borderId="1" xfId="0" applyNumberFormat="1" applyFont="1" applyFill="1" applyBorder="1" applyAlignment="1">
      <alignment horizontal="center" vertical="center" wrapText="1"/>
    </xf>
    <xf numFmtId="169" fontId="44" fillId="0" borderId="2" xfId="0" applyNumberFormat="1" applyFont="1" applyFill="1" applyBorder="1" applyAlignment="1">
      <alignment horizontal="center" vertical="center" wrapText="1"/>
    </xf>
    <xf numFmtId="169" fontId="43" fillId="0" borderId="31" xfId="0" applyNumberFormat="1" applyFont="1" applyFill="1" applyBorder="1" applyAlignment="1">
      <alignment horizontal="center" vertical="center" wrapText="1"/>
    </xf>
    <xf numFmtId="169" fontId="43" fillId="0" borderId="33" xfId="0" applyNumberFormat="1" applyFont="1" applyFill="1" applyBorder="1" applyAlignment="1">
      <alignment horizontal="center" vertical="center" wrapText="1"/>
    </xf>
    <xf numFmtId="169" fontId="43" fillId="0" borderId="32" xfId="0" applyNumberFormat="1" applyFont="1" applyFill="1" applyBorder="1" applyAlignment="1">
      <alignment horizontal="center" vertical="center" wrapText="1"/>
    </xf>
    <xf numFmtId="169" fontId="44" fillId="0" borderId="12" xfId="0" applyNumberFormat="1" applyFont="1" applyFill="1" applyBorder="1" applyAlignment="1">
      <alignment horizontal="center" vertical="center" wrapText="1"/>
    </xf>
    <xf numFmtId="169" fontId="44" fillId="2" borderId="12" xfId="0" applyNumberFormat="1" applyFont="1" applyFill="1" applyBorder="1" applyAlignment="1">
      <alignment horizontal="center" vertical="center" wrapText="1"/>
    </xf>
    <xf numFmtId="0" fontId="43" fillId="0" borderId="12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left" vertical="top" wrapText="1"/>
    </xf>
    <xf numFmtId="0" fontId="11" fillId="2" borderId="29" xfId="0" applyFont="1" applyFill="1" applyBorder="1" applyAlignment="1">
      <alignment horizontal="center" vertical="top" wrapText="1"/>
    </xf>
    <xf numFmtId="0" fontId="11" fillId="2" borderId="26" xfId="0" applyFont="1" applyFill="1" applyBorder="1" applyAlignment="1">
      <alignment horizontal="center" vertical="top" wrapText="1"/>
    </xf>
    <xf numFmtId="0" fontId="11" fillId="2" borderId="30" xfId="0" applyFont="1" applyFill="1" applyBorder="1" applyAlignment="1">
      <alignment horizontal="center" vertical="top" wrapText="1"/>
    </xf>
    <xf numFmtId="0" fontId="73" fillId="0" borderId="28" xfId="0" applyFont="1" applyBorder="1" applyAlignment="1">
      <alignment horizontal="left" vertical="top"/>
    </xf>
    <xf numFmtId="0" fontId="73" fillId="0" borderId="28" xfId="0" applyFont="1" applyBorder="1" applyAlignment="1">
      <alignment horizontal="left" vertical="top" wrapText="1"/>
    </xf>
    <xf numFmtId="0" fontId="11" fillId="0" borderId="29" xfId="0" applyFont="1" applyBorder="1" applyAlignment="1">
      <alignment horizontal="center" vertical="top" wrapText="1"/>
    </xf>
    <xf numFmtId="0" fontId="11" fillId="0" borderId="26" xfId="0" applyFont="1" applyBorder="1" applyAlignment="1">
      <alignment horizontal="center" vertical="top" wrapText="1"/>
    </xf>
    <xf numFmtId="0" fontId="11" fillId="0" borderId="30" xfId="0" applyFont="1" applyBorder="1" applyAlignment="1">
      <alignment horizontal="center" vertical="top" wrapText="1"/>
    </xf>
    <xf numFmtId="0" fontId="73" fillId="0" borderId="29" xfId="0" applyFont="1" applyBorder="1" applyAlignment="1">
      <alignment horizontal="left" vertical="top" wrapText="1"/>
    </xf>
    <xf numFmtId="0" fontId="73" fillId="0" borderId="26" xfId="0" applyFont="1" applyBorder="1" applyAlignment="1">
      <alignment horizontal="left" vertical="top" wrapText="1"/>
    </xf>
    <xf numFmtId="0" fontId="73" fillId="0" borderId="30" xfId="0" applyFont="1" applyBorder="1" applyAlignment="1">
      <alignment horizontal="left" vertical="top" wrapText="1"/>
    </xf>
    <xf numFmtId="0" fontId="17" fillId="2" borderId="0" xfId="0" applyFont="1" applyFill="1" applyAlignment="1">
      <alignment horizontal="center" wrapText="1"/>
    </xf>
    <xf numFmtId="0" fontId="11" fillId="0" borderId="28" xfId="0" applyFont="1" applyBorder="1" applyAlignment="1">
      <alignment horizontal="center" vertical="center" wrapText="1"/>
    </xf>
    <xf numFmtId="0" fontId="73" fillId="0" borderId="29" xfId="0" applyFont="1" applyBorder="1" applyAlignment="1">
      <alignment horizontal="left" vertical="center" wrapText="1"/>
    </xf>
    <xf numFmtId="0" fontId="73" fillId="0" borderId="26" xfId="0" applyFont="1" applyBorder="1" applyAlignment="1">
      <alignment horizontal="left" vertical="center" wrapText="1"/>
    </xf>
    <xf numFmtId="0" fontId="73" fillId="0" borderId="30" xfId="0" applyFont="1" applyBorder="1" applyAlignment="1">
      <alignment horizontal="left" vertical="center" wrapText="1"/>
    </xf>
    <xf numFmtId="0" fontId="43" fillId="2" borderId="29" xfId="0" applyFont="1" applyFill="1" applyBorder="1" applyAlignment="1">
      <alignment horizontal="center" vertical="top" wrapText="1"/>
    </xf>
    <xf numFmtId="0" fontId="43" fillId="2" borderId="26" xfId="0" applyFont="1" applyFill="1" applyBorder="1" applyAlignment="1">
      <alignment horizontal="center" vertical="top" wrapText="1"/>
    </xf>
    <xf numFmtId="0" fontId="43" fillId="2" borderId="30" xfId="0" applyFont="1" applyFill="1" applyBorder="1" applyAlignment="1">
      <alignment horizontal="center" vertical="top" wrapText="1"/>
    </xf>
    <xf numFmtId="0" fontId="43" fillId="2" borderId="28" xfId="0" applyFont="1" applyFill="1" applyBorder="1" applyAlignment="1">
      <alignment horizontal="center" vertical="top" wrapText="1"/>
    </xf>
    <xf numFmtId="0" fontId="17" fillId="2" borderId="0" xfId="0" applyFont="1" applyFill="1" applyBorder="1" applyAlignment="1">
      <alignment horizontal="center" vertical="center" wrapText="1"/>
    </xf>
    <xf numFmtId="0" fontId="43" fillId="2" borderId="28" xfId="0" applyFont="1" applyFill="1" applyBorder="1" applyAlignment="1">
      <alignment horizontal="center" vertical="center"/>
    </xf>
    <xf numFmtId="0" fontId="43" fillId="2" borderId="28" xfId="0" applyFont="1" applyFill="1" applyBorder="1" applyAlignment="1">
      <alignment horizontal="center" vertical="center" wrapText="1"/>
    </xf>
  </cellXfs>
  <cellStyles count="254">
    <cellStyle name="20% - Accent1" xfId="111" builtinId="30" customBuiltin="1"/>
    <cellStyle name="20% - Accent1 2" xfId="31"/>
    <cellStyle name="20% - Accent1 2 2" xfId="138"/>
    <cellStyle name="20% - Accent1 3" xfId="164"/>
    <cellStyle name="20% - Accent1 4" xfId="177"/>
    <cellStyle name="20% - Accent1 5" xfId="191"/>
    <cellStyle name="20% - Accent1 6" xfId="210"/>
    <cellStyle name="20% - Accent1 7" xfId="229"/>
    <cellStyle name="20% - Accent2" xfId="114" builtinId="34" customBuiltin="1"/>
    <cellStyle name="20% - Accent2 2" xfId="32"/>
    <cellStyle name="20% - Accent2 2 2" xfId="141"/>
    <cellStyle name="20% - Accent2 3" xfId="166"/>
    <cellStyle name="20% - Accent2 4" xfId="179"/>
    <cellStyle name="20% - Accent2 5" xfId="194"/>
    <cellStyle name="20% - Accent2 6" xfId="213"/>
    <cellStyle name="20% - Accent2 7" xfId="232"/>
    <cellStyle name="20% - Accent3" xfId="117" builtinId="38" customBuiltin="1"/>
    <cellStyle name="20% - Accent3 2" xfId="33"/>
    <cellStyle name="20% - Accent3 2 2" xfId="144"/>
    <cellStyle name="20% - Accent3 3" xfId="168"/>
    <cellStyle name="20% - Accent3 4" xfId="181"/>
    <cellStyle name="20% - Accent3 5" xfId="197"/>
    <cellStyle name="20% - Accent3 6" xfId="216"/>
    <cellStyle name="20% - Accent3 7" xfId="235"/>
    <cellStyle name="20% - Accent4" xfId="120" builtinId="42" customBuiltin="1"/>
    <cellStyle name="20% - Accent4 2" xfId="34"/>
    <cellStyle name="20% - Accent4 2 2" xfId="147"/>
    <cellStyle name="20% - Accent4 3" xfId="170"/>
    <cellStyle name="20% - Accent4 4" xfId="183"/>
    <cellStyle name="20% - Accent4 5" xfId="200"/>
    <cellStyle name="20% - Accent4 6" xfId="219"/>
    <cellStyle name="20% - Accent4 7" xfId="238"/>
    <cellStyle name="20% - Accent5" xfId="123" builtinId="46" customBuiltin="1"/>
    <cellStyle name="20% - Accent5 2" xfId="35"/>
    <cellStyle name="20% - Accent5 2 2" xfId="150"/>
    <cellStyle name="20% - Accent5 3" xfId="172"/>
    <cellStyle name="20% - Accent5 4" xfId="185"/>
    <cellStyle name="20% - Accent5 5" xfId="203"/>
    <cellStyle name="20% - Accent5 6" xfId="222"/>
    <cellStyle name="20% - Accent5 7" xfId="241"/>
    <cellStyle name="20% - Accent6" xfId="126" builtinId="50" customBuiltin="1"/>
    <cellStyle name="20% - Accent6 2" xfId="36"/>
    <cellStyle name="20% - Accent6 2 2" xfId="153"/>
    <cellStyle name="20% - Accent6 3" xfId="174"/>
    <cellStyle name="20% - Accent6 4" xfId="187"/>
    <cellStyle name="20% - Accent6 5" xfId="206"/>
    <cellStyle name="20% - Accent6 6" xfId="225"/>
    <cellStyle name="20% - Accent6 7" xfId="244"/>
    <cellStyle name="40% - Accent1" xfId="112" builtinId="31" customBuiltin="1"/>
    <cellStyle name="40% - Accent1 2" xfId="37"/>
    <cellStyle name="40% - Accent1 2 2" xfId="139"/>
    <cellStyle name="40% - Accent1 3" xfId="165"/>
    <cellStyle name="40% - Accent1 4" xfId="178"/>
    <cellStyle name="40% - Accent1 5" xfId="192"/>
    <cellStyle name="40% - Accent1 6" xfId="211"/>
    <cellStyle name="40% - Accent1 7" xfId="230"/>
    <cellStyle name="40% - Accent2" xfId="115" builtinId="35" customBuiltin="1"/>
    <cellStyle name="40% - Accent2 2" xfId="38"/>
    <cellStyle name="40% - Accent2 2 2" xfId="142"/>
    <cellStyle name="40% - Accent2 3" xfId="167"/>
    <cellStyle name="40% - Accent2 4" xfId="180"/>
    <cellStyle name="40% - Accent2 5" xfId="195"/>
    <cellStyle name="40% - Accent2 6" xfId="214"/>
    <cellStyle name="40% - Accent2 7" xfId="233"/>
    <cellStyle name="40% - Accent3" xfId="118" builtinId="39" customBuiltin="1"/>
    <cellStyle name="40% - Accent3 2" xfId="39"/>
    <cellStyle name="40% - Accent3 2 2" xfId="145"/>
    <cellStyle name="40% - Accent3 3" xfId="169"/>
    <cellStyle name="40% - Accent3 4" xfId="182"/>
    <cellStyle name="40% - Accent3 5" xfId="198"/>
    <cellStyle name="40% - Accent3 6" xfId="217"/>
    <cellStyle name="40% - Accent3 7" xfId="236"/>
    <cellStyle name="40% - Accent4" xfId="121" builtinId="43" customBuiltin="1"/>
    <cellStyle name="40% - Accent4 2" xfId="40"/>
    <cellStyle name="40% - Accent4 2 2" xfId="148"/>
    <cellStyle name="40% - Accent4 3" xfId="171"/>
    <cellStyle name="40% - Accent4 4" xfId="184"/>
    <cellStyle name="40% - Accent4 5" xfId="201"/>
    <cellStyle name="40% - Accent4 6" xfId="220"/>
    <cellStyle name="40% - Accent4 7" xfId="239"/>
    <cellStyle name="40% - Accent5" xfId="124" builtinId="47" customBuiltin="1"/>
    <cellStyle name="40% - Accent5 2" xfId="41"/>
    <cellStyle name="40% - Accent5 2 2" xfId="151"/>
    <cellStyle name="40% - Accent5 3" xfId="173"/>
    <cellStyle name="40% - Accent5 4" xfId="186"/>
    <cellStyle name="40% - Accent5 5" xfId="204"/>
    <cellStyle name="40% - Accent5 6" xfId="223"/>
    <cellStyle name="40% - Accent5 7" xfId="242"/>
    <cellStyle name="40% - Accent6" xfId="127" builtinId="51" customBuiltin="1"/>
    <cellStyle name="40% - Accent6 2" xfId="42"/>
    <cellStyle name="40% - Accent6 2 2" xfId="154"/>
    <cellStyle name="40% - Accent6 3" xfId="175"/>
    <cellStyle name="40% - Accent6 4" xfId="188"/>
    <cellStyle name="40% - Accent6 5" xfId="207"/>
    <cellStyle name="40% - Accent6 6" xfId="226"/>
    <cellStyle name="40% - Accent6 7" xfId="245"/>
    <cellStyle name="60% - Accent1" xfId="157" builtinId="32" customBuiltin="1"/>
    <cellStyle name="60% - Accent1 2" xfId="43"/>
    <cellStyle name="60% - Accent1 2 2" xfId="140"/>
    <cellStyle name="60% - Accent1 3" xfId="130"/>
    <cellStyle name="60% - Accent1 4" xfId="193"/>
    <cellStyle name="60% - Accent1 5" xfId="212"/>
    <cellStyle name="60% - Accent1 6" xfId="231"/>
    <cellStyle name="60% - Accent2" xfId="158" builtinId="36" customBuiltin="1"/>
    <cellStyle name="60% - Accent2 2" xfId="44"/>
    <cellStyle name="60% - Accent2 2 2" xfId="143"/>
    <cellStyle name="60% - Accent2 3" xfId="131"/>
    <cellStyle name="60% - Accent2 4" xfId="196"/>
    <cellStyle name="60% - Accent2 5" xfId="215"/>
    <cellStyle name="60% - Accent2 6" xfId="234"/>
    <cellStyle name="60% - Accent3" xfId="159" builtinId="40" customBuiltin="1"/>
    <cellStyle name="60% - Accent3 2" xfId="45"/>
    <cellStyle name="60% - Accent3 2 2" xfId="146"/>
    <cellStyle name="60% - Accent3 3" xfId="132"/>
    <cellStyle name="60% - Accent3 4" xfId="199"/>
    <cellStyle name="60% - Accent3 5" xfId="218"/>
    <cellStyle name="60% - Accent3 6" xfId="237"/>
    <cellStyle name="60% - Accent4" xfId="160" builtinId="44" customBuiltin="1"/>
    <cellStyle name="60% - Accent4 2" xfId="46"/>
    <cellStyle name="60% - Accent4 2 2" xfId="149"/>
    <cellStyle name="60% - Accent4 3" xfId="133"/>
    <cellStyle name="60% - Accent4 4" xfId="202"/>
    <cellStyle name="60% - Accent4 5" xfId="221"/>
    <cellStyle name="60% - Accent4 6" xfId="240"/>
    <cellStyle name="60% - Accent5" xfId="161" builtinId="48" customBuiltin="1"/>
    <cellStyle name="60% - Accent5 2" xfId="47"/>
    <cellStyle name="60% - Accent5 2 2" xfId="152"/>
    <cellStyle name="60% - Accent5 3" xfId="134"/>
    <cellStyle name="60% - Accent5 4" xfId="205"/>
    <cellStyle name="60% - Accent5 5" xfId="224"/>
    <cellStyle name="60% - Accent5 6" xfId="243"/>
    <cellStyle name="60% - Accent6" xfId="162" builtinId="52" customBuiltin="1"/>
    <cellStyle name="60% - Accent6 2" xfId="48"/>
    <cellStyle name="60% - Accent6 2 2" xfId="155"/>
    <cellStyle name="60% - Accent6 3" xfId="135"/>
    <cellStyle name="60% - Accent6 4" xfId="208"/>
    <cellStyle name="60% - Accent6 5" xfId="227"/>
    <cellStyle name="60% - Accent6 6" xfId="246"/>
    <cellStyle name="Accent1" xfId="110" builtinId="29" customBuiltin="1"/>
    <cellStyle name="Accent1 2" xfId="49"/>
    <cellStyle name="Accent2" xfId="113" builtinId="33" customBuiltin="1"/>
    <cellStyle name="Accent2 2" xfId="50"/>
    <cellStyle name="Accent3" xfId="116" builtinId="37" customBuiltin="1"/>
    <cellStyle name="Accent3 2" xfId="51"/>
    <cellStyle name="Accent4" xfId="119" builtinId="41" customBuiltin="1"/>
    <cellStyle name="Accent4 2" xfId="52"/>
    <cellStyle name="Accent5" xfId="122" builtinId="45" customBuiltin="1"/>
    <cellStyle name="Accent5 2" xfId="53"/>
    <cellStyle name="Accent6" xfId="125" builtinId="49" customBuiltin="1"/>
    <cellStyle name="Accent6 2" xfId="54"/>
    <cellStyle name="Bad" xfId="101" builtinId="27" customBuiltin="1"/>
    <cellStyle name="Bad 2" xfId="55"/>
    <cellStyle name="Calculation" xfId="104" builtinId="22" customBuiltin="1"/>
    <cellStyle name="Calculation 2" xfId="56"/>
    <cellStyle name="Check Cell" xfId="106" builtinId="23" customBuiltin="1"/>
    <cellStyle name="Check Cell 2" xfId="57"/>
    <cellStyle name="Comma" xfId="3" builtinId="3"/>
    <cellStyle name="Comma 15" xfId="94"/>
    <cellStyle name="Comma 19" xfId="252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7" xfId="250"/>
    <cellStyle name="Comma 8" xfId="13"/>
    <cellStyle name="Explanatory Text" xfId="108" builtinId="53" customBuiltin="1"/>
    <cellStyle name="Explanatory Text 2" xfId="60"/>
    <cellStyle name="Good" xfId="100" builtinId="26" customBuiltin="1"/>
    <cellStyle name="Good 2" xfId="61"/>
    <cellStyle name="Heading 1" xfId="96" builtinId="16" customBuiltin="1"/>
    <cellStyle name="Heading 1 2" xfId="62"/>
    <cellStyle name="Heading 2" xfId="97" builtinId="17" customBuiltin="1"/>
    <cellStyle name="Heading 2 2" xfId="63"/>
    <cellStyle name="Heading 3" xfId="98" builtinId="18" customBuiltin="1"/>
    <cellStyle name="Heading 3 2" xfId="64"/>
    <cellStyle name="Heading 4" xfId="99" builtinId="19" customBuiltin="1"/>
    <cellStyle name="Heading 4 2" xfId="65"/>
    <cellStyle name="Input" xfId="102" builtinId="20" customBuiltin="1"/>
    <cellStyle name="Input 2" xfId="66"/>
    <cellStyle name="Linked Cell" xfId="105" builtinId="24" customBuiltin="1"/>
    <cellStyle name="Linked Cell 2" xfId="67"/>
    <cellStyle name="Neutral" xfId="156" builtinId="28" customBuiltin="1"/>
    <cellStyle name="Neutral 2" xfId="28"/>
    <cellStyle name="Neutral 2 2" xfId="136"/>
    <cellStyle name="Neutral 2 3" xfId="249"/>
    <cellStyle name="Neutral 3" xfId="68"/>
    <cellStyle name="Neutral 4" xfId="128"/>
    <cellStyle name="Normal" xfId="0" builtinId="0"/>
    <cellStyle name="Normal 10" xfId="87"/>
    <cellStyle name="Normal 10 3" xfId="253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5 3 7" xfId="248"/>
    <cellStyle name="Normal 6" xfId="73"/>
    <cellStyle name="Normal 7" xfId="74"/>
    <cellStyle name="Normal 7 2" xfId="93"/>
    <cellStyle name="Normal 8" xfId="18"/>
    <cellStyle name="Normal 9" xfId="86"/>
    <cellStyle name="Normal_General 17.02.04" xfId="92"/>
    <cellStyle name="Note 2" xfId="75"/>
    <cellStyle name="Note 2 2" xfId="137"/>
    <cellStyle name="Note 3" xfId="129"/>
    <cellStyle name="Note 4" xfId="163"/>
    <cellStyle name="Note 5" xfId="176"/>
    <cellStyle name="Note 6" xfId="190"/>
    <cellStyle name="Note 7" xfId="209"/>
    <cellStyle name="Note 8" xfId="228"/>
    <cellStyle name="Output" xfId="103" builtinId="21" customBuiltin="1"/>
    <cellStyle name="Output 2" xfId="76"/>
    <cellStyle name="Percent 2" xfId="20"/>
    <cellStyle name="Percent 3" xfId="251"/>
    <cellStyle name="SN_241" xfId="11"/>
    <cellStyle name="SN_b" xfId="189"/>
    <cellStyle name="SN10_bold" xfId="247"/>
    <cellStyle name="Style 1" xfId="77"/>
    <cellStyle name="Style 1 2" xfId="78"/>
    <cellStyle name="Style 1 2 2" xfId="85"/>
    <cellStyle name="Style 1_verchnakan_ax21-25_2018" xfId="79"/>
    <cellStyle name="Title" xfId="95" builtinId="15" customBuiltin="1"/>
    <cellStyle name="Title 2" xfId="80"/>
    <cellStyle name="Total" xfId="109" builtinId="25" customBuiltin="1"/>
    <cellStyle name="Total 2" xfId="81"/>
    <cellStyle name="Warning Text" xfId="107" builtinId="11" customBuiltin="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14" name="Picture 6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15" name="Picture 6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16" name="Picture 6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17" name="Picture 6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18" name="Picture 6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19" name="Picture 6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0" name="Picture 6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1" name="Picture 6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22" name="Picture 6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3" name="Picture 6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24" name="Picture 6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5" name="Picture 6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6" name="Picture 6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7" name="Picture 6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8" name="Picture 6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9" name="Picture 6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0" name="Picture 6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1" name="Picture 6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32" name="Picture 6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3" name="Picture 6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34" name="Picture 6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5" name="Picture 6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6" name="Picture 6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7" name="Picture 6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8" name="Picture 6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9" name="Picture 6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0" name="Picture 6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1" name="Picture 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2" name="Picture 6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3" name="Picture 6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44" name="Picture 6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5" name="Picture 6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46" name="Picture 6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7" name="Picture 6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8" name="Picture 6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9" name="Picture 6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50" name="Picture 6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51" name="Picture 6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652" name="Picture 6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3" name="Picture 6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654" name="Picture 6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5" name="Picture 6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6" name="Picture 6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7" name="Picture 6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8" name="Picture 6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9" name="Picture 6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0" name="Picture 6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1" name="Picture 6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662" name="Picture 6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3" name="Picture 6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664" name="Picture 6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5" name="Picture 6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6" name="Picture 6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7" name="Picture 6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8" name="Picture 6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9" name="Picture 6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70" name="Picture 6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71" name="Picture 6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72" name="Picture 6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73" name="Picture 6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74" name="Picture 6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75" name="Picture 6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76" name="Picture 6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77" name="Picture 6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78" name="Picture 6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79" name="Picture 6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0" name="Picture 6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1" name="Picture 6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82" name="Picture 6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3" name="Picture 6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84" name="Picture 6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5" name="Picture 6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6" name="Picture 6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7" name="Picture 6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8" name="Picture 6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9" name="Picture 6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0" name="Picture 6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1" name="Picture 6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92" name="Picture 6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3" name="Picture 6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94" name="Picture 6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5" name="Picture 6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6" name="Picture 6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7" name="Picture 6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8" name="Picture 6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9" name="Picture 6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0" name="Picture 6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1" name="Picture 7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2" name="Picture 7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3" name="Picture 7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704" name="Picture 7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5" name="Picture 7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706" name="Picture 7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7" name="Picture 7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8" name="Picture 7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9" name="Picture 7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10" name="Picture 7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11" name="Picture 7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12" name="Picture 7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3" name="Picture 7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14" name="Picture 7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5" name="Picture 7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6" name="Picture 7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7" name="Picture 7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8" name="Picture 7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9" name="Picture 7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0" name="Picture 7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1" name="Picture 7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22" name="Picture 7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3" name="Picture 7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24" name="Picture 7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5" name="Picture 7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6" name="Picture 7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7" name="Picture 7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8" name="Picture 7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9" name="Picture 7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0" name="Picture 7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1" name="Picture 7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2" name="Picture 7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3" name="Picture 7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4" name="Picture 7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5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36" name="Picture 7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7" name="Picture 7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38" name="Picture 7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9" name="Picture 7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0" name="Picture 7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1" name="Picture 7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2" name="Picture 7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3" name="Picture 7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4" name="Picture 7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5" name="Picture 7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46" name="Picture 7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7" name="Picture 7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48" name="Picture 7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9" name="Picture 7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0" name="Picture 7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1" name="Picture 7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2" name="Picture 7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3" name="Picture 7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4" name="Picture 7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5" name="Picture 7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6" name="Picture 7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7" name="Picture 7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58" name="Picture 7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9" name="Picture 7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60" name="Picture 7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1" name="Picture 7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2" name="Picture 7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3" name="Picture 7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4" name="Picture 7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5" name="Picture 7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6" name="Picture 7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7" name="Picture 7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68" name="Picture 7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9" name="Picture 7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70" name="Picture 7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1" name="Picture 7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2" name="Picture 7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3" name="Picture 7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4" name="Picture 7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5" name="Picture 7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6" name="Picture 7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7" name="Picture 7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8" name="Picture 7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9" name="Picture 7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0" name="Picture 7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1" name="Picture 7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82" name="Picture 7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3" name="Picture 7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84" name="Picture 7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5" name="Picture 7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6" name="Picture 7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7" name="Picture 7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8" name="Picture 7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9" name="Picture 7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0" name="Picture 7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1" name="Picture 7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92" name="Picture 7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3" name="Picture 7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94" name="Picture 7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5" name="Picture 7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6" name="Picture 7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7" name="Picture 7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8" name="Picture 7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9" name="Picture 7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0" name="Picture 7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1" name="Picture 8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2" name="Picture 8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3" name="Picture 8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804" name="Picture 8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5" name="Picture 8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806" name="Picture 8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7" name="Picture 8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8" name="Picture 8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9" name="Picture 8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0" name="Picture 8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1" name="Picture 8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2" name="Picture 8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3" name="Picture 8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814" name="Picture 8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5" name="Picture 8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816" name="Picture 8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7" name="Picture 8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8" name="Picture 8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9" name="Picture 8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0" name="Picture 8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1" name="Picture 8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2" name="Picture 8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3" name="Picture 8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4" name="Picture 8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5" name="Picture 8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6" name="Picture 8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7" name="Picture 8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28" name="Picture 8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29" name="Picture 8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30" name="Picture 8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1" name="Picture 8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2" name="Picture 8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3" name="Picture 8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4" name="Picture 8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5" name="Picture 8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6" name="Picture 8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7" name="Picture 8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38" name="Picture 8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9" name="Picture 8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40" name="Picture 8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1" name="Picture 8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2" name="Picture 8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3" name="Picture 8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4" name="Picture 8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5" name="Picture 8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6" name="Picture 8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7" name="Picture 8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8" name="Picture 8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9" name="Picture 8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50" name="Picture 8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1" name="Picture 8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52" name="Picture 8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3" name="Picture 8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4" name="Picture 8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5" name="Picture 8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6" name="Picture 8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7" name="Picture 8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8" name="Picture 8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9" name="Picture 8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60" name="Picture 8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1" name="Picture 8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62" name="Picture 8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3" name="Picture 8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4" name="Picture 8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5" name="Picture 8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6" name="Picture 8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7" name="Picture 8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8" name="Picture 8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9" name="Picture 8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0" name="Picture 8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1" name="Picture 8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2" name="Picture 8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3" name="Picture 8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74" name="Picture 8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5" name="Picture 8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76" name="Picture 8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7" name="Picture 8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8" name="Picture 8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9" name="Picture 8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0" name="Picture 8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1" name="Picture 8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2" name="Picture 8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3" name="Picture 8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84" name="Picture 8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5" name="Picture 8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86" name="Picture 8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7" name="Picture 8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8" name="Picture 8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9" name="Picture 8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0" name="Picture 8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1" name="Picture 8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2" name="Picture 8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3" name="Picture 8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4" name="Picture 8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5" name="Picture 8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96" name="Picture 8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7" name="Picture 8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98" name="Picture 8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9" name="Picture 8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0" name="Picture 8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1" name="Picture 9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2" name="Picture 9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3" name="Picture 9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4" name="Picture 9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5" name="Picture 9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906" name="Picture 9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7" name="Picture 9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908" name="Picture 9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9" name="Picture 9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0" name="Picture 9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1" name="Picture 9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2" name="Picture 9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3" name="Picture 9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4" name="Picture 9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5" name="Picture 9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6" name="Picture 9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7" name="Picture 9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8" name="Picture 9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9" name="Picture 9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08" name="Picture 3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09" name="Picture 3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0" name="Picture 3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1" name="Picture 3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2" name="Picture 3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3" name="Picture 3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4" name="Picture 3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5" name="Picture 3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6" name="Picture 3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7" name="Picture 3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8" name="Picture 3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9" name="Picture 3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0" name="Picture 3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1" name="Picture 3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2" name="Picture 3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3" name="Picture 3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4" name="Picture 3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5" name="Picture 3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26" name="Picture 3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7" name="Picture 3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28" name="Picture 3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9" name="Picture 3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0" name="Picture 3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1" name="Picture 3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2" name="Picture 3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3" name="Picture 3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4" name="Picture 3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5" name="Picture 3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6" name="Picture 3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7" name="Picture 3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38" name="Picture 3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9" name="Picture 3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40" name="Picture 3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1" name="Picture 3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2" name="Picture 3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3" name="Picture 3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4" name="Picture 3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5" name="Picture 3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46" name="Picture 3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47" name="Picture 3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48" name="Picture 3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49" name="Picture 3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0" name="Picture 3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1" name="Picture 3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2" name="Picture 3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3" name="Picture 3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4" name="Picture 3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5" name="Picture 3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56" name="Picture 3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7" name="Picture 3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58" name="Picture 3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9" name="Picture 3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0" name="Picture 3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1" name="Picture 3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2" name="Picture 3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3" name="Picture 3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4" name="Picture 3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5" name="Picture 3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6" name="Picture 3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7" name="Picture 3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68" name="Picture 3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69" name="Picture 3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0" name="Picture 3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1" name="Picture 3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2" name="Picture 3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3" name="Picture 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4" name="Picture 3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5" name="Picture 3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6" name="Picture 3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7" name="Picture 3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8" name="Picture 3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9" name="Picture 3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0" name="Picture 3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1" name="Picture 3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2" name="Picture 3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3" name="Picture 3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4" name="Picture 3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5" name="Picture 3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86" name="Picture 3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7" name="Picture 3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88" name="Picture 3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9" name="Picture 3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0" name="Picture 3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1" name="Picture 3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2" name="Picture 3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3" name="Picture 3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4" name="Picture 3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5" name="Picture 3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6" name="Picture 3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7" name="Picture 3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98" name="Picture 3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9" name="Picture 3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00" name="Picture 3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1" name="Picture 4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2" name="Picture 4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3" name="Picture 4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4" name="Picture 4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5" name="Picture 4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06" name="Picture 4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07" name="Picture 4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08" name="Picture 4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09" name="Picture 4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0" name="Picture 4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1" name="Picture 4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2" name="Picture 4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3" name="Picture 4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4" name="Picture 4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5" name="Picture 4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16" name="Picture 4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7" name="Picture 4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18" name="Picture 4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9" name="Picture 4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0" name="Picture 4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1" name="Picture 4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2" name="Picture 4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3" name="Picture 4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4" name="Picture 4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5" name="Picture 4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6" name="Picture 4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7" name="Picture 4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8" name="Picture 4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9" name="Picture 4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30" name="Picture 4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1" name="Picture 4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32" name="Picture 4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3" name="Picture 4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4" name="Picture 4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5" name="Picture 4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6" name="Picture 4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7" name="Picture 4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8" name="Picture 4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9" name="Picture 4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40" name="Picture 4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1" name="Picture 4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42" name="Picture 4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3" name="Picture 4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4" name="Picture 4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5" name="Picture 4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6" name="Picture 4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7" name="Picture 4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8" name="Picture 4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9" name="Picture 4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0" name="Picture 4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1" name="Picture 4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52" name="Picture 4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3" name="Picture 4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54" name="Picture 4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5" name="Picture 4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6" name="Picture 4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7" name="Picture 4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8" name="Picture 4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9" name="Picture 4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0" name="Picture 4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1" name="Picture 4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62" name="Picture 4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3" name="Picture 4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64" name="Picture 4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5" name="Picture 4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6" name="Picture 4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7" name="Picture 4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8" name="Picture 4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9" name="Picture 4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0" name="Picture 4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1" name="Picture 4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2" name="Picture 4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3" name="Picture 4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4" name="Picture 4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5" name="Picture 4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76" name="Picture 4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7" name="Picture 4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78" name="Picture 4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9" name="Picture 4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0" name="Picture 4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1" name="Picture 4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2" name="Picture 4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3" name="Picture 4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4" name="Picture 4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5" name="Picture 4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86" name="Picture 4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7" name="Picture 4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88" name="Picture 4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9" name="Picture 4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0" name="Picture 4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1" name="Picture 4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2" name="Picture 4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3" name="Picture 4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4" name="Picture 4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5" name="Picture 4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6" name="Picture 4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7" name="Picture 4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98" name="Picture 4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9" name="Picture 4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00" name="Picture 4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1" name="Picture 5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2" name="Picture 5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3" name="Picture 5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4" name="Picture 5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5" name="Picture 5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6" name="Picture 5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7" name="Picture 5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08" name="Picture 5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9" name="Picture 5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10" name="Picture 5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1" name="Picture 5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2" name="Picture 5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3" name="Picture 5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4" name="Picture 5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5" name="Picture 5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6" name="Picture 5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7" name="Picture 5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8" name="Picture 5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9" name="Picture 5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20" name="Picture 5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21" name="Picture 5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22" name="Picture 5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3" name="Picture 5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24" name="Picture 5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5" name="Picture 5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6" name="Picture 5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7" name="Picture 5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8" name="Picture 5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9" name="Picture 5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0" name="Picture 5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1" name="Picture 5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32" name="Picture 5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3" name="Picture 5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34" name="Picture 5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5" name="Picture 5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6" name="Picture 5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7" name="Picture 5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8" name="Picture 5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9" name="Picture 5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0" name="Picture 5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1" name="Picture 5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2" name="Picture 5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3" name="Picture 5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44" name="Picture 5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5" name="Picture 5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46" name="Picture 5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7" name="Picture 5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8" name="Picture 5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9" name="Picture 5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0" name="Picture 5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1" name="Picture 5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2" name="Picture 5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3" name="Picture 5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54" name="Picture 5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5" name="Picture 5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56" name="Picture 5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7" name="Picture 5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8" name="Picture 5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9" name="Picture 5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0" name="Picture 5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1" name="Picture 5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2" name="Picture 5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3" name="Picture 5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4" name="Picture 5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5" name="Picture 5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6" name="Picture 5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7" name="Picture 5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68" name="Picture 5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9" name="Picture 5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70" name="Picture 5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1" name="Picture 5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2" name="Picture 5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3" name="Picture 5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4" name="Picture 5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5" name="Picture 5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6" name="Picture 5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7" name="Picture 5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78" name="Picture 5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9" name="Picture 5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80" name="Picture 5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1" name="Picture 5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2" name="Picture 5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3" name="Picture 5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4" name="Picture 5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5" name="Picture 5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6" name="Picture 5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7" name="Picture 5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8" name="Picture 5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9" name="Picture 5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90" name="Picture 5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1" name="Picture 5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92" name="Picture 5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3" name="Picture 5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4" name="Picture 5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5" name="Picture 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6" name="Picture 5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7" name="Picture 5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8" name="Picture 5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9" name="Picture 5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600" name="Picture 5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1" name="Picture 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602" name="Picture 6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3" name="Picture 6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4" name="Picture 6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5" name="Picture 6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6" name="Picture 6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7" name="Picture 6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8" name="Picture 6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9" name="Picture 6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0" name="Picture 6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1" name="Picture 6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2" name="Picture 6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3" name="Picture 6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0" name="Picture 9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1" name="Picture 9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2" name="Picture 9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3" name="Picture 9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4" name="Picture 9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5" name="Picture 9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6" name="Picture 9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7" name="Picture 9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8" name="Picture 9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9" name="Picture 9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0" name="Picture 9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1" name="Picture 9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2" name="Picture 9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3" name="Picture 9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4" name="Picture 9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5" name="Picture 9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6" name="Picture 9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7" name="Picture 9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8" name="Picture 9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9" name="Picture 9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0" name="Picture 9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1" name="Picture 9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2" name="Picture 9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3" name="Picture 9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4" name="Picture 9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5" name="Picture 9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6" name="Picture 9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7" name="Picture 9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8" name="Picture 9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9" name="Picture 9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0" name="Picture 9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1" name="Picture 9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2" name="Picture 9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3" name="Picture 9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4" name="Picture 9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5" name="Picture 9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6" name="Picture 9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7" name="Picture 9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58" name="Picture 9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59" name="Picture 9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0" name="Picture 9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1" name="Picture 9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2" name="Picture 9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3" name="Picture 9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4" name="Picture 9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5" name="Picture 9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6" name="Picture 9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7" name="Picture 9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8" name="Picture 9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9" name="Picture 9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0" name="Picture 9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1" name="Picture 9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2" name="Picture 9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3" name="Picture 9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4" name="Picture 9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5" name="Picture 9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6" name="Picture 9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7" name="Picture 9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8" name="Picture 9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9" name="Picture 9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0" name="Picture 9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1" name="Picture 9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2" name="Picture 9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3" name="Picture 9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4" name="Picture 9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5" name="Picture 9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6" name="Picture 9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7" name="Picture 9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8" name="Picture 9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9" name="Picture 9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0" name="Picture 9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1" name="Picture 9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2" name="Picture 9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3" name="Picture 9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4" name="Picture 9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5" name="Picture 9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6" name="Picture 9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7" name="Picture 9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8" name="Picture 9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9" name="Picture 9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0" name="Picture 9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1" name="Picture 10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2" name="Picture 1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3" name="Picture 10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4" name="Picture 10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5" name="Picture 10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6" name="Picture 10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7" name="Picture 10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8" name="Picture 10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9" name="Picture 10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0" name="Picture 10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1" name="Picture 10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2" name="Picture 10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3" name="Picture 10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4" name="Picture 10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5" name="Picture 10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6" name="Picture 10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7" name="Picture 10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18" name="Picture 10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19" name="Picture 10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0" name="Picture 10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1" name="Picture 1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2" name="Picture 10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3" name="Picture 10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4" name="Picture 10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5" name="Picture 10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6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7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8" name="Picture 10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9" name="Picture 10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0" name="Picture 10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1" name="Picture 10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2" name="Picture 10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3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4" name="Picture 10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5" name="Picture 10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6" name="Picture 10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7" name="Picture 10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8" name="Picture 10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9" name="Picture 10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0" name="Picture 10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1" name="Picture 10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2" name="Picture 10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3" name="Picture 10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4" name="Picture 10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5" name="Picture 10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6" name="Picture 10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7" name="Picture 10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8" name="Picture 10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9" name="Picture 10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0" name="Picture 10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1" name="Picture 10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2" name="Picture 10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3" name="Picture 10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4" name="Picture 10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5" name="Picture 10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6" name="Picture 10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7" name="Picture 10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8" name="Picture 10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9" name="Picture 10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0" name="Picture 10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1" name="Picture 10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2" name="Picture 10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3" name="Picture 10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4" name="Picture 10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5" name="Picture 10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6" name="Picture 10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7" name="Picture 10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8" name="Picture 10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9" name="Picture 10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0" name="Picture 10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1" name="Picture 10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2" name="Picture 10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3" name="Picture 10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4" name="Picture 10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5" name="Picture 10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6" name="Picture 10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7" name="Picture 10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8" name="Picture 10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9" name="Picture 10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0" name="Picture 10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1" name="Picture 10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2" name="Picture 10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3" name="Picture 10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4" name="Picture 10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5" name="Picture 10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6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7" name="Picture 10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8" name="Picture 10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9" name="Picture 10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0" name="Picture 10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1" name="Picture 10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2" name="Picture 10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3" name="Picture 10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4" name="Picture 10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5" name="Picture 10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6" name="Picture 10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7" name="Picture 10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8" name="Picture 10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9" name="Picture 10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0" name="Picture 10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1" name="Picture 11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2" name="Picture 11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3" name="Picture 11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4" name="Picture 11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5" name="Picture 11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6" name="Picture 11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7" name="Picture 11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8" name="Picture 11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9" name="Picture 11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0" name="Picture 11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1" name="Picture 11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2" name="Picture 11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3" name="Picture 11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4" name="Picture 11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5" name="Picture 11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6" name="Picture 11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7" name="Picture 11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8" name="Picture 11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9" name="Picture 11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0" name="Picture 11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1" name="Picture 11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2" name="Picture 11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3" name="Picture 11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4" name="Picture 11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5" name="Picture 11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6" name="Picture 11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7" name="Picture 11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8" name="Picture 11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9" name="Picture 11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30" name="Picture 11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31" name="Picture 11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32" name="Picture 11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33" name="Picture 11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34" name="Picture 11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35" name="Picture 11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36" name="Picture 11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37" name="Picture 11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38" name="Picture 11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39" name="Picture 11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0" name="Picture 11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1" name="Picture 11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2" name="Picture 11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3" name="Picture 11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4" name="Picture 11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5" name="Picture 11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6" name="Picture 11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7" name="Picture 11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8" name="Picture 11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9" name="Picture 11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0" name="Picture 11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1" name="Picture 11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2" name="Picture 11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3" name="Picture 11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4" name="Picture 11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5" name="Picture 11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6" name="Picture 11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7" name="Picture 11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8" name="Picture 11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9" name="Picture 11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0" name="Picture 11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1" name="Picture 1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2" name="Picture 11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3" name="Picture 11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4" name="Picture 11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5" name="Picture 11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6" name="Picture 11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7" name="Picture 11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8" name="Picture 11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9" name="Picture 11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0" name="Picture 11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1" name="Picture 11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2" name="Picture 11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3" name="Picture 11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4" name="Picture 11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5" name="Picture 11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6" name="Picture 11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7" name="Picture 11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8" name="Picture 11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9" name="Picture 11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0" name="Picture 11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1" name="Picture 11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2" name="Picture 1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3" name="Picture 11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4" name="Picture 11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5" name="Picture 11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6" name="Picture 11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7" name="Picture 11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8" name="Picture 11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9" name="Picture 11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0" name="Picture 11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1" name="Picture 11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2" name="Picture 11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3" name="Picture 11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4" name="Picture 11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5" name="Picture 11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6" name="Picture 11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7" name="Picture 11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8" name="Picture 11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9" name="Picture 11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0" name="Picture 11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1" name="Picture 1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2" name="Picture 12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3" name="Picture 12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4" name="Picture 12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5" name="Picture 12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6" name="Picture 12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7" name="Picture 12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8" name="Picture 12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9" name="Picture 12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0" name="Picture 1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1" name="Picture 12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2" name="Picture 12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3" name="Picture 12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4" name="Picture 12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5" name="Picture 12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6" name="Picture 12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7" name="Picture 12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8" name="Picture 12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9" name="Picture 12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20" name="Picture 12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21" name="Picture 12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22" name="Picture 12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23" name="Picture 12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24" name="Picture 12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25" name="Picture 12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26" name="Picture 12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27" name="Picture 12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28" name="Picture 12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29" name="Picture 12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0" name="Picture 12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1" name="Picture 12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2" name="Picture 12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3" name="Picture 12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34" name="Picture 12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5" name="Picture 12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36" name="Picture 12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7" name="Picture 12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8" name="Picture 12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9" name="Picture 12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0" name="Picture 12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1" name="Picture 12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2" name="Picture 12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3" name="Picture 12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44" name="Picture 12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5" name="Picture 12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46" name="Picture 12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7" name="Picture 12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8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9" name="Picture 12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0" name="Picture 12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1" name="Picture 12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2" name="Picture 12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3" name="Picture 12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4" name="Picture 12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5" name="Picture 12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56" name="Picture 12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7" name="Picture 12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58" name="Picture 12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9" name="Picture 12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60" name="Picture 12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61" name="Picture 12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62" name="Picture 12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63" name="Picture 12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264" name="Picture 12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65" name="Picture 12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266" name="Picture 12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67" name="Picture 12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68" name="Picture 12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69" name="Picture 12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0" name="Picture 12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1" name="Picture 12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2" name="Picture 12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3" name="Picture 12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274" name="Picture 12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5" name="Picture 12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276" name="Picture 12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7" name="Picture 12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8" name="Picture 12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9" name="Picture 12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0" name="Picture 12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1" name="Picture 12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2" name="Picture 12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3" name="Picture 12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4" name="Picture 12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5" name="Picture 12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86" name="Picture 12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87" name="Picture 12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88" name="Picture 12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89" name="Picture 12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0" name="Picture 12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1" name="Picture 12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2" name="Picture 12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3" name="Picture 12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94" name="Picture 12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5" name="Picture 12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96" name="Picture 12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7" name="Picture 12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8" name="Picture 12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9" name="Picture 12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0" name="Picture 12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1" name="Picture 13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2" name="Picture 13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3" name="Picture 13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304" name="Picture 13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5" name="Picture 13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306" name="Picture 13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7" name="Picture 13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8" name="Picture 13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9" name="Picture 13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0" name="Picture 13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1" name="Picture 13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2" name="Picture 13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3" name="Picture 13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4" name="Picture 13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5" name="Picture 13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316" name="Picture 13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7" name="Picture 13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318" name="Picture 13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9" name="Picture 13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20" name="Picture 13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21" name="Picture 13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22" name="Picture 13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23" name="Picture 13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24" name="Picture 13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25" name="Picture 13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26" name="Picture 13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27" name="Picture 13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28" name="Picture 13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29" name="Picture 13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0" name="Picture 13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1" name="Picture 13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2" name="Picture 13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3" name="Picture 13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34" name="Picture 13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5" name="Picture 13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36" name="Picture 13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7" name="Picture 13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8" name="Picture 13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9" name="Picture 13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0" name="Picture 13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1" name="Picture 13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2" name="Picture 13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3" name="Picture 13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4" name="Picture 13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5" name="Picture 13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6" name="Picture 13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7" name="Picture 13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48" name="Picture 13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9" name="Picture 13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50" name="Picture 13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1" name="Picture 13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2" name="Picture 13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3" name="Picture 13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4" name="Picture 13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5" name="Picture 13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6" name="Picture 13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7" name="Picture 13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58" name="Picture 13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9" name="Picture 13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60" name="Picture 13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1" name="Picture 13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2" name="Picture 13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3" name="Picture 13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4" name="Picture 13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5" name="Picture 13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6" name="Picture 13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7" name="Picture 13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8" name="Picture 13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9" name="Picture 13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70" name="Picture 13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1" name="Picture 13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72" name="Picture 13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3" name="Picture 1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4" name="Picture 13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5" name="Picture 13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6" name="Picture 13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7" name="Picture 13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8" name="Picture 13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9" name="Picture 13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80" name="Picture 13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1" name="Picture 13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82" name="Picture 13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3" name="Picture 13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4" name="Picture 13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5" name="Picture 13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6" name="Picture 13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7" name="Picture 13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8" name="Picture 13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9" name="Picture 13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0" name="Picture 13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1" name="Picture 13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2" name="Picture 13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3" name="Picture 13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94" name="Picture 13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5" name="Picture 13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96" name="Picture 13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7" name="Picture 13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8" name="Picture 13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9" name="Picture 13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0" name="Picture 13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1" name="Picture 14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2" name="Picture 14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3" name="Picture 14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04" name="Picture 14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5" name="Picture 14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06" name="Picture 14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7" name="Picture 14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8" name="Picture 14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9" name="Picture 14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0" name="Picture 14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1" name="Picture 14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2" name="Picture 14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3" name="Picture 14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4" name="Picture 14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5" name="Picture 14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16" name="Picture 14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7" name="Picture 14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18" name="Picture 14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9" name="Picture 14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0" name="Picture 14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1" name="Picture 14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2" name="Picture 14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3" name="Picture 14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4" name="Picture 14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5" name="Picture 14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26" name="Picture 14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7" name="Picture 14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28" name="Picture 14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9" name="Picture 14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0" name="Picture 14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1" name="Picture 14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2" name="Picture 14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3" name="Picture 14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4" name="Picture 14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5" name="Picture 14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6" name="Picture 14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7" name="Picture 14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8" name="Picture 14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9" name="Picture 14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40" name="Picture 14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1" name="Picture 14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42" name="Picture 14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3" name="Picture 14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4" name="Picture 14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5" name="Picture 14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6" name="Picture 14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7" name="Picture 14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8" name="Picture 14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9" name="Picture 14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50" name="Picture 14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1" name="Picture 14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52" name="Picture 14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3" name="Picture 14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4" name="Picture 14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5" name="Picture 14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6" name="Picture 14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7" name="Picture 14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8" name="Picture 14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9" name="Picture 14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0" name="Picture 14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1" name="Picture 14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62" name="Picture 14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3" name="Picture 14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64" name="Picture 14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5" name="Picture 14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6" name="Picture 14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7" name="Picture 14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8" name="Picture 14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9" name="Picture 14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0" name="Picture 14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1" name="Picture 14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72" name="Picture 14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3" name="Picture 14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74" name="Picture 14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5" name="Picture 14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6" name="Picture 14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7" name="Picture 14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8" name="Picture 14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9" name="Picture 14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0" name="Picture 14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1" name="Picture 14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2" name="Picture 14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3" name="Picture 14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4" name="Picture 14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5" name="Picture 14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86" name="Picture 14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7" name="Picture 14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88" name="Picture 14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9" name="Picture 14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0" name="Picture 14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1" name="Picture 14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2" name="Picture 14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3" name="Picture 14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4" name="Picture 14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5" name="Picture 14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96" name="Picture 14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7" name="Picture 14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98" name="Picture 14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9" name="Picture 14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0" name="Picture 14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1" name="Picture 15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2" name="Picture 15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3" name="Picture 15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4" name="Picture 15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5" name="Picture 15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6" name="Picture 15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7" name="Picture 15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08" name="Picture 15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9" name="Picture 15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10" name="Picture 15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1" name="Picture 15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2" name="Picture 15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3" name="Picture 15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4" name="Picture 15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5" name="Picture 15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6" name="Picture 15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7" name="Picture 15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18" name="Picture 15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9" name="Picture 15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20" name="Picture 15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1" name="Picture 15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2" name="Picture 15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3" name="Picture 15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4" name="Picture 15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5" name="Picture 15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6" name="Picture 15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7" name="Picture 15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8" name="Picture 15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9" name="Picture 15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30" name="Picture 15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31" name="Picture 15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"/>
  <sheetViews>
    <sheetView tabSelected="1" zoomScaleNormal="100" workbookViewId="0">
      <selection activeCell="G14" sqref="G14"/>
    </sheetView>
  </sheetViews>
  <sheetFormatPr defaultRowHeight="17.25" x14ac:dyDescent="0.3"/>
  <cols>
    <col min="1" max="1" width="7.5" style="1" customWidth="1"/>
    <col min="2" max="2" width="11.1640625" style="1" customWidth="1"/>
    <col min="3" max="3" width="10.1640625" style="1" customWidth="1"/>
    <col min="4" max="4" width="30.33203125" style="1" customWidth="1"/>
    <col min="5" max="5" width="45" style="5" customWidth="1"/>
    <col min="6" max="6" width="39.33203125" style="5" customWidth="1"/>
    <col min="7" max="7" width="31.33203125" style="1" customWidth="1"/>
    <col min="8" max="8" width="13.1640625" style="1" bestFit="1" customWidth="1"/>
    <col min="9" max="16384" width="9.33203125" style="1"/>
  </cols>
  <sheetData>
    <row r="1" spans="1:38" x14ac:dyDescent="0.3">
      <c r="A1" s="41"/>
      <c r="B1" s="41"/>
      <c r="C1" s="41"/>
      <c r="D1" s="41"/>
      <c r="E1" s="49"/>
      <c r="F1" s="49"/>
      <c r="G1" s="11" t="s">
        <v>62</v>
      </c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</row>
    <row r="2" spans="1:38" x14ac:dyDescent="0.3">
      <c r="A2" s="41"/>
      <c r="B2" s="41"/>
      <c r="C2" s="41"/>
      <c r="D2" s="41"/>
      <c r="E2" s="41"/>
      <c r="F2" s="41"/>
      <c r="G2" s="48" t="s">
        <v>70</v>
      </c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</row>
    <row r="3" spans="1:38" ht="21.75" customHeight="1" x14ac:dyDescent="0.3">
      <c r="A3" s="41"/>
      <c r="B3" s="41"/>
      <c r="C3" s="41"/>
      <c r="D3" s="41"/>
      <c r="E3" s="41"/>
      <c r="F3" s="41"/>
      <c r="G3" s="48" t="s">
        <v>53</v>
      </c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</row>
    <row r="4" spans="1:38" ht="87" customHeight="1" x14ac:dyDescent="0.3">
      <c r="A4" s="182" t="s">
        <v>265</v>
      </c>
      <c r="B4" s="182"/>
      <c r="C4" s="182"/>
      <c r="D4" s="182"/>
      <c r="E4" s="182"/>
      <c r="F4" s="182"/>
      <c r="G4" s="182"/>
    </row>
    <row r="5" spans="1:38" ht="28.5" customHeight="1" x14ac:dyDescent="0.3">
      <c r="A5" s="41"/>
      <c r="B5" s="47"/>
      <c r="C5" s="47"/>
      <c r="D5" s="47"/>
      <c r="E5" s="50"/>
      <c r="F5" s="50"/>
      <c r="G5" s="29" t="s">
        <v>71</v>
      </c>
    </row>
    <row r="6" spans="1:38" ht="114.75" customHeight="1" x14ac:dyDescent="0.3">
      <c r="A6" s="179" t="s">
        <v>63</v>
      </c>
      <c r="B6" s="184" t="s">
        <v>64</v>
      </c>
      <c r="C6" s="185"/>
      <c r="D6" s="179" t="s">
        <v>65</v>
      </c>
      <c r="E6" s="179" t="s">
        <v>66</v>
      </c>
      <c r="F6" s="179" t="s">
        <v>67</v>
      </c>
      <c r="G6" s="94" t="s">
        <v>21</v>
      </c>
    </row>
    <row r="7" spans="1:38" s="77" customFormat="1" ht="37.5" customHeight="1" x14ac:dyDescent="0.2">
      <c r="A7" s="183"/>
      <c r="B7" s="186"/>
      <c r="C7" s="187"/>
      <c r="D7" s="183"/>
      <c r="E7" s="183"/>
      <c r="F7" s="183"/>
      <c r="G7" s="179" t="s">
        <v>68</v>
      </c>
    </row>
    <row r="8" spans="1:38" s="77" customFormat="1" ht="52.5" customHeight="1" x14ac:dyDescent="0.2">
      <c r="A8" s="180"/>
      <c r="B8" s="82" t="s">
        <v>23</v>
      </c>
      <c r="C8" s="82" t="s">
        <v>24</v>
      </c>
      <c r="D8" s="180"/>
      <c r="E8" s="180"/>
      <c r="F8" s="180"/>
      <c r="G8" s="180"/>
    </row>
    <row r="9" spans="1:38" s="80" customFormat="1" ht="28.5" customHeight="1" x14ac:dyDescent="0.2">
      <c r="A9" s="181" t="s">
        <v>18</v>
      </c>
      <c r="B9" s="181"/>
      <c r="C9" s="181"/>
      <c r="D9" s="181"/>
      <c r="E9" s="181"/>
      <c r="F9" s="181"/>
      <c r="G9" s="79">
        <f>G10+G13</f>
        <v>0</v>
      </c>
    </row>
    <row r="10" spans="1:38" s="104" customFormat="1" ht="26.25" customHeight="1" x14ac:dyDescent="0.2">
      <c r="A10" s="181" t="s">
        <v>174</v>
      </c>
      <c r="B10" s="181"/>
      <c r="C10" s="181"/>
      <c r="D10" s="181"/>
      <c r="E10" s="181"/>
      <c r="F10" s="181"/>
      <c r="G10" s="85">
        <f t="shared" ref="G10" si="0">G11</f>
        <v>-20002.7</v>
      </c>
    </row>
    <row r="11" spans="1:38" s="80" customFormat="1" ht="133.5" customHeight="1" x14ac:dyDescent="0.2">
      <c r="A11" s="83"/>
      <c r="B11" s="78" t="s">
        <v>175</v>
      </c>
      <c r="C11" s="83"/>
      <c r="D11" s="119" t="s">
        <v>176</v>
      </c>
      <c r="E11" s="119" t="s">
        <v>177</v>
      </c>
      <c r="F11" s="119" t="s">
        <v>178</v>
      </c>
      <c r="G11" s="85">
        <f>G12</f>
        <v>-20002.7</v>
      </c>
    </row>
    <row r="12" spans="1:38" s="80" customFormat="1" ht="123" customHeight="1" x14ac:dyDescent="0.2">
      <c r="A12" s="121"/>
      <c r="B12" s="86"/>
      <c r="C12" s="86" t="s">
        <v>179</v>
      </c>
      <c r="D12" s="83" t="s">
        <v>180</v>
      </c>
      <c r="E12" s="83" t="s">
        <v>181</v>
      </c>
      <c r="F12" s="83" t="s">
        <v>74</v>
      </c>
      <c r="G12" s="122">
        <f>'Հավելված 3'!G66</f>
        <v>-20002.7</v>
      </c>
    </row>
    <row r="13" spans="1:38" s="104" customFormat="1" ht="26.25" customHeight="1" x14ac:dyDescent="0.2">
      <c r="A13" s="181" t="s">
        <v>1</v>
      </c>
      <c r="B13" s="181"/>
      <c r="C13" s="181"/>
      <c r="D13" s="181"/>
      <c r="E13" s="181"/>
      <c r="F13" s="181"/>
      <c r="G13" s="85">
        <f t="shared" ref="G13" si="1">G14</f>
        <v>20002.700000000004</v>
      </c>
    </row>
    <row r="14" spans="1:38" s="80" customFormat="1" ht="134.25" customHeight="1" x14ac:dyDescent="0.2">
      <c r="A14" s="83"/>
      <c r="B14" s="78" t="s">
        <v>69</v>
      </c>
      <c r="C14" s="83"/>
      <c r="D14" s="84" t="s">
        <v>2</v>
      </c>
      <c r="E14" s="84" t="s">
        <v>19</v>
      </c>
      <c r="F14" s="84" t="s">
        <v>20</v>
      </c>
      <c r="G14" s="85">
        <f>SUM(G15:G16)</f>
        <v>20002.700000000004</v>
      </c>
    </row>
    <row r="15" spans="1:38" s="80" customFormat="1" ht="123" customHeight="1" x14ac:dyDescent="0.2">
      <c r="A15" s="121"/>
      <c r="B15" s="86"/>
      <c r="C15" s="86" t="s">
        <v>144</v>
      </c>
      <c r="D15" s="83" t="s">
        <v>2</v>
      </c>
      <c r="E15" s="83" t="s">
        <v>145</v>
      </c>
      <c r="F15" s="83" t="s">
        <v>54</v>
      </c>
      <c r="G15" s="87">
        <f>'Հավելված 3'!G21</f>
        <v>-49002.400000000001</v>
      </c>
    </row>
    <row r="16" spans="1:38" s="80" customFormat="1" ht="106.5" customHeight="1" x14ac:dyDescent="0.2">
      <c r="A16" s="83"/>
      <c r="B16" s="83"/>
      <c r="C16" s="86" t="s">
        <v>72</v>
      </c>
      <c r="D16" s="83" t="s">
        <v>73</v>
      </c>
      <c r="E16" s="83" t="s">
        <v>73</v>
      </c>
      <c r="F16" s="83" t="s">
        <v>74</v>
      </c>
      <c r="G16" s="87">
        <f>'Հավելված 3'!G35</f>
        <v>69005.100000000006</v>
      </c>
    </row>
  </sheetData>
  <mergeCells count="10">
    <mergeCell ref="G7:G8"/>
    <mergeCell ref="A9:F9"/>
    <mergeCell ref="A13:F13"/>
    <mergeCell ref="A4:G4"/>
    <mergeCell ref="A6:A8"/>
    <mergeCell ref="B6:C7"/>
    <mergeCell ref="D6:D8"/>
    <mergeCell ref="E6:E8"/>
    <mergeCell ref="F6:F8"/>
    <mergeCell ref="A10:F10"/>
  </mergeCells>
  <pageMargins left="0.31" right="0.2" top="0.43307086614173201" bottom="0.41" header="0.15748031496063" footer="0.15748031496063"/>
  <pageSetup scale="75" firstPageNumber="2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7"/>
  <sheetViews>
    <sheetView topLeftCell="A7" zoomScaleNormal="100" workbookViewId="0">
      <selection activeCell="G8" sqref="G8:G9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31.33203125" style="1" customWidth="1"/>
    <col min="8" max="8" width="21.5" style="1" customWidth="1"/>
    <col min="9" max="9" width="10.6640625" style="1"/>
    <col min="10" max="10" width="17.1640625" style="1" bestFit="1" customWidth="1"/>
    <col min="11" max="11" width="15.33203125" style="1" bestFit="1" customWidth="1"/>
    <col min="12" max="16384" width="10.6640625" style="1"/>
  </cols>
  <sheetData>
    <row r="1" spans="1:45" x14ac:dyDescent="0.3">
      <c r="A1" s="10"/>
      <c r="B1" s="10"/>
      <c r="C1" s="10"/>
      <c r="D1" s="10"/>
      <c r="E1" s="10"/>
      <c r="F1" s="10"/>
      <c r="G1" s="8"/>
      <c r="H1" s="11" t="s">
        <v>17</v>
      </c>
    </row>
    <row r="2" spans="1:45" x14ac:dyDescent="0.3">
      <c r="A2" s="41"/>
      <c r="B2" s="41"/>
      <c r="C2" s="41"/>
      <c r="D2" s="41"/>
      <c r="E2" s="41"/>
      <c r="F2" s="41"/>
      <c r="G2" s="41"/>
      <c r="H2" s="48" t="s">
        <v>70</v>
      </c>
      <c r="I2" s="27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</row>
    <row r="3" spans="1:45" x14ac:dyDescent="0.3">
      <c r="A3" s="41"/>
      <c r="B3" s="41"/>
      <c r="C3" s="41"/>
      <c r="D3" s="41"/>
      <c r="E3" s="41"/>
      <c r="F3" s="41"/>
      <c r="G3" s="41"/>
      <c r="H3" s="48" t="s">
        <v>53</v>
      </c>
      <c r="I3" s="27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</row>
    <row r="4" spans="1:45" ht="52.5" customHeight="1" x14ac:dyDescent="0.3">
      <c r="A4" s="188" t="s">
        <v>276</v>
      </c>
      <c r="B4" s="188"/>
      <c r="C4" s="188"/>
      <c r="D4" s="188"/>
      <c r="E4" s="188"/>
      <c r="F4" s="188"/>
      <c r="G4" s="188"/>
      <c r="H4" s="188"/>
    </row>
    <row r="5" spans="1:45" x14ac:dyDescent="0.3">
      <c r="A5" s="12"/>
      <c r="B5" s="12"/>
      <c r="C5" s="13"/>
      <c r="D5" s="14"/>
      <c r="E5" s="14"/>
      <c r="F5" s="14"/>
      <c r="G5" s="15"/>
      <c r="H5" s="16" t="s">
        <v>71</v>
      </c>
    </row>
    <row r="6" spans="1:45" ht="40.5" customHeight="1" x14ac:dyDescent="0.3">
      <c r="A6" s="189" t="s">
        <v>37</v>
      </c>
      <c r="B6" s="190"/>
      <c r="C6" s="195" t="s">
        <v>38</v>
      </c>
      <c r="D6" s="198" t="s">
        <v>21</v>
      </c>
      <c r="E6" s="199"/>
      <c r="F6" s="199"/>
      <c r="G6" s="199"/>
      <c r="H6" s="200"/>
    </row>
    <row r="7" spans="1:45" x14ac:dyDescent="0.3">
      <c r="A7" s="191"/>
      <c r="B7" s="192"/>
      <c r="C7" s="196"/>
      <c r="D7" s="201" t="s">
        <v>39</v>
      </c>
      <c r="E7" s="204" t="s">
        <v>3</v>
      </c>
      <c r="F7" s="205"/>
      <c r="G7" s="205"/>
      <c r="H7" s="206"/>
    </row>
    <row r="8" spans="1:45" x14ac:dyDescent="0.3">
      <c r="A8" s="193"/>
      <c r="B8" s="194"/>
      <c r="C8" s="196"/>
      <c r="D8" s="202"/>
      <c r="E8" s="207" t="s">
        <v>40</v>
      </c>
      <c r="F8" s="207" t="s">
        <v>41</v>
      </c>
      <c r="G8" s="207" t="s">
        <v>42</v>
      </c>
      <c r="H8" s="208" t="s">
        <v>43</v>
      </c>
    </row>
    <row r="9" spans="1:45" ht="80.25" customHeight="1" x14ac:dyDescent="0.3">
      <c r="A9" s="17" t="s">
        <v>23</v>
      </c>
      <c r="B9" s="17" t="s">
        <v>24</v>
      </c>
      <c r="C9" s="197"/>
      <c r="D9" s="203"/>
      <c r="E9" s="207"/>
      <c r="F9" s="207"/>
      <c r="G9" s="207"/>
      <c r="H9" s="208"/>
    </row>
    <row r="10" spans="1:45" s="3" customFormat="1" ht="28.5" customHeight="1" x14ac:dyDescent="0.3">
      <c r="A10" s="18"/>
      <c r="B10" s="18"/>
      <c r="C10" s="19" t="s">
        <v>18</v>
      </c>
      <c r="D10" s="20">
        <f>D11+D14</f>
        <v>49002.400000000009</v>
      </c>
      <c r="E10" s="20">
        <f t="shared" ref="E10:H10" si="0">E11+E14</f>
        <v>-45317.9</v>
      </c>
      <c r="F10" s="20">
        <f t="shared" si="0"/>
        <v>0</v>
      </c>
      <c r="G10" s="20">
        <f t="shared" si="0"/>
        <v>25315.200000000001</v>
      </c>
      <c r="H10" s="20">
        <f t="shared" si="0"/>
        <v>69005.100000000006</v>
      </c>
    </row>
    <row r="11" spans="1:45" s="3" customFormat="1" ht="47.25" customHeight="1" x14ac:dyDescent="0.3">
      <c r="A11" s="135"/>
      <c r="B11" s="135"/>
      <c r="C11" s="136" t="s">
        <v>169</v>
      </c>
      <c r="D11" s="20">
        <f>D13</f>
        <v>-20002.7</v>
      </c>
      <c r="E11" s="20">
        <f t="shared" ref="E11:H11" si="1">E13</f>
        <v>-20002.7</v>
      </c>
      <c r="F11" s="20">
        <f t="shared" si="1"/>
        <v>0</v>
      </c>
      <c r="G11" s="20">
        <f t="shared" si="1"/>
        <v>0</v>
      </c>
      <c r="H11" s="20">
        <f t="shared" si="1"/>
        <v>0</v>
      </c>
    </row>
    <row r="12" spans="1:45" x14ac:dyDescent="0.3">
      <c r="A12" s="135"/>
      <c r="B12" s="135"/>
      <c r="C12" s="132" t="s">
        <v>182</v>
      </c>
      <c r="D12" s="23"/>
      <c r="E12" s="23"/>
      <c r="F12" s="24"/>
      <c r="G12" s="24"/>
      <c r="H12" s="25"/>
    </row>
    <row r="13" spans="1:45" ht="62.25" customHeight="1" x14ac:dyDescent="0.3">
      <c r="A13" s="125" t="s">
        <v>167</v>
      </c>
      <c r="B13" s="125" t="s">
        <v>31</v>
      </c>
      <c r="C13" s="67" t="s">
        <v>166</v>
      </c>
      <c r="D13" s="6">
        <f>E13+F13+G13+H13</f>
        <v>-20002.7</v>
      </c>
      <c r="E13" s="6">
        <f>'Հավելված 3'!G66</f>
        <v>-20002.7</v>
      </c>
      <c r="F13" s="6">
        <v>0</v>
      </c>
      <c r="G13" s="6">
        <v>0</v>
      </c>
      <c r="H13" s="6">
        <v>0</v>
      </c>
      <c r="K13" s="26"/>
    </row>
    <row r="14" spans="1:45" s="3" customFormat="1" ht="47.25" customHeight="1" x14ac:dyDescent="0.3">
      <c r="A14" s="21"/>
      <c r="B14" s="22"/>
      <c r="C14" s="22" t="s">
        <v>13</v>
      </c>
      <c r="D14" s="20">
        <f>D16+D17</f>
        <v>69005.100000000006</v>
      </c>
      <c r="E14" s="20">
        <f t="shared" ref="E14:H14" si="2">E16+E17</f>
        <v>-25315.200000000001</v>
      </c>
      <c r="F14" s="20">
        <f t="shared" si="2"/>
        <v>0</v>
      </c>
      <c r="G14" s="20">
        <f t="shared" si="2"/>
        <v>25315.200000000001</v>
      </c>
      <c r="H14" s="20">
        <f t="shared" si="2"/>
        <v>69005.100000000006</v>
      </c>
    </row>
    <row r="15" spans="1:45" x14ac:dyDescent="0.3">
      <c r="A15" s="73"/>
      <c r="B15" s="73"/>
      <c r="C15" s="73" t="s">
        <v>44</v>
      </c>
      <c r="D15" s="23"/>
      <c r="E15" s="23"/>
      <c r="F15" s="24"/>
      <c r="G15" s="24"/>
      <c r="H15" s="25"/>
    </row>
    <row r="16" spans="1:45" ht="62.25" customHeight="1" x14ac:dyDescent="0.3">
      <c r="A16" s="76">
        <v>1023</v>
      </c>
      <c r="B16" s="76">
        <v>31001</v>
      </c>
      <c r="C16" s="9" t="s">
        <v>45</v>
      </c>
      <c r="D16" s="6">
        <f>E16+F16+G16+H16</f>
        <v>69005.100000000006</v>
      </c>
      <c r="E16" s="6">
        <v>0</v>
      </c>
      <c r="F16" s="6">
        <v>0</v>
      </c>
      <c r="G16" s="6">
        <v>0</v>
      </c>
      <c r="H16" s="6">
        <f>'Հավելված 3'!G35</f>
        <v>69005.100000000006</v>
      </c>
      <c r="K16" s="26"/>
    </row>
    <row r="17" spans="1:11" ht="62.25" customHeight="1" x14ac:dyDescent="0.3">
      <c r="A17" s="76" t="s">
        <v>106</v>
      </c>
      <c r="B17" s="76" t="s">
        <v>107</v>
      </c>
      <c r="C17" s="9" t="s">
        <v>108</v>
      </c>
      <c r="D17" s="6">
        <f>E17+F17+G17+H17</f>
        <v>0</v>
      </c>
      <c r="E17" s="6">
        <f>+'Հավելված 3'!G53</f>
        <v>-25315.200000000001</v>
      </c>
      <c r="F17" s="6"/>
      <c r="G17" s="6">
        <f>+'Հավելված 3'!G55</f>
        <v>25315.200000000001</v>
      </c>
      <c r="H17" s="6"/>
      <c r="K17" s="26"/>
    </row>
  </sheetData>
  <mergeCells count="10">
    <mergeCell ref="A4:H4"/>
    <mergeCell ref="A6:B8"/>
    <mergeCell ref="C6:C9"/>
    <mergeCell ref="D6:H6"/>
    <mergeCell ref="D7:D9"/>
    <mergeCell ref="E7:H7"/>
    <mergeCell ref="E8:E9"/>
    <mergeCell ref="F8:F9"/>
    <mergeCell ref="G8:G9"/>
    <mergeCell ref="H8:H9"/>
  </mergeCells>
  <pageMargins left="0.17" right="0.17" top="0.44" bottom="0.45" header="0.3" footer="0.17"/>
  <pageSetup scale="81" firstPageNumber="4" orientation="landscape" useFirstPageNumber="1" verticalDpi="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9"/>
  <sheetViews>
    <sheetView topLeftCell="A40" zoomScaleNormal="100" zoomScaleSheetLayoutView="100" workbookViewId="0">
      <selection activeCell="G7" sqref="G7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35.5" style="2" customWidth="1"/>
    <col min="8" max="8" width="24.33203125" style="2" customWidth="1"/>
    <col min="9" max="9" width="25.5" style="2" customWidth="1"/>
    <col min="10" max="10" width="27.6640625" style="2" customWidth="1"/>
    <col min="11" max="11" width="23.6640625" style="2" bestFit="1" customWidth="1"/>
    <col min="12" max="12" width="26.1640625" style="2" customWidth="1"/>
    <col min="13" max="13" width="28.1640625" style="2" customWidth="1"/>
    <col min="14" max="14" width="9.33203125" style="2"/>
    <col min="15" max="15" width="27.5" style="2" customWidth="1"/>
    <col min="16" max="16" width="25.83203125" style="2" customWidth="1"/>
    <col min="17" max="16384" width="9.33203125" style="2"/>
  </cols>
  <sheetData>
    <row r="1" spans="1:41" ht="16.5" customHeight="1" x14ac:dyDescent="0.2">
      <c r="G1" s="11" t="s">
        <v>75</v>
      </c>
    </row>
    <row r="2" spans="1:41" s="1" customFormat="1" ht="17.25" x14ac:dyDescent="0.3">
      <c r="A2" s="41"/>
      <c r="B2" s="41"/>
      <c r="C2" s="41"/>
      <c r="D2" s="41"/>
      <c r="E2" s="41"/>
      <c r="F2" s="41"/>
      <c r="G2" s="48" t="s">
        <v>70</v>
      </c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</row>
    <row r="3" spans="1:41" s="1" customFormat="1" ht="21.75" customHeight="1" x14ac:dyDescent="0.3">
      <c r="A3" s="41"/>
      <c r="B3" s="41"/>
      <c r="C3" s="41"/>
      <c r="D3" s="41"/>
      <c r="E3" s="41"/>
      <c r="F3" s="41"/>
      <c r="G3" s="48" t="s">
        <v>53</v>
      </c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</row>
    <row r="4" spans="1:41" ht="41.25" customHeight="1" x14ac:dyDescent="0.2">
      <c r="A4" s="188" t="s">
        <v>273</v>
      </c>
      <c r="B4" s="188"/>
      <c r="C4" s="188"/>
      <c r="D4" s="188"/>
      <c r="E4" s="188"/>
      <c r="F4" s="188"/>
      <c r="G4" s="188"/>
    </row>
    <row r="5" spans="1:41" ht="17.25" x14ac:dyDescent="0.2">
      <c r="A5" s="47"/>
      <c r="B5" s="47"/>
      <c r="C5" s="47"/>
      <c r="D5" s="47"/>
      <c r="E5" s="47"/>
      <c r="F5" s="47"/>
      <c r="G5" s="47"/>
    </row>
    <row r="6" spans="1:41" ht="22.5" customHeight="1" x14ac:dyDescent="0.2">
      <c r="A6" s="51"/>
      <c r="B6" s="51"/>
      <c r="C6" s="51"/>
      <c r="D6" s="51"/>
      <c r="E6" s="51"/>
      <c r="F6" s="51"/>
      <c r="G6" s="16" t="s">
        <v>71</v>
      </c>
    </row>
    <row r="7" spans="1:41" ht="110.25" customHeight="1" x14ac:dyDescent="0.2">
      <c r="A7" s="209" t="s">
        <v>7</v>
      </c>
      <c r="B7" s="209"/>
      <c r="C7" s="209"/>
      <c r="D7" s="209" t="s">
        <v>0</v>
      </c>
      <c r="E7" s="209"/>
      <c r="F7" s="209" t="s">
        <v>6</v>
      </c>
      <c r="G7" s="111" t="s">
        <v>21</v>
      </c>
    </row>
    <row r="8" spans="1:41" s="4" customFormat="1" ht="76.5" customHeight="1" x14ac:dyDescent="0.2">
      <c r="A8" s="52" t="s">
        <v>27</v>
      </c>
      <c r="B8" s="52" t="s">
        <v>28</v>
      </c>
      <c r="C8" s="52" t="s">
        <v>29</v>
      </c>
      <c r="D8" s="52" t="s">
        <v>25</v>
      </c>
      <c r="E8" s="52" t="s">
        <v>26</v>
      </c>
      <c r="F8" s="209"/>
      <c r="G8" s="44" t="s">
        <v>22</v>
      </c>
    </row>
    <row r="9" spans="1:41" s="4" customFormat="1" ht="31.5" customHeight="1" x14ac:dyDescent="0.2">
      <c r="A9" s="45"/>
      <c r="B9" s="45"/>
      <c r="C9" s="45"/>
      <c r="D9" s="45"/>
      <c r="E9" s="45"/>
      <c r="F9" s="53" t="s">
        <v>8</v>
      </c>
      <c r="G9" s="54">
        <f>G11+G56</f>
        <v>0</v>
      </c>
      <c r="H9" s="65"/>
      <c r="I9" s="40"/>
    </row>
    <row r="10" spans="1:41" s="4" customFormat="1" ht="24" customHeight="1" x14ac:dyDescent="0.2">
      <c r="A10" s="45"/>
      <c r="B10" s="45"/>
      <c r="C10" s="45"/>
      <c r="D10" s="45"/>
      <c r="E10" s="45"/>
      <c r="F10" s="53" t="s">
        <v>3</v>
      </c>
      <c r="G10" s="53"/>
      <c r="H10" s="37"/>
      <c r="I10" s="37"/>
      <c r="J10" s="37"/>
      <c r="K10" s="37"/>
    </row>
    <row r="11" spans="1:41" s="4" customFormat="1" ht="44.25" customHeight="1" x14ac:dyDescent="0.2">
      <c r="A11" s="55" t="s">
        <v>4</v>
      </c>
      <c r="B11" s="45"/>
      <c r="C11" s="45"/>
      <c r="D11" s="45"/>
      <c r="E11" s="45"/>
      <c r="F11" s="53" t="s">
        <v>9</v>
      </c>
      <c r="G11" s="54">
        <f t="shared" ref="G11" si="0">G13</f>
        <v>20002.700000000004</v>
      </c>
    </row>
    <row r="12" spans="1:41" s="4" customFormat="1" ht="17.25" x14ac:dyDescent="0.2">
      <c r="A12" s="55"/>
      <c r="B12" s="45"/>
      <c r="C12" s="45"/>
      <c r="D12" s="45"/>
      <c r="E12" s="45"/>
      <c r="F12" s="53" t="s">
        <v>3</v>
      </c>
      <c r="G12" s="53"/>
    </row>
    <row r="13" spans="1:41" s="4" customFormat="1" ht="62.25" customHeight="1" x14ac:dyDescent="0.2">
      <c r="A13" s="45"/>
      <c r="B13" s="55" t="s">
        <v>4</v>
      </c>
      <c r="C13" s="45"/>
      <c r="D13" s="45"/>
      <c r="E13" s="45"/>
      <c r="F13" s="53" t="s">
        <v>10</v>
      </c>
      <c r="G13" s="54">
        <f>G15</f>
        <v>20002.700000000004</v>
      </c>
    </row>
    <row r="14" spans="1:41" s="4" customFormat="1" ht="17.25" x14ac:dyDescent="0.2">
      <c r="A14" s="45"/>
      <c r="B14" s="55"/>
      <c r="C14" s="45"/>
      <c r="D14" s="45"/>
      <c r="E14" s="45"/>
      <c r="F14" s="53" t="s">
        <v>3</v>
      </c>
      <c r="G14" s="53"/>
    </row>
    <row r="15" spans="1:41" s="4" customFormat="1" ht="34.5" x14ac:dyDescent="0.2">
      <c r="A15" s="45"/>
      <c r="B15" s="45"/>
      <c r="C15" s="55" t="s">
        <v>5</v>
      </c>
      <c r="D15" s="45"/>
      <c r="E15" s="31"/>
      <c r="F15" s="53" t="s">
        <v>11</v>
      </c>
      <c r="G15" s="54">
        <f>G17</f>
        <v>20002.700000000004</v>
      </c>
    </row>
    <row r="16" spans="1:41" s="4" customFormat="1" ht="17.25" x14ac:dyDescent="0.2">
      <c r="A16" s="45"/>
      <c r="B16" s="45"/>
      <c r="C16" s="55"/>
      <c r="D16" s="45"/>
      <c r="E16" s="31"/>
      <c r="F16" s="53" t="s">
        <v>3</v>
      </c>
      <c r="G16" s="53"/>
      <c r="H16" s="40"/>
    </row>
    <row r="17" spans="1:13" s="39" customFormat="1" ht="17.25" x14ac:dyDescent="0.2">
      <c r="A17" s="45"/>
      <c r="B17" s="45"/>
      <c r="C17" s="55"/>
      <c r="D17" s="45"/>
      <c r="E17" s="31"/>
      <c r="F17" s="56" t="s">
        <v>13</v>
      </c>
      <c r="G17" s="54">
        <f t="shared" ref="G17" si="1">G19</f>
        <v>20002.700000000004</v>
      </c>
    </row>
    <row r="18" spans="1:13" ht="17.25" x14ac:dyDescent="0.2">
      <c r="A18" s="57"/>
      <c r="B18" s="57"/>
      <c r="C18" s="57"/>
      <c r="D18" s="57"/>
      <c r="E18" s="57"/>
      <c r="F18" s="64" t="s">
        <v>57</v>
      </c>
      <c r="G18" s="57"/>
    </row>
    <row r="19" spans="1:13" s="4" customFormat="1" ht="24.75" customHeight="1" x14ac:dyDescent="0.2">
      <c r="A19" s="45"/>
      <c r="B19" s="45"/>
      <c r="C19" s="55"/>
      <c r="D19" s="31">
        <v>1023</v>
      </c>
      <c r="E19" s="31"/>
      <c r="F19" s="53" t="s">
        <v>12</v>
      </c>
      <c r="G19" s="54">
        <f>G21+G35+G45</f>
        <v>20002.700000000004</v>
      </c>
    </row>
    <row r="20" spans="1:13" s="4" customFormat="1" ht="17.25" x14ac:dyDescent="0.2">
      <c r="A20" s="45"/>
      <c r="B20" s="45"/>
      <c r="C20" s="55"/>
      <c r="D20" s="31"/>
      <c r="E20" s="31"/>
      <c r="F20" s="53" t="s">
        <v>3</v>
      </c>
      <c r="G20" s="43"/>
      <c r="M20" s="98"/>
    </row>
    <row r="21" spans="1:13" s="4" customFormat="1" ht="17.25" x14ac:dyDescent="0.2">
      <c r="A21" s="111"/>
      <c r="B21" s="111"/>
      <c r="C21" s="123"/>
      <c r="D21" s="124"/>
      <c r="E21" s="96">
        <v>11001</v>
      </c>
      <c r="F21" s="127" t="s">
        <v>146</v>
      </c>
      <c r="G21" s="128">
        <f>G23</f>
        <v>-49002.400000000001</v>
      </c>
      <c r="M21" s="98"/>
    </row>
    <row r="22" spans="1:13" s="4" customFormat="1" ht="17.25" x14ac:dyDescent="0.2">
      <c r="A22" s="111"/>
      <c r="B22" s="111"/>
      <c r="C22" s="123"/>
      <c r="D22" s="124"/>
      <c r="E22" s="96"/>
      <c r="F22" s="127" t="s">
        <v>14</v>
      </c>
      <c r="G22" s="128"/>
      <c r="M22" s="98"/>
    </row>
    <row r="23" spans="1:13" s="4" customFormat="1" ht="17.25" x14ac:dyDescent="0.2">
      <c r="A23" s="111"/>
      <c r="B23" s="111"/>
      <c r="C23" s="123"/>
      <c r="D23" s="124"/>
      <c r="E23" s="96"/>
      <c r="F23" s="127" t="s">
        <v>13</v>
      </c>
      <c r="G23" s="128">
        <f>G25</f>
        <v>-49002.400000000001</v>
      </c>
      <c r="M23" s="98"/>
    </row>
    <row r="24" spans="1:13" s="4" customFormat="1" ht="34.5" x14ac:dyDescent="0.2">
      <c r="A24" s="111"/>
      <c r="B24" s="111"/>
      <c r="C24" s="123"/>
      <c r="D24" s="124"/>
      <c r="E24" s="96"/>
      <c r="F24" s="127" t="s">
        <v>15</v>
      </c>
      <c r="G24" s="128"/>
      <c r="M24" s="98"/>
    </row>
    <row r="25" spans="1:13" s="4" customFormat="1" ht="17.25" x14ac:dyDescent="0.2">
      <c r="A25" s="111"/>
      <c r="B25" s="111"/>
      <c r="C25" s="123"/>
      <c r="D25" s="124"/>
      <c r="E25" s="96"/>
      <c r="F25" s="127" t="s">
        <v>16</v>
      </c>
      <c r="G25" s="128">
        <f>G26</f>
        <v>-49002.400000000001</v>
      </c>
      <c r="M25" s="98"/>
    </row>
    <row r="26" spans="1:13" s="4" customFormat="1" ht="17.25" x14ac:dyDescent="0.2">
      <c r="A26" s="111"/>
      <c r="B26" s="111"/>
      <c r="C26" s="123"/>
      <c r="D26" s="124"/>
      <c r="E26" s="96"/>
      <c r="F26" s="127" t="s">
        <v>52</v>
      </c>
      <c r="G26" s="128">
        <f>G27</f>
        <v>-49002.400000000001</v>
      </c>
      <c r="M26" s="98"/>
    </row>
    <row r="27" spans="1:13" s="4" customFormat="1" ht="34.5" x14ac:dyDescent="0.2">
      <c r="A27" s="111"/>
      <c r="B27" s="111"/>
      <c r="C27" s="123"/>
      <c r="D27" s="124"/>
      <c r="E27" s="96"/>
      <c r="F27" s="127" t="s">
        <v>147</v>
      </c>
      <c r="G27" s="128">
        <f>G28+G31+G33</f>
        <v>-49002.400000000001</v>
      </c>
      <c r="M27" s="98"/>
    </row>
    <row r="28" spans="1:13" s="4" customFormat="1" ht="20.25" customHeight="1" x14ac:dyDescent="0.2">
      <c r="A28" s="111"/>
      <c r="B28" s="111"/>
      <c r="C28" s="123"/>
      <c r="D28" s="124"/>
      <c r="E28" s="96"/>
      <c r="F28" s="127" t="s">
        <v>230</v>
      </c>
      <c r="G28" s="128">
        <f>G29+G30</f>
        <v>-43841</v>
      </c>
      <c r="M28" s="98"/>
    </row>
    <row r="29" spans="1:13" s="4" customFormat="1" ht="19.5" customHeight="1" x14ac:dyDescent="0.2">
      <c r="A29" s="111"/>
      <c r="B29" s="111"/>
      <c r="C29" s="123"/>
      <c r="D29" s="124"/>
      <c r="E29" s="96"/>
      <c r="F29" s="127" t="s">
        <v>264</v>
      </c>
      <c r="G29" s="128">
        <v>-194</v>
      </c>
      <c r="M29" s="98"/>
    </row>
    <row r="30" spans="1:13" s="4" customFormat="1" ht="22.5" customHeight="1" x14ac:dyDescent="0.2">
      <c r="A30" s="111"/>
      <c r="B30" s="111"/>
      <c r="C30" s="123"/>
      <c r="D30" s="124"/>
      <c r="E30" s="96"/>
      <c r="F30" s="127" t="s">
        <v>231</v>
      </c>
      <c r="G30" s="128">
        <f>+-3000-40647</f>
        <v>-43647</v>
      </c>
      <c r="M30" s="98"/>
    </row>
    <row r="31" spans="1:13" s="4" customFormat="1" ht="22.5" customHeight="1" x14ac:dyDescent="0.2">
      <c r="A31" s="111"/>
      <c r="B31" s="111"/>
      <c r="C31" s="123"/>
      <c r="D31" s="124"/>
      <c r="E31" s="96"/>
      <c r="F31" s="127" t="s">
        <v>232</v>
      </c>
      <c r="G31" s="128">
        <f>G32</f>
        <v>-775.4</v>
      </c>
      <c r="M31" s="98"/>
    </row>
    <row r="32" spans="1:13" s="4" customFormat="1" ht="21" customHeight="1" x14ac:dyDescent="0.2">
      <c r="A32" s="111"/>
      <c r="B32" s="111"/>
      <c r="C32" s="123"/>
      <c r="D32" s="124"/>
      <c r="E32" s="96"/>
      <c r="F32" s="127" t="s">
        <v>233</v>
      </c>
      <c r="G32" s="128">
        <v>-775.4</v>
      </c>
      <c r="M32" s="98"/>
    </row>
    <row r="33" spans="1:13" s="4" customFormat="1" ht="17.25" x14ac:dyDescent="0.2">
      <c r="A33" s="111"/>
      <c r="B33" s="111"/>
      <c r="C33" s="123"/>
      <c r="D33" s="124"/>
      <c r="E33" s="96"/>
      <c r="F33" s="127" t="s">
        <v>262</v>
      </c>
      <c r="G33" s="128">
        <f>G34</f>
        <v>-4386</v>
      </c>
      <c r="M33" s="98"/>
    </row>
    <row r="34" spans="1:13" s="4" customFormat="1" ht="17.25" x14ac:dyDescent="0.2">
      <c r="A34" s="111"/>
      <c r="B34" s="111"/>
      <c r="C34" s="123"/>
      <c r="D34" s="124"/>
      <c r="E34" s="96"/>
      <c r="F34" s="127" t="s">
        <v>263</v>
      </c>
      <c r="G34" s="128">
        <v>-4386</v>
      </c>
      <c r="M34" s="98"/>
    </row>
    <row r="35" spans="1:13" s="4" customFormat="1" ht="34.5" x14ac:dyDescent="0.2">
      <c r="A35" s="55"/>
      <c r="B35" s="55"/>
      <c r="C35" s="55"/>
      <c r="D35" s="55"/>
      <c r="E35" s="74" t="s">
        <v>31</v>
      </c>
      <c r="F35" s="53" t="s">
        <v>30</v>
      </c>
      <c r="G35" s="72">
        <f>G37</f>
        <v>69005.100000000006</v>
      </c>
      <c r="H35" s="40"/>
    </row>
    <row r="36" spans="1:13" s="4" customFormat="1" ht="27.75" customHeight="1" x14ac:dyDescent="0.2">
      <c r="A36" s="57"/>
      <c r="B36" s="58"/>
      <c r="C36" s="58"/>
      <c r="D36" s="74"/>
      <c r="E36" s="74"/>
      <c r="F36" s="59" t="s">
        <v>14</v>
      </c>
      <c r="G36" s="42"/>
      <c r="H36" s="40"/>
      <c r="I36" s="40"/>
      <c r="J36" s="40"/>
    </row>
    <row r="37" spans="1:13" s="4" customFormat="1" ht="27.75" customHeight="1" x14ac:dyDescent="0.2">
      <c r="A37" s="57"/>
      <c r="B37" s="58"/>
      <c r="C37" s="58"/>
      <c r="D37" s="74"/>
      <c r="E37" s="74"/>
      <c r="F37" s="36" t="s">
        <v>13</v>
      </c>
      <c r="G37" s="72">
        <f>G39</f>
        <v>69005.100000000006</v>
      </c>
    </row>
    <row r="38" spans="1:13" s="4" customFormat="1" ht="34.5" x14ac:dyDescent="0.2">
      <c r="A38" s="57"/>
      <c r="B38" s="58"/>
      <c r="C38" s="58"/>
      <c r="D38" s="74"/>
      <c r="E38" s="74"/>
      <c r="F38" s="36" t="s">
        <v>15</v>
      </c>
      <c r="G38" s="60"/>
    </row>
    <row r="39" spans="1:13" s="39" customFormat="1" ht="17.25" x14ac:dyDescent="0.2">
      <c r="A39" s="57"/>
      <c r="B39" s="58"/>
      <c r="C39" s="58"/>
      <c r="D39" s="74"/>
      <c r="E39" s="74"/>
      <c r="F39" s="36" t="s">
        <v>16</v>
      </c>
      <c r="G39" s="6">
        <f t="shared" ref="G39:G41" si="2">G40</f>
        <v>69005.100000000006</v>
      </c>
    </row>
    <row r="40" spans="1:13" s="39" customFormat="1" ht="17.25" x14ac:dyDescent="0.2">
      <c r="A40" s="57"/>
      <c r="B40" s="58"/>
      <c r="C40" s="58"/>
      <c r="D40" s="74"/>
      <c r="E40" s="74"/>
      <c r="F40" s="36" t="s">
        <v>32</v>
      </c>
      <c r="G40" s="6">
        <f t="shared" si="2"/>
        <v>69005.100000000006</v>
      </c>
    </row>
    <row r="41" spans="1:13" s="39" customFormat="1" ht="17.25" x14ac:dyDescent="0.2">
      <c r="A41" s="57"/>
      <c r="B41" s="58"/>
      <c r="C41" s="58"/>
      <c r="D41" s="74"/>
      <c r="E41" s="74"/>
      <c r="F41" s="36" t="s">
        <v>33</v>
      </c>
      <c r="G41" s="6">
        <f t="shared" si="2"/>
        <v>69005.100000000006</v>
      </c>
    </row>
    <row r="42" spans="1:13" s="39" customFormat="1" ht="17.25" x14ac:dyDescent="0.2">
      <c r="A42" s="57"/>
      <c r="B42" s="58"/>
      <c r="C42" s="58"/>
      <c r="D42" s="74"/>
      <c r="E42" s="74"/>
      <c r="F42" s="63" t="s">
        <v>55</v>
      </c>
      <c r="G42" s="6">
        <f>G43+G44</f>
        <v>69005.100000000006</v>
      </c>
    </row>
    <row r="43" spans="1:13" s="39" customFormat="1" ht="21" customHeight="1" x14ac:dyDescent="0.2">
      <c r="A43" s="95"/>
      <c r="B43" s="97"/>
      <c r="C43" s="97"/>
      <c r="D43" s="96"/>
      <c r="E43" s="96"/>
      <c r="F43" s="36" t="s">
        <v>104</v>
      </c>
      <c r="G43" s="6">
        <f>-1045-2824.6+6600+4584+994-51603.3</f>
        <v>-43294.9</v>
      </c>
    </row>
    <row r="44" spans="1:13" s="39" customFormat="1" ht="22.5" customHeight="1" x14ac:dyDescent="0.2">
      <c r="A44" s="57"/>
      <c r="B44" s="58"/>
      <c r="C44" s="58"/>
      <c r="D44" s="74"/>
      <c r="E44" s="74"/>
      <c r="F44" s="36" t="s">
        <v>56</v>
      </c>
      <c r="G44" s="6">
        <f>112300</f>
        <v>112300</v>
      </c>
      <c r="H44" s="66"/>
      <c r="I44" s="70"/>
    </row>
    <row r="45" spans="1:13" s="4" customFormat="1" ht="43.5" customHeight="1" x14ac:dyDescent="0.2">
      <c r="A45" s="55"/>
      <c r="B45" s="55"/>
      <c r="C45" s="55"/>
      <c r="D45" s="55"/>
      <c r="E45" s="74" t="s">
        <v>107</v>
      </c>
      <c r="F45" s="53" t="s">
        <v>108</v>
      </c>
      <c r="G45" s="72">
        <f t="shared" ref="G45" si="3">G47</f>
        <v>0</v>
      </c>
      <c r="H45" s="40"/>
    </row>
    <row r="46" spans="1:13" s="4" customFormat="1" ht="27.75" customHeight="1" x14ac:dyDescent="0.2">
      <c r="A46" s="57"/>
      <c r="B46" s="58"/>
      <c r="C46" s="58"/>
      <c r="D46" s="74"/>
      <c r="E46" s="74"/>
      <c r="F46" s="59" t="s">
        <v>14</v>
      </c>
      <c r="G46" s="42"/>
      <c r="H46" s="40"/>
      <c r="I46" s="40"/>
      <c r="J46" s="40"/>
    </row>
    <row r="47" spans="1:13" s="4" customFormat="1" ht="27.75" customHeight="1" x14ac:dyDescent="0.2">
      <c r="A47" s="57"/>
      <c r="B47" s="58"/>
      <c r="C47" s="58"/>
      <c r="D47" s="74"/>
      <c r="E47" s="74"/>
      <c r="F47" s="36" t="s">
        <v>13</v>
      </c>
      <c r="G47" s="72">
        <f>G49</f>
        <v>0</v>
      </c>
    </row>
    <row r="48" spans="1:13" s="4" customFormat="1" ht="34.5" x14ac:dyDescent="0.2">
      <c r="A48" s="57"/>
      <c r="B48" s="58"/>
      <c r="C48" s="58"/>
      <c r="D48" s="74"/>
      <c r="E48" s="74"/>
      <c r="F48" s="36" t="s">
        <v>15</v>
      </c>
      <c r="G48" s="60"/>
    </row>
    <row r="49" spans="1:7" s="39" customFormat="1" ht="17.25" x14ac:dyDescent="0.2">
      <c r="A49" s="57"/>
      <c r="B49" s="58"/>
      <c r="C49" s="58"/>
      <c r="D49" s="74"/>
      <c r="E49" s="74"/>
      <c r="F49" s="36" t="s">
        <v>16</v>
      </c>
      <c r="G49" s="6">
        <f t="shared" ref="G49:G50" si="4">G50</f>
        <v>0</v>
      </c>
    </row>
    <row r="50" spans="1:7" s="39" customFormat="1" ht="17.25" x14ac:dyDescent="0.2">
      <c r="A50" s="57"/>
      <c r="B50" s="58"/>
      <c r="C50" s="58"/>
      <c r="D50" s="74"/>
      <c r="E50" s="74"/>
      <c r="F50" s="36" t="s">
        <v>32</v>
      </c>
      <c r="G50" s="6">
        <f t="shared" si="4"/>
        <v>0</v>
      </c>
    </row>
    <row r="51" spans="1:7" s="39" customFormat="1" ht="17.25" x14ac:dyDescent="0.2">
      <c r="A51" s="57"/>
      <c r="B51" s="58"/>
      <c r="C51" s="58"/>
      <c r="D51" s="74"/>
      <c r="E51" s="74"/>
      <c r="F51" s="36" t="s">
        <v>33</v>
      </c>
      <c r="G51" s="6">
        <f>G52+G54</f>
        <v>0</v>
      </c>
    </row>
    <row r="52" spans="1:7" s="39" customFormat="1" ht="17.25" x14ac:dyDescent="0.2">
      <c r="A52" s="95"/>
      <c r="B52" s="97"/>
      <c r="C52" s="97"/>
      <c r="D52" s="96"/>
      <c r="E52" s="96"/>
      <c r="F52" s="118" t="s">
        <v>113</v>
      </c>
      <c r="G52" s="101">
        <f>G53</f>
        <v>-25315.200000000001</v>
      </c>
    </row>
    <row r="53" spans="1:7" s="39" customFormat="1" ht="17.25" x14ac:dyDescent="0.2">
      <c r="A53" s="95"/>
      <c r="B53" s="97"/>
      <c r="C53" s="97"/>
      <c r="D53" s="96"/>
      <c r="E53" s="96"/>
      <c r="F53" s="118" t="s">
        <v>114</v>
      </c>
      <c r="G53" s="101">
        <f>-G55</f>
        <v>-25315.200000000001</v>
      </c>
    </row>
    <row r="54" spans="1:7" s="39" customFormat="1" ht="17.25" x14ac:dyDescent="0.2">
      <c r="A54" s="57"/>
      <c r="B54" s="58"/>
      <c r="C54" s="58"/>
      <c r="D54" s="74"/>
      <c r="E54" s="74"/>
      <c r="F54" s="63" t="s">
        <v>116</v>
      </c>
      <c r="G54" s="6">
        <f>G55</f>
        <v>25315.200000000001</v>
      </c>
    </row>
    <row r="55" spans="1:7" s="39" customFormat="1" ht="17.25" x14ac:dyDescent="0.2">
      <c r="A55" s="95"/>
      <c r="B55" s="97"/>
      <c r="C55" s="97"/>
      <c r="D55" s="96"/>
      <c r="E55" s="96"/>
      <c r="F55" s="36" t="s">
        <v>115</v>
      </c>
      <c r="G55" s="6">
        <v>25315.200000000001</v>
      </c>
    </row>
    <row r="56" spans="1:7" s="4" customFormat="1" ht="28.5" customHeight="1" x14ac:dyDescent="0.2">
      <c r="A56" s="55" t="s">
        <v>171</v>
      </c>
      <c r="B56" s="120"/>
      <c r="C56" s="120"/>
      <c r="D56" s="120"/>
      <c r="E56" s="120"/>
      <c r="F56" s="53" t="s">
        <v>172</v>
      </c>
      <c r="G56" s="54">
        <f t="shared" ref="G56" si="5">G58</f>
        <v>-20002.7</v>
      </c>
    </row>
    <row r="57" spans="1:7" s="4" customFormat="1" ht="17.25" x14ac:dyDescent="0.2">
      <c r="A57" s="55"/>
      <c r="B57" s="120"/>
      <c r="C57" s="120"/>
      <c r="D57" s="120"/>
      <c r="E57" s="120"/>
      <c r="F57" s="53" t="s">
        <v>3</v>
      </c>
      <c r="G57" s="53"/>
    </row>
    <row r="58" spans="1:7" s="4" customFormat="1" ht="36" customHeight="1" x14ac:dyDescent="0.2">
      <c r="A58" s="120"/>
      <c r="B58" s="55" t="s">
        <v>61</v>
      </c>
      <c r="C58" s="120"/>
      <c r="D58" s="120"/>
      <c r="E58" s="120"/>
      <c r="F58" s="53" t="s">
        <v>173</v>
      </c>
      <c r="G58" s="54">
        <f>G60</f>
        <v>-20002.7</v>
      </c>
    </row>
    <row r="59" spans="1:7" s="4" customFormat="1" ht="17.25" x14ac:dyDescent="0.2">
      <c r="A59" s="120"/>
      <c r="B59" s="129"/>
      <c r="C59" s="129"/>
      <c r="D59" s="129"/>
      <c r="E59" s="129"/>
      <c r="F59" s="130" t="s">
        <v>57</v>
      </c>
      <c r="G59" s="53"/>
    </row>
    <row r="60" spans="1:7" s="4" customFormat="1" ht="23.25" customHeight="1" x14ac:dyDescent="0.2">
      <c r="A60" s="120"/>
      <c r="B60" s="129"/>
      <c r="C60" s="55" t="s">
        <v>61</v>
      </c>
      <c r="D60" s="120"/>
      <c r="E60" s="68"/>
      <c r="F60" s="53" t="s">
        <v>173</v>
      </c>
      <c r="G60" s="54">
        <f>G62</f>
        <v>-20002.7</v>
      </c>
    </row>
    <row r="61" spans="1:7" s="4" customFormat="1" ht="17.25" x14ac:dyDescent="0.2">
      <c r="A61" s="120"/>
      <c r="B61" s="129"/>
      <c r="C61" s="129"/>
      <c r="D61" s="129"/>
      <c r="E61" s="129"/>
      <c r="F61" s="130" t="s">
        <v>57</v>
      </c>
      <c r="G61" s="53"/>
    </row>
    <row r="62" spans="1:7" s="39" customFormat="1" ht="28.5" customHeight="1" x14ac:dyDescent="0.2">
      <c r="A62" s="120"/>
      <c r="B62" s="120"/>
      <c r="C62" s="55"/>
      <c r="D62" s="120"/>
      <c r="E62" s="68"/>
      <c r="F62" s="56" t="s">
        <v>169</v>
      </c>
      <c r="G62" s="54">
        <f t="shared" ref="G62" si="6">G64</f>
        <v>-20002.7</v>
      </c>
    </row>
    <row r="63" spans="1:7" ht="17.25" x14ac:dyDescent="0.2">
      <c r="A63" s="57"/>
      <c r="B63" s="57"/>
      <c r="C63" s="57"/>
      <c r="D63" s="57"/>
      <c r="E63" s="57"/>
      <c r="F63" s="64" t="s">
        <v>57</v>
      </c>
      <c r="G63" s="57"/>
    </row>
    <row r="64" spans="1:7" s="4" customFormat="1" ht="24.75" customHeight="1" x14ac:dyDescent="0.2">
      <c r="A64" s="120"/>
      <c r="B64" s="120"/>
      <c r="C64" s="55"/>
      <c r="D64" s="68" t="s">
        <v>167</v>
      </c>
      <c r="E64" s="68"/>
      <c r="F64" s="53" t="s">
        <v>168</v>
      </c>
      <c r="G64" s="54">
        <f>G66</f>
        <v>-20002.7</v>
      </c>
    </row>
    <row r="65" spans="1:13" s="4" customFormat="1" ht="27" customHeight="1" x14ac:dyDescent="0.2">
      <c r="A65" s="120"/>
      <c r="B65" s="120"/>
      <c r="C65" s="55"/>
      <c r="D65" s="68"/>
      <c r="E65" s="68"/>
      <c r="F65" s="126" t="s">
        <v>57</v>
      </c>
      <c r="G65" s="43"/>
      <c r="M65" s="98"/>
    </row>
    <row r="66" spans="1:13" s="4" customFormat="1" ht="34.5" x14ac:dyDescent="0.2">
      <c r="A66" s="111"/>
      <c r="B66" s="111"/>
      <c r="C66" s="123"/>
      <c r="D66" s="124"/>
      <c r="E66" s="96" t="s">
        <v>31</v>
      </c>
      <c r="F66" s="127" t="s">
        <v>166</v>
      </c>
      <c r="G66" s="128">
        <f>G68</f>
        <v>-20002.7</v>
      </c>
      <c r="M66" s="98"/>
    </row>
    <row r="67" spans="1:13" s="4" customFormat="1" ht="17.25" x14ac:dyDescent="0.2">
      <c r="A67" s="111"/>
      <c r="B67" s="111"/>
      <c r="C67" s="123"/>
      <c r="D67" s="124"/>
      <c r="E67" s="96"/>
      <c r="F67" s="127" t="s">
        <v>14</v>
      </c>
      <c r="G67" s="128"/>
      <c r="M67" s="98"/>
    </row>
    <row r="68" spans="1:13" s="4" customFormat="1" ht="24" customHeight="1" x14ac:dyDescent="0.2">
      <c r="A68" s="111"/>
      <c r="B68" s="111"/>
      <c r="C68" s="123"/>
      <c r="D68" s="124"/>
      <c r="E68" s="96"/>
      <c r="F68" s="127" t="s">
        <v>169</v>
      </c>
      <c r="G68" s="128">
        <f>G70</f>
        <v>-20002.7</v>
      </c>
      <c r="M68" s="98"/>
    </row>
    <row r="69" spans="1:13" s="4" customFormat="1" ht="34.5" x14ac:dyDescent="0.2">
      <c r="A69" s="111"/>
      <c r="B69" s="111"/>
      <c r="C69" s="123"/>
      <c r="D69" s="124"/>
      <c r="E69" s="96"/>
      <c r="F69" s="127" t="s">
        <v>15</v>
      </c>
      <c r="G69" s="128"/>
      <c r="M69" s="98"/>
    </row>
    <row r="70" spans="1:13" s="4" customFormat="1" ht="17.25" x14ac:dyDescent="0.2">
      <c r="A70" s="111"/>
      <c r="B70" s="111"/>
      <c r="C70" s="123"/>
      <c r="D70" s="124"/>
      <c r="E70" s="96"/>
      <c r="F70" s="127" t="s">
        <v>16</v>
      </c>
      <c r="G70" s="128">
        <f>G71</f>
        <v>-20002.7</v>
      </c>
      <c r="M70" s="98"/>
    </row>
    <row r="71" spans="1:13" s="4" customFormat="1" ht="17.25" x14ac:dyDescent="0.2">
      <c r="A71" s="111"/>
      <c r="B71" s="111"/>
      <c r="C71" s="123"/>
      <c r="D71" s="124"/>
      <c r="E71" s="96"/>
      <c r="F71" s="127" t="s">
        <v>32</v>
      </c>
      <c r="G71" s="128">
        <f>G72</f>
        <v>-20002.7</v>
      </c>
      <c r="M71" s="98"/>
    </row>
    <row r="72" spans="1:13" s="4" customFormat="1" ht="17.25" x14ac:dyDescent="0.2">
      <c r="A72" s="111"/>
      <c r="B72" s="111"/>
      <c r="C72" s="123"/>
      <c r="D72" s="124"/>
      <c r="E72" s="96"/>
      <c r="F72" s="127" t="s">
        <v>33</v>
      </c>
      <c r="G72" s="128">
        <f>G73</f>
        <v>-20002.7</v>
      </c>
      <c r="M72" s="98"/>
    </row>
    <row r="73" spans="1:13" s="4" customFormat="1" ht="17.25" x14ac:dyDescent="0.2">
      <c r="A73" s="111"/>
      <c r="B73" s="111"/>
      <c r="C73" s="123"/>
      <c r="D73" s="124"/>
      <c r="E73" s="96"/>
      <c r="F73" s="127" t="s">
        <v>170</v>
      </c>
      <c r="G73" s="128">
        <f>G74</f>
        <v>-20002.7</v>
      </c>
      <c r="M73" s="98"/>
    </row>
    <row r="74" spans="1:13" s="4" customFormat="1" ht="17.25" x14ac:dyDescent="0.2">
      <c r="A74" s="111"/>
      <c r="B74" s="111"/>
      <c r="C74" s="123"/>
      <c r="D74" s="124"/>
      <c r="E74" s="96"/>
      <c r="F74" s="127" t="s">
        <v>104</v>
      </c>
      <c r="G74" s="128">
        <v>-20002.7</v>
      </c>
      <c r="M74" s="98"/>
    </row>
    <row r="75" spans="1:13" ht="17.25" x14ac:dyDescent="0.2">
      <c r="G75" s="69"/>
      <c r="H75" s="99"/>
      <c r="I75" s="102"/>
    </row>
    <row r="76" spans="1:13" x14ac:dyDescent="0.2">
      <c r="G76" s="102"/>
      <c r="J76" s="102"/>
    </row>
    <row r="77" spans="1:13" x14ac:dyDescent="0.2">
      <c r="G77" s="103"/>
      <c r="I77" s="102"/>
    </row>
    <row r="79" spans="1:13" x14ac:dyDescent="0.2">
      <c r="J79" s="102"/>
    </row>
  </sheetData>
  <mergeCells count="4">
    <mergeCell ref="A4:G4"/>
    <mergeCell ref="A7:C7"/>
    <mergeCell ref="D7:E7"/>
    <mergeCell ref="F7:F8"/>
  </mergeCells>
  <pageMargins left="0.24" right="0.23622047244094499" top="0.47244094488188998" bottom="0.511811023622047" header="0.31496062992126" footer="0.31496062992126"/>
  <pageSetup paperSize="9" scale="80" firstPageNumber="5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5"/>
  <sheetViews>
    <sheetView topLeftCell="A13" workbookViewId="0">
      <selection activeCell="C18" sqref="C18"/>
    </sheetView>
  </sheetViews>
  <sheetFormatPr defaultColWidth="10.6640625" defaultRowHeight="17.25" x14ac:dyDescent="0.3"/>
  <cols>
    <col min="1" max="1" width="14.1640625" style="1" customWidth="1"/>
    <col min="2" max="2" width="18" style="1" customWidth="1"/>
    <col min="3" max="3" width="61.5" style="1" customWidth="1"/>
    <col min="4" max="4" width="44.83203125" style="1" customWidth="1"/>
    <col min="5" max="5" width="18.5" style="1" customWidth="1"/>
    <col min="6" max="6" width="14" style="1" bestFit="1" customWidth="1"/>
    <col min="7" max="8" width="10.6640625" style="1"/>
    <col min="9" max="9" width="18.33203125" style="1" bestFit="1" customWidth="1"/>
    <col min="10" max="16384" width="10.6640625" style="1"/>
  </cols>
  <sheetData>
    <row r="1" spans="1:43" x14ac:dyDescent="0.3">
      <c r="D1" s="11" t="s">
        <v>46</v>
      </c>
    </row>
    <row r="2" spans="1:43" x14ac:dyDescent="0.3">
      <c r="A2" s="41"/>
      <c r="B2" s="41"/>
      <c r="C2" s="41"/>
      <c r="D2" s="48" t="s">
        <v>70</v>
      </c>
      <c r="E2" s="41"/>
      <c r="G2" s="27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</row>
    <row r="3" spans="1:43" x14ac:dyDescent="0.3">
      <c r="A3" s="41"/>
      <c r="B3" s="41"/>
      <c r="C3" s="41"/>
      <c r="D3" s="48" t="s">
        <v>53</v>
      </c>
      <c r="E3" s="41"/>
      <c r="G3" s="27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</row>
    <row r="4" spans="1:43" ht="62.25" customHeight="1" x14ac:dyDescent="0.3">
      <c r="A4" s="188" t="s">
        <v>112</v>
      </c>
      <c r="B4" s="188"/>
      <c r="C4" s="188"/>
      <c r="D4" s="188"/>
    </row>
    <row r="5" spans="1:43" ht="27" customHeight="1" x14ac:dyDescent="0.3">
      <c r="B5" s="46"/>
      <c r="C5" s="46"/>
      <c r="D5" s="16" t="s">
        <v>71</v>
      </c>
    </row>
    <row r="6" spans="1:43" ht="90.75" customHeight="1" x14ac:dyDescent="0.3">
      <c r="A6" s="210" t="s">
        <v>0</v>
      </c>
      <c r="B6" s="211"/>
      <c r="C6" s="212" t="s">
        <v>47</v>
      </c>
      <c r="D6" s="111" t="s">
        <v>21</v>
      </c>
    </row>
    <row r="7" spans="1:43" ht="23.25" customHeight="1" x14ac:dyDescent="0.3">
      <c r="A7" s="33" t="s">
        <v>48</v>
      </c>
      <c r="B7" s="33" t="s">
        <v>49</v>
      </c>
      <c r="C7" s="213"/>
      <c r="D7" s="75" t="s">
        <v>22</v>
      </c>
    </row>
    <row r="8" spans="1:43" s="3" customFormat="1" x14ac:dyDescent="0.3">
      <c r="A8" s="30"/>
      <c r="B8" s="30"/>
      <c r="C8" s="88" t="s">
        <v>18</v>
      </c>
      <c r="D8" s="34">
        <f>D10+D15</f>
        <v>49002.400000000009</v>
      </c>
      <c r="E8" s="35"/>
      <c r="F8" s="35"/>
      <c r="G8" s="35"/>
      <c r="H8" s="35"/>
      <c r="I8" s="35"/>
    </row>
    <row r="9" spans="1:43" x14ac:dyDescent="0.3">
      <c r="A9" s="33"/>
      <c r="B9" s="33"/>
      <c r="C9" s="89" t="s">
        <v>3</v>
      </c>
      <c r="D9" s="75"/>
    </row>
    <row r="10" spans="1:43" ht="20.25" customHeight="1" x14ac:dyDescent="0.3">
      <c r="A10" s="71"/>
      <c r="B10" s="32"/>
      <c r="C10" s="32" t="s">
        <v>169</v>
      </c>
      <c r="D10" s="6">
        <f>D12</f>
        <v>-20002.7</v>
      </c>
    </row>
    <row r="11" spans="1:43" x14ac:dyDescent="0.3">
      <c r="A11" s="71"/>
      <c r="B11" s="71"/>
      <c r="C11" s="71" t="s">
        <v>182</v>
      </c>
      <c r="D11" s="6"/>
    </row>
    <row r="12" spans="1:43" ht="43.5" customHeight="1" x14ac:dyDescent="0.3">
      <c r="A12" s="71" t="s">
        <v>167</v>
      </c>
      <c r="B12" s="71" t="s">
        <v>31</v>
      </c>
      <c r="C12" s="9" t="s">
        <v>166</v>
      </c>
      <c r="D12" s="6">
        <f>D14</f>
        <v>-20002.7</v>
      </c>
    </row>
    <row r="13" spans="1:43" ht="24" customHeight="1" x14ac:dyDescent="0.3">
      <c r="A13" s="71"/>
      <c r="B13" s="71"/>
      <c r="C13" s="71" t="s">
        <v>14</v>
      </c>
      <c r="D13" s="6"/>
    </row>
    <row r="14" spans="1:43" ht="22.5" customHeight="1" x14ac:dyDescent="0.3">
      <c r="A14" s="71"/>
      <c r="B14" s="71"/>
      <c r="C14" s="9" t="s">
        <v>169</v>
      </c>
      <c r="D14" s="6">
        <f>'Հավելված 3'!G66</f>
        <v>-20002.7</v>
      </c>
    </row>
    <row r="15" spans="1:43" ht="20.25" customHeight="1" x14ac:dyDescent="0.3">
      <c r="A15" s="71"/>
      <c r="B15" s="32"/>
      <c r="C15" s="32" t="s">
        <v>13</v>
      </c>
      <c r="D15" s="6">
        <f>D17+D20</f>
        <v>69005.100000000006</v>
      </c>
    </row>
    <row r="16" spans="1:43" x14ac:dyDescent="0.3">
      <c r="A16" s="71"/>
      <c r="B16" s="71"/>
      <c r="C16" s="71" t="s">
        <v>44</v>
      </c>
      <c r="D16" s="6"/>
    </row>
    <row r="17" spans="1:4" ht="43.5" customHeight="1" x14ac:dyDescent="0.3">
      <c r="A17" s="71">
        <v>1023</v>
      </c>
      <c r="B17" s="71">
        <v>31001</v>
      </c>
      <c r="C17" s="9" t="s">
        <v>45</v>
      </c>
      <c r="D17" s="6">
        <f t="shared" ref="D17" si="0">D19</f>
        <v>69005.100000000006</v>
      </c>
    </row>
    <row r="18" spans="1:4" ht="24" customHeight="1" x14ac:dyDescent="0.3">
      <c r="A18" s="71"/>
      <c r="B18" s="71"/>
      <c r="C18" s="71" t="s">
        <v>50</v>
      </c>
      <c r="D18" s="6"/>
    </row>
    <row r="19" spans="1:4" ht="22.5" customHeight="1" x14ac:dyDescent="0.3">
      <c r="A19" s="71"/>
      <c r="B19" s="71"/>
      <c r="C19" s="9" t="s">
        <v>1</v>
      </c>
      <c r="D19" s="6">
        <f>'Հավելված 3'!G35</f>
        <v>69005.100000000006</v>
      </c>
    </row>
    <row r="20" spans="1:4" ht="34.5" x14ac:dyDescent="0.3">
      <c r="A20" s="71" t="s">
        <v>106</v>
      </c>
      <c r="B20" s="71" t="s">
        <v>107</v>
      </c>
      <c r="C20" s="9" t="s">
        <v>108</v>
      </c>
      <c r="D20" s="6">
        <f>D22</f>
        <v>0</v>
      </c>
    </row>
    <row r="21" spans="1:4" x14ac:dyDescent="0.3">
      <c r="A21" s="116"/>
      <c r="B21" s="116"/>
      <c r="C21" s="117" t="s">
        <v>50</v>
      </c>
      <c r="D21" s="101"/>
    </row>
    <row r="22" spans="1:4" x14ac:dyDescent="0.3">
      <c r="A22" s="116"/>
      <c r="B22" s="116"/>
      <c r="C22" s="114" t="s">
        <v>1</v>
      </c>
      <c r="D22" s="101">
        <f>D24+D25</f>
        <v>0</v>
      </c>
    </row>
    <row r="23" spans="1:4" x14ac:dyDescent="0.3">
      <c r="A23" s="116"/>
      <c r="B23" s="116"/>
      <c r="C23" s="114" t="s">
        <v>110</v>
      </c>
      <c r="D23" s="101"/>
    </row>
    <row r="24" spans="1:4" ht="75.75" customHeight="1" x14ac:dyDescent="0.3">
      <c r="A24" s="116"/>
      <c r="B24" s="116"/>
      <c r="C24" s="114" t="s">
        <v>109</v>
      </c>
      <c r="D24" s="101">
        <f>'Հավելված 3'!G53</f>
        <v>-25315.200000000001</v>
      </c>
    </row>
    <row r="25" spans="1:4" ht="59.25" customHeight="1" x14ac:dyDescent="0.3">
      <c r="A25" s="116"/>
      <c r="B25" s="116"/>
      <c r="C25" s="114" t="s">
        <v>111</v>
      </c>
      <c r="D25" s="101">
        <f>'Հավելված 3'!G55</f>
        <v>25315.200000000001</v>
      </c>
    </row>
  </sheetData>
  <mergeCells count="3">
    <mergeCell ref="A4:D4"/>
    <mergeCell ref="A6:B6"/>
    <mergeCell ref="C6:C7"/>
  </mergeCells>
  <pageMargins left="0.56999999999999995" right="0.17" top="0.46" bottom="0.44" header="0.3" footer="0.2"/>
  <pageSetup scale="80" firstPageNumber="9" orientation="landscape" useFirstPageNumber="1" verticalDpi="0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opLeftCell="A10" zoomScaleNormal="100" zoomScaleSheetLayoutView="100" workbookViewId="0">
      <selection activeCell="A9" sqref="A9:I9"/>
    </sheetView>
  </sheetViews>
  <sheetFormatPr defaultColWidth="10.6640625" defaultRowHeight="17.25" x14ac:dyDescent="0.3"/>
  <cols>
    <col min="1" max="1" width="8.5" style="38" customWidth="1"/>
    <col min="2" max="2" width="10.33203125" style="38" customWidth="1"/>
    <col min="3" max="3" width="8" style="38" customWidth="1"/>
    <col min="4" max="4" width="11.1640625" style="38" customWidth="1"/>
    <col min="5" max="5" width="12.5" style="38" customWidth="1"/>
    <col min="6" max="6" width="19.33203125" style="38" customWidth="1"/>
    <col min="7" max="7" width="14.83203125" style="38" bestFit="1" customWidth="1"/>
    <col min="8" max="8" width="17.1640625" style="38" customWidth="1"/>
    <col min="9" max="9" width="32.5" style="38" customWidth="1"/>
    <col min="10" max="10" width="40.83203125" style="38" customWidth="1"/>
    <col min="11" max="11" width="17" style="38" bestFit="1" customWidth="1"/>
    <col min="12" max="12" width="24.83203125" style="38" customWidth="1"/>
    <col min="13" max="13" width="19.6640625" style="38" bestFit="1" customWidth="1"/>
    <col min="14" max="14" width="15" style="38" bestFit="1" customWidth="1"/>
    <col min="15" max="16384" width="10.6640625" style="38"/>
  </cols>
  <sheetData>
    <row r="1" spans="1:14" x14ac:dyDescent="0.3">
      <c r="J1" s="7" t="s">
        <v>51</v>
      </c>
    </row>
    <row r="2" spans="1:14" x14ac:dyDescent="0.3">
      <c r="J2" s="62" t="s">
        <v>70</v>
      </c>
    </row>
    <row r="3" spans="1:14" x14ac:dyDescent="0.3">
      <c r="J3" s="62" t="s">
        <v>53</v>
      </c>
    </row>
    <row r="4" spans="1:14" ht="53.25" customHeight="1" x14ac:dyDescent="0.3">
      <c r="A4" s="226" t="s">
        <v>275</v>
      </c>
      <c r="B4" s="226"/>
      <c r="C4" s="226"/>
      <c r="D4" s="226"/>
      <c r="E4" s="226"/>
      <c r="F4" s="226"/>
      <c r="G4" s="226"/>
      <c r="H4" s="226"/>
      <c r="I4" s="226"/>
      <c r="J4" s="226"/>
    </row>
    <row r="5" spans="1:14" ht="25.5" customHeight="1" x14ac:dyDescent="0.3">
      <c r="A5" s="61"/>
      <c r="B5" s="61"/>
      <c r="C5" s="61"/>
      <c r="D5" s="61"/>
      <c r="E5" s="61"/>
      <c r="F5" s="61"/>
      <c r="J5" s="93" t="s">
        <v>71</v>
      </c>
    </row>
    <row r="6" spans="1:14" s="81" customFormat="1" ht="84.75" customHeight="1" x14ac:dyDescent="0.2">
      <c r="A6" s="227" t="s">
        <v>63</v>
      </c>
      <c r="B6" s="227" t="s">
        <v>76</v>
      </c>
      <c r="C6" s="227"/>
      <c r="D6" s="227" t="s">
        <v>77</v>
      </c>
      <c r="E6" s="227"/>
      <c r="F6" s="227"/>
      <c r="G6" s="227"/>
      <c r="H6" s="227" t="s">
        <v>78</v>
      </c>
      <c r="I6" s="227" t="s">
        <v>79</v>
      </c>
      <c r="J6" s="110" t="s">
        <v>21</v>
      </c>
    </row>
    <row r="7" spans="1:14" s="81" customFormat="1" ht="73.5" customHeight="1" x14ac:dyDescent="0.2">
      <c r="A7" s="227"/>
      <c r="B7" s="90" t="s">
        <v>80</v>
      </c>
      <c r="C7" s="90" t="s">
        <v>85</v>
      </c>
      <c r="D7" s="90" t="s">
        <v>80</v>
      </c>
      <c r="E7" s="90" t="s">
        <v>81</v>
      </c>
      <c r="F7" s="90" t="s">
        <v>82</v>
      </c>
      <c r="G7" s="90" t="s">
        <v>83</v>
      </c>
      <c r="H7" s="227"/>
      <c r="I7" s="227"/>
      <c r="J7" s="90" t="s">
        <v>84</v>
      </c>
    </row>
    <row r="8" spans="1:14" s="81" customFormat="1" ht="21.75" customHeight="1" x14ac:dyDescent="0.2">
      <c r="A8" s="228" t="s">
        <v>18</v>
      </c>
      <c r="B8" s="229"/>
      <c r="C8" s="229"/>
      <c r="D8" s="229"/>
      <c r="E8" s="229"/>
      <c r="F8" s="229"/>
      <c r="G8" s="229"/>
      <c r="H8" s="229"/>
      <c r="I8" s="230"/>
      <c r="J8" s="91">
        <f>J9+J15</f>
        <v>0</v>
      </c>
    </row>
    <row r="9" spans="1:14" s="81" customFormat="1" ht="23.25" customHeight="1" x14ac:dyDescent="0.2">
      <c r="A9" s="218" t="s">
        <v>183</v>
      </c>
      <c r="B9" s="218"/>
      <c r="C9" s="218"/>
      <c r="D9" s="218"/>
      <c r="E9" s="218"/>
      <c r="F9" s="218"/>
      <c r="G9" s="218"/>
      <c r="H9" s="218"/>
      <c r="I9" s="218"/>
      <c r="J9" s="91">
        <f t="shared" ref="J9" si="0">J10</f>
        <v>-20002.7</v>
      </c>
      <c r="L9" s="100"/>
      <c r="M9" s="100"/>
      <c r="N9" s="100"/>
    </row>
    <row r="10" spans="1:14" s="81" customFormat="1" ht="30" customHeight="1" x14ac:dyDescent="0.2">
      <c r="A10" s="67"/>
      <c r="B10" s="131">
        <v>1169</v>
      </c>
      <c r="C10" s="219" t="s">
        <v>184</v>
      </c>
      <c r="D10" s="219"/>
      <c r="E10" s="219"/>
      <c r="F10" s="219"/>
      <c r="G10" s="219"/>
      <c r="H10" s="219"/>
      <c r="I10" s="219"/>
      <c r="J10" s="91">
        <f>J11</f>
        <v>-20002.7</v>
      </c>
      <c r="K10" s="105"/>
      <c r="L10" s="105"/>
      <c r="M10" s="105"/>
    </row>
    <row r="11" spans="1:14" s="81" customFormat="1" ht="37.5" customHeight="1" x14ac:dyDescent="0.2">
      <c r="A11" s="215"/>
      <c r="B11" s="216"/>
      <c r="C11" s="217"/>
      <c r="D11" s="137" t="s">
        <v>185</v>
      </c>
      <c r="E11" s="214" t="s">
        <v>180</v>
      </c>
      <c r="F11" s="214"/>
      <c r="G11" s="214"/>
      <c r="H11" s="214"/>
      <c r="I11" s="214"/>
      <c r="J11" s="133">
        <f>'Հավելված 3'!G66</f>
        <v>-20002.7</v>
      </c>
      <c r="K11" s="105"/>
      <c r="L11" s="105"/>
      <c r="M11" s="105"/>
    </row>
    <row r="12" spans="1:14" s="81" customFormat="1" ht="45.75" customHeight="1" x14ac:dyDescent="0.2">
      <c r="A12" s="215"/>
      <c r="B12" s="216"/>
      <c r="C12" s="216"/>
      <c r="D12" s="216"/>
      <c r="E12" s="217"/>
      <c r="F12" s="214" t="s">
        <v>187</v>
      </c>
      <c r="G12" s="214"/>
      <c r="H12" s="214"/>
      <c r="I12" s="214"/>
      <c r="J12" s="214"/>
      <c r="K12" s="105"/>
      <c r="L12" s="105"/>
      <c r="M12" s="105"/>
    </row>
    <row r="13" spans="1:14" s="81" customFormat="1" ht="47.25" customHeight="1" x14ac:dyDescent="0.2">
      <c r="A13" s="215"/>
      <c r="B13" s="216"/>
      <c r="C13" s="216"/>
      <c r="D13" s="216"/>
      <c r="E13" s="216"/>
      <c r="F13" s="217"/>
      <c r="G13" s="214" t="s">
        <v>35</v>
      </c>
      <c r="H13" s="214"/>
      <c r="I13" s="214"/>
      <c r="J13" s="214"/>
    </row>
    <row r="14" spans="1:14" s="81" customFormat="1" ht="42.75" customHeight="1" x14ac:dyDescent="0.2">
      <c r="A14" s="215"/>
      <c r="B14" s="216"/>
      <c r="C14" s="216"/>
      <c r="D14" s="216"/>
      <c r="E14" s="216"/>
      <c r="F14" s="216"/>
      <c r="G14" s="217"/>
      <c r="H14" s="214" t="s">
        <v>186</v>
      </c>
      <c r="I14" s="214"/>
      <c r="J14" s="214"/>
    </row>
    <row r="15" spans="1:14" s="81" customFormat="1" ht="23.25" customHeight="1" x14ac:dyDescent="0.2">
      <c r="A15" s="218" t="s">
        <v>36</v>
      </c>
      <c r="B15" s="218"/>
      <c r="C15" s="218"/>
      <c r="D15" s="218"/>
      <c r="E15" s="218"/>
      <c r="F15" s="218"/>
      <c r="G15" s="218"/>
      <c r="H15" s="218"/>
      <c r="I15" s="218"/>
      <c r="J15" s="91">
        <f t="shared" ref="J15" si="1">J16</f>
        <v>20002.700000000004</v>
      </c>
      <c r="L15" s="100"/>
      <c r="M15" s="100"/>
      <c r="N15" s="100"/>
    </row>
    <row r="16" spans="1:14" s="81" customFormat="1" ht="30" customHeight="1" x14ac:dyDescent="0.2">
      <c r="A16" s="67"/>
      <c r="B16" s="92" t="s">
        <v>60</v>
      </c>
      <c r="C16" s="219" t="s">
        <v>59</v>
      </c>
      <c r="D16" s="219"/>
      <c r="E16" s="219"/>
      <c r="F16" s="219"/>
      <c r="G16" s="219"/>
      <c r="H16" s="219"/>
      <c r="I16" s="219"/>
      <c r="J16" s="91">
        <f>J17+J21+J28</f>
        <v>20002.700000000004</v>
      </c>
      <c r="K16" s="105"/>
      <c r="L16" s="105"/>
      <c r="M16" s="105"/>
    </row>
    <row r="17" spans="1:13" s="81" customFormat="1" ht="33" customHeight="1" x14ac:dyDescent="0.2">
      <c r="A17" s="215"/>
      <c r="B17" s="216"/>
      <c r="C17" s="217"/>
      <c r="D17" s="134" t="s">
        <v>148</v>
      </c>
      <c r="E17" s="214" t="s">
        <v>2</v>
      </c>
      <c r="F17" s="214"/>
      <c r="G17" s="214"/>
      <c r="H17" s="214"/>
      <c r="I17" s="214"/>
      <c r="J17" s="133">
        <f>'Հավելված 3'!G21</f>
        <v>-49002.400000000001</v>
      </c>
      <c r="K17" s="105"/>
      <c r="L17" s="105"/>
      <c r="M17" s="105"/>
    </row>
    <row r="18" spans="1:13" s="81" customFormat="1" ht="45.75" customHeight="1" x14ac:dyDescent="0.2">
      <c r="A18" s="215"/>
      <c r="B18" s="216"/>
      <c r="C18" s="216"/>
      <c r="D18" s="216"/>
      <c r="E18" s="217"/>
      <c r="F18" s="214" t="s">
        <v>149</v>
      </c>
      <c r="G18" s="214"/>
      <c r="H18" s="214"/>
      <c r="I18" s="214"/>
      <c r="J18" s="214"/>
      <c r="K18" s="105"/>
      <c r="L18" s="105"/>
      <c r="M18" s="105"/>
    </row>
    <row r="19" spans="1:13" s="81" customFormat="1" ht="30" customHeight="1" x14ac:dyDescent="0.2">
      <c r="A19" s="215"/>
      <c r="B19" s="216"/>
      <c r="C19" s="216"/>
      <c r="D19" s="216"/>
      <c r="E19" s="216"/>
      <c r="F19" s="217"/>
      <c r="G19" s="214" t="s">
        <v>58</v>
      </c>
      <c r="H19" s="214"/>
      <c r="I19" s="214"/>
      <c r="J19" s="214"/>
    </row>
    <row r="20" spans="1:13" s="81" customFormat="1" ht="42.75" customHeight="1" x14ac:dyDescent="0.2">
      <c r="A20" s="215"/>
      <c r="B20" s="216"/>
      <c r="C20" s="216"/>
      <c r="D20" s="216"/>
      <c r="E20" s="216"/>
      <c r="F20" s="216"/>
      <c r="G20" s="217"/>
      <c r="H20" s="214" t="s">
        <v>150</v>
      </c>
      <c r="I20" s="214"/>
      <c r="J20" s="214"/>
    </row>
    <row r="21" spans="1:13" s="81" customFormat="1" ht="48.75" customHeight="1" x14ac:dyDescent="0.2">
      <c r="A21" s="220"/>
      <c r="B21" s="221"/>
      <c r="C21" s="222"/>
      <c r="D21" s="92" t="s">
        <v>86</v>
      </c>
      <c r="E21" s="219" t="s">
        <v>73</v>
      </c>
      <c r="F21" s="219"/>
      <c r="G21" s="219"/>
      <c r="H21" s="219"/>
      <c r="I21" s="219"/>
      <c r="J21" s="91">
        <f>'Հավելված 3'!G35</f>
        <v>69005.100000000006</v>
      </c>
    </row>
    <row r="22" spans="1:13" s="81" customFormat="1" ht="32.25" customHeight="1" x14ac:dyDescent="0.2">
      <c r="A22" s="220"/>
      <c r="B22" s="221"/>
      <c r="C22" s="221"/>
      <c r="D22" s="221"/>
      <c r="E22" s="222"/>
      <c r="F22" s="219" t="s">
        <v>34</v>
      </c>
      <c r="G22" s="219"/>
      <c r="H22" s="219"/>
      <c r="I22" s="219"/>
      <c r="J22" s="219"/>
    </row>
    <row r="23" spans="1:13" s="81" customFormat="1" ht="42" customHeight="1" x14ac:dyDescent="0.2">
      <c r="A23" s="220"/>
      <c r="B23" s="221"/>
      <c r="C23" s="221"/>
      <c r="D23" s="221"/>
      <c r="E23" s="221"/>
      <c r="F23" s="222"/>
      <c r="G23" s="219" t="s">
        <v>35</v>
      </c>
      <c r="H23" s="219"/>
      <c r="I23" s="219"/>
      <c r="J23" s="219"/>
    </row>
    <row r="24" spans="1:13" s="81" customFormat="1" ht="48.75" customHeight="1" x14ac:dyDescent="0.2">
      <c r="A24" s="220"/>
      <c r="B24" s="221"/>
      <c r="C24" s="221"/>
      <c r="D24" s="221"/>
      <c r="E24" s="221"/>
      <c r="F24" s="221"/>
      <c r="G24" s="222"/>
      <c r="H24" s="219" t="s">
        <v>87</v>
      </c>
      <c r="I24" s="219"/>
      <c r="J24" s="219"/>
    </row>
    <row r="25" spans="1:13" s="81" customFormat="1" ht="48.75" customHeight="1" x14ac:dyDescent="0.2">
      <c r="A25" s="142"/>
      <c r="B25" s="143"/>
      <c r="C25" s="143"/>
      <c r="D25" s="143"/>
      <c r="E25" s="143"/>
      <c r="F25" s="143"/>
      <c r="G25" s="144"/>
      <c r="H25" s="141"/>
      <c r="I25" s="67" t="s">
        <v>267</v>
      </c>
      <c r="J25" s="115">
        <f>+'Հավելված 7'!F47</f>
        <v>2</v>
      </c>
    </row>
    <row r="26" spans="1:13" s="81" customFormat="1" ht="48.75" customHeight="1" x14ac:dyDescent="0.2">
      <c r="A26" s="142"/>
      <c r="B26" s="143"/>
      <c r="C26" s="143"/>
      <c r="D26" s="143"/>
      <c r="E26" s="143"/>
      <c r="F26" s="143"/>
      <c r="G26" s="144"/>
      <c r="H26" s="141"/>
      <c r="I26" s="67" t="s">
        <v>268</v>
      </c>
      <c r="J26" s="115">
        <f>'Հավելված 7'!F53+'Հավելված 7'!F54+'Հավելված 7'!F55+'Հավելված 7'!F56+'Հավելված 7'!F57+'Հավելված 7'!F58+'Հավելված 7'!F59+'Հավելված 7'!F61+'Հավելված 7'!F62</f>
        <v>-1417</v>
      </c>
    </row>
    <row r="27" spans="1:13" s="81" customFormat="1" ht="48.75" customHeight="1" x14ac:dyDescent="0.2">
      <c r="A27" s="142"/>
      <c r="B27" s="143"/>
      <c r="C27" s="143"/>
      <c r="D27" s="143"/>
      <c r="E27" s="143"/>
      <c r="F27" s="143"/>
      <c r="G27" s="144"/>
      <c r="H27" s="141"/>
      <c r="I27" s="67" t="s">
        <v>266</v>
      </c>
      <c r="J27" s="115">
        <f>'Հավելված 7'!F42+'Հավելված 7'!F43+'Հավելված 7'!F44+'Հավելված 7'!F45+'Հավելված 7'!F46+'Հավելված 7'!F48+'Հավելված 7'!F49+'Հավելված 7'!F50+'Հավելված 7'!F51+'Հավելված 7'!F52</f>
        <v>32</v>
      </c>
    </row>
    <row r="28" spans="1:13" s="81" customFormat="1" ht="48.75" customHeight="1" x14ac:dyDescent="0.2">
      <c r="A28" s="220"/>
      <c r="B28" s="221"/>
      <c r="C28" s="222"/>
      <c r="D28" s="109" t="s">
        <v>137</v>
      </c>
      <c r="E28" s="219" t="s">
        <v>105</v>
      </c>
      <c r="F28" s="219"/>
      <c r="G28" s="219"/>
      <c r="H28" s="219"/>
      <c r="I28" s="219"/>
      <c r="J28" s="91">
        <f>'Հավելված 3'!G45</f>
        <v>0</v>
      </c>
    </row>
    <row r="29" spans="1:13" s="81" customFormat="1" ht="48.75" customHeight="1" x14ac:dyDescent="0.2">
      <c r="A29" s="220"/>
      <c r="B29" s="221"/>
      <c r="C29" s="221"/>
      <c r="D29" s="221"/>
      <c r="E29" s="222"/>
      <c r="F29" s="223" t="s">
        <v>138</v>
      </c>
      <c r="G29" s="224"/>
      <c r="H29" s="224"/>
      <c r="I29" s="224"/>
      <c r="J29" s="225"/>
    </row>
    <row r="30" spans="1:13" s="81" customFormat="1" ht="48.75" customHeight="1" x14ac:dyDescent="0.2">
      <c r="A30" s="220"/>
      <c r="B30" s="221"/>
      <c r="C30" s="221"/>
      <c r="D30" s="221"/>
      <c r="E30" s="221"/>
      <c r="F30" s="222"/>
      <c r="G30" s="223" t="s">
        <v>35</v>
      </c>
      <c r="H30" s="224"/>
      <c r="I30" s="224"/>
      <c r="J30" s="225"/>
    </row>
    <row r="31" spans="1:13" s="81" customFormat="1" ht="48.75" customHeight="1" x14ac:dyDescent="0.2">
      <c r="A31" s="220"/>
      <c r="B31" s="221"/>
      <c r="C31" s="221"/>
      <c r="D31" s="221"/>
      <c r="E31" s="221"/>
      <c r="F31" s="221"/>
      <c r="G31" s="222"/>
      <c r="H31" s="219" t="s">
        <v>35</v>
      </c>
      <c r="I31" s="219"/>
      <c r="J31" s="219"/>
    </row>
    <row r="32" spans="1:13" s="81" customFormat="1" ht="57.75" customHeight="1" x14ac:dyDescent="0.2">
      <c r="A32" s="106"/>
      <c r="B32" s="107"/>
      <c r="C32" s="107"/>
      <c r="D32" s="107"/>
      <c r="E32" s="107"/>
      <c r="F32" s="107"/>
      <c r="G32" s="108"/>
      <c r="H32" s="109"/>
      <c r="I32" s="67" t="s">
        <v>139</v>
      </c>
      <c r="J32" s="165">
        <v>-32</v>
      </c>
    </row>
    <row r="33" spans="1:10" s="81" customFormat="1" ht="48.75" customHeight="1" x14ac:dyDescent="0.2">
      <c r="A33" s="106"/>
      <c r="B33" s="107"/>
      <c r="C33" s="107"/>
      <c r="D33" s="107"/>
      <c r="E33" s="107"/>
      <c r="F33" s="107"/>
      <c r="G33" s="108"/>
      <c r="H33" s="109"/>
      <c r="I33" s="67" t="s">
        <v>140</v>
      </c>
      <c r="J33" s="115" t="s">
        <v>141</v>
      </c>
    </row>
    <row r="34" spans="1:10" s="81" customFormat="1" ht="28.5" customHeight="1" x14ac:dyDescent="0.2">
      <c r="A34" s="106"/>
      <c r="B34" s="107"/>
      <c r="C34" s="107"/>
      <c r="D34" s="107"/>
      <c r="E34" s="107"/>
      <c r="F34" s="107"/>
      <c r="G34" s="108"/>
      <c r="H34" s="109"/>
      <c r="I34" s="67" t="s">
        <v>142</v>
      </c>
      <c r="J34" s="115">
        <v>3774</v>
      </c>
    </row>
    <row r="35" spans="1:10" s="81" customFormat="1" ht="48.75" customHeight="1" x14ac:dyDescent="0.2">
      <c r="A35" s="106"/>
      <c r="B35" s="107"/>
      <c r="C35" s="107"/>
      <c r="D35" s="107"/>
      <c r="E35" s="107"/>
      <c r="F35" s="107"/>
      <c r="G35" s="108"/>
      <c r="H35" s="109"/>
      <c r="I35" s="67" t="s">
        <v>143</v>
      </c>
      <c r="J35" s="115">
        <v>100</v>
      </c>
    </row>
  </sheetData>
  <mergeCells count="43">
    <mergeCell ref="A15:I15"/>
    <mergeCell ref="C16:I16"/>
    <mergeCell ref="A22:E22"/>
    <mergeCell ref="A19:F19"/>
    <mergeCell ref="G19:J19"/>
    <mergeCell ref="A20:G20"/>
    <mergeCell ref="H20:J20"/>
    <mergeCell ref="A4:J4"/>
    <mergeCell ref="E21:I21"/>
    <mergeCell ref="F22:J22"/>
    <mergeCell ref="G23:J23"/>
    <mergeCell ref="H24:J24"/>
    <mergeCell ref="A6:A7"/>
    <mergeCell ref="B6:C6"/>
    <mergeCell ref="D6:G6"/>
    <mergeCell ref="H6:H7"/>
    <mergeCell ref="I6:I7"/>
    <mergeCell ref="A8:I8"/>
    <mergeCell ref="A17:C17"/>
    <mergeCell ref="E17:I17"/>
    <mergeCell ref="A18:E18"/>
    <mergeCell ref="F18:J18"/>
    <mergeCell ref="A13:F13"/>
    <mergeCell ref="H31:J31"/>
    <mergeCell ref="A23:F23"/>
    <mergeCell ref="A24:G24"/>
    <mergeCell ref="A31:G31"/>
    <mergeCell ref="A21:C21"/>
    <mergeCell ref="A29:E29"/>
    <mergeCell ref="A28:C28"/>
    <mergeCell ref="A30:F30"/>
    <mergeCell ref="E28:I28"/>
    <mergeCell ref="F29:J29"/>
    <mergeCell ref="G30:J30"/>
    <mergeCell ref="G13:J13"/>
    <mergeCell ref="A14:G14"/>
    <mergeCell ref="H14:J14"/>
    <mergeCell ref="A9:I9"/>
    <mergeCell ref="C10:I10"/>
    <mergeCell ref="A11:C11"/>
    <mergeCell ref="E11:I11"/>
    <mergeCell ref="A12:E12"/>
    <mergeCell ref="F12:J12"/>
  </mergeCells>
  <pageMargins left="0.39370078740157499" right="0.23622047244094499" top="0.47244094488188998" bottom="0.511811023622047" header="0.31496062992126" footer="0.31496062992126"/>
  <pageSetup paperSize="9" scale="68" firstPageNumber="11" orientation="landscape" useFirstPageNumber="1" r:id="rId1"/>
  <headerFooter>
    <oddFooter>&amp;C&amp;P</oddFooter>
  </headerFooter>
  <rowBreaks count="1" manualBreakCount="1">
    <brk id="19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opLeftCell="A31" zoomScaleNormal="100" workbookViewId="0">
      <selection activeCell="O11" sqref="O11"/>
    </sheetView>
  </sheetViews>
  <sheetFormatPr defaultColWidth="10.6640625" defaultRowHeight="17.25" x14ac:dyDescent="0.3"/>
  <cols>
    <col min="1" max="1" width="8.5" style="38" customWidth="1"/>
    <col min="2" max="2" width="10.33203125" style="38" customWidth="1"/>
    <col min="3" max="3" width="8" style="38" customWidth="1"/>
    <col min="4" max="4" width="11.1640625" style="38" customWidth="1"/>
    <col min="5" max="5" width="12.5" style="38" customWidth="1"/>
    <col min="6" max="6" width="19.33203125" style="38" customWidth="1"/>
    <col min="7" max="7" width="14.83203125" style="38" bestFit="1" customWidth="1"/>
    <col min="8" max="8" width="16.83203125" style="38" customWidth="1"/>
    <col min="9" max="9" width="32.5" style="38" customWidth="1"/>
    <col min="10" max="10" width="39.6640625" style="38" customWidth="1"/>
    <col min="11" max="11" width="17" style="38" bestFit="1" customWidth="1"/>
    <col min="12" max="12" width="24.83203125" style="38" customWidth="1"/>
    <col min="13" max="13" width="19.6640625" style="38" bestFit="1" customWidth="1"/>
    <col min="14" max="14" width="15" style="38" bestFit="1" customWidth="1"/>
    <col min="15" max="16384" width="10.6640625" style="38"/>
  </cols>
  <sheetData>
    <row r="1" spans="1:14" x14ac:dyDescent="0.3">
      <c r="J1" s="7" t="s">
        <v>88</v>
      </c>
    </row>
    <row r="2" spans="1:14" x14ac:dyDescent="0.3">
      <c r="J2" s="62" t="s">
        <v>70</v>
      </c>
    </row>
    <row r="3" spans="1:14" x14ac:dyDescent="0.3">
      <c r="J3" s="62" t="s">
        <v>53</v>
      </c>
    </row>
    <row r="4" spans="1:14" ht="53.25" customHeight="1" x14ac:dyDescent="0.3">
      <c r="A4" s="226" t="s">
        <v>274</v>
      </c>
      <c r="B4" s="226"/>
      <c r="C4" s="226"/>
      <c r="D4" s="226"/>
      <c r="E4" s="226"/>
      <c r="F4" s="226"/>
      <c r="G4" s="226"/>
      <c r="H4" s="226"/>
      <c r="I4" s="226"/>
      <c r="J4" s="226"/>
    </row>
    <row r="5" spans="1:14" ht="25.5" customHeight="1" x14ac:dyDescent="0.3">
      <c r="A5" s="176"/>
      <c r="B5" s="176"/>
      <c r="C5" s="176"/>
      <c r="D5" s="176"/>
      <c r="E5" s="176"/>
      <c r="F5" s="176"/>
      <c r="J5" s="93" t="s">
        <v>71</v>
      </c>
    </row>
    <row r="6" spans="1:14" s="81" customFormat="1" ht="75.75" customHeight="1" x14ac:dyDescent="0.2">
      <c r="A6" s="227" t="s">
        <v>63</v>
      </c>
      <c r="B6" s="227" t="s">
        <v>76</v>
      </c>
      <c r="C6" s="227"/>
      <c r="D6" s="227" t="s">
        <v>77</v>
      </c>
      <c r="E6" s="227"/>
      <c r="F6" s="227"/>
      <c r="G6" s="227"/>
      <c r="H6" s="227" t="s">
        <v>78</v>
      </c>
      <c r="I6" s="227" t="s">
        <v>79</v>
      </c>
      <c r="J6" s="177" t="s">
        <v>21</v>
      </c>
    </row>
    <row r="7" spans="1:14" s="81" customFormat="1" ht="68.25" customHeight="1" x14ac:dyDescent="0.2">
      <c r="A7" s="227"/>
      <c r="B7" s="177" t="s">
        <v>80</v>
      </c>
      <c r="C7" s="177" t="s">
        <v>85</v>
      </c>
      <c r="D7" s="177" t="s">
        <v>80</v>
      </c>
      <c r="E7" s="177" t="s">
        <v>81</v>
      </c>
      <c r="F7" s="177" t="s">
        <v>82</v>
      </c>
      <c r="G7" s="177" t="s">
        <v>83</v>
      </c>
      <c r="H7" s="227"/>
      <c r="I7" s="227"/>
      <c r="J7" s="177" t="s">
        <v>84</v>
      </c>
    </row>
    <row r="8" spans="1:14" s="81" customFormat="1" ht="16.5" x14ac:dyDescent="0.2">
      <c r="A8" s="228" t="s">
        <v>18</v>
      </c>
      <c r="B8" s="229"/>
      <c r="C8" s="229"/>
      <c r="D8" s="229"/>
      <c r="E8" s="229"/>
      <c r="F8" s="229"/>
      <c r="G8" s="229"/>
      <c r="H8" s="229"/>
      <c r="I8" s="230"/>
      <c r="J8" s="91">
        <f>J9+J15</f>
        <v>0</v>
      </c>
    </row>
    <row r="9" spans="1:14" s="81" customFormat="1" ht="23.25" customHeight="1" x14ac:dyDescent="0.2">
      <c r="A9" s="218" t="s">
        <v>183</v>
      </c>
      <c r="B9" s="218"/>
      <c r="C9" s="218"/>
      <c r="D9" s="218"/>
      <c r="E9" s="218"/>
      <c r="F9" s="218"/>
      <c r="G9" s="218"/>
      <c r="H9" s="218"/>
      <c r="I9" s="218"/>
      <c r="J9" s="91">
        <f t="shared" ref="J9" si="0">J10</f>
        <v>-20002.7</v>
      </c>
      <c r="L9" s="100"/>
      <c r="M9" s="100"/>
      <c r="N9" s="100"/>
    </row>
    <row r="10" spans="1:14" s="81" customFormat="1" ht="30" customHeight="1" x14ac:dyDescent="0.2">
      <c r="A10" s="67"/>
      <c r="B10" s="171">
        <v>1169</v>
      </c>
      <c r="C10" s="219" t="s">
        <v>184</v>
      </c>
      <c r="D10" s="219"/>
      <c r="E10" s="219"/>
      <c r="F10" s="219"/>
      <c r="G10" s="219"/>
      <c r="H10" s="219"/>
      <c r="I10" s="219"/>
      <c r="J10" s="91">
        <f>J11</f>
        <v>-20002.7</v>
      </c>
      <c r="K10" s="105"/>
      <c r="L10" s="105"/>
      <c r="M10" s="105"/>
    </row>
    <row r="11" spans="1:14" s="81" customFormat="1" ht="37.5" customHeight="1" x14ac:dyDescent="0.2">
      <c r="A11" s="215"/>
      <c r="B11" s="216"/>
      <c r="C11" s="217"/>
      <c r="D11" s="137" t="s">
        <v>185</v>
      </c>
      <c r="E11" s="214" t="s">
        <v>180</v>
      </c>
      <c r="F11" s="214"/>
      <c r="G11" s="214"/>
      <c r="H11" s="214"/>
      <c r="I11" s="214"/>
      <c r="J11" s="133">
        <f>'Հավելված 3'!G66</f>
        <v>-20002.7</v>
      </c>
      <c r="K11" s="105"/>
      <c r="L11" s="105"/>
      <c r="M11" s="105"/>
    </row>
    <row r="12" spans="1:14" s="81" customFormat="1" ht="45.75" customHeight="1" x14ac:dyDescent="0.2">
      <c r="A12" s="215"/>
      <c r="B12" s="216"/>
      <c r="C12" s="216"/>
      <c r="D12" s="216"/>
      <c r="E12" s="217"/>
      <c r="F12" s="214" t="s">
        <v>187</v>
      </c>
      <c r="G12" s="214"/>
      <c r="H12" s="214"/>
      <c r="I12" s="214"/>
      <c r="J12" s="214"/>
      <c r="K12" s="105"/>
      <c r="L12" s="105"/>
      <c r="M12" s="105"/>
    </row>
    <row r="13" spans="1:14" s="81" customFormat="1" ht="47.25" customHeight="1" x14ac:dyDescent="0.2">
      <c r="A13" s="215"/>
      <c r="B13" s="216"/>
      <c r="C13" s="216"/>
      <c r="D13" s="216"/>
      <c r="E13" s="216"/>
      <c r="F13" s="217"/>
      <c r="G13" s="214" t="s">
        <v>35</v>
      </c>
      <c r="H13" s="214"/>
      <c r="I13" s="214"/>
      <c r="J13" s="214"/>
    </row>
    <row r="14" spans="1:14" s="81" customFormat="1" ht="42.75" customHeight="1" x14ac:dyDescent="0.2">
      <c r="A14" s="215"/>
      <c r="B14" s="216"/>
      <c r="C14" s="216"/>
      <c r="D14" s="216"/>
      <c r="E14" s="216"/>
      <c r="F14" s="216"/>
      <c r="G14" s="217"/>
      <c r="H14" s="214" t="s">
        <v>186</v>
      </c>
      <c r="I14" s="214"/>
      <c r="J14" s="214"/>
    </row>
    <row r="15" spans="1:14" s="81" customFormat="1" ht="23.25" customHeight="1" x14ac:dyDescent="0.2">
      <c r="A15" s="218" t="s">
        <v>36</v>
      </c>
      <c r="B15" s="218"/>
      <c r="C15" s="218"/>
      <c r="D15" s="218"/>
      <c r="E15" s="218"/>
      <c r="F15" s="218"/>
      <c r="G15" s="218"/>
      <c r="H15" s="218"/>
      <c r="I15" s="218"/>
      <c r="J15" s="91">
        <f t="shared" ref="J15" si="1">J16</f>
        <v>20002.700000000004</v>
      </c>
      <c r="L15" s="100"/>
      <c r="M15" s="100"/>
      <c r="N15" s="100"/>
    </row>
    <row r="16" spans="1:14" s="81" customFormat="1" ht="30" customHeight="1" x14ac:dyDescent="0.2">
      <c r="A16" s="67"/>
      <c r="B16" s="171" t="s">
        <v>60</v>
      </c>
      <c r="C16" s="219" t="s">
        <v>59</v>
      </c>
      <c r="D16" s="219"/>
      <c r="E16" s="219"/>
      <c r="F16" s="219"/>
      <c r="G16" s="219"/>
      <c r="H16" s="219"/>
      <c r="I16" s="219"/>
      <c r="J16" s="91">
        <f>J17+J21+J28</f>
        <v>20002.700000000004</v>
      </c>
      <c r="K16" s="105"/>
      <c r="L16" s="105"/>
      <c r="M16" s="105"/>
    </row>
    <row r="17" spans="1:13" s="81" customFormat="1" ht="33" customHeight="1" x14ac:dyDescent="0.2">
      <c r="A17" s="215"/>
      <c r="B17" s="216"/>
      <c r="C17" s="217"/>
      <c r="D17" s="175" t="s">
        <v>148</v>
      </c>
      <c r="E17" s="214" t="s">
        <v>2</v>
      </c>
      <c r="F17" s="214"/>
      <c r="G17" s="214"/>
      <c r="H17" s="214"/>
      <c r="I17" s="214"/>
      <c r="J17" s="133">
        <f>'Հավելված 3'!G21</f>
        <v>-49002.400000000001</v>
      </c>
      <c r="K17" s="105"/>
      <c r="L17" s="105"/>
      <c r="M17" s="105"/>
    </row>
    <row r="18" spans="1:13" s="81" customFormat="1" ht="45.75" customHeight="1" x14ac:dyDescent="0.2">
      <c r="A18" s="215"/>
      <c r="B18" s="216"/>
      <c r="C18" s="216"/>
      <c r="D18" s="216"/>
      <c r="E18" s="217"/>
      <c r="F18" s="214" t="s">
        <v>149</v>
      </c>
      <c r="G18" s="214"/>
      <c r="H18" s="214"/>
      <c r="I18" s="214"/>
      <c r="J18" s="214"/>
      <c r="K18" s="105"/>
      <c r="L18" s="105"/>
      <c r="M18" s="105"/>
    </row>
    <row r="19" spans="1:13" s="81" customFormat="1" ht="30" customHeight="1" x14ac:dyDescent="0.2">
      <c r="A19" s="215"/>
      <c r="B19" s="216"/>
      <c r="C19" s="216"/>
      <c r="D19" s="216"/>
      <c r="E19" s="216"/>
      <c r="F19" s="217"/>
      <c r="G19" s="214" t="s">
        <v>58</v>
      </c>
      <c r="H19" s="214"/>
      <c r="I19" s="214"/>
      <c r="J19" s="214"/>
    </row>
    <row r="20" spans="1:13" s="81" customFormat="1" ht="42.75" customHeight="1" x14ac:dyDescent="0.2">
      <c r="A20" s="215"/>
      <c r="B20" s="216"/>
      <c r="C20" s="216"/>
      <c r="D20" s="216"/>
      <c r="E20" s="216"/>
      <c r="F20" s="216"/>
      <c r="G20" s="217"/>
      <c r="H20" s="214" t="s">
        <v>150</v>
      </c>
      <c r="I20" s="214"/>
      <c r="J20" s="214"/>
    </row>
    <row r="21" spans="1:13" s="81" customFormat="1" ht="48.75" customHeight="1" x14ac:dyDescent="0.2">
      <c r="A21" s="220"/>
      <c r="B21" s="221"/>
      <c r="C21" s="222"/>
      <c r="D21" s="171" t="s">
        <v>86</v>
      </c>
      <c r="E21" s="219" t="s">
        <v>73</v>
      </c>
      <c r="F21" s="219"/>
      <c r="G21" s="219"/>
      <c r="H21" s="219"/>
      <c r="I21" s="219"/>
      <c r="J21" s="91">
        <f>'Հավելված 3'!G35</f>
        <v>69005.100000000006</v>
      </c>
    </row>
    <row r="22" spans="1:13" s="81" customFormat="1" ht="48.75" customHeight="1" x14ac:dyDescent="0.2">
      <c r="A22" s="220"/>
      <c r="B22" s="221"/>
      <c r="C22" s="221"/>
      <c r="D22" s="221"/>
      <c r="E22" s="222"/>
      <c r="F22" s="219" t="s">
        <v>34</v>
      </c>
      <c r="G22" s="219"/>
      <c r="H22" s="219"/>
      <c r="I22" s="219"/>
      <c r="J22" s="219"/>
    </row>
    <row r="23" spans="1:13" s="81" customFormat="1" ht="48.75" customHeight="1" x14ac:dyDescent="0.2">
      <c r="A23" s="220"/>
      <c r="B23" s="221"/>
      <c r="C23" s="221"/>
      <c r="D23" s="221"/>
      <c r="E23" s="221"/>
      <c r="F23" s="222"/>
      <c r="G23" s="219" t="s">
        <v>35</v>
      </c>
      <c r="H23" s="219"/>
      <c r="I23" s="219"/>
      <c r="J23" s="219"/>
    </row>
    <row r="24" spans="1:13" s="81" customFormat="1" ht="48.75" customHeight="1" x14ac:dyDescent="0.2">
      <c r="A24" s="220"/>
      <c r="B24" s="221"/>
      <c r="C24" s="221"/>
      <c r="D24" s="221"/>
      <c r="E24" s="221"/>
      <c r="F24" s="221"/>
      <c r="G24" s="222"/>
      <c r="H24" s="219" t="s">
        <v>87</v>
      </c>
      <c r="I24" s="219"/>
      <c r="J24" s="219"/>
    </row>
    <row r="25" spans="1:13" s="81" customFormat="1" ht="48.75" customHeight="1" x14ac:dyDescent="0.2">
      <c r="A25" s="172"/>
      <c r="B25" s="173"/>
      <c r="C25" s="173"/>
      <c r="D25" s="173"/>
      <c r="E25" s="173"/>
      <c r="F25" s="173"/>
      <c r="G25" s="174"/>
      <c r="H25" s="171"/>
      <c r="I25" s="67" t="s">
        <v>267</v>
      </c>
      <c r="J25" s="115">
        <f>+'Հավելված 7'!F47</f>
        <v>2</v>
      </c>
    </row>
    <row r="26" spans="1:13" s="81" customFormat="1" ht="48.75" customHeight="1" x14ac:dyDescent="0.2">
      <c r="A26" s="172"/>
      <c r="B26" s="173"/>
      <c r="C26" s="173"/>
      <c r="D26" s="173"/>
      <c r="E26" s="173"/>
      <c r="F26" s="173"/>
      <c r="G26" s="174"/>
      <c r="H26" s="171"/>
      <c r="I26" s="67" t="s">
        <v>268</v>
      </c>
      <c r="J26" s="115">
        <f>'Հավելված 7'!F53+'Հավելված 7'!F54+'Հավելված 7'!F55+'Հավելված 7'!F56+'Հավելված 7'!F57+'Հավելված 7'!F58+'Հավելված 7'!F59+'Հավելված 7'!F61+'Հավելված 7'!F62</f>
        <v>-1417</v>
      </c>
    </row>
    <row r="27" spans="1:13" s="81" customFormat="1" ht="48.75" customHeight="1" x14ac:dyDescent="0.2">
      <c r="A27" s="172"/>
      <c r="B27" s="173"/>
      <c r="C27" s="173"/>
      <c r="D27" s="173"/>
      <c r="E27" s="173"/>
      <c r="F27" s="173"/>
      <c r="G27" s="174"/>
      <c r="H27" s="171"/>
      <c r="I27" s="67" t="s">
        <v>266</v>
      </c>
      <c r="J27" s="115">
        <f>'Հավելված 7'!F42+'Հավելված 7'!F43+'Հավելված 7'!F44+'Հավելված 7'!F45+'Հավելված 7'!F46+'Հավելված 7'!F48+'Հավելված 7'!F49+'Հավելված 7'!F50+'Հավելված 7'!F51+'Հավելված 7'!F52</f>
        <v>32</v>
      </c>
    </row>
    <row r="28" spans="1:13" s="81" customFormat="1" ht="48.75" customHeight="1" x14ac:dyDescent="0.2">
      <c r="A28" s="220"/>
      <c r="B28" s="221"/>
      <c r="C28" s="222"/>
      <c r="D28" s="171" t="s">
        <v>137</v>
      </c>
      <c r="E28" s="219" t="s">
        <v>105</v>
      </c>
      <c r="F28" s="219"/>
      <c r="G28" s="219"/>
      <c r="H28" s="219"/>
      <c r="I28" s="219"/>
      <c r="J28" s="91">
        <f>'Հավելված 3'!G45</f>
        <v>0</v>
      </c>
    </row>
    <row r="29" spans="1:13" s="81" customFormat="1" ht="48.75" customHeight="1" x14ac:dyDescent="0.2">
      <c r="A29" s="220"/>
      <c r="B29" s="221"/>
      <c r="C29" s="221"/>
      <c r="D29" s="221"/>
      <c r="E29" s="222"/>
      <c r="F29" s="223" t="s">
        <v>138</v>
      </c>
      <c r="G29" s="224"/>
      <c r="H29" s="224"/>
      <c r="I29" s="224"/>
      <c r="J29" s="225"/>
    </row>
    <row r="30" spans="1:13" s="81" customFormat="1" ht="48.75" customHeight="1" x14ac:dyDescent="0.2">
      <c r="A30" s="220"/>
      <c r="B30" s="221"/>
      <c r="C30" s="221"/>
      <c r="D30" s="221"/>
      <c r="E30" s="221"/>
      <c r="F30" s="222"/>
      <c r="G30" s="223" t="s">
        <v>35</v>
      </c>
      <c r="H30" s="224"/>
      <c r="I30" s="224"/>
      <c r="J30" s="225"/>
    </row>
    <row r="31" spans="1:13" s="81" customFormat="1" ht="48.75" customHeight="1" x14ac:dyDescent="0.2">
      <c r="A31" s="220"/>
      <c r="B31" s="221"/>
      <c r="C31" s="221"/>
      <c r="D31" s="221"/>
      <c r="E31" s="221"/>
      <c r="F31" s="221"/>
      <c r="G31" s="222"/>
      <c r="H31" s="219" t="s">
        <v>35</v>
      </c>
      <c r="I31" s="219"/>
      <c r="J31" s="219"/>
    </row>
    <row r="32" spans="1:13" s="81" customFormat="1" ht="57.75" customHeight="1" x14ac:dyDescent="0.2">
      <c r="A32" s="172"/>
      <c r="B32" s="173"/>
      <c r="C32" s="173"/>
      <c r="D32" s="173"/>
      <c r="E32" s="173"/>
      <c r="F32" s="173"/>
      <c r="G32" s="174"/>
      <c r="H32" s="171"/>
      <c r="I32" s="67" t="s">
        <v>139</v>
      </c>
      <c r="J32" s="165">
        <v>-32</v>
      </c>
    </row>
    <row r="33" spans="1:10" s="81" customFormat="1" ht="48.75" customHeight="1" x14ac:dyDescent="0.2">
      <c r="A33" s="172"/>
      <c r="B33" s="173"/>
      <c r="C33" s="173"/>
      <c r="D33" s="173"/>
      <c r="E33" s="173"/>
      <c r="F33" s="173"/>
      <c r="G33" s="174"/>
      <c r="H33" s="171"/>
      <c r="I33" s="67" t="s">
        <v>140</v>
      </c>
      <c r="J33" s="115" t="s">
        <v>141</v>
      </c>
    </row>
    <row r="34" spans="1:10" s="81" customFormat="1" ht="28.5" customHeight="1" x14ac:dyDescent="0.2">
      <c r="A34" s="172"/>
      <c r="B34" s="173"/>
      <c r="C34" s="173"/>
      <c r="D34" s="173"/>
      <c r="E34" s="173"/>
      <c r="F34" s="173"/>
      <c r="G34" s="174"/>
      <c r="H34" s="171"/>
      <c r="I34" s="67" t="s">
        <v>142</v>
      </c>
      <c r="J34" s="115">
        <v>3774</v>
      </c>
    </row>
    <row r="35" spans="1:10" s="81" customFormat="1" ht="48.75" customHeight="1" x14ac:dyDescent="0.2">
      <c r="A35" s="172"/>
      <c r="B35" s="173"/>
      <c r="C35" s="173"/>
      <c r="D35" s="173"/>
      <c r="E35" s="173"/>
      <c r="F35" s="173"/>
      <c r="G35" s="174"/>
      <c r="H35" s="171"/>
      <c r="I35" s="67" t="s">
        <v>143</v>
      </c>
      <c r="J35" s="115">
        <v>100</v>
      </c>
    </row>
  </sheetData>
  <mergeCells count="43">
    <mergeCell ref="A29:E29"/>
    <mergeCell ref="F29:J29"/>
    <mergeCell ref="A30:F30"/>
    <mergeCell ref="G30:J30"/>
    <mergeCell ref="A31:G31"/>
    <mergeCell ref="H31:J31"/>
    <mergeCell ref="A23:F23"/>
    <mergeCell ref="G23:J23"/>
    <mergeCell ref="A24:G24"/>
    <mergeCell ref="H24:J24"/>
    <mergeCell ref="A28:C28"/>
    <mergeCell ref="E28:I28"/>
    <mergeCell ref="A20:G20"/>
    <mergeCell ref="H20:J20"/>
    <mergeCell ref="A21:C21"/>
    <mergeCell ref="E21:I21"/>
    <mergeCell ref="A22:E22"/>
    <mergeCell ref="F22:J22"/>
    <mergeCell ref="A17:C17"/>
    <mergeCell ref="E17:I17"/>
    <mergeCell ref="A18:E18"/>
    <mergeCell ref="F18:J18"/>
    <mergeCell ref="A19:F19"/>
    <mergeCell ref="G19:J19"/>
    <mergeCell ref="C16:I16"/>
    <mergeCell ref="A8:I8"/>
    <mergeCell ref="A9:I9"/>
    <mergeCell ref="C10:I10"/>
    <mergeCell ref="A11:C11"/>
    <mergeCell ref="E11:I11"/>
    <mergeCell ref="A12:E12"/>
    <mergeCell ref="F12:J12"/>
    <mergeCell ref="A13:F13"/>
    <mergeCell ref="G13:J13"/>
    <mergeCell ref="A14:G14"/>
    <mergeCell ref="H14:J14"/>
    <mergeCell ref="A15:I15"/>
    <mergeCell ref="A4:J4"/>
    <mergeCell ref="A6:A7"/>
    <mergeCell ref="B6:C6"/>
    <mergeCell ref="D6:G6"/>
    <mergeCell ref="H6:H7"/>
    <mergeCell ref="I6:I7"/>
  </mergeCells>
  <pageMargins left="0.17" right="0.17" top="0.43" bottom="0.54" header="0.3" footer="0.3"/>
  <pageSetup scale="80" firstPageNumber="13" orientation="landscape" useFirstPageNumber="1" verticalDpi="0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opLeftCell="A22" zoomScaleNormal="100" workbookViewId="0">
      <selection activeCell="E69" sqref="E69"/>
    </sheetView>
  </sheetViews>
  <sheetFormatPr defaultRowHeight="13.5" x14ac:dyDescent="0.2"/>
  <cols>
    <col min="1" max="1" width="24" style="148" customWidth="1"/>
    <col min="2" max="2" width="43" style="148" customWidth="1"/>
    <col min="3" max="3" width="31" style="148" customWidth="1"/>
    <col min="4" max="4" width="22.5" style="148" customWidth="1"/>
    <col min="5" max="5" width="25.1640625" style="148" bestFit="1" customWidth="1"/>
    <col min="6" max="6" width="20.83203125" style="148" bestFit="1" customWidth="1"/>
    <col min="7" max="7" width="22.33203125" style="170" customWidth="1"/>
    <col min="8" max="8" width="11.5" style="148" bestFit="1" customWidth="1"/>
    <col min="9" max="9" width="13.5" style="148" bestFit="1" customWidth="1"/>
    <col min="10" max="10" width="13.83203125" style="148" customWidth="1"/>
    <col min="11" max="16384" width="9.33203125" style="148"/>
  </cols>
  <sheetData>
    <row r="1" spans="1:9" ht="17.25" x14ac:dyDescent="0.2">
      <c r="A1" s="146"/>
      <c r="B1" s="146"/>
      <c r="C1" s="146"/>
      <c r="D1" s="146"/>
      <c r="E1" s="146"/>
      <c r="F1" s="146"/>
      <c r="G1" s="147" t="s">
        <v>272</v>
      </c>
    </row>
    <row r="2" spans="1:9" x14ac:dyDescent="0.2">
      <c r="F2" s="149" t="s">
        <v>70</v>
      </c>
      <c r="G2" s="166"/>
    </row>
    <row r="3" spans="1:9" x14ac:dyDescent="0.2">
      <c r="F3" s="149" t="s">
        <v>53</v>
      </c>
      <c r="G3" s="166"/>
    </row>
    <row r="4" spans="1:9" x14ac:dyDescent="0.2">
      <c r="F4" s="149"/>
      <c r="G4" s="166"/>
    </row>
    <row r="5" spans="1:9" ht="59.25" customHeight="1" x14ac:dyDescent="0.2">
      <c r="A5" s="235" t="s">
        <v>89</v>
      </c>
      <c r="B5" s="235"/>
      <c r="C5" s="235"/>
      <c r="D5" s="235"/>
      <c r="E5" s="235"/>
      <c r="F5" s="235"/>
      <c r="G5" s="235"/>
    </row>
    <row r="7" spans="1:9" s="149" customFormat="1" ht="65.25" customHeight="1" x14ac:dyDescent="0.2">
      <c r="A7" s="236" t="s">
        <v>91</v>
      </c>
      <c r="B7" s="236"/>
      <c r="C7" s="236"/>
      <c r="D7" s="236"/>
      <c r="E7" s="237" t="s">
        <v>188</v>
      </c>
      <c r="F7" s="237"/>
      <c r="G7" s="237"/>
    </row>
    <row r="8" spans="1:9" s="149" customFormat="1" ht="34.5" x14ac:dyDescent="0.2">
      <c r="A8" s="163" t="s">
        <v>92</v>
      </c>
      <c r="B8" s="163" t="s">
        <v>93</v>
      </c>
      <c r="C8" s="163" t="s">
        <v>94</v>
      </c>
      <c r="D8" s="163" t="s">
        <v>95</v>
      </c>
      <c r="E8" s="163" t="s">
        <v>96</v>
      </c>
      <c r="F8" s="163" t="s">
        <v>97</v>
      </c>
      <c r="G8" s="163" t="s">
        <v>98</v>
      </c>
    </row>
    <row r="9" spans="1:9" ht="28.5" customHeight="1" x14ac:dyDescent="0.2">
      <c r="A9" s="236" t="s">
        <v>169</v>
      </c>
      <c r="B9" s="236"/>
      <c r="C9" s="236"/>
      <c r="D9" s="236"/>
      <c r="E9" s="236"/>
      <c r="F9" s="236"/>
      <c r="G9" s="101">
        <f>G10</f>
        <v>-20002.656999999999</v>
      </c>
      <c r="I9" s="178"/>
    </row>
    <row r="10" spans="1:9" ht="33" customHeight="1" x14ac:dyDescent="0.2">
      <c r="A10" s="162" t="s">
        <v>234</v>
      </c>
      <c r="B10" s="162" t="s">
        <v>235</v>
      </c>
      <c r="C10" s="163" t="s">
        <v>236</v>
      </c>
      <c r="D10" s="237" t="s">
        <v>173</v>
      </c>
      <c r="E10" s="237"/>
      <c r="F10" s="237"/>
      <c r="G10" s="101">
        <f>G11</f>
        <v>-20002.656999999999</v>
      </c>
    </row>
    <row r="11" spans="1:9" ht="27.75" customHeight="1" x14ac:dyDescent="0.2">
      <c r="A11" s="150" t="s">
        <v>237</v>
      </c>
      <c r="B11" s="234" t="s">
        <v>261</v>
      </c>
      <c r="C11" s="234"/>
      <c r="D11" s="234"/>
      <c r="E11" s="234"/>
      <c r="F11" s="234"/>
      <c r="G11" s="101">
        <f>G12</f>
        <v>-20002.656999999999</v>
      </c>
    </row>
    <row r="12" spans="1:9" ht="18.75" customHeight="1" x14ac:dyDescent="0.2">
      <c r="A12" s="150"/>
      <c r="B12" s="231" t="s">
        <v>133</v>
      </c>
      <c r="C12" s="232"/>
      <c r="D12" s="232"/>
      <c r="E12" s="232"/>
      <c r="F12" s="233"/>
      <c r="G12" s="101">
        <f>SUM(G13:G26)</f>
        <v>-20002.656999999999</v>
      </c>
    </row>
    <row r="13" spans="1:9" ht="24.75" customHeight="1" x14ac:dyDescent="0.2">
      <c r="A13" s="145" t="s">
        <v>238</v>
      </c>
      <c r="B13" s="145" t="s">
        <v>239</v>
      </c>
      <c r="C13" s="163" t="s">
        <v>157</v>
      </c>
      <c r="D13" s="163" t="s">
        <v>102</v>
      </c>
      <c r="E13" s="138"/>
      <c r="F13" s="139"/>
      <c r="G13" s="151">
        <v>-720</v>
      </c>
    </row>
    <row r="14" spans="1:9" ht="24.75" customHeight="1" x14ac:dyDescent="0.2">
      <c r="A14" s="145" t="s">
        <v>240</v>
      </c>
      <c r="B14" s="145" t="s">
        <v>239</v>
      </c>
      <c r="C14" s="161" t="s">
        <v>157</v>
      </c>
      <c r="D14" s="152" t="s">
        <v>102</v>
      </c>
      <c r="E14" s="153"/>
      <c r="F14" s="154"/>
      <c r="G14" s="167">
        <v>-2500</v>
      </c>
    </row>
    <row r="15" spans="1:9" ht="24.75" customHeight="1" x14ac:dyDescent="0.2">
      <c r="A15" s="145" t="s">
        <v>241</v>
      </c>
      <c r="B15" s="145" t="s">
        <v>242</v>
      </c>
      <c r="C15" s="161" t="s">
        <v>157</v>
      </c>
      <c r="D15" s="152" t="s">
        <v>102</v>
      </c>
      <c r="E15" s="153"/>
      <c r="F15" s="154"/>
      <c r="G15" s="167">
        <v>-209.85300000000001</v>
      </c>
    </row>
    <row r="16" spans="1:9" ht="34.5" x14ac:dyDescent="0.2">
      <c r="A16" s="145" t="s">
        <v>243</v>
      </c>
      <c r="B16" s="145" t="s">
        <v>244</v>
      </c>
      <c r="C16" s="163" t="s">
        <v>157</v>
      </c>
      <c r="D16" s="163" t="s">
        <v>102</v>
      </c>
      <c r="E16" s="153"/>
      <c r="F16" s="112"/>
      <c r="G16" s="167">
        <v>-90.15</v>
      </c>
    </row>
    <row r="17" spans="1:7" ht="24.75" customHeight="1" x14ac:dyDescent="0.2">
      <c r="A17" s="145" t="s">
        <v>245</v>
      </c>
      <c r="B17" s="145" t="s">
        <v>246</v>
      </c>
      <c r="C17" s="163" t="s">
        <v>157</v>
      </c>
      <c r="D17" s="163" t="s">
        <v>102</v>
      </c>
      <c r="E17" s="153"/>
      <c r="F17" s="112"/>
      <c r="G17" s="167">
        <v>-73.2</v>
      </c>
    </row>
    <row r="18" spans="1:7" ht="24.75" customHeight="1" x14ac:dyDescent="0.2">
      <c r="A18" s="145" t="s">
        <v>247</v>
      </c>
      <c r="B18" s="145" t="s">
        <v>246</v>
      </c>
      <c r="C18" s="163" t="s">
        <v>157</v>
      </c>
      <c r="D18" s="163" t="s">
        <v>102</v>
      </c>
      <c r="E18" s="153"/>
      <c r="F18" s="112"/>
      <c r="G18" s="167">
        <v>-97.9</v>
      </c>
    </row>
    <row r="19" spans="1:7" ht="24.75" customHeight="1" x14ac:dyDescent="0.2">
      <c r="A19" s="145" t="s">
        <v>248</v>
      </c>
      <c r="B19" s="145" t="s">
        <v>217</v>
      </c>
      <c r="C19" s="163" t="s">
        <v>157</v>
      </c>
      <c r="D19" s="163" t="s">
        <v>102</v>
      </c>
      <c r="E19" s="138"/>
      <c r="F19" s="139"/>
      <c r="G19" s="151">
        <v>-70.180000000000007</v>
      </c>
    </row>
    <row r="20" spans="1:7" ht="24.75" customHeight="1" x14ac:dyDescent="0.2">
      <c r="A20" s="145" t="s">
        <v>249</v>
      </c>
      <c r="B20" s="145" t="s">
        <v>250</v>
      </c>
      <c r="C20" s="161" t="s">
        <v>157</v>
      </c>
      <c r="D20" s="152" t="s">
        <v>102</v>
      </c>
      <c r="E20" s="153"/>
      <c r="F20" s="154"/>
      <c r="G20" s="167">
        <v>-357</v>
      </c>
    </row>
    <row r="21" spans="1:7" ht="24.75" customHeight="1" x14ac:dyDescent="0.2">
      <c r="A21" s="145" t="s">
        <v>251</v>
      </c>
      <c r="B21" s="145" t="s">
        <v>252</v>
      </c>
      <c r="C21" s="161" t="s">
        <v>157</v>
      </c>
      <c r="D21" s="152" t="s">
        <v>102</v>
      </c>
      <c r="E21" s="153"/>
      <c r="F21" s="154"/>
      <c r="G21" s="167">
        <v>-3000</v>
      </c>
    </row>
    <row r="22" spans="1:7" ht="24.75" customHeight="1" x14ac:dyDescent="0.2">
      <c r="A22" s="145" t="s">
        <v>253</v>
      </c>
      <c r="B22" s="145" t="s">
        <v>252</v>
      </c>
      <c r="C22" s="163" t="s">
        <v>157</v>
      </c>
      <c r="D22" s="163" t="s">
        <v>102</v>
      </c>
      <c r="E22" s="153"/>
      <c r="F22" s="112"/>
      <c r="G22" s="167">
        <v>-42.12</v>
      </c>
    </row>
    <row r="23" spans="1:7" ht="24.75" customHeight="1" x14ac:dyDescent="0.2">
      <c r="A23" s="145" t="s">
        <v>254</v>
      </c>
      <c r="B23" s="145" t="s">
        <v>255</v>
      </c>
      <c r="C23" s="163" t="s">
        <v>157</v>
      </c>
      <c r="D23" s="163" t="s">
        <v>102</v>
      </c>
      <c r="E23" s="153"/>
      <c r="F23" s="112"/>
      <c r="G23" s="167">
        <v>-903</v>
      </c>
    </row>
    <row r="24" spans="1:7" ht="24.75" customHeight="1" x14ac:dyDescent="0.2">
      <c r="A24" s="145" t="s">
        <v>256</v>
      </c>
      <c r="B24" s="145" t="s">
        <v>255</v>
      </c>
      <c r="C24" s="163" t="s">
        <v>157</v>
      </c>
      <c r="D24" s="163" t="s">
        <v>102</v>
      </c>
      <c r="E24" s="153"/>
      <c r="F24" s="112"/>
      <c r="G24" s="167">
        <v>-11601.1</v>
      </c>
    </row>
    <row r="25" spans="1:7" ht="24.75" customHeight="1" x14ac:dyDescent="0.2">
      <c r="A25" s="145" t="s">
        <v>257</v>
      </c>
      <c r="B25" s="145" t="s">
        <v>258</v>
      </c>
      <c r="C25" s="163" t="s">
        <v>157</v>
      </c>
      <c r="D25" s="163" t="s">
        <v>102</v>
      </c>
      <c r="E25" s="138"/>
      <c r="F25" s="139"/>
      <c r="G25" s="151">
        <v>-308.154</v>
      </c>
    </row>
    <row r="26" spans="1:7" ht="24.75" customHeight="1" x14ac:dyDescent="0.2">
      <c r="A26" s="145" t="s">
        <v>259</v>
      </c>
      <c r="B26" s="145" t="s">
        <v>260</v>
      </c>
      <c r="C26" s="163" t="s">
        <v>157</v>
      </c>
      <c r="D26" s="163" t="s">
        <v>102</v>
      </c>
      <c r="E26" s="138"/>
      <c r="F26" s="139"/>
      <c r="G26" s="151">
        <v>-30</v>
      </c>
    </row>
    <row r="27" spans="1:7" s="149" customFormat="1" ht="39.75" customHeight="1" x14ac:dyDescent="0.2">
      <c r="A27" s="236" t="s">
        <v>13</v>
      </c>
      <c r="B27" s="236"/>
      <c r="C27" s="236"/>
      <c r="D27" s="236"/>
      <c r="E27" s="236"/>
      <c r="F27" s="236"/>
      <c r="G27" s="101">
        <f>G28</f>
        <v>20002.688000000009</v>
      </c>
    </row>
    <row r="28" spans="1:7" s="149" customFormat="1" ht="46.5" customHeight="1" x14ac:dyDescent="0.2">
      <c r="A28" s="162" t="s">
        <v>99</v>
      </c>
      <c r="B28" s="162" t="s">
        <v>117</v>
      </c>
      <c r="C28" s="163" t="s">
        <v>118</v>
      </c>
      <c r="D28" s="237" t="s">
        <v>119</v>
      </c>
      <c r="E28" s="237"/>
      <c r="F28" s="237"/>
      <c r="G28" s="101">
        <f>G29+G40+G63</f>
        <v>20002.688000000009</v>
      </c>
    </row>
    <row r="29" spans="1:7" s="149" customFormat="1" ht="30" customHeight="1" x14ac:dyDescent="0.2">
      <c r="A29" s="150" t="s">
        <v>154</v>
      </c>
      <c r="B29" s="234" t="s">
        <v>146</v>
      </c>
      <c r="C29" s="234"/>
      <c r="D29" s="234"/>
      <c r="E29" s="234"/>
      <c r="F29" s="234"/>
      <c r="G29" s="101">
        <f>+G30+G32</f>
        <v>-49002.411999999997</v>
      </c>
    </row>
    <row r="30" spans="1:7" s="149" customFormat="1" ht="24" customHeight="1" x14ac:dyDescent="0.2">
      <c r="A30" s="150"/>
      <c r="B30" s="231" t="s">
        <v>133</v>
      </c>
      <c r="C30" s="232"/>
      <c r="D30" s="232"/>
      <c r="E30" s="232"/>
      <c r="F30" s="233"/>
      <c r="G30" s="101">
        <f>+G31</f>
        <v>-4386</v>
      </c>
    </row>
    <row r="31" spans="1:7" s="149" customFormat="1" ht="17.25" x14ac:dyDescent="0.2">
      <c r="A31" s="145" t="s">
        <v>189</v>
      </c>
      <c r="B31" s="145" t="s">
        <v>190</v>
      </c>
      <c r="C31" s="163" t="s">
        <v>191</v>
      </c>
      <c r="D31" s="163" t="s">
        <v>102</v>
      </c>
      <c r="E31" s="138">
        <v>87.72</v>
      </c>
      <c r="F31" s="139">
        <v>-50000</v>
      </c>
      <c r="G31" s="151">
        <f>+F31*E31/1000</f>
        <v>-4386</v>
      </c>
    </row>
    <row r="32" spans="1:7" s="149" customFormat="1" ht="22.5" customHeight="1" x14ac:dyDescent="0.2">
      <c r="A32" s="155"/>
      <c r="B32" s="234" t="s">
        <v>126</v>
      </c>
      <c r="C32" s="234"/>
      <c r="D32" s="234"/>
      <c r="E32" s="234"/>
      <c r="F32" s="234"/>
      <c r="G32" s="101">
        <f>SUM(G33:G39)</f>
        <v>-44616.411999999997</v>
      </c>
    </row>
    <row r="33" spans="1:7" s="149" customFormat="1" ht="34.5" x14ac:dyDescent="0.2">
      <c r="A33" s="145" t="s">
        <v>192</v>
      </c>
      <c r="B33" s="145" t="s">
        <v>193</v>
      </c>
      <c r="C33" s="161" t="s">
        <v>194</v>
      </c>
      <c r="D33" s="152" t="s">
        <v>90</v>
      </c>
      <c r="E33" s="153"/>
      <c r="F33" s="154"/>
      <c r="G33" s="167">
        <f>-194000/1000</f>
        <v>-194</v>
      </c>
    </row>
    <row r="34" spans="1:7" s="149" customFormat="1" ht="51.75" x14ac:dyDescent="0.2">
      <c r="A34" s="145" t="s">
        <v>195</v>
      </c>
      <c r="B34" s="145" t="s">
        <v>196</v>
      </c>
      <c r="C34" s="163" t="s">
        <v>100</v>
      </c>
      <c r="D34" s="163" t="s">
        <v>129</v>
      </c>
      <c r="E34" s="168">
        <v>528000</v>
      </c>
      <c r="F34" s="112">
        <v>-1</v>
      </c>
      <c r="G34" s="167">
        <f>+F34*E34/1000</f>
        <v>-528</v>
      </c>
    </row>
    <row r="35" spans="1:7" s="149" customFormat="1" ht="51.75" x14ac:dyDescent="0.2">
      <c r="A35" s="145" t="s">
        <v>197</v>
      </c>
      <c r="B35" s="145" t="s">
        <v>198</v>
      </c>
      <c r="C35" s="163" t="s">
        <v>199</v>
      </c>
      <c r="D35" s="163" t="s">
        <v>129</v>
      </c>
      <c r="E35" s="168">
        <v>200000</v>
      </c>
      <c r="F35" s="112">
        <v>-1</v>
      </c>
      <c r="G35" s="167">
        <f t="shared" ref="G35:G36" si="0">+F35*E35/1000</f>
        <v>-200</v>
      </c>
    </row>
    <row r="36" spans="1:7" s="149" customFormat="1" ht="51.75" x14ac:dyDescent="0.2">
      <c r="A36" s="145" t="s">
        <v>200</v>
      </c>
      <c r="B36" s="145" t="s">
        <v>198</v>
      </c>
      <c r="C36" s="163" t="s">
        <v>124</v>
      </c>
      <c r="D36" s="163" t="s">
        <v>129</v>
      </c>
      <c r="E36" s="168">
        <v>39104100</v>
      </c>
      <c r="F36" s="112">
        <v>-1</v>
      </c>
      <c r="G36" s="167">
        <f t="shared" si="0"/>
        <v>-39104.1</v>
      </c>
    </row>
    <row r="37" spans="1:7" s="149" customFormat="1" ht="51.75" x14ac:dyDescent="0.2">
      <c r="A37" s="145" t="s">
        <v>201</v>
      </c>
      <c r="B37" s="145" t="s">
        <v>198</v>
      </c>
      <c r="C37" s="163" t="s">
        <v>124</v>
      </c>
      <c r="D37" s="163" t="s">
        <v>129</v>
      </c>
      <c r="E37" s="112"/>
      <c r="F37" s="112"/>
      <c r="G37" s="167">
        <f>-814900/1000</f>
        <v>-814.9</v>
      </c>
    </row>
    <row r="38" spans="1:7" s="149" customFormat="1" ht="34.5" x14ac:dyDescent="0.2">
      <c r="A38" s="145" t="s">
        <v>155</v>
      </c>
      <c r="B38" s="145" t="s">
        <v>156</v>
      </c>
      <c r="C38" s="163" t="s">
        <v>157</v>
      </c>
      <c r="D38" s="163" t="s">
        <v>129</v>
      </c>
      <c r="E38" s="112">
        <v>3000000</v>
      </c>
      <c r="F38" s="112">
        <v>-1</v>
      </c>
      <c r="G38" s="167">
        <f>+E38*F38/1000</f>
        <v>-3000</v>
      </c>
    </row>
    <row r="39" spans="1:7" s="149" customFormat="1" ht="34.5" x14ac:dyDescent="0.2">
      <c r="A39" s="145" t="s">
        <v>158</v>
      </c>
      <c r="B39" s="145" t="s">
        <v>159</v>
      </c>
      <c r="C39" s="163" t="s">
        <v>157</v>
      </c>
      <c r="D39" s="163" t="s">
        <v>129</v>
      </c>
      <c r="E39" s="112"/>
      <c r="F39" s="112"/>
      <c r="G39" s="167">
        <f>-775412/1000</f>
        <v>-775.41200000000003</v>
      </c>
    </row>
    <row r="40" spans="1:7" s="149" customFormat="1" ht="42" customHeight="1" x14ac:dyDescent="0.2">
      <c r="A40" s="150" t="s">
        <v>132</v>
      </c>
      <c r="B40" s="234" t="s">
        <v>30</v>
      </c>
      <c r="C40" s="234"/>
      <c r="D40" s="234"/>
      <c r="E40" s="234"/>
      <c r="F40" s="234"/>
      <c r="G40" s="101">
        <f>G41</f>
        <v>69005.100000000006</v>
      </c>
    </row>
    <row r="41" spans="1:7" s="149" customFormat="1" ht="17.25" x14ac:dyDescent="0.2">
      <c r="A41" s="162"/>
      <c r="B41" s="231" t="s">
        <v>133</v>
      </c>
      <c r="C41" s="232"/>
      <c r="D41" s="232"/>
      <c r="E41" s="232"/>
      <c r="F41" s="233"/>
      <c r="G41" s="101">
        <f>SUM(G42:G62)</f>
        <v>69005.100000000006</v>
      </c>
    </row>
    <row r="42" spans="1:7" s="149" customFormat="1" ht="25.5" customHeight="1" x14ac:dyDescent="0.2">
      <c r="A42" s="164" t="s">
        <v>269</v>
      </c>
      <c r="B42" s="145" t="s">
        <v>202</v>
      </c>
      <c r="C42" s="163" t="s">
        <v>103</v>
      </c>
      <c r="D42" s="163" t="s">
        <v>102</v>
      </c>
      <c r="E42" s="113">
        <v>41000000</v>
      </c>
      <c r="F42" s="112">
        <v>1</v>
      </c>
      <c r="G42" s="101">
        <f>E42*F42/1000</f>
        <v>41000</v>
      </c>
    </row>
    <row r="43" spans="1:7" s="149" customFormat="1" ht="25.5" customHeight="1" x14ac:dyDescent="0.2">
      <c r="A43" s="164" t="s">
        <v>270</v>
      </c>
      <c r="B43" s="145" t="s">
        <v>202</v>
      </c>
      <c r="C43" s="163" t="s">
        <v>103</v>
      </c>
      <c r="D43" s="163" t="s">
        <v>102</v>
      </c>
      <c r="E43" s="113">
        <v>30800000</v>
      </c>
      <c r="F43" s="112">
        <v>1</v>
      </c>
      <c r="G43" s="101">
        <f t="shared" ref="G43" si="1">E43*F43/1000</f>
        <v>30800</v>
      </c>
    </row>
    <row r="44" spans="1:7" s="149" customFormat="1" ht="25.5" customHeight="1" x14ac:dyDescent="0.2">
      <c r="A44" s="145" t="s">
        <v>203</v>
      </c>
      <c r="B44" s="145" t="s">
        <v>204</v>
      </c>
      <c r="C44" s="163" t="s">
        <v>101</v>
      </c>
      <c r="D44" s="163" t="s">
        <v>102</v>
      </c>
      <c r="E44" s="113">
        <v>764000</v>
      </c>
      <c r="F44" s="112">
        <v>6</v>
      </c>
      <c r="G44" s="101">
        <f>E44*F44/1000</f>
        <v>4584</v>
      </c>
    </row>
    <row r="45" spans="1:7" s="149" customFormat="1" ht="25.5" customHeight="1" x14ac:dyDescent="0.2">
      <c r="A45" s="145" t="s">
        <v>205</v>
      </c>
      <c r="B45" s="145" t="s">
        <v>202</v>
      </c>
      <c r="C45" s="163" t="s">
        <v>101</v>
      </c>
      <c r="D45" s="163" t="s">
        <v>102</v>
      </c>
      <c r="E45" s="113">
        <v>13500000</v>
      </c>
      <c r="F45" s="112">
        <v>3</v>
      </c>
      <c r="G45" s="101">
        <f t="shared" ref="G45" si="2">E45*F45/1000</f>
        <v>40500</v>
      </c>
    </row>
    <row r="46" spans="1:7" s="149" customFormat="1" ht="34.5" x14ac:dyDescent="0.2">
      <c r="A46" s="145" t="s">
        <v>160</v>
      </c>
      <c r="B46" s="145" t="s">
        <v>161</v>
      </c>
      <c r="C46" s="163" t="s">
        <v>101</v>
      </c>
      <c r="D46" s="163" t="s">
        <v>102</v>
      </c>
      <c r="E46" s="113">
        <v>4000000</v>
      </c>
      <c r="F46" s="112">
        <v>1</v>
      </c>
      <c r="G46" s="101">
        <f>+F46*E46/1000</f>
        <v>4000</v>
      </c>
    </row>
    <row r="47" spans="1:7" s="149" customFormat="1" ht="24.75" customHeight="1" x14ac:dyDescent="0.2">
      <c r="A47" s="145" t="s">
        <v>162</v>
      </c>
      <c r="B47" s="145" t="s">
        <v>163</v>
      </c>
      <c r="C47" s="163" t="s">
        <v>101</v>
      </c>
      <c r="D47" s="163" t="s">
        <v>102</v>
      </c>
      <c r="E47" s="113">
        <v>200000</v>
      </c>
      <c r="F47" s="112">
        <v>2</v>
      </c>
      <c r="G47" s="101">
        <f t="shared" ref="G47:G48" si="3">+F47*E47/1000</f>
        <v>400</v>
      </c>
    </row>
    <row r="48" spans="1:7" s="149" customFormat="1" ht="34.5" x14ac:dyDescent="0.2">
      <c r="A48" s="145" t="s">
        <v>164</v>
      </c>
      <c r="B48" s="145" t="s">
        <v>165</v>
      </c>
      <c r="C48" s="163" t="s">
        <v>101</v>
      </c>
      <c r="D48" s="163" t="s">
        <v>102</v>
      </c>
      <c r="E48" s="113">
        <v>2200000</v>
      </c>
      <c r="F48" s="112">
        <v>1</v>
      </c>
      <c r="G48" s="101">
        <f t="shared" si="3"/>
        <v>2200</v>
      </c>
    </row>
    <row r="49" spans="1:7" s="149" customFormat="1" ht="24" customHeight="1" x14ac:dyDescent="0.2">
      <c r="A49" s="145" t="s">
        <v>206</v>
      </c>
      <c r="B49" s="145" t="s">
        <v>134</v>
      </c>
      <c r="C49" s="163" t="s">
        <v>103</v>
      </c>
      <c r="D49" s="163" t="s">
        <v>102</v>
      </c>
      <c r="E49" s="113">
        <v>52000</v>
      </c>
      <c r="F49" s="112">
        <v>3</v>
      </c>
      <c r="G49" s="101">
        <f>E49*F49/1000</f>
        <v>156</v>
      </c>
    </row>
    <row r="50" spans="1:7" s="149" customFormat="1" ht="24" customHeight="1" x14ac:dyDescent="0.2">
      <c r="A50" s="145" t="s">
        <v>207</v>
      </c>
      <c r="B50" s="145" t="s">
        <v>134</v>
      </c>
      <c r="C50" s="163" t="s">
        <v>103</v>
      </c>
      <c r="D50" s="163" t="s">
        <v>102</v>
      </c>
      <c r="E50" s="113">
        <v>62000</v>
      </c>
      <c r="F50" s="112">
        <v>3</v>
      </c>
      <c r="G50" s="101">
        <f t="shared" ref="G50:G52" si="4">E50*F50/1000</f>
        <v>186</v>
      </c>
    </row>
    <row r="51" spans="1:7" s="149" customFormat="1" ht="24" customHeight="1" x14ac:dyDescent="0.2">
      <c r="A51" s="145" t="s">
        <v>208</v>
      </c>
      <c r="B51" s="145" t="s">
        <v>135</v>
      </c>
      <c r="C51" s="163" t="s">
        <v>103</v>
      </c>
      <c r="D51" s="163" t="s">
        <v>102</v>
      </c>
      <c r="E51" s="113">
        <v>52000</v>
      </c>
      <c r="F51" s="112">
        <v>7</v>
      </c>
      <c r="G51" s="101">
        <f t="shared" si="4"/>
        <v>364</v>
      </c>
    </row>
    <row r="52" spans="1:7" s="149" customFormat="1" ht="51.75" x14ac:dyDescent="0.2">
      <c r="A52" s="145" t="s">
        <v>209</v>
      </c>
      <c r="B52" s="145" t="s">
        <v>136</v>
      </c>
      <c r="C52" s="163" t="s">
        <v>103</v>
      </c>
      <c r="D52" s="163" t="s">
        <v>102</v>
      </c>
      <c r="E52" s="113">
        <v>48000</v>
      </c>
      <c r="F52" s="112">
        <v>6</v>
      </c>
      <c r="G52" s="101">
        <f t="shared" si="4"/>
        <v>288</v>
      </c>
    </row>
    <row r="53" spans="1:7" s="149" customFormat="1" ht="22.5" customHeight="1" x14ac:dyDescent="0.2">
      <c r="A53" s="145" t="s">
        <v>210</v>
      </c>
      <c r="B53" s="145" t="s">
        <v>211</v>
      </c>
      <c r="C53" s="163" t="s">
        <v>101</v>
      </c>
      <c r="D53" s="163" t="s">
        <v>102</v>
      </c>
      <c r="E53" s="113">
        <v>37422</v>
      </c>
      <c r="F53" s="112">
        <v>-146</v>
      </c>
      <c r="G53" s="101">
        <f>+E53*F53/1000</f>
        <v>-5463.6120000000001</v>
      </c>
    </row>
    <row r="54" spans="1:7" s="149" customFormat="1" ht="22.5" customHeight="1" x14ac:dyDescent="0.2">
      <c r="A54" s="145" t="s">
        <v>212</v>
      </c>
      <c r="B54" s="145" t="s">
        <v>211</v>
      </c>
      <c r="C54" s="163" t="s">
        <v>101</v>
      </c>
      <c r="D54" s="163" t="s">
        <v>102</v>
      </c>
      <c r="E54" s="113">
        <v>39420</v>
      </c>
      <c r="F54" s="112">
        <v>-144</v>
      </c>
      <c r="G54" s="101">
        <f>+E54*F54/1000</f>
        <v>-5676.48</v>
      </c>
    </row>
    <row r="55" spans="1:7" s="149" customFormat="1" ht="22.5" customHeight="1" x14ac:dyDescent="0.2">
      <c r="A55" s="145" t="s">
        <v>213</v>
      </c>
      <c r="B55" s="145" t="s">
        <v>214</v>
      </c>
      <c r="C55" s="161" t="s">
        <v>194</v>
      </c>
      <c r="D55" s="163" t="s">
        <v>215</v>
      </c>
      <c r="E55" s="153">
        <v>43800</v>
      </c>
      <c r="F55" s="112">
        <v>-27</v>
      </c>
      <c r="G55" s="101">
        <f>+F55*E55/1000</f>
        <v>-1182.5999999999999</v>
      </c>
    </row>
    <row r="56" spans="1:7" s="149" customFormat="1" ht="22.5" customHeight="1" x14ac:dyDescent="0.2">
      <c r="A56" s="145" t="s">
        <v>216</v>
      </c>
      <c r="B56" s="145" t="s">
        <v>217</v>
      </c>
      <c r="C56" s="161" t="s">
        <v>194</v>
      </c>
      <c r="D56" s="163" t="s">
        <v>215</v>
      </c>
      <c r="E56" s="153">
        <v>32520</v>
      </c>
      <c r="F56" s="112">
        <v>-149</v>
      </c>
      <c r="G56" s="167">
        <f>+E56*F56/1000</f>
        <v>-4845.4799999999996</v>
      </c>
    </row>
    <row r="57" spans="1:7" s="149" customFormat="1" ht="22.5" customHeight="1" x14ac:dyDescent="0.2">
      <c r="A57" s="145" t="s">
        <v>218</v>
      </c>
      <c r="B57" s="145" t="s">
        <v>219</v>
      </c>
      <c r="C57" s="161" t="s">
        <v>194</v>
      </c>
      <c r="D57" s="163" t="s">
        <v>215</v>
      </c>
      <c r="E57" s="153">
        <v>35220</v>
      </c>
      <c r="F57" s="112">
        <v>-702</v>
      </c>
      <c r="G57" s="167">
        <f>+E57*F57/1000</f>
        <v>-24724.44</v>
      </c>
    </row>
    <row r="58" spans="1:7" s="149" customFormat="1" ht="34.5" x14ac:dyDescent="0.2">
      <c r="A58" s="145" t="s">
        <v>220</v>
      </c>
      <c r="B58" s="145" t="s">
        <v>221</v>
      </c>
      <c r="C58" s="161" t="s">
        <v>194</v>
      </c>
      <c r="D58" s="163" t="s">
        <v>215</v>
      </c>
      <c r="E58" s="153">
        <v>32000</v>
      </c>
      <c r="F58" s="112">
        <v>-112</v>
      </c>
      <c r="G58" s="167">
        <f>+F58*E58/1000</f>
        <v>-3584</v>
      </c>
    </row>
    <row r="59" spans="1:7" s="149" customFormat="1" ht="26.25" customHeight="1" x14ac:dyDescent="0.2">
      <c r="A59" s="145" t="s">
        <v>222</v>
      </c>
      <c r="B59" s="145" t="s">
        <v>223</v>
      </c>
      <c r="C59" s="161" t="s">
        <v>194</v>
      </c>
      <c r="D59" s="163" t="s">
        <v>215</v>
      </c>
      <c r="E59" s="153">
        <v>175200</v>
      </c>
      <c r="F59" s="112">
        <v>-16</v>
      </c>
      <c r="G59" s="167">
        <f>+F59*E59/1000</f>
        <v>-2803.2</v>
      </c>
    </row>
    <row r="60" spans="1:7" s="149" customFormat="1" ht="26.25" customHeight="1" x14ac:dyDescent="0.2">
      <c r="A60" s="145" t="s">
        <v>224</v>
      </c>
      <c r="B60" s="145" t="s">
        <v>225</v>
      </c>
      <c r="C60" s="161" t="s">
        <v>194</v>
      </c>
      <c r="D60" s="163" t="s">
        <v>226</v>
      </c>
      <c r="E60" s="153">
        <v>3910</v>
      </c>
      <c r="F60" s="112">
        <v>-850</v>
      </c>
      <c r="G60" s="167">
        <f>+F60*E60/1000</f>
        <v>-3323.5</v>
      </c>
    </row>
    <row r="61" spans="1:7" s="149" customFormat="1" ht="26.25" customHeight="1" x14ac:dyDescent="0.2">
      <c r="A61" s="145" t="s">
        <v>151</v>
      </c>
      <c r="B61" s="145" t="s">
        <v>152</v>
      </c>
      <c r="C61" s="161" t="s">
        <v>101</v>
      </c>
      <c r="D61" s="163" t="s">
        <v>102</v>
      </c>
      <c r="E61" s="153">
        <v>55000</v>
      </c>
      <c r="F61" s="112">
        <v>-59</v>
      </c>
      <c r="G61" s="167">
        <f>+F61*E61/1000</f>
        <v>-3245</v>
      </c>
    </row>
    <row r="62" spans="1:7" s="149" customFormat="1" ht="26.25" customHeight="1" x14ac:dyDescent="0.2">
      <c r="A62" s="145" t="s">
        <v>153</v>
      </c>
      <c r="B62" s="145" t="s">
        <v>152</v>
      </c>
      <c r="C62" s="161" t="s">
        <v>101</v>
      </c>
      <c r="D62" s="163" t="s">
        <v>102</v>
      </c>
      <c r="E62" s="153">
        <v>10074</v>
      </c>
      <c r="F62" s="112">
        <v>-62</v>
      </c>
      <c r="G62" s="167">
        <f>+F62*E62/1000</f>
        <v>-624.58799999999997</v>
      </c>
    </row>
    <row r="63" spans="1:7" s="149" customFormat="1" ht="37.5" customHeight="1" x14ac:dyDescent="0.2">
      <c r="A63" s="150" t="s">
        <v>120</v>
      </c>
      <c r="B63" s="234" t="s">
        <v>108</v>
      </c>
      <c r="C63" s="234"/>
      <c r="D63" s="234"/>
      <c r="E63" s="234"/>
      <c r="F63" s="234"/>
      <c r="G63" s="101">
        <f>+G64+G66</f>
        <v>0</v>
      </c>
    </row>
    <row r="64" spans="1:7" s="149" customFormat="1" ht="17.25" x14ac:dyDescent="0.2">
      <c r="A64" s="162"/>
      <c r="B64" s="231" t="s">
        <v>121</v>
      </c>
      <c r="C64" s="232"/>
      <c r="D64" s="232"/>
      <c r="E64" s="232"/>
      <c r="F64" s="233"/>
      <c r="G64" s="101">
        <f>+G65</f>
        <v>-19623.704000000002</v>
      </c>
    </row>
    <row r="65" spans="1:7" s="149" customFormat="1" ht="39.75" customHeight="1" x14ac:dyDescent="0.2">
      <c r="A65" s="145" t="s">
        <v>122</v>
      </c>
      <c r="B65" s="145" t="s">
        <v>123</v>
      </c>
      <c r="C65" s="161" t="s">
        <v>124</v>
      </c>
      <c r="D65" s="163" t="s">
        <v>90</v>
      </c>
      <c r="E65" s="153"/>
      <c r="F65" s="112"/>
      <c r="G65" s="167">
        <f>-19623704/1000</f>
        <v>-19623.704000000002</v>
      </c>
    </row>
    <row r="66" spans="1:7" s="149" customFormat="1" ht="27.75" customHeight="1" x14ac:dyDescent="0.2">
      <c r="A66" s="156" t="s">
        <v>125</v>
      </c>
      <c r="B66" s="231" t="s">
        <v>126</v>
      </c>
      <c r="C66" s="232"/>
      <c r="D66" s="232"/>
      <c r="E66" s="232"/>
      <c r="F66" s="233"/>
      <c r="G66" s="101">
        <f>SUM(G67:G69)</f>
        <v>19623.704000000002</v>
      </c>
    </row>
    <row r="67" spans="1:7" s="149" customFormat="1" ht="39.75" customHeight="1" x14ac:dyDescent="0.2">
      <c r="A67" s="145" t="s">
        <v>127</v>
      </c>
      <c r="B67" s="145" t="s">
        <v>227</v>
      </c>
      <c r="C67" s="161" t="s">
        <v>128</v>
      </c>
      <c r="D67" s="163" t="s">
        <v>129</v>
      </c>
      <c r="E67" s="168">
        <v>3605200</v>
      </c>
      <c r="F67" s="112">
        <v>-1</v>
      </c>
      <c r="G67" s="167">
        <f>+F67*E67/1000</f>
        <v>-3605.2</v>
      </c>
    </row>
    <row r="68" spans="1:7" s="149" customFormat="1" ht="39.75" customHeight="1" x14ac:dyDescent="0.2">
      <c r="A68" s="145" t="s">
        <v>130</v>
      </c>
      <c r="B68" s="145" t="s">
        <v>228</v>
      </c>
      <c r="C68" s="161" t="s">
        <v>131</v>
      </c>
      <c r="D68" s="163" t="s">
        <v>129</v>
      </c>
      <c r="E68" s="168">
        <v>2086300</v>
      </c>
      <c r="F68" s="112">
        <v>-1</v>
      </c>
      <c r="G68" s="167">
        <f>+F68*E68/1000</f>
        <v>-2086.3000000000002</v>
      </c>
    </row>
    <row r="69" spans="1:7" s="160" customFormat="1" ht="39.75" customHeight="1" x14ac:dyDescent="0.2">
      <c r="A69" s="157" t="s">
        <v>271</v>
      </c>
      <c r="B69" s="157" t="s">
        <v>229</v>
      </c>
      <c r="C69" s="161" t="s">
        <v>103</v>
      </c>
      <c r="D69" s="163" t="s">
        <v>90</v>
      </c>
      <c r="E69" s="158">
        <v>25315204</v>
      </c>
      <c r="F69" s="140">
        <v>1</v>
      </c>
      <c r="G69" s="159">
        <f>E69*F69/1000</f>
        <v>25315.204000000002</v>
      </c>
    </row>
    <row r="71" spans="1:7" x14ac:dyDescent="0.2">
      <c r="E71" s="169"/>
    </row>
    <row r="72" spans="1:7" x14ac:dyDescent="0.2">
      <c r="E72" s="169"/>
    </row>
  </sheetData>
  <mergeCells count="17">
    <mergeCell ref="B32:F32"/>
    <mergeCell ref="A5:G5"/>
    <mergeCell ref="A7:D7"/>
    <mergeCell ref="E7:G7"/>
    <mergeCell ref="A9:F9"/>
    <mergeCell ref="D10:F10"/>
    <mergeCell ref="B11:F11"/>
    <mergeCell ref="B12:F12"/>
    <mergeCell ref="A27:F27"/>
    <mergeCell ref="D28:F28"/>
    <mergeCell ref="B29:F29"/>
    <mergeCell ref="B30:F30"/>
    <mergeCell ref="B66:F66"/>
    <mergeCell ref="B40:F40"/>
    <mergeCell ref="B41:F41"/>
    <mergeCell ref="B63:F63"/>
    <mergeCell ref="B64:F64"/>
  </mergeCells>
  <pageMargins left="0.3" right="0.17" top="0.49" bottom="0.75" header="0.3" footer="0.3"/>
  <pageSetup scale="53" firstPageNumber="16" orientation="portrait" useFirstPageNumber="1" verticalDpi="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Հավելված 1</vt:lpstr>
      <vt:lpstr>Հավելված 2</vt:lpstr>
      <vt:lpstr>Հավելված 3</vt:lpstr>
      <vt:lpstr>Հավելված 4</vt:lpstr>
      <vt:lpstr>Հավելված 5 </vt:lpstr>
      <vt:lpstr>Հավելված 6</vt:lpstr>
      <vt:lpstr>Հավելված 7</vt:lpstr>
      <vt:lpstr>'Հավելված 1'!Print_Area</vt:lpstr>
      <vt:lpstr>'Հավելված 3'!Print_Area</vt:lpstr>
      <vt:lpstr>'Հավելված 5 '!Print_Area</vt:lpstr>
      <vt:lpstr>'Հավելված 6'!Print_Area</vt:lpstr>
      <vt:lpstr>'Հավելված 7'!Print_Area</vt:lpstr>
      <vt:lpstr>'Հավելված 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https://mul2.gov.am/tasks/1241205/oneclick?token=fa3b557e7646cb637c4f3957bd114cb3</cp:keywords>
  <cp:lastModifiedBy>Hetum Hamamchyan</cp:lastModifiedBy>
  <cp:lastPrinted>2025-11-17T06:56:06Z</cp:lastPrinted>
  <dcterms:created xsi:type="dcterms:W3CDTF">2018-09-30T11:43:43Z</dcterms:created>
  <dcterms:modified xsi:type="dcterms:W3CDTF">2025-11-18T07:34:58Z</dcterms:modified>
</cp:coreProperties>
</file>