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6\3. նԱԽԱԳԻԾ ԽԱՌԸ\3.2 Վարչապետի աշխ ի լրումն\"/>
    </mc:Choice>
  </mc:AlternateContent>
  <bookViews>
    <workbookView xWindow="-120" yWindow="-120" windowWidth="29040" windowHeight="15840" activeTab="7"/>
  </bookViews>
  <sheets>
    <sheet name="Հավելված 1" sheetId="24" r:id="rId1"/>
    <sheet name="Հավելված 2" sheetId="31" r:id="rId2"/>
    <sheet name="Հավելված 3" sheetId="5" r:id="rId3"/>
    <sheet name="Հավելված 4" sheetId="32" r:id="rId4"/>
    <sheet name="Հավելված 5" sheetId="35" r:id="rId5"/>
    <sheet name="Հավելված 6 " sheetId="7" r:id="rId6"/>
    <sheet name="Հավելված 7" sheetId="34" r:id="rId7"/>
    <sheet name="Հավելված 8" sheetId="36" r:id="rId8"/>
  </sheets>
  <definedNames>
    <definedName name="_xlnm._FilterDatabase" localSheetId="2" hidden="1">'Հավելված 3'!$F$1:$F$20</definedName>
    <definedName name="_xlnm._FilterDatabase" localSheetId="5" hidden="1">'Հավելված 6 '!$A$1:$A$10</definedName>
    <definedName name="_xlnm.Print_Area" localSheetId="0">'Հավելված 1'!$A$1:$I$17</definedName>
    <definedName name="_xlnm.Print_Area" localSheetId="2">'Հավելված 3'!$A$1:$I$84</definedName>
    <definedName name="_xlnm.Print_Area" localSheetId="4">'Հավելված 5'!$A$1:$G$13</definedName>
    <definedName name="_xlnm.Print_Area" localSheetId="5">'Հավելված 6 '!$A$1:$L$49</definedName>
    <definedName name="_xlnm.Print_Area" localSheetId="6">'Հավելված 7'!$A$1:$L$49</definedName>
    <definedName name="_xlnm.Print_Area" localSheetId="7">'Հավելված 8'!$A$1:$G$66</definedName>
    <definedName name="_xlnm.Print_Titles" localSheetId="2">'Հավելված 3'!$7:$8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5" l="1"/>
  <c r="G11" i="5"/>
  <c r="G74" i="5"/>
  <c r="G93" i="5"/>
  <c r="G19" i="24" l="1"/>
  <c r="G18" i="24" s="1"/>
  <c r="H8" i="24" l="1"/>
  <c r="I8" i="24"/>
  <c r="G8" i="24"/>
  <c r="H20" i="24"/>
  <c r="I20" i="24"/>
  <c r="G20" i="24"/>
  <c r="H19" i="24"/>
  <c r="H18" i="24" s="1"/>
  <c r="I19" i="24"/>
  <c r="K8" i="7"/>
  <c r="L8" i="7"/>
  <c r="J8" i="7"/>
  <c r="K8" i="34"/>
  <c r="L8" i="34"/>
  <c r="J8" i="34"/>
  <c r="K56" i="34"/>
  <c r="L56" i="34"/>
  <c r="L51" i="34" s="1"/>
  <c r="J56" i="34"/>
  <c r="K52" i="34"/>
  <c r="K51" i="34" s="1"/>
  <c r="L52" i="34"/>
  <c r="J52" i="34"/>
  <c r="K56" i="7"/>
  <c r="K51" i="7" s="1"/>
  <c r="L56" i="7"/>
  <c r="L51" i="7" s="1"/>
  <c r="J56" i="7"/>
  <c r="L52" i="7"/>
  <c r="K52" i="7"/>
  <c r="J52" i="7"/>
  <c r="J51" i="7" s="1"/>
  <c r="H9" i="5"/>
  <c r="I9" i="5"/>
  <c r="G15" i="5"/>
  <c r="I110" i="5"/>
  <c r="I109" i="5" s="1"/>
  <c r="I108" i="5" s="1"/>
  <c r="I107" i="5" s="1"/>
  <c r="I105" i="5" s="1"/>
  <c r="I103" i="5" s="1"/>
  <c r="H110" i="5"/>
  <c r="H109" i="5" s="1"/>
  <c r="H108" i="5" s="1"/>
  <c r="H107" i="5" s="1"/>
  <c r="H105" i="5" s="1"/>
  <c r="H103" i="5" s="1"/>
  <c r="G110" i="5"/>
  <c r="G109" i="5" s="1"/>
  <c r="G108" i="5" s="1"/>
  <c r="G107" i="5" s="1"/>
  <c r="G105" i="5" s="1"/>
  <c r="G103" i="5" s="1"/>
  <c r="I102" i="5"/>
  <c r="H102" i="5"/>
  <c r="G102" i="5"/>
  <c r="H101" i="5"/>
  <c r="H100" i="5" s="1"/>
  <c r="H99" i="5" s="1"/>
  <c r="H97" i="5" s="1"/>
  <c r="H95" i="5" s="1"/>
  <c r="I101" i="5"/>
  <c r="I100" i="5" s="1"/>
  <c r="I99" i="5" s="1"/>
  <c r="I97" i="5" s="1"/>
  <c r="I95" i="5" s="1"/>
  <c r="G101" i="5"/>
  <c r="G100" i="5" s="1"/>
  <c r="G99" i="5" s="1"/>
  <c r="G97" i="5" s="1"/>
  <c r="G95" i="5" s="1"/>
  <c r="I18" i="24" l="1"/>
  <c r="J51" i="34"/>
  <c r="I93" i="5"/>
  <c r="I91" i="5" s="1"/>
  <c r="I89" i="5" s="1"/>
  <c r="I87" i="5" s="1"/>
  <c r="I85" i="5" s="1"/>
  <c r="H93" i="5"/>
  <c r="H91" i="5" s="1"/>
  <c r="H89" i="5" s="1"/>
  <c r="H87" i="5" s="1"/>
  <c r="H85" i="5" s="1"/>
  <c r="G91" i="5"/>
  <c r="G89" i="5" s="1"/>
  <c r="G87" i="5" s="1"/>
  <c r="G85" i="5" s="1"/>
  <c r="H29" i="5"/>
  <c r="H70" i="5"/>
  <c r="J47" i="34" l="1"/>
  <c r="L47" i="34"/>
  <c r="J48" i="34"/>
  <c r="L48" i="34"/>
  <c r="J49" i="34"/>
  <c r="L49" i="34"/>
  <c r="L46" i="34"/>
  <c r="J46" i="34"/>
  <c r="G72" i="5" l="1"/>
  <c r="D19" i="31" l="1"/>
  <c r="E17" i="32"/>
  <c r="G71" i="5" l="1"/>
  <c r="J39" i="7"/>
  <c r="G70" i="5"/>
  <c r="H82" i="5"/>
  <c r="G82" i="5"/>
  <c r="H84" i="5"/>
  <c r="G84" i="5"/>
  <c r="J41" i="7"/>
  <c r="I30" i="5"/>
  <c r="H30" i="5"/>
  <c r="G69" i="5" l="1"/>
  <c r="G68" i="5" s="1"/>
  <c r="G21" i="36"/>
  <c r="G66" i="36"/>
  <c r="G65" i="36"/>
  <c r="G64" i="36"/>
  <c r="G63" i="36"/>
  <c r="G61" i="36"/>
  <c r="G60" i="36"/>
  <c r="G59" i="36"/>
  <c r="G58" i="36"/>
  <c r="H72" i="5"/>
  <c r="I72" i="5"/>
  <c r="G62" i="36" l="1"/>
  <c r="G57" i="36"/>
  <c r="G55" i="36"/>
  <c r="G13" i="36"/>
  <c r="G27" i="36"/>
  <c r="G24" i="36"/>
  <c r="G23" i="36"/>
  <c r="G22" i="36"/>
  <c r="G20" i="36"/>
  <c r="G18" i="36"/>
  <c r="G54" i="36" l="1"/>
  <c r="G56" i="36"/>
  <c r="G19" i="36"/>
  <c r="G17" i="36"/>
  <c r="H31" i="5" l="1"/>
  <c r="I31" i="5"/>
  <c r="G31" i="5"/>
  <c r="H33" i="5"/>
  <c r="I33" i="5"/>
  <c r="G33" i="5"/>
  <c r="E15" i="32" l="1"/>
  <c r="D17" i="32"/>
  <c r="D15" i="32" s="1"/>
  <c r="H83" i="5"/>
  <c r="G83" i="5"/>
  <c r="H81" i="5"/>
  <c r="G81" i="5"/>
  <c r="G14" i="31"/>
  <c r="E14" i="31"/>
  <c r="F14" i="31"/>
  <c r="F11" i="31" s="1"/>
  <c r="H14" i="31"/>
  <c r="D23" i="31"/>
  <c r="F22" i="32"/>
  <c r="D21" i="31"/>
  <c r="D18" i="31"/>
  <c r="F21" i="32" s="1"/>
  <c r="D22" i="31"/>
  <c r="G80" i="5" l="1"/>
  <c r="G11" i="31"/>
  <c r="I84" i="5"/>
  <c r="I83" i="5" s="1"/>
  <c r="E11" i="31"/>
  <c r="I82" i="5"/>
  <c r="I81" i="5" s="1"/>
  <c r="D16" i="31"/>
  <c r="D17" i="31"/>
  <c r="F20" i="32" s="1"/>
  <c r="D20" i="31"/>
  <c r="F19" i="32" l="1"/>
  <c r="F17" i="32" s="1"/>
  <c r="F15" i="32" s="1"/>
  <c r="D14" i="31"/>
  <c r="H80" i="5" l="1"/>
  <c r="I80" i="5"/>
  <c r="H60" i="5"/>
  <c r="H59" i="5" s="1"/>
  <c r="H58" i="5" s="1"/>
  <c r="H57" i="5" s="1"/>
  <c r="H55" i="5" s="1"/>
  <c r="H53" i="5" s="1"/>
  <c r="H14" i="24" s="1"/>
  <c r="I60" i="5"/>
  <c r="I59" i="5" s="1"/>
  <c r="I58" i="5" s="1"/>
  <c r="I57" i="5" s="1"/>
  <c r="I55" i="5" s="1"/>
  <c r="I53" i="5" s="1"/>
  <c r="L25" i="7" s="1"/>
  <c r="L25" i="34" s="1"/>
  <c r="G60" i="5"/>
  <c r="G59" i="5" s="1"/>
  <c r="G58" i="5" s="1"/>
  <c r="G57" i="5" s="1"/>
  <c r="H42" i="5"/>
  <c r="H41" i="5" s="1"/>
  <c r="H40" i="5" s="1"/>
  <c r="H38" i="5" s="1"/>
  <c r="H36" i="5" s="1"/>
  <c r="H12" i="24" s="1"/>
  <c r="I42" i="5"/>
  <c r="I41" i="5" s="1"/>
  <c r="I40" i="5" s="1"/>
  <c r="I38" i="5" s="1"/>
  <c r="I36" i="5" s="1"/>
  <c r="I12" i="24" s="1"/>
  <c r="G42" i="5"/>
  <c r="G41" i="5" s="1"/>
  <c r="G40" i="5" s="1"/>
  <c r="G38" i="5" s="1"/>
  <c r="G36" i="5" s="1"/>
  <c r="I71" i="5"/>
  <c r="H71" i="5"/>
  <c r="L41" i="7"/>
  <c r="L39" i="7"/>
  <c r="I70" i="5"/>
  <c r="G53" i="36"/>
  <c r="G52" i="36"/>
  <c r="G51" i="36"/>
  <c r="G50" i="36"/>
  <c r="G49" i="36"/>
  <c r="G48" i="36"/>
  <c r="G47" i="36"/>
  <c r="G46" i="36"/>
  <c r="G45" i="36"/>
  <c r="G44" i="36"/>
  <c r="G43" i="36"/>
  <c r="G42" i="36"/>
  <c r="G41" i="36"/>
  <c r="G40" i="36"/>
  <c r="G39" i="36"/>
  <c r="G38" i="36"/>
  <c r="G37" i="36"/>
  <c r="G36" i="36"/>
  <c r="G35" i="36"/>
  <c r="G34" i="36"/>
  <c r="G33" i="36"/>
  <c r="G32" i="36"/>
  <c r="G26" i="36"/>
  <c r="G25" i="36" s="1"/>
  <c r="G31" i="36"/>
  <c r="G30" i="36"/>
  <c r="G16" i="36"/>
  <c r="G15" i="36"/>
  <c r="G14" i="36"/>
  <c r="I69" i="5" l="1"/>
  <c r="I68" i="5" s="1"/>
  <c r="G12" i="36"/>
  <c r="G11" i="36" s="1"/>
  <c r="G55" i="5"/>
  <c r="G53" i="5" s="1"/>
  <c r="G29" i="36"/>
  <c r="G28" i="36" s="1"/>
  <c r="I14" i="24"/>
  <c r="H69" i="5"/>
  <c r="H68" i="5" s="1"/>
  <c r="K25" i="7"/>
  <c r="K25" i="34" s="1"/>
  <c r="G12" i="24"/>
  <c r="J15" i="7"/>
  <c r="J15" i="34" s="1"/>
  <c r="L15" i="7"/>
  <c r="L15" i="34" s="1"/>
  <c r="K15" i="7"/>
  <c r="K15" i="34" s="1"/>
  <c r="G10" i="36" l="1"/>
  <c r="G9" i="36"/>
  <c r="J25" i="7"/>
  <c r="J25" i="34" s="1"/>
  <c r="G14" i="24"/>
  <c r="L41" i="34"/>
  <c r="J41" i="34"/>
  <c r="H28" i="5" l="1"/>
  <c r="H27" i="5" s="1"/>
  <c r="I28" i="5"/>
  <c r="I27" i="5" s="1"/>
  <c r="G29" i="5"/>
  <c r="G28" i="5" s="1"/>
  <c r="G27" i="5" s="1"/>
  <c r="G51" i="5" l="1"/>
  <c r="G50" i="5" s="1"/>
  <c r="G49" i="5" s="1"/>
  <c r="G48" i="5" s="1"/>
  <c r="G46" i="5" s="1"/>
  <c r="G44" i="5" s="1"/>
  <c r="H51" i="5"/>
  <c r="H50" i="5" s="1"/>
  <c r="H49" i="5" s="1"/>
  <c r="H48" i="5" s="1"/>
  <c r="H46" i="5" s="1"/>
  <c r="H44" i="5" s="1"/>
  <c r="I51" i="5"/>
  <c r="I50" i="5" s="1"/>
  <c r="I49" i="5" s="1"/>
  <c r="I48" i="5" s="1"/>
  <c r="I46" i="5" s="1"/>
  <c r="I44" i="5" s="1"/>
  <c r="L24" i="34"/>
  <c r="L23" i="34"/>
  <c r="J24" i="34"/>
  <c r="J23" i="34"/>
  <c r="G13" i="35" l="1"/>
  <c r="G12" i="35" s="1"/>
  <c r="G11" i="35" s="1"/>
  <c r="G10" i="35" s="1"/>
  <c r="G9" i="35" s="1"/>
  <c r="L19" i="7"/>
  <c r="L19" i="34" s="1"/>
  <c r="I13" i="24"/>
  <c r="H13" i="24"/>
  <c r="K19" i="7"/>
  <c r="K19" i="34" s="1"/>
  <c r="G13" i="24"/>
  <c r="J19" i="7"/>
  <c r="J19" i="34" s="1"/>
  <c r="G79" i="5"/>
  <c r="G78" i="5" s="1"/>
  <c r="G76" i="5" s="1"/>
  <c r="H79" i="5"/>
  <c r="H78" i="5" s="1"/>
  <c r="H76" i="5" s="1"/>
  <c r="H74" i="5" s="1"/>
  <c r="I79" i="5"/>
  <c r="I78" i="5" s="1"/>
  <c r="I76" i="5" s="1"/>
  <c r="I74" i="5" s="1"/>
  <c r="K42" i="7" l="1"/>
  <c r="H16" i="24"/>
  <c r="J42" i="7"/>
  <c r="J42" i="34" s="1"/>
  <c r="G16" i="24"/>
  <c r="L42" i="7"/>
  <c r="L42" i="34" s="1"/>
  <c r="I16" i="24"/>
  <c r="K42" i="34"/>
  <c r="J39" i="34"/>
  <c r="L39" i="34"/>
  <c r="L40" i="34" l="1"/>
  <c r="J40" i="34"/>
  <c r="G67" i="5" l="1"/>
  <c r="H67" i="5"/>
  <c r="H66" i="5" s="1"/>
  <c r="H64" i="5" s="1"/>
  <c r="H62" i="5" s="1"/>
  <c r="G66" i="5" l="1"/>
  <c r="G64" i="5" s="1"/>
  <c r="G62" i="5" s="1"/>
  <c r="H15" i="24"/>
  <c r="H26" i="5"/>
  <c r="H25" i="5" s="1"/>
  <c r="H23" i="5" s="1"/>
  <c r="H21" i="5" s="1"/>
  <c r="H19" i="5" s="1"/>
  <c r="G26" i="5"/>
  <c r="G25" i="5" s="1"/>
  <c r="G23" i="5" s="1"/>
  <c r="G21" i="5" s="1"/>
  <c r="E14" i="32"/>
  <c r="E12" i="32" s="1"/>
  <c r="K35" i="7"/>
  <c r="K35" i="34"/>
  <c r="G15" i="24" l="1"/>
  <c r="J35" i="34"/>
  <c r="J35" i="7"/>
  <c r="D14" i="32"/>
  <c r="D12" i="32" s="1"/>
  <c r="D10" i="32" s="1"/>
  <c r="D8" i="32" s="1"/>
  <c r="G19" i="5"/>
  <c r="G17" i="5" s="1"/>
  <c r="E10" i="32"/>
  <c r="E8" i="32" s="1"/>
  <c r="G11" i="24"/>
  <c r="G10" i="24" s="1"/>
  <c r="G9" i="24" s="1"/>
  <c r="H11" i="24"/>
  <c r="H17" i="5"/>
  <c r="H15" i="5" s="1"/>
  <c r="H13" i="5" s="1"/>
  <c r="H11" i="5" s="1"/>
  <c r="J11" i="34"/>
  <c r="J10" i="34" s="1"/>
  <c r="J11" i="7"/>
  <c r="K11" i="7"/>
  <c r="K10" i="7" s="1"/>
  <c r="K11" i="34"/>
  <c r="K10" i="34" s="1"/>
  <c r="J10" i="7" l="1"/>
  <c r="J9" i="7" s="1"/>
  <c r="H10" i="24"/>
  <c r="H9" i="24" s="1"/>
  <c r="G13" i="5"/>
  <c r="J9" i="34"/>
  <c r="K9" i="34"/>
  <c r="K9" i="7"/>
  <c r="I26" i="5"/>
  <c r="I25" i="5" s="1"/>
  <c r="I23" i="5" s="1"/>
  <c r="I21" i="5" s="1"/>
  <c r="I11" i="24" l="1"/>
  <c r="L11" i="34"/>
  <c r="L11" i="7"/>
  <c r="F10" i="31" l="1"/>
  <c r="E10" i="31" l="1"/>
  <c r="G10" i="31" l="1"/>
  <c r="I67" i="5" l="1"/>
  <c r="I66" i="5" l="1"/>
  <c r="I64" i="5" l="1"/>
  <c r="I62" i="5" s="1"/>
  <c r="I19" i="5" s="1"/>
  <c r="I15" i="24" l="1"/>
  <c r="L35" i="34"/>
  <c r="L10" i="34" s="1"/>
  <c r="L35" i="7"/>
  <c r="L10" i="7" s="1"/>
  <c r="H13" i="31"/>
  <c r="H11" i="31" s="1"/>
  <c r="F14" i="32"/>
  <c r="F12" i="32" s="1"/>
  <c r="I10" i="24" l="1"/>
  <c r="I9" i="24" s="1"/>
  <c r="F10" i="32"/>
  <c r="F8" i="32" s="1"/>
  <c r="D13" i="31"/>
  <c r="D11" i="31" s="1"/>
  <c r="D10" i="31" s="1"/>
  <c r="L9" i="34"/>
  <c r="H10" i="31"/>
  <c r="L9" i="7" l="1"/>
  <c r="I17" i="5" l="1"/>
  <c r="I15" i="5" l="1"/>
  <c r="I13" i="5" s="1"/>
  <c r="I11" i="5" s="1"/>
</calcChain>
</file>

<file path=xl/sharedStrings.xml><?xml version="1.0" encoding="utf-8"?>
<sst xmlns="http://schemas.openxmlformats.org/spreadsheetml/2006/main" count="647" uniqueCount="307">
  <si>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</si>
  <si>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</si>
  <si>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</si>
  <si>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</si>
  <si>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</si>
  <si>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</si>
  <si>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</si>
  <si>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</si>
  <si>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</si>
  <si>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</si>
  <si>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</si>
  <si>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</si>
  <si>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</si>
  <si>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</si>
  <si>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</si>
  <si>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</si>
  <si>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</si>
  <si>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</si>
  <si>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</si>
  <si>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</si>
  <si>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</si>
  <si>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</si>
  <si>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</si>
  <si>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</si>
  <si>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</si>
  <si>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</si>
  <si>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</si>
  <si>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</si>
  <si>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</si>
  <si>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</si>
  <si>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</si>
  <si>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</si>
  <si>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</si>
  <si>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</si>
  <si>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</si>
  <si>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</si>
  <si>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</si>
  <si>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</si>
  <si>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</si>
  <si>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</si>
  <si>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</si>
  <si>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</si>
  <si>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</si>
  <si>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</si>
  <si>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</si>
  <si>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</si>
  <si>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</si>
  <si>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</si>
  <si>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</si>
  <si>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</si>
  <si>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</si>
  <si>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ԸՆԹԱՑԻԿ ԾԱԽՍԵՐ</t>
  </si>
  <si>
    <t>___________  ___-ի N _______     որոշման</t>
  </si>
  <si>
    <t>Ծառայությունների մատուցում</t>
  </si>
  <si>
    <t xml:space="preserve"> ՄԵՔԵՆԱՆԵՐ  ԵՎ  ՍԱՐՔԱՎՈՐՈՒՄՆԵՐ</t>
  </si>
  <si>
    <t xml:space="preserve"> այդ թվում`</t>
  </si>
  <si>
    <t xml:space="preserve"> Ծառայությունների մատուցում </t>
  </si>
  <si>
    <t xml:space="preserve"> Հարկային և մաքսային ծառայություններ </t>
  </si>
  <si>
    <t xml:space="preserve"> 1023 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</si>
  <si>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</si>
  <si>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</si>
  <si>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</si>
  <si>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</si>
  <si>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</si>
  <si>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</si>
  <si>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</si>
  <si>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1023</t>
  </si>
  <si>
    <t>հազար դրամներով</t>
  </si>
  <si>
    <t>1023 - 31001</t>
  </si>
  <si>
    <t>ՀՀ պետական եկամուտների կոմիտեի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</si>
  <si>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</si>
  <si>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</si>
  <si>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</si>
  <si>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</si>
  <si>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</si>
  <si>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</si>
  <si>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</si>
  <si>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</si>
  <si>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</si>
  <si>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</si>
  <si>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Անվանումը </t>
  </si>
  <si>
    <t xml:space="preserve"> 1023 - 31001 </t>
  </si>
  <si>
    <t xml:space="preserve"> Ակտիվն օգտագործող կազմակերպության անվանումը` ՀՀ պետական եկամուտների կոմիտե 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</si>
  <si>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</si>
  <si>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</si>
  <si>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</si>
  <si>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</si>
  <si>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</si>
  <si>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</si>
  <si>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</si>
  <si>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</si>
  <si>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</si>
  <si>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 xml:space="preserve"> - Վարչական սարքավորումներ</t>
  </si>
  <si>
    <t>1023 - 11001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</si>
  <si>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</si>
  <si>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Հարկային և մաքսային ծառայություններ</t>
  </si>
  <si>
    <t xml:space="preserve"> ԾԱՌԱՅՈՒԹՅՈՒՆՆԵՐԻ  ԵՎ   ԱՊՐԱՆՔՆԵՐԻ  ՁԵՌՔԲԵՐՈՒՄ</t>
  </si>
  <si>
    <t xml:space="preserve"> 1023 - 11001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</si>
  <si>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</si>
  <si>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մատուցողի անվանումը` ՀՀ պետական եկամուտների կոմիտե </t>
  </si>
  <si>
    <t>Ցուցանիշների փոփոխությունը (ավելացումները նշված են դրական նշանով, իսկ նվազեցումները՝ փակագծում)</t>
  </si>
  <si>
    <t xml:space="preserve"> Նյութեր (Ապրանքներ)</t>
  </si>
  <si>
    <t>Համակարգչային սարքավորումների քանակ, հատ</t>
  </si>
  <si>
    <t>Հավելված N 7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</si>
  <si>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</si>
  <si>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</si>
  <si>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>Առաջին կիսամյակ</t>
  </si>
  <si>
    <t>Ինն ամիս</t>
  </si>
  <si>
    <t>ԲՍԿ</t>
  </si>
  <si>
    <t xml:space="preserve">ՀԱՅԱՍՏԱՆԻ ՀԱՆՐԱՊԵՏՈՒԹՅԱՆ ԿԱՌԱՎԱՐՈՒԹՅԱՆ 2025 ԹՎԱԿԱՆԻ ԴԵԿՏԵՄԲԵՐԻ 27-Ի N 1910-Ն ՈՐՈՇՄԱՆ N 9.1 ՀԱՎԵԼՎԱԾՈՒՄ ԿԱՏԱՐՎՈՂ ՓՈՓՈԽՈՒԹՅՈՒՆՆԵՐԸ ԵՎ ԼՐԱՑՈՒՄՆԵՐԸ </t>
  </si>
  <si>
    <t xml:space="preserve">ՀԱՅԱՍՏԱՆԻ ՀԱՆՐԱՊԵՏՈՒԹՅԱՆ ԿԱՌԱՎԱՐՈՒԹՅԱՆ 2025 ԹՎԱԿԱՆԻ ԴԵԿՏԵՄԲԵՐԻ 25-Ի N 1910-Ն ՈՐՈՇՄԱՆ N 9 ՀԱՎԵԼՎԱԾՈՒՄ ԿԱՏԱՐՎՈՂ ՓՈՓՈԽՈՒԹՅՈՒՆՆԵՐԸ ԵՎ ԼՐԱՑՈՒՄՆԵՐԸ </t>
  </si>
  <si>
    <t xml:space="preserve"> 1023 - 11015 </t>
  </si>
  <si>
    <t>Հարկ վճարելու մշակույթի զարգացման ու ՊԵԿ գործունեության վերաբերյալ հանրային իրազեկման միջոցառումների իրականացում</t>
  </si>
  <si>
    <t xml:space="preserve"> Հարկ վճարելու մշակույթի զարգացման ու ՊԵԿ գործունեության հանրային  իրազեկման շրջանակում հեռուստահաղորդումների, պանելային քննարկումների կազմակերպում և երկխոսության հարթակի ստեղծում </t>
  </si>
  <si>
    <t xml:space="preserve"> Ծառայությունը մատուցողի անվանումը` Մրցույթի արդյունքում ընտրված կազմակերպություն </t>
  </si>
  <si>
    <t>Տարվա ընթացքում հաղորդումների կազմակերպում (քանակը)</t>
  </si>
  <si>
    <t/>
  </si>
  <si>
    <t>Շահագրգիր կողմերի հետ պանելային քննարկումների կազմակերպում  (քանակ)</t>
  </si>
  <si>
    <t>Երկխոսության հարթակի ստեղծում` ֆորումի ձևաչափով</t>
  </si>
  <si>
    <t>1</t>
  </si>
  <si>
    <t>2</t>
  </si>
  <si>
    <t>Սոցիալական հոլովակների և թեմատիկ գրառումներով պաստառների պատրաստում (հատ)</t>
  </si>
  <si>
    <t>Ֆորումի, պանելային քննարկումների և հանդիպումների կազմակերպում բիզնեսի և ոլորտային մասնագետների հետ (հատ)</t>
  </si>
  <si>
    <t>Ֆորումի, պանելային քննարկումների, հանդիպումների և ասուլիսների ուղիղ հեռարձակման և հատուկ ձևաչափով նկարահանումների ապահովում (հատ)</t>
  </si>
  <si>
    <t>Այլ սարքավորումների քանակ, հատ</t>
  </si>
  <si>
    <t>Գրասենյակային գույքի միավոր քանակ, հատ</t>
  </si>
  <si>
    <t xml:space="preserve"> 31003</t>
  </si>
  <si>
    <t xml:space="preserve"> ՀՀ պետական եկամուտների կոմիտեի  շենքային ապահովվածության բարելավում</t>
  </si>
  <si>
    <t xml:space="preserve"> ԱՅԼ ՀԻՄՆԱԿԱՆ ՄԻՋՈՑՆԵՐ</t>
  </si>
  <si>
    <t xml:space="preserve"> - Նախագծահետազոտական ծախսեր</t>
  </si>
  <si>
    <t>Բաժին N 01</t>
  </si>
  <si>
    <t xml:space="preserve">Խումբ N 01 </t>
  </si>
  <si>
    <t xml:space="preserve">Դաս N 02 </t>
  </si>
  <si>
    <t xml:space="preserve">Ֆինանսական և հարկաբյուջետային հարաբերություններ </t>
  </si>
  <si>
    <t xml:space="preserve"> 1023  11001</t>
  </si>
  <si>
    <t xml:space="preserve"> ՄԱՍ I. Ա Պ Ր Ա Ն Ք Ն Ե Ր</t>
  </si>
  <si>
    <t>30197620-1</t>
  </si>
  <si>
    <t>թուղթ, A4 ֆորմատի</t>
  </si>
  <si>
    <t xml:space="preserve">ԷԱՃ </t>
  </si>
  <si>
    <t>հատ</t>
  </si>
  <si>
    <t xml:space="preserve"> 1023  31001</t>
  </si>
  <si>
    <t xml:space="preserve"> 30239170-1</t>
  </si>
  <si>
    <t>բազմաֆունկցիոնալ սարք` լազերային</t>
  </si>
  <si>
    <t xml:space="preserve"> ԷԱՃ</t>
  </si>
  <si>
    <t>30211220-503</t>
  </si>
  <si>
    <t>սեղանի համակարգիչներ</t>
  </si>
  <si>
    <t>ԷԱՃ</t>
  </si>
  <si>
    <t>64211280-502</t>
  </si>
  <si>
    <t>30239170-501</t>
  </si>
  <si>
    <t>30232130-504</t>
  </si>
  <si>
    <t>գունավոր տպիչներ</t>
  </si>
  <si>
    <t>34721490-503</t>
  </si>
  <si>
    <t>անօդաչու թռչող սարքեր</t>
  </si>
  <si>
    <t>ԳՀ</t>
  </si>
  <si>
    <t>34721490-504</t>
  </si>
  <si>
    <t>32321120-502</t>
  </si>
  <si>
    <t>տեսաձայնային սարքեր</t>
  </si>
  <si>
    <t>համակարգչի կոշտ սկավառակ</t>
  </si>
  <si>
    <t>30234500-501</t>
  </si>
  <si>
    <t>30232231-501</t>
  </si>
  <si>
    <t>30232231-502</t>
  </si>
  <si>
    <t>30232231-505</t>
  </si>
  <si>
    <t xml:space="preserve"> - Գրասենյակային նյութեր և հագուստ</t>
  </si>
  <si>
    <t xml:space="preserve"> 1023 - 11014 </t>
  </si>
  <si>
    <t>Տեղեկատվական տեխնոլոգիաների և դրանց հետ փոխկապակցված համակարգերի կառավարում</t>
  </si>
  <si>
    <t xml:space="preserve"> Տեղեկատվական տեխնոլոգիաների և դրանց հետ փոխկապակցված համակարգերի կառավարում </t>
  </si>
  <si>
    <t xml:space="preserve"> Ծառայությունը մատուցողի անվանումը` Մասնագիտացված կազմակերպություն </t>
  </si>
  <si>
    <t>Ներդրված թվայնացման նախագծեր</t>
  </si>
  <si>
    <t>Սպասարկվող էլեկտրոնային համակարգեր</t>
  </si>
  <si>
    <t>1023 - 11014</t>
  </si>
  <si>
    <t xml:space="preserve"> 11014</t>
  </si>
  <si>
    <t xml:space="preserve"> Տեղեկատվական տեխնոլոգիաների և դրանց հետ փոխկապակցված համակարգերի կառավարում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</si>
  <si>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</si>
  <si>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</si>
  <si>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</si>
  <si>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Պայմանագրային այլ ծառայությունների ձեռքբերում      այդ թվում՛</t>
  </si>
  <si>
    <t xml:space="preserve"> - Համակարգչային ծառայություններ</t>
  </si>
  <si>
    <t>ՀԱՅԱՍՏԱՆԻ ՀԱՆՐԱՊԵՏՈՒԹՅԱՆ ԿԱՌԱՎԱՐՈՒԹՅԱՆ 2025 ԹՎԱԿԱՆԻ ԴԵԿՏԵՄԲԵՐԻ 25-Ի N 1910-Ն ՈՐՈՇՄԱՆ N 5 ՀԱՎԵԼՎԱԾԻ N 7 ԱՂՅՈՒՍԱԿՈՒՄ ԿԱՏԱՐՎՈՂ ՓՈՓՈԽՈՒԹՅՈՒՆՆԵՐԸ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</si>
  <si>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</si>
  <si>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</si>
  <si>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</si>
  <si>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«Ջի Սոլյուշնս» ՊՈԱԿ</t>
  </si>
  <si>
    <t>Հավելված N 8</t>
  </si>
  <si>
    <t>Ցուցանիշների փոփոխությունը (ավելացումները նշված են դրական նշանով)</t>
  </si>
  <si>
    <t>1023 - 11012</t>
  </si>
  <si>
    <t>Հայաստանի Հանրապետության մաքսային կցորդների գործունեության ապահովում</t>
  </si>
  <si>
    <t>Օտարերկրյա պետություններում և միջազգային կազմակերպություններում Հայաստանի Հանրապետության դիվանագիտական ծառայության մարմիններին կից մաքսային կցորդների գործունեության ապահովման և պահպանման ծախսեր</t>
  </si>
  <si>
    <t>ՀԱՅԱՍՏԱՆԻ ՀԱՆՐԱՊԵՏՈՒԹՅԱՆ ԿԱՌԱՎԱՐՈՒԹՅԱՆ 2025 ԹՎԱԿԱՆԻ ԴԵԿՏԵՄԲԵՐԻ 25-Ի N 1910-Ն ՈՐՈՇՄԱՆ N 10 ՀԱՎԵԼՎԱԾՈՒՄ ԿԱՏԱՐՎՈՂ ՓՈՓՈԽՈՒԹՅՈՒՆՆԵՐԸ ԵՎ ԼՐԱՑՈՒՄՆԵՐԸ</t>
  </si>
  <si>
    <t>09132100-1</t>
  </si>
  <si>
    <t xml:space="preserve">բենզին, պրեմիում	</t>
  </si>
  <si>
    <t>լիտր</t>
  </si>
  <si>
    <t xml:space="preserve">09132200-2	</t>
  </si>
  <si>
    <t xml:space="preserve">բենզին, ռեգուլյար	</t>
  </si>
  <si>
    <t xml:space="preserve">09134200-1	</t>
  </si>
  <si>
    <t xml:space="preserve">դիզելային վառելիք, ամառային	</t>
  </si>
  <si>
    <t xml:space="preserve"> ՄԱՍ II. ԱՇԽԱՏԱՆՔՆԵՐ</t>
  </si>
  <si>
    <t xml:space="preserve">45461100-1	</t>
  </si>
  <si>
    <t xml:space="preserve">շենքերի, շինությունների ընթացիկ նորոգման աշխատանքներ	</t>
  </si>
  <si>
    <t>դրամ</t>
  </si>
  <si>
    <t xml:space="preserve"> ՄԱՍ III. ԾԱՌԱՅՈՒԹՅՈՒՆՆԵՐ</t>
  </si>
  <si>
    <t xml:space="preserve">60131100-1	</t>
  </si>
  <si>
    <t>90911100-2</t>
  </si>
  <si>
    <t xml:space="preserve">բնակտարածությունների մաքրման ծառայություններ	</t>
  </si>
  <si>
    <t>ԲՄ</t>
  </si>
  <si>
    <t xml:space="preserve">71251100-2	</t>
  </si>
  <si>
    <t xml:space="preserve">ճարտարապետական ― շենքերի չափագրման ծառայություններ	</t>
  </si>
  <si>
    <t xml:space="preserve">72261160-4	</t>
  </si>
  <si>
    <t xml:space="preserve">ծրագրային ապահովման սպասարկման ծառայություններ	</t>
  </si>
  <si>
    <t>72261160-8</t>
  </si>
  <si>
    <t xml:space="preserve"> 42121150-1</t>
  </si>
  <si>
    <t>պոմպեր</t>
  </si>
  <si>
    <t xml:space="preserve"> 1023  11015</t>
  </si>
  <si>
    <t xml:space="preserve"> Հարկ վճարելու մշակույթի զարգացման ու ՊԵԿ գործունեության վերաբերյալ հանրային իրազեկման միջոցառումների իրականացում</t>
  </si>
  <si>
    <t xml:space="preserve"> 64235180-1</t>
  </si>
  <si>
    <t>հեռուստահաղորդումների հեռարձակման ծառայություններ</t>
  </si>
  <si>
    <t>համակարգչային պլանշետ</t>
  </si>
  <si>
    <t>32551160-502</t>
  </si>
  <si>
    <t>հեռախոսային սարքեր</t>
  </si>
  <si>
    <t>38651200-501</t>
  </si>
  <si>
    <t>պրոյեկտորներ</t>
  </si>
  <si>
    <t xml:space="preserve"> հատ</t>
  </si>
  <si>
    <t>38651200-502</t>
  </si>
  <si>
    <t>32351120-501</t>
  </si>
  <si>
    <t>էկրաններ</t>
  </si>
  <si>
    <t>32351120-502</t>
  </si>
  <si>
    <t>30211300-501</t>
  </si>
  <si>
    <t>համակարգչային սարքավորումներ</t>
  </si>
  <si>
    <t>39713432-501</t>
  </si>
  <si>
    <t>փոշեկուլ</t>
  </si>
  <si>
    <t xml:space="preserve"> 1023  31003</t>
  </si>
  <si>
    <t xml:space="preserve"> </t>
  </si>
  <si>
    <t>նախագծերի պատրաստում, ծախսերի գնահատում</t>
  </si>
  <si>
    <t>ընդհանուր շինարարական աշխատանքներ</t>
  </si>
  <si>
    <t>վերակառուցման աշխատանքներ</t>
  </si>
  <si>
    <t xml:space="preserve"> - Այլ մեքենաներ և սարքավորումներ</t>
  </si>
  <si>
    <t xml:space="preserve"> 11012</t>
  </si>
  <si>
    <t xml:space="preserve"> Հայաստանի Հանրապետության մաքսային կցորդների գործունեության ապահովում</t>
  </si>
  <si>
    <t xml:space="preserve"> ԱՅԼ  ԾԱԽՍԵՐ</t>
  </si>
  <si>
    <t xml:space="preserve"> Այլ ծախսեր</t>
  </si>
  <si>
    <t xml:space="preserve"> 1023 - 11012 </t>
  </si>
  <si>
    <t xml:space="preserve"> Օտարերկրյա պետություններում և միջազգային կազմակերպություններում Հայաստանի Հանրապետության դիվանագիտական ծառայության մարմիններին կից մաքսային կցորդների գործունեության ապահովման և պահպանման ծախսեր </t>
  </si>
  <si>
    <t xml:space="preserve"> Ծառայությունը մատուցողի անվանումը` Օտարերկրյա պետություններում ՀՀ դիվանագիտական ծառայություն իրականացնող մաքսային կցորդներ </t>
  </si>
  <si>
    <t xml:space="preserve"> 11015</t>
  </si>
  <si>
    <t xml:space="preserve"> Այլ մասնագիտական ծառայությունների ձեռքբերում</t>
  </si>
  <si>
    <t xml:space="preserve"> - Մասնագիտական ծառայություններ</t>
  </si>
  <si>
    <t>1023 - 11015</t>
  </si>
  <si>
    <t>Հարկ վճարելու մշակույթի զարգացման ու ՊԵԿ գործունեության հանրային  իրազեկման շրջանակում հեռուստահաղորդումների, պանելային քննարկումների կազմակերպում և երկխոսության հարթակի ստեղծում</t>
  </si>
  <si>
    <t xml:space="preserve"> ՇԵՆՔԵՐ ԵՎ ՇԻՆՈՒԹՅՈՒՆՆԵՐ</t>
  </si>
  <si>
    <t xml:space="preserve"> - Շենքերի և շինությունների շինարարություն</t>
  </si>
  <si>
    <t>1023 - 31003</t>
  </si>
  <si>
    <t>ՀՀ պետական եկամուտների կոմիտեի  շենքային ապահովվածության բարելավում</t>
  </si>
  <si>
    <t>ՀՀ պետական եկամուտների կոմիտեի  նոր շենքերի և շինությունների շինարարություն, նախագծային աշխատանքների ձեռքբերում</t>
  </si>
  <si>
    <t xml:space="preserve"> 1023</t>
  </si>
  <si>
    <t>այդ թվում՝ ըստ ուղղությունների</t>
  </si>
  <si>
    <t xml:space="preserve"> 1023 - 31003 </t>
  </si>
  <si>
    <t xml:space="preserve"> ՀՀ պետական եկամուտների կոմիտեի  նոր շենքերի և շինությունների շինարարություն, նախագծային աշխատանքների ձեռքբերում </t>
  </si>
  <si>
    <t xml:space="preserve"> Պետական մարմինների կողմից օգտագործվող ոչ ֆինանսական ակտիվների հետ գործառնություններ  </t>
  </si>
  <si>
    <t xml:space="preserve">«ՀԱՅԱՍՏԱՆԻ ՀԱՆՐԱՊԵՏՈՒԹՅԱՆ 2026 ԹՎԱԿԱՆԻ ՊԵՏԱԿԱՆ ԲՅՈՒՋԵԻ ՄԱՍԻՆ» ՀԱՅԱՍՏԱՆԻ ՀԱՆՐԱՊԵՏՈՒԹՅԱՆ ՕՐԵՆՔԻ N 1 ՀԱՎԵԼՎԱԾԻ N 3 ԱՂՅՈՒՍԱԿՈՒՄ ԿԱՏԱՐՎՈՂ ՓՈՓՈԽՈՒԹՅՈՒՆՆԵՐԸ ԵՎ ԼՐԱՑՈՒՄՆԵՐԸ </t>
  </si>
  <si>
    <r>
      <t>ՀԱՅԱՍՏԱՆԻ ՀԱՆՐԱՊԵՏՈՒԹՅԱՆ ԿԱՌԱՎԱՐՈՒԹՅԱՆ 2025 ԹՎԱԿԱՆԻ ԴԵԿՏԵՄԲԵՐԻ 25-Ի N 1910-Ն ՈՐՈՇՄԱՆ N 5 ՀԱՎԵԼՎԱԾԻ N 2 ԱՂՅՈՒՍԱԿՈՒՄ ԿԱՏԱՐՎՈՂ ՓՈՓՈԽՈՒԹ</t>
    </r>
    <r>
      <rPr>
        <b/>
        <sz val="12"/>
        <rFont val="GHEA Grapalat"/>
        <family val="3"/>
      </rPr>
      <t>ՅՈՒՆՆԵՐԸ ԵՎ ԼՐԱՑՈՒՄՆԵՐԸ</t>
    </r>
  </si>
  <si>
    <r>
      <rPr>
        <sz val="12"/>
        <color theme="1"/>
        <rFont val="Calibri"/>
        <family val="2"/>
      </rPr>
      <t>«</t>
    </r>
    <r>
      <rPr>
        <sz val="12"/>
        <color theme="1"/>
        <rFont val="GHEA Grapalat"/>
        <family val="3"/>
      </rPr>
      <t>Մարգարա</t>
    </r>
    <r>
      <rPr>
        <sz val="12"/>
        <color theme="1"/>
        <rFont val="Calibri"/>
        <family val="2"/>
      </rPr>
      <t>»</t>
    </r>
    <r>
      <rPr>
        <sz val="12"/>
        <color theme="1"/>
        <rFont val="GHEA Grapalat"/>
        <family val="3"/>
      </rPr>
      <t xml:space="preserve"> մաքսային կետի արդիականացման շինարարական աշխատանքներ</t>
    </r>
  </si>
  <si>
    <t>Երևան քաղաքի Արարատյան 90 հասցեում գտնվող ՀՀ ՊԵԿ շինության նոր ջրամատակարարման համակարգի կառուցման շինարարական աշխատանքներ</t>
  </si>
  <si>
    <t>Երևան քաղաքի Արարատյան 90 հասցեում գտնվող ՀՀ ՊԵԿ շինության նոր ջրամատակարարման համակարգի կառուցման նախագծանախահաշվային փաստաթղթերի ձեռքբերում</t>
  </si>
  <si>
    <r>
      <rPr>
        <sz val="12"/>
        <rFont val="Calibri"/>
        <family val="2"/>
      </rPr>
      <t>«</t>
    </r>
    <r>
      <rPr>
        <sz val="12"/>
        <rFont val="GHEA Grapalat"/>
        <family val="3"/>
      </rPr>
      <t>Մարգարա</t>
    </r>
    <r>
      <rPr>
        <sz val="12"/>
        <rFont val="Calibri"/>
        <family val="2"/>
      </rPr>
      <t>»</t>
    </r>
    <r>
      <rPr>
        <sz val="12"/>
        <rFont val="GHEA Grapalat"/>
        <family val="3"/>
      </rPr>
      <t xml:space="preserve"> մաքսային կետի արդիականացման նախագծանախահաշվային փաստաթղթերի ձեռքբերում</t>
    </r>
  </si>
  <si>
    <t>Երևան քաղաքի Սասունցի Դավթի 87 ա հասցեում գտնվող վարչական շենքի գազամատակարարման համակարգի կառուցման շինարարական աշխատանքներ</t>
  </si>
  <si>
    <t>Երևան քաղաքի Սասունցի Դավթի 87 ա հասցեում գտնվող վարչական շենքի գազամատակարարման համակարգի կառուցման նախագծանախահաշվային փաստաթղթերի ձեռքբերում</t>
  </si>
  <si>
    <t>Մաքսային մոնիթորինգի կենտրոնի կառուցում</t>
  </si>
  <si>
    <t>Մաքսային մոնիթորինգի կենտրոնի կառուցում կառուցման նախագծանախահաշվային փաստաթղթերի ձեռքբերում</t>
  </si>
  <si>
    <t>«Մարգարա» մաքսային կետի արդիականացման շինարարական աշխատանքներ</t>
  </si>
  <si>
    <t>«Մարգարա» մաքսային կետի արդիականացման նախագծանախահաշվային փաստաթղթերի ձեռքբերում</t>
  </si>
  <si>
    <t xml:space="preserve"> - Տրանսպորտային նյութեր</t>
  </si>
  <si>
    <t xml:space="preserve"> - Ընդհանուր բնույթի այլ ծառայություններ</t>
  </si>
  <si>
    <t xml:space="preserve"> - Շենքերի և կառույցների ընթացիկ նորոգում և պահպանում</t>
  </si>
  <si>
    <t xml:space="preserve"> Ընթացիկ նորոգում և պահպանում (ծառայություններ և նյութեր)</t>
  </si>
  <si>
    <t xml:space="preserve">ուղևորափոխադրման մասնագիտացված ծառայություններ	</t>
  </si>
  <si>
    <t xml:space="preserve"> ծրագրային ապահովման մշակման ծառայություններ</t>
  </si>
  <si>
    <t>ՀՄԱ</t>
  </si>
  <si>
    <t xml:space="preserve"> - Ոչ նյութական հիմնական միջոցներ</t>
  </si>
  <si>
    <t>ԱՅԼ ՀԻՄՆԱԿԱՆ ՄԻՋՈՑՆԵՐ</t>
  </si>
  <si>
    <t>ՀԱՅԱՍՏԱՆԻ ՀԱՆՐԱՊԵՏՈՒԹՅԱՆ ԿԱՌԱՎԱՐՈՒԹՅԱՆ 2025 ԹՎԱԿԱՆԻ ԴԵԿՏԵՄԲԵՐԻ 25-Ի N 1910-Ն ՈՐՈՇՄԱՆ NN 3 ԵՎ 4 ՀԱՎԵԼՎԱԾՆԵՐՈՒՄ ԿԱՏԱՐՎՈՂ ՓՈՓՈԽՈՒԹՅՈՒՆՆԵՐԸ ԵՎ ԼՐԱՑՈՒՄՆԵՐԸ</t>
  </si>
  <si>
    <t>Շինարարական օբյեկտների թիվ, հատ</t>
  </si>
  <si>
    <t xml:space="preserve"> Շինարարական աշխատանքների ավարտվածության աստիճանը, տոկոս </t>
  </si>
  <si>
    <t xml:space="preserve">Նախագծանախահաշվային փաստաթղթերի թիվ, հատ </t>
  </si>
  <si>
    <t>Նախագծվող աշխատանքների ավարտվածության աստիճանը</t>
  </si>
  <si>
    <t>ՄԱ</t>
  </si>
  <si>
    <t>30232231-507</t>
  </si>
  <si>
    <t>ip հեռախոսներ</t>
  </si>
  <si>
    <t>ֆլեշ հիշողություն</t>
  </si>
  <si>
    <t>ՀՀ կառավարություն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</si>
  <si>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</si>
  <si>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</si>
  <si>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</si>
  <si>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</si>
  <si>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</si>
  <si>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</si>
  <si>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11</t>
  </si>
  <si>
    <t>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</si>
  <si>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</si>
  <si>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</si>
  <si>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>այդ թվում` բյուջետային ծախսերի տնտեսագիտական դասակարգման հոդվածներ</t>
  </si>
  <si>
    <t>ԱՅԼ ԾԱԽՍԵՐ</t>
  </si>
  <si>
    <t>Պահուստային միջոցներ</t>
  </si>
  <si>
    <t xml:space="preserve">ՀՀ կառավարություն </t>
  </si>
  <si>
    <t xml:space="preserve">ՀՀ կառավարության պահուստային ֆոնդ </t>
  </si>
  <si>
    <t xml:space="preserve">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</si>
  <si>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</si>
  <si>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Ծառայությունների մատուցում </t>
  </si>
  <si>
    <t xml:space="preserve"> Ծառայությունը մատուցողի անվանումը`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</si>
</sst>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0_);\(0\)"/>
    <numFmt numFmtId="171" formatCode="_-* #,##0\ _ _-;\-* #,##0\ _ _-;_-* &quot;-&quot;??\ _ _-;_-@_-"/>
    <numFmt numFmtId="172" formatCode="_(* #,##0_);_(* \(#,##0\);_(* &quot;-&quot;??_);_(@_)"/>
    <numFmt numFmtId="173" formatCode="_-* #,##0.0\ _ _-;\-* #,##0.0\ _ _-;_-* &quot;-&quot;??\ _ _-;_-@_-"/>
    <numFmt numFmtId="174" formatCode="_-* #,##0.00_р_._-;\-* #,##0.00_р_._-;_-* &quot;-&quot;??_р_._-;_-@_-"/>
  </numFmts>
  <fonts count="9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  <charset val="1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3"/>
    </font>
    <font>
      <i/>
      <sz val="11"/>
      <name val="GHEA Grapalat"/>
      <family val="2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48">
    <xf numFmtId="0" fontId="0" fillId="0" borderId="0"/>
    <xf numFmtId="0" fontId="12" fillId="0" borderId="0"/>
    <xf numFmtId="43" fontId="13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167" fontId="22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0" fontId="22" fillId="0" borderId="0">
      <alignment horizontal="left" vertical="top" wrapText="1"/>
    </xf>
    <xf numFmtId="0" fontId="13" fillId="0" borderId="0"/>
    <xf numFmtId="0" fontId="13" fillId="0" borderId="0"/>
    <xf numFmtId="43" fontId="1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5" fillId="0" borderId="0"/>
    <xf numFmtId="0" fontId="13" fillId="0" borderId="0"/>
    <xf numFmtId="0" fontId="26" fillId="3" borderId="0" applyNumberFormat="0" applyBorder="0" applyAlignment="0" applyProtection="0"/>
    <xf numFmtId="0" fontId="24" fillId="0" borderId="0"/>
    <xf numFmtId="0" fontId="12" fillId="0" borderId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8" borderId="0" applyNumberFormat="0" applyBorder="0" applyAlignment="0" applyProtection="0"/>
    <xf numFmtId="0" fontId="23" fillId="7" borderId="0" applyNumberFormat="0" applyBorder="0" applyAlignment="0" applyProtection="0"/>
    <xf numFmtId="0" fontId="23" fillId="13" borderId="0" applyNumberFormat="0" applyBorder="0" applyAlignment="0" applyProtection="0"/>
    <xf numFmtId="0" fontId="23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4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7" borderId="0" applyNumberFormat="0" applyBorder="0" applyAlignment="0" applyProtection="0"/>
    <xf numFmtId="0" fontId="27" fillId="10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9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8" fillId="5" borderId="0" applyNumberFormat="0" applyBorder="0" applyAlignment="0" applyProtection="0"/>
    <xf numFmtId="0" fontId="29" fillId="22" borderId="3" applyNumberFormat="0" applyAlignment="0" applyProtection="0"/>
    <xf numFmtId="0" fontId="30" fillId="23" borderId="4" applyNumberFormat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36" fillId="12" borderId="3" applyNumberFormat="0" applyAlignment="0" applyProtection="0"/>
    <xf numFmtId="0" fontId="37" fillId="0" borderId="8" applyNumberFormat="0" applyFill="0" applyAlignment="0" applyProtection="0"/>
    <xf numFmtId="0" fontId="38" fillId="24" borderId="0" applyNumberFormat="0" applyBorder="0" applyAlignment="0" applyProtection="0"/>
    <xf numFmtId="1" fontId="44" fillId="0" borderId="0"/>
    <xf numFmtId="1" fontId="44" fillId="0" borderId="0"/>
    <xf numFmtId="1" fontId="44" fillId="0" borderId="0"/>
    <xf numFmtId="0" fontId="10" fillId="0" borderId="0"/>
    <xf numFmtId="0" fontId="12" fillId="0" borderId="0"/>
    <xf numFmtId="0" fontId="12" fillId="0" borderId="0"/>
    <xf numFmtId="0" fontId="13" fillId="25" borderId="9" applyNumberFormat="0" applyFont="0" applyAlignment="0" applyProtection="0"/>
    <xf numFmtId="0" fontId="39" fillId="22" borderId="10" applyNumberFormat="0" applyAlignment="0" applyProtection="0"/>
    <xf numFmtId="0" fontId="43" fillId="0" borderId="0"/>
    <xf numFmtId="0" fontId="43" fillId="0" borderId="0"/>
    <xf numFmtId="0" fontId="43" fillId="0" borderId="0"/>
    <xf numFmtId="0" fontId="40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25" fillId="0" borderId="0"/>
    <xf numFmtId="1" fontId="44" fillId="0" borderId="0"/>
    <xf numFmtId="0" fontId="43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3" fillId="0" borderId="0"/>
    <xf numFmtId="0" fontId="22" fillId="0" borderId="0">
      <alignment horizontal="left" vertical="top" wrapText="1"/>
    </xf>
    <xf numFmtId="43" fontId="13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17" applyNumberFormat="0" applyFill="0" applyAlignment="0" applyProtection="0"/>
    <xf numFmtId="0" fontId="56" fillId="0" borderId="18" applyNumberFormat="0" applyFill="0" applyAlignment="0" applyProtection="0"/>
    <xf numFmtId="0" fontId="57" fillId="0" borderId="19" applyNumberFormat="0" applyFill="0" applyAlignment="0" applyProtection="0"/>
    <xf numFmtId="0" fontId="57" fillId="0" borderId="0" applyNumberFormat="0" applyFill="0" applyBorder="0" applyAlignment="0" applyProtection="0"/>
    <xf numFmtId="0" fontId="58" fillId="26" borderId="0" applyNumberFormat="0" applyBorder="0" applyAlignment="0" applyProtection="0"/>
    <xf numFmtId="0" fontId="59" fillId="27" borderId="0" applyNumberFormat="0" applyBorder="0" applyAlignment="0" applyProtection="0"/>
    <xf numFmtId="0" fontId="61" fillId="28" borderId="20" applyNumberFormat="0" applyAlignment="0" applyProtection="0"/>
    <xf numFmtId="0" fontId="62" fillId="29" borderId="21" applyNumberFormat="0" applyAlignment="0" applyProtection="0"/>
    <xf numFmtId="0" fontId="63" fillId="29" borderId="20" applyNumberFormat="0" applyAlignment="0" applyProtection="0"/>
    <xf numFmtId="0" fontId="64" fillId="0" borderId="22" applyNumberFormat="0" applyFill="0" applyAlignment="0" applyProtection="0"/>
    <xf numFmtId="0" fontId="65" fillId="30" borderId="23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9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9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72" fillId="3" borderId="0" applyNumberFormat="0" applyBorder="0" applyAlignment="0" applyProtection="0"/>
    <xf numFmtId="0" fontId="9" fillId="31" borderId="24" applyNumberFormat="0" applyFont="0" applyAlignment="0" applyProtection="0"/>
    <xf numFmtId="0" fontId="9" fillId="35" borderId="0" applyNumberFormat="0" applyBorder="0" applyAlignment="0" applyProtection="0"/>
    <xf numFmtId="0" fontId="9" fillId="39" borderId="0" applyNumberFormat="0" applyBorder="0" applyAlignment="0" applyProtection="0"/>
    <xf numFmtId="0" fontId="9" fillId="43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55" borderId="0" applyNumberFormat="0" applyBorder="0" applyAlignment="0" applyProtection="0"/>
    <xf numFmtId="0" fontId="60" fillId="3" borderId="0" applyNumberFormat="0" applyBorder="0" applyAlignment="0" applyProtection="0"/>
    <xf numFmtId="0" fontId="9" fillId="31" borderId="24" applyNumberFormat="0" applyFont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9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9" fillId="39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9" fillId="43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9" fillId="47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9" fillId="51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9" fillId="55" borderId="0" applyNumberFormat="0" applyBorder="0" applyAlignment="0" applyProtection="0"/>
    <xf numFmtId="0" fontId="60" fillId="3" borderId="0" applyNumberFormat="0" applyBorder="0" applyAlignment="0" applyProtection="0"/>
    <xf numFmtId="0" fontId="69" fillId="35" borderId="0" applyNumberFormat="0" applyBorder="0" applyAlignment="0" applyProtection="0"/>
    <xf numFmtId="0" fontId="69" fillId="39" borderId="0" applyNumberFormat="0" applyBorder="0" applyAlignment="0" applyProtection="0"/>
    <xf numFmtId="0" fontId="69" fillId="43" borderId="0" applyNumberFormat="0" applyBorder="0" applyAlignment="0" applyProtection="0"/>
    <xf numFmtId="0" fontId="69" fillId="47" borderId="0" applyNumberFormat="0" applyBorder="0" applyAlignment="0" applyProtection="0"/>
    <xf numFmtId="0" fontId="69" fillId="51" borderId="0" applyNumberFormat="0" applyBorder="0" applyAlignment="0" applyProtection="0"/>
    <xf numFmtId="0" fontId="69" fillId="55" borderId="0" applyNumberFormat="0" applyBorder="0" applyAlignment="0" applyProtection="0"/>
    <xf numFmtId="0" fontId="8" fillId="31" borderId="24" applyNumberFormat="0" applyFont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7" fillId="31" borderId="24" applyNumberFormat="0" applyFont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167" fontId="75" fillId="0" borderId="0" applyFill="0" applyBorder="0" applyProtection="0">
      <alignment horizontal="right" vertical="top"/>
    </xf>
    <xf numFmtId="0" fontId="6" fillId="31" borderId="24" applyNumberFormat="0" applyFont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" fillId="31" borderId="24" applyNumberFormat="0" applyFont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4" fillId="31" borderId="24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7" fontId="75" fillId="0" borderId="0" applyFill="0" applyBorder="0" applyProtection="0">
      <alignment horizontal="right" vertical="top"/>
    </xf>
    <xf numFmtId="0" fontId="13" fillId="0" borderId="0"/>
    <xf numFmtId="0" fontId="77" fillId="3" borderId="0" applyNumberFormat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78" fillId="0" borderId="0"/>
    <xf numFmtId="0" fontId="3" fillId="31" borderId="24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60" fillId="3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3" fillId="0" borderId="0"/>
    <xf numFmtId="0" fontId="78" fillId="0" borderId="0"/>
    <xf numFmtId="174" fontId="25" fillId="0" borderId="0" applyFont="0" applyFill="0" applyBorder="0" applyAlignment="0" applyProtection="0"/>
    <xf numFmtId="0" fontId="25" fillId="0" borderId="0"/>
    <xf numFmtId="0" fontId="22" fillId="0" borderId="0">
      <alignment horizontal="left" vertical="top" wrapText="1"/>
    </xf>
    <xf numFmtId="0" fontId="13" fillId="0" borderId="0"/>
    <xf numFmtId="0" fontId="85" fillId="0" borderId="0"/>
    <xf numFmtId="0" fontId="86" fillId="0" borderId="0"/>
    <xf numFmtId="43" fontId="12" fillId="0" borderId="0" applyFont="0" applyFill="0" applyBorder="0" applyAlignment="0" applyProtection="0"/>
    <xf numFmtId="0" fontId="12" fillId="0" borderId="0"/>
    <xf numFmtId="0" fontId="78" fillId="0" borderId="0"/>
    <xf numFmtId="164" fontId="13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78" fillId="0" borderId="0"/>
    <xf numFmtId="43" fontId="78" fillId="0" borderId="0" applyFont="0" applyFill="0" applyBorder="0" applyAlignment="0" applyProtection="0"/>
    <xf numFmtId="0" fontId="78" fillId="0" borderId="0"/>
    <xf numFmtId="0" fontId="87" fillId="0" borderId="0"/>
    <xf numFmtId="0" fontId="13" fillId="0" borderId="0"/>
  </cellStyleXfs>
  <cellXfs count="315">
    <xf numFmtId="0" fontId="0" fillId="0" borderId="0" xfId="0" applyFill="1" applyBorder="1" applyAlignment="1">
      <alignment horizontal="left" vertical="top"/>
    </xf>
    <xf numFmtId="0" fontId="19" fillId="0" borderId="0" xfId="0" applyFont="1"/>
    <xf numFmtId="0" fontId="18" fillId="0" borderId="0" xfId="0" applyFont="1"/>
    <xf numFmtId="166" fontId="19" fillId="0" borderId="0" xfId="0" applyNumberFormat="1" applyFont="1"/>
    <xf numFmtId="166" fontId="46" fillId="2" borderId="12" xfId="0" applyNumberFormat="1" applyFont="1" applyFill="1" applyBorder="1" applyAlignment="1">
      <alignment horizontal="center" vertical="center" wrapText="1"/>
    </xf>
    <xf numFmtId="166" fontId="20" fillId="2" borderId="0" xfId="3" applyNumberFormat="1" applyFont="1" applyFill="1" applyAlignment="1">
      <alignment horizontal="right" vertical="center"/>
    </xf>
    <xf numFmtId="169" fontId="46" fillId="0" borderId="0" xfId="0" applyNumberFormat="1" applyFont="1" applyFill="1" applyAlignment="1">
      <alignment vertical="center" wrapText="1"/>
    </xf>
    <xf numFmtId="0" fontId="46" fillId="0" borderId="12" xfId="0" applyFont="1" applyBorder="1" applyAlignment="1">
      <alignment horizontal="left" vertical="center" wrapText="1"/>
    </xf>
    <xf numFmtId="169" fontId="20" fillId="0" borderId="0" xfId="0" applyNumberFormat="1" applyFont="1" applyFill="1" applyAlignment="1">
      <alignment vertical="center" wrapText="1"/>
    </xf>
    <xf numFmtId="166" fontId="20" fillId="0" borderId="0" xfId="3" applyNumberFormat="1" applyFont="1" applyAlignment="1">
      <alignment horizontal="right" vertical="center"/>
    </xf>
    <xf numFmtId="49" fontId="20" fillId="0" borderId="0" xfId="0" applyNumberFormat="1" applyFont="1" applyFill="1" applyAlignment="1">
      <alignment horizontal="center" vertical="center" wrapText="1"/>
    </xf>
    <xf numFmtId="0" fontId="20" fillId="0" borderId="0" xfId="0" applyNumberFormat="1" applyFont="1" applyFill="1" applyAlignment="1">
      <alignment horizontal="center" vertical="center" wrapText="1"/>
    </xf>
    <xf numFmtId="169" fontId="20" fillId="0" borderId="0" xfId="0" applyNumberFormat="1" applyFont="1" applyFill="1" applyAlignment="1">
      <alignment horizontal="center" vertical="center" wrapText="1"/>
    </xf>
    <xf numFmtId="169" fontId="46" fillId="0" borderId="0" xfId="0" applyNumberFormat="1" applyFont="1" applyFill="1" applyBorder="1" applyAlignment="1">
      <alignment horizontal="right" vertical="center" wrapText="1"/>
    </xf>
    <xf numFmtId="165" fontId="46" fillId="0" borderId="0" xfId="92" applyNumberFormat="1" applyFont="1" applyFill="1" applyBorder="1" applyAlignment="1">
      <alignment horizontal="right" vertical="center"/>
    </xf>
    <xf numFmtId="49" fontId="47" fillId="0" borderId="12" xfId="0" applyNumberFormat="1" applyFont="1" applyFill="1" applyBorder="1" applyAlignment="1">
      <alignment horizontal="center" vertical="center" textRotation="90" wrapText="1"/>
    </xf>
    <xf numFmtId="49" fontId="48" fillId="0" borderId="12" xfId="0" applyNumberFormat="1" applyFont="1" applyFill="1" applyBorder="1" applyAlignment="1">
      <alignment horizontal="center" vertical="center" textRotation="90" wrapText="1"/>
    </xf>
    <xf numFmtId="0" fontId="48" fillId="0" borderId="2" xfId="0" applyNumberFormat="1" applyFont="1" applyFill="1" applyBorder="1" applyAlignment="1">
      <alignment horizontal="center" vertical="center" wrapText="1"/>
    </xf>
    <xf numFmtId="166" fontId="18" fillId="0" borderId="12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166" fontId="46" fillId="0" borderId="12" xfId="0" applyNumberFormat="1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vertical="center" wrapText="1"/>
    </xf>
    <xf numFmtId="43" fontId="19" fillId="0" borderId="0" xfId="0" applyNumberFormat="1" applyFont="1"/>
    <xf numFmtId="0" fontId="19" fillId="0" borderId="0" xfId="0" applyFont="1" applyFill="1" applyAlignment="1"/>
    <xf numFmtId="0" fontId="19" fillId="0" borderId="0" xfId="0" applyFont="1" applyBorder="1"/>
    <xf numFmtId="166" fontId="46" fillId="0" borderId="0" xfId="92" applyNumberFormat="1" applyFont="1" applyFill="1" applyBorder="1" applyAlignment="1">
      <alignment horizontal="right" vertical="center"/>
    </xf>
    <xf numFmtId="0" fontId="18" fillId="0" borderId="12" xfId="0" applyFont="1" applyBorder="1" applyAlignment="1">
      <alignment vertical="center"/>
    </xf>
    <xf numFmtId="0" fontId="52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/>
    </xf>
    <xf numFmtId="166" fontId="20" fillId="2" borderId="12" xfId="0" applyNumberFormat="1" applyFont="1" applyFill="1" applyBorder="1" applyAlignment="1">
      <alignment horizontal="center" vertical="center" wrapText="1"/>
    </xf>
    <xf numFmtId="168" fontId="18" fillId="0" borderId="0" xfId="0" applyNumberFormat="1" applyFont="1"/>
    <xf numFmtId="0" fontId="46" fillId="2" borderId="12" xfId="0" applyFont="1" applyFill="1" applyBorder="1" applyAlignment="1">
      <alignment horizontal="left" vertical="center" wrapText="1"/>
    </xf>
    <xf numFmtId="0" fontId="46" fillId="2" borderId="0" xfId="0" applyFont="1" applyFill="1"/>
    <xf numFmtId="0" fontId="19" fillId="0" borderId="0" xfId="0" applyFont="1" applyAlignment="1">
      <alignment vertical="center"/>
    </xf>
    <xf numFmtId="0" fontId="18" fillId="0" borderId="0" xfId="0" applyFont="1" applyFill="1" applyAlignment="1">
      <alignment horizontal="center" wrapText="1"/>
    </xf>
    <xf numFmtId="0" fontId="18" fillId="0" borderId="0" xfId="0" applyFont="1" applyFill="1" applyAlignment="1">
      <alignment horizontal="center" vertical="center" wrapText="1"/>
    </xf>
    <xf numFmtId="0" fontId="70" fillId="0" borderId="0" xfId="0" applyFont="1" applyFill="1" applyAlignment="1">
      <alignment horizontal="right" vertical="center"/>
    </xf>
    <xf numFmtId="166" fontId="19" fillId="0" borderId="0" xfId="0" applyNumberFormat="1" applyFont="1" applyAlignment="1">
      <alignment vertical="center"/>
    </xf>
    <xf numFmtId="166" fontId="18" fillId="0" borderId="0" xfId="0" applyNumberFormat="1" applyFont="1" applyFill="1" applyAlignment="1">
      <alignment horizontal="center" vertical="center" wrapText="1"/>
    </xf>
    <xf numFmtId="0" fontId="51" fillId="2" borderId="12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wrapText="1"/>
    </xf>
    <xf numFmtId="0" fontId="71" fillId="0" borderId="0" xfId="0" applyFont="1" applyFill="1" applyAlignment="1">
      <alignment horizontal="right" vertical="center"/>
    </xf>
    <xf numFmtId="0" fontId="14" fillId="0" borderId="28" xfId="0" applyFont="1" applyBorder="1" applyAlignment="1">
      <alignment horizontal="left" vertical="top" wrapText="1"/>
    </xf>
    <xf numFmtId="0" fontId="46" fillId="0" borderId="12" xfId="0" applyFont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0" fontId="51" fillId="2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74" fillId="0" borderId="0" xfId="0" applyFont="1" applyAlignment="1">
      <alignment horizontal="left" vertical="top" wrapText="1"/>
    </xf>
    <xf numFmtId="0" fontId="7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2" xfId="0" applyFont="1" applyBorder="1" applyAlignment="1">
      <alignment horizontal="center" vertical="center" wrapText="1"/>
    </xf>
    <xf numFmtId="0" fontId="74" fillId="0" borderId="12" xfId="0" applyFont="1" applyBorder="1" applyAlignment="1">
      <alignment horizontal="left" vertical="center" wrapText="1"/>
    </xf>
    <xf numFmtId="0" fontId="73" fillId="0" borderId="12" xfId="0" applyFont="1" applyBorder="1" applyAlignment="1">
      <alignment horizontal="left" vertical="center" wrapText="1"/>
    </xf>
    <xf numFmtId="0" fontId="74" fillId="0" borderId="12" xfId="0" applyFont="1" applyBorder="1" applyAlignment="1">
      <alignment horizontal="center" vertical="center" wrapText="1"/>
    </xf>
    <xf numFmtId="167" fontId="74" fillId="0" borderId="12" xfId="11" applyNumberFormat="1" applyFont="1" applyBorder="1" applyAlignment="1">
      <alignment horizontal="right" vertical="center"/>
    </xf>
    <xf numFmtId="0" fontId="18" fillId="0" borderId="29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67" fontId="76" fillId="0" borderId="28" xfId="189" applyNumberFormat="1" applyFont="1" applyBorder="1" applyAlignment="1">
      <alignment horizontal="right" vertical="top"/>
    </xf>
    <xf numFmtId="0" fontId="76" fillId="0" borderId="28" xfId="0" applyFont="1" applyBorder="1" applyAlignment="1">
      <alignment horizontal="left" vertical="top" wrapText="1"/>
    </xf>
    <xf numFmtId="0" fontId="14" fillId="0" borderId="0" xfId="0" applyFont="1" applyAlignment="1">
      <alignment horizontal="right" vertical="center"/>
    </xf>
    <xf numFmtId="0" fontId="51" fillId="2" borderId="28" xfId="0" applyFont="1" applyFill="1" applyBorder="1" applyAlignment="1">
      <alignment horizontal="center" vertical="center" wrapText="1"/>
    </xf>
    <xf numFmtId="0" fontId="51" fillId="2" borderId="28" xfId="0" applyFont="1" applyFill="1" applyBorder="1" applyAlignment="1">
      <alignment horizontal="center" vertical="center"/>
    </xf>
    <xf numFmtId="167" fontId="14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9" fontId="14" fillId="0" borderId="0" xfId="0" applyNumberFormat="1" applyFont="1" applyAlignment="1">
      <alignment horizontal="left" vertical="top" wrapText="1"/>
    </xf>
    <xf numFmtId="170" fontId="14" fillId="0" borderId="28" xfId="189" applyNumberFormat="1" applyFont="1" applyBorder="1" applyAlignment="1">
      <alignment horizontal="right" vertical="top"/>
    </xf>
    <xf numFmtId="0" fontId="74" fillId="0" borderId="28" xfId="0" applyFont="1" applyBorder="1" applyAlignment="1">
      <alignment horizontal="left" vertical="center" wrapText="1"/>
    </xf>
    <xf numFmtId="0" fontId="51" fillId="2" borderId="28" xfId="0" applyFont="1" applyFill="1" applyBorder="1" applyAlignment="1">
      <alignment horizontal="left" vertical="center" wrapText="1"/>
    </xf>
    <xf numFmtId="167" fontId="76" fillId="2" borderId="28" xfId="189" applyNumberFormat="1" applyFont="1" applyFill="1" applyBorder="1" applyAlignment="1">
      <alignment horizontal="right" vertical="top"/>
    </xf>
    <xf numFmtId="0" fontId="76" fillId="2" borderId="28" xfId="0" applyFont="1" applyFill="1" applyBorder="1" applyAlignment="1">
      <alignment horizontal="left" vertical="top" wrapText="1"/>
    </xf>
    <xf numFmtId="0" fontId="76" fillId="2" borderId="28" xfId="0" applyFont="1" applyFill="1" applyBorder="1" applyAlignment="1">
      <alignment horizontal="left" vertical="top" wrapText="1"/>
    </xf>
    <xf numFmtId="0" fontId="76" fillId="0" borderId="28" xfId="0" applyFont="1" applyBorder="1" applyAlignment="1">
      <alignment horizontal="left" vertical="top" wrapText="1"/>
    </xf>
    <xf numFmtId="0" fontId="20" fillId="2" borderId="0" xfId="0" applyFont="1" applyFill="1" applyAlignment="1">
      <alignment horizontal="center" wrapText="1"/>
    </xf>
    <xf numFmtId="0" fontId="14" fillId="0" borderId="28" xfId="0" applyFont="1" applyBorder="1" applyAlignment="1">
      <alignment horizontal="center" vertical="center" wrapText="1"/>
    </xf>
    <xf numFmtId="0" fontId="76" fillId="0" borderId="28" xfId="0" applyFont="1" applyBorder="1" applyAlignment="1">
      <alignment horizontal="left" vertical="top" wrapText="1"/>
    </xf>
    <xf numFmtId="0" fontId="14" fillId="0" borderId="28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170" fontId="14" fillId="0" borderId="28" xfId="189" applyNumberFormat="1" applyFont="1" applyBorder="1" applyAlignment="1">
      <alignment horizontal="right" vertical="center"/>
    </xf>
    <xf numFmtId="0" fontId="79" fillId="0" borderId="34" xfId="0" applyFont="1" applyBorder="1" applyAlignment="1">
      <alignment horizontal="right" vertical="top" wrapText="1"/>
    </xf>
    <xf numFmtId="0" fontId="79" fillId="0" borderId="0" xfId="0" applyFont="1"/>
    <xf numFmtId="0" fontId="76" fillId="0" borderId="28" xfId="0" applyFont="1" applyBorder="1" applyAlignment="1">
      <alignment horizontal="left" vertical="top" wrapText="1"/>
    </xf>
    <xf numFmtId="0" fontId="76" fillId="0" borderId="28" xfId="0" applyFont="1" applyBorder="1" applyAlignment="1">
      <alignment horizontal="left" vertical="top" wrapText="1"/>
    </xf>
    <xf numFmtId="0" fontId="14" fillId="0" borderId="28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76" fillId="0" borderId="28" xfId="0" applyFont="1" applyBorder="1" applyAlignment="1">
      <alignment horizontal="left" vertical="top" wrapText="1"/>
    </xf>
    <xf numFmtId="0" fontId="20" fillId="2" borderId="0" xfId="0" applyFont="1" applyFill="1" applyAlignment="1">
      <alignment horizontal="center" wrapText="1"/>
    </xf>
    <xf numFmtId="0" fontId="74" fillId="0" borderId="28" xfId="0" applyFont="1" applyBorder="1" applyAlignment="1">
      <alignment horizontal="left" vertical="top" wrapText="1"/>
    </xf>
    <xf numFmtId="0" fontId="73" fillId="0" borderId="28" xfId="0" applyFont="1" applyBorder="1" applyAlignment="1">
      <alignment horizontal="left" vertical="top" wrapText="1"/>
    </xf>
    <xf numFmtId="167" fontId="73" fillId="0" borderId="28" xfId="189" applyNumberFormat="1" applyFont="1" applyBorder="1" applyAlignment="1">
      <alignment horizontal="right" vertical="top"/>
    </xf>
    <xf numFmtId="0" fontId="74" fillId="0" borderId="28" xfId="0" applyFont="1" applyBorder="1" applyAlignment="1">
      <alignment horizontal="center" vertical="top" wrapText="1"/>
    </xf>
    <xf numFmtId="169" fontId="46" fillId="2" borderId="12" xfId="0" applyNumberFormat="1" applyFont="1" applyFill="1" applyBorder="1" applyAlignment="1">
      <alignment horizontal="right" vertical="center" wrapText="1"/>
    </xf>
    <xf numFmtId="169" fontId="46" fillId="2" borderId="28" xfId="0" applyNumberFormat="1" applyFont="1" applyFill="1" applyBorder="1" applyAlignment="1">
      <alignment horizontal="right" vertical="center" wrapText="1"/>
    </xf>
    <xf numFmtId="169" fontId="53" fillId="2" borderId="12" xfId="0" applyNumberFormat="1" applyFont="1" applyFill="1" applyBorder="1" applyAlignment="1">
      <alignment horizontal="right" vertical="center" shrinkToFit="1"/>
    </xf>
    <xf numFmtId="0" fontId="81" fillId="2" borderId="0" xfId="0" applyFont="1" applyFill="1"/>
    <xf numFmtId="1" fontId="82" fillId="2" borderId="1" xfId="0" applyNumberFormat="1" applyFont="1" applyFill="1" applyBorder="1" applyAlignment="1">
      <alignment horizontal="center" vertical="center"/>
    </xf>
    <xf numFmtId="165" fontId="81" fillId="2" borderId="0" xfId="0" applyNumberFormat="1" applyFont="1" applyFill="1"/>
    <xf numFmtId="0" fontId="76" fillId="2" borderId="37" xfId="0" applyFont="1" applyFill="1" applyBorder="1" applyAlignment="1">
      <alignment horizontal="center" vertical="center"/>
    </xf>
    <xf numFmtId="0" fontId="76" fillId="2" borderId="28" xfId="0" applyFont="1" applyFill="1" applyBorder="1" applyAlignment="1">
      <alignment vertical="center" wrapText="1"/>
    </xf>
    <xf numFmtId="0" fontId="83" fillId="2" borderId="28" xfId="0" applyFont="1" applyFill="1" applyBorder="1" applyAlignment="1">
      <alignment horizontal="left" vertical="center" wrapText="1"/>
    </xf>
    <xf numFmtId="0" fontId="81" fillId="2" borderId="1" xfId="0" applyFont="1" applyFill="1" applyBorder="1" applyAlignment="1">
      <alignment horizontal="center" vertical="center"/>
    </xf>
    <xf numFmtId="0" fontId="81" fillId="2" borderId="2" xfId="0" applyFont="1" applyFill="1" applyBorder="1" applyAlignment="1">
      <alignment horizontal="center" vertical="center"/>
    </xf>
    <xf numFmtId="0" fontId="20" fillId="2" borderId="0" xfId="0" applyFont="1" applyFill="1" applyAlignment="1">
      <alignment wrapText="1"/>
    </xf>
    <xf numFmtId="165" fontId="81" fillId="2" borderId="28" xfId="0" applyNumberFormat="1" applyFont="1" applyFill="1" applyBorder="1" applyAlignment="1">
      <alignment horizontal="center" vertical="center" wrapText="1"/>
    </xf>
    <xf numFmtId="0" fontId="81" fillId="2" borderId="28" xfId="0" applyFont="1" applyFill="1" applyBorder="1" applyAlignment="1">
      <alignment horizontal="center" vertical="center" wrapText="1"/>
    </xf>
    <xf numFmtId="165" fontId="76" fillId="2" borderId="37" xfId="0" applyNumberFormat="1" applyFont="1" applyFill="1" applyBorder="1" applyAlignment="1">
      <alignment vertical="center"/>
    </xf>
    <xf numFmtId="165" fontId="83" fillId="2" borderId="28" xfId="0" applyNumberFormat="1" applyFont="1" applyFill="1" applyBorder="1" applyAlignment="1">
      <alignment vertical="center"/>
    </xf>
    <xf numFmtId="165" fontId="76" fillId="0" borderId="28" xfId="189" applyNumberFormat="1" applyFont="1" applyBorder="1" applyAlignment="1">
      <alignment horizontal="right" vertical="center"/>
    </xf>
    <xf numFmtId="0" fontId="81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8" xfId="0" applyNumberFormat="1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 wrapText="1"/>
    </xf>
    <xf numFmtId="3" fontId="14" fillId="0" borderId="28" xfId="189" applyNumberFormat="1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76" fillId="0" borderId="28" xfId="0" applyFont="1" applyBorder="1" applyAlignment="1">
      <alignment horizontal="left" vertical="top" wrapText="1"/>
    </xf>
    <xf numFmtId="0" fontId="73" fillId="0" borderId="28" xfId="0" applyFont="1" applyBorder="1" applyAlignment="1">
      <alignment horizontal="left" vertical="top" wrapText="1"/>
    </xf>
    <xf numFmtId="0" fontId="74" fillId="0" borderId="28" xfId="0" applyFont="1" applyBorder="1" applyAlignment="1">
      <alignment horizontal="center" vertical="center" wrapText="1"/>
    </xf>
    <xf numFmtId="167" fontId="74" fillId="0" borderId="28" xfId="11" applyNumberFormat="1" applyFont="1" applyBorder="1" applyAlignment="1">
      <alignment horizontal="right" vertical="center"/>
    </xf>
    <xf numFmtId="0" fontId="46" fillId="2" borderId="28" xfId="0" applyFont="1" applyFill="1" applyBorder="1" applyAlignment="1">
      <alignment horizontal="left" vertical="center" wrapText="1"/>
    </xf>
    <xf numFmtId="0" fontId="51" fillId="2" borderId="12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center"/>
    </xf>
    <xf numFmtId="0" fontId="14" fillId="2" borderId="12" xfId="14" applyFont="1" applyFill="1" applyBorder="1">
      <alignment horizontal="left" vertical="top" wrapText="1"/>
    </xf>
    <xf numFmtId="49" fontId="46" fillId="2" borderId="12" xfId="0" applyNumberFormat="1" applyFont="1" applyFill="1" applyBorder="1" applyAlignment="1">
      <alignment horizontal="center" vertical="center" wrapText="1"/>
    </xf>
    <xf numFmtId="0" fontId="19" fillId="0" borderId="28" xfId="0" applyFont="1" applyBorder="1"/>
    <xf numFmtId="43" fontId="15" fillId="2" borderId="0" xfId="0" applyNumberFormat="1" applyFont="1" applyFill="1" applyBorder="1" applyAlignment="1">
      <alignment horizontal="left" vertical="top"/>
    </xf>
    <xf numFmtId="167" fontId="73" fillId="0" borderId="28" xfId="189" applyNumberFormat="1" applyFont="1" applyBorder="1" applyAlignment="1">
      <alignment horizontal="right" vertical="top"/>
    </xf>
    <xf numFmtId="0" fontId="74" fillId="0" borderId="28" xfId="14" applyFont="1" applyBorder="1" applyAlignment="1">
      <alignment horizontal="center" vertical="top" wrapText="1"/>
    </xf>
    <xf numFmtId="0" fontId="74" fillId="0" borderId="28" xfId="14" applyFont="1" applyBorder="1" applyAlignment="1">
      <alignment horizontal="left" vertical="top" wrapText="1"/>
    </xf>
    <xf numFmtId="167" fontId="76" fillId="0" borderId="12" xfId="11" applyNumberFormat="1" applyFont="1" applyBorder="1" applyAlignment="1">
      <alignment horizontal="right" vertical="center"/>
    </xf>
    <xf numFmtId="0" fontId="46" fillId="0" borderId="28" xfId="0" applyFont="1" applyBorder="1" applyAlignment="1">
      <alignment horizontal="left" vertical="center" wrapText="1"/>
    </xf>
    <xf numFmtId="166" fontId="46" fillId="2" borderId="28" xfId="0" applyNumberFormat="1" applyFont="1" applyFill="1" applyBorder="1" applyAlignment="1">
      <alignment horizontal="center" vertical="center" wrapText="1"/>
    </xf>
    <xf numFmtId="169" fontId="15" fillId="2" borderId="0" xfId="0" applyNumberFormat="1" applyFont="1" applyFill="1" applyBorder="1" applyAlignment="1">
      <alignment horizontal="left" vertical="top"/>
    </xf>
    <xf numFmtId="0" fontId="16" fillId="2" borderId="0" xfId="0" applyFont="1" applyFill="1" applyBorder="1" applyAlignment="1">
      <alignment horizontal="left" vertical="top"/>
    </xf>
    <xf numFmtId="169" fontId="16" fillId="2" borderId="0" xfId="0" applyNumberFormat="1" applyFont="1" applyFill="1" applyBorder="1" applyAlignment="1">
      <alignment horizontal="right" vertical="top"/>
    </xf>
    <xf numFmtId="169" fontId="20" fillId="2" borderId="0" xfId="3" applyNumberFormat="1" applyFon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169" fontId="19" fillId="2" borderId="0" xfId="0" applyNumberFormat="1" applyFont="1" applyFill="1" applyAlignment="1">
      <alignment horizontal="right" vertical="center"/>
    </xf>
    <xf numFmtId="169" fontId="70" fillId="2" borderId="0" xfId="0" applyNumberFormat="1" applyFont="1" applyFill="1" applyAlignment="1">
      <alignment horizontal="right" vertical="center"/>
    </xf>
    <xf numFmtId="0" fontId="19" fillId="2" borderId="0" xfId="0" applyFont="1" applyFill="1"/>
    <xf numFmtId="0" fontId="19" fillId="2" borderId="0" xfId="0" applyFont="1" applyFill="1" applyBorder="1"/>
    <xf numFmtId="0" fontId="18" fillId="2" borderId="0" xfId="0" applyFont="1" applyFill="1" applyAlignment="1">
      <alignment horizontal="center" vertical="center" wrapText="1"/>
    </xf>
    <xf numFmtId="169" fontId="18" fillId="2" borderId="0" xfId="0" applyNumberFormat="1" applyFont="1" applyFill="1" applyAlignment="1">
      <alignment horizontal="right" vertical="center" wrapText="1"/>
    </xf>
    <xf numFmtId="0" fontId="51" fillId="2" borderId="0" xfId="0" applyFont="1" applyFill="1" applyBorder="1" applyAlignment="1">
      <alignment horizontal="left" vertical="center"/>
    </xf>
    <xf numFmtId="169" fontId="51" fillId="2" borderId="0" xfId="0" applyNumberFormat="1" applyFont="1" applyFill="1" applyBorder="1" applyAlignment="1">
      <alignment horizontal="right" vertical="center"/>
    </xf>
    <xf numFmtId="169" fontId="46" fillId="2" borderId="0" xfId="92" applyNumberFormat="1" applyFont="1" applyFill="1" applyBorder="1" applyAlignment="1">
      <alignment horizontal="right" vertical="center"/>
    </xf>
    <xf numFmtId="0" fontId="46" fillId="2" borderId="12" xfId="0" applyFont="1" applyFill="1" applyBorder="1" applyAlignment="1">
      <alignment horizontal="center" vertical="center" textRotation="90" wrapText="1"/>
    </xf>
    <xf numFmtId="169" fontId="46" fillId="2" borderId="28" xfId="0" applyNumberFormat="1" applyFont="1" applyFill="1" applyBorder="1" applyAlignment="1">
      <alignment horizontal="center" vertical="center" wrapText="1"/>
    </xf>
    <xf numFmtId="169" fontId="19" fillId="2" borderId="12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Border="1" applyAlignment="1">
      <alignment horizontal="left" vertical="top"/>
    </xf>
    <xf numFmtId="168" fontId="15" fillId="2" borderId="0" xfId="0" applyNumberFormat="1" applyFont="1" applyFill="1" applyBorder="1" applyAlignment="1">
      <alignment horizontal="left" vertical="top"/>
    </xf>
    <xf numFmtId="0" fontId="50" fillId="2" borderId="12" xfId="0" applyFont="1" applyFill="1" applyBorder="1" applyAlignment="1">
      <alignment horizontal="left" vertical="center" wrapText="1"/>
    </xf>
    <xf numFmtId="0" fontId="51" fillId="2" borderId="12" xfId="0" applyFont="1" applyFill="1" applyBorder="1" applyAlignment="1">
      <alignment horizontal="left" vertical="center"/>
    </xf>
    <xf numFmtId="164" fontId="15" fillId="2" borderId="0" xfId="3" applyFont="1" applyFill="1" applyBorder="1" applyAlignment="1">
      <alignment horizontal="left" vertical="top"/>
    </xf>
    <xf numFmtId="0" fontId="46" fillId="2" borderId="28" xfId="0" applyFont="1" applyFill="1" applyBorder="1" applyAlignment="1">
      <alignment horizontal="center" vertical="center" wrapText="1"/>
    </xf>
    <xf numFmtId="49" fontId="46" fillId="2" borderId="28" xfId="0" applyNumberFormat="1" applyFont="1" applyFill="1" applyBorder="1" applyAlignment="1">
      <alignment horizontal="center" vertical="center" wrapText="1"/>
    </xf>
    <xf numFmtId="173" fontId="15" fillId="2" borderId="0" xfId="3" applyNumberFormat="1" applyFont="1" applyFill="1" applyBorder="1" applyAlignment="1">
      <alignment horizontal="left" vertical="center"/>
    </xf>
    <xf numFmtId="0" fontId="74" fillId="2" borderId="28" xfId="14" applyFont="1" applyFill="1" applyBorder="1" applyAlignment="1">
      <alignment horizontal="left" vertical="top" wrapText="1"/>
    </xf>
    <xf numFmtId="0" fontId="74" fillId="2" borderId="28" xfId="14" applyFont="1" applyFill="1" applyBorder="1">
      <alignment horizontal="left" vertical="top" wrapText="1"/>
    </xf>
    <xf numFmtId="0" fontId="84" fillId="2" borderId="28" xfId="14" applyFont="1" applyFill="1" applyBorder="1" applyAlignment="1">
      <alignment horizontal="left" vertical="top" wrapText="1"/>
    </xf>
    <xf numFmtId="173" fontId="15" fillId="2" borderId="0" xfId="3" applyNumberFormat="1" applyFont="1" applyFill="1" applyBorder="1" applyAlignment="1">
      <alignment horizontal="left" vertical="top"/>
    </xf>
    <xf numFmtId="169" fontId="15" fillId="2" borderId="0" xfId="0" applyNumberFormat="1" applyFont="1" applyFill="1" applyBorder="1" applyAlignment="1">
      <alignment horizontal="left" vertical="center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76" fillId="0" borderId="28" xfId="0" applyFont="1" applyBorder="1" applyAlignment="1">
      <alignment horizontal="left" vertical="top" wrapText="1"/>
    </xf>
    <xf numFmtId="0" fontId="14" fillId="2" borderId="28" xfId="0" applyFont="1" applyFill="1" applyBorder="1" applyAlignment="1">
      <alignment horizontal="left" vertical="top" wrapText="1"/>
    </xf>
    <xf numFmtId="0" fontId="46" fillId="2" borderId="0" xfId="0" applyFont="1" applyFill="1" applyBorder="1" applyAlignment="1">
      <alignment horizontal="left" vertical="top"/>
    </xf>
    <xf numFmtId="0" fontId="20" fillId="2" borderId="0" xfId="0" applyFont="1" applyFill="1" applyBorder="1" applyAlignment="1">
      <alignment horizontal="right" vertical="center"/>
    </xf>
    <xf numFmtId="0" fontId="45" fillId="2" borderId="0" xfId="0" applyFont="1" applyFill="1" applyBorder="1" applyAlignment="1">
      <alignment horizontal="left" vertical="top"/>
    </xf>
    <xf numFmtId="0" fontId="71" fillId="2" borderId="0" xfId="0" applyFont="1" applyFill="1" applyBorder="1" applyAlignment="1">
      <alignment horizontal="left" vertical="top"/>
    </xf>
    <xf numFmtId="0" fontId="71" fillId="2" borderId="0" xfId="0" applyFont="1" applyFill="1" applyBorder="1" applyAlignment="1">
      <alignment horizontal="left" vertical="center"/>
    </xf>
    <xf numFmtId="0" fontId="45" fillId="2" borderId="0" xfId="0" applyFont="1" applyFill="1" applyBorder="1" applyAlignment="1">
      <alignment horizontal="left" vertical="center"/>
    </xf>
    <xf numFmtId="0" fontId="46" fillId="2" borderId="28" xfId="0" applyFont="1" applyFill="1" applyBorder="1" applyAlignment="1">
      <alignment horizontal="center" vertical="center"/>
    </xf>
    <xf numFmtId="0" fontId="46" fillId="2" borderId="28" xfId="0" applyFont="1" applyFill="1" applyBorder="1" applyAlignment="1">
      <alignment horizontal="left" vertical="top" wrapText="1"/>
    </xf>
    <xf numFmtId="173" fontId="46" fillId="2" borderId="28" xfId="3" applyNumberFormat="1" applyFont="1" applyFill="1" applyBorder="1" applyAlignment="1">
      <alignment horizontal="left" vertical="center" wrapText="1"/>
    </xf>
    <xf numFmtId="172" fontId="46" fillId="2" borderId="28" xfId="0" applyNumberFormat="1" applyFont="1" applyFill="1" applyBorder="1" applyAlignment="1">
      <alignment horizontal="left" vertical="center" wrapText="1"/>
    </xf>
    <xf numFmtId="0" fontId="46" fillId="2" borderId="29" xfId="0" applyFont="1" applyFill="1" applyBorder="1" applyAlignment="1">
      <alignment horizontal="left" vertical="center" wrapText="1"/>
    </xf>
    <xf numFmtId="166" fontId="46" fillId="2" borderId="28" xfId="0" applyNumberFormat="1" applyFont="1" applyFill="1" applyBorder="1" applyAlignment="1">
      <alignment horizontal="left" vertical="center" wrapText="1"/>
    </xf>
    <xf numFmtId="171" fontId="46" fillId="2" borderId="28" xfId="3" applyNumberFormat="1" applyFont="1" applyFill="1" applyBorder="1" applyAlignment="1">
      <alignment horizontal="left" vertical="center" wrapText="1"/>
    </xf>
    <xf numFmtId="173" fontId="46" fillId="2" borderId="28" xfId="3" applyNumberFormat="1" applyFont="1" applyFill="1" applyBorder="1" applyAlignment="1">
      <alignment horizontal="center" vertical="center"/>
    </xf>
    <xf numFmtId="172" fontId="46" fillId="2" borderId="28" xfId="0" applyNumberFormat="1" applyFont="1" applyFill="1" applyBorder="1" applyAlignment="1">
      <alignment horizontal="center" vertical="center" wrapText="1"/>
    </xf>
    <xf numFmtId="168" fontId="19" fillId="0" borderId="0" xfId="0" applyNumberFormat="1" applyFont="1"/>
    <xf numFmtId="0" fontId="46" fillId="0" borderId="28" xfId="0" applyFont="1" applyFill="1" applyBorder="1" applyAlignment="1">
      <alignment horizontal="left" vertical="center" wrapText="1"/>
    </xf>
    <xf numFmtId="0" fontId="46" fillId="0" borderId="28" xfId="0" applyFont="1" applyFill="1" applyBorder="1" applyAlignment="1">
      <alignment horizontal="center" vertical="center" wrapText="1"/>
    </xf>
    <xf numFmtId="173" fontId="46" fillId="0" borderId="28" xfId="3" applyNumberFormat="1" applyFont="1" applyFill="1" applyBorder="1" applyAlignment="1">
      <alignment horizontal="left" vertical="center" wrapText="1"/>
    </xf>
    <xf numFmtId="172" fontId="46" fillId="0" borderId="28" xfId="0" applyNumberFormat="1" applyFont="1" applyFill="1" applyBorder="1" applyAlignment="1">
      <alignment horizontal="left" vertical="center" wrapText="1"/>
    </xf>
    <xf numFmtId="166" fontId="46" fillId="0" borderId="28" xfId="0" applyNumberFormat="1" applyFont="1" applyFill="1" applyBorder="1" applyAlignment="1">
      <alignment horizontal="left" vertical="center" wrapText="1"/>
    </xf>
    <xf numFmtId="0" fontId="71" fillId="0" borderId="0" xfId="0" applyFont="1" applyFill="1" applyBorder="1" applyAlignment="1">
      <alignment horizontal="left" vertical="top"/>
    </xf>
    <xf numFmtId="166" fontId="46" fillId="0" borderId="28" xfId="0" applyNumberFormat="1" applyFont="1" applyFill="1" applyBorder="1" applyAlignment="1">
      <alignment horizontal="center" vertical="center" wrapText="1"/>
    </xf>
    <xf numFmtId="173" fontId="46" fillId="0" borderId="28" xfId="3" applyNumberFormat="1" applyFont="1" applyFill="1" applyBorder="1" applyAlignment="1">
      <alignment horizontal="center" vertical="center"/>
    </xf>
    <xf numFmtId="172" fontId="46" fillId="0" borderId="28" xfId="0" applyNumberFormat="1" applyFont="1" applyFill="1" applyBorder="1" applyAlignment="1">
      <alignment horizontal="center" vertical="center" wrapText="1"/>
    </xf>
    <xf numFmtId="0" fontId="46" fillId="0" borderId="28" xfId="0" applyFont="1" applyFill="1" applyBorder="1" applyAlignment="1">
      <alignment horizontal="left" vertical="top" wrapText="1"/>
    </xf>
    <xf numFmtId="169" fontId="46" fillId="2" borderId="0" xfId="0" applyNumberFormat="1" applyFont="1" applyFill="1" applyBorder="1" applyAlignment="1">
      <alignment horizontal="right" vertical="center" wrapText="1"/>
    </xf>
    <xf numFmtId="169" fontId="53" fillId="2" borderId="28" xfId="0" applyNumberFormat="1" applyFont="1" applyFill="1" applyBorder="1" applyAlignment="1">
      <alignment horizontal="right" vertical="center" shrinkToFit="1"/>
    </xf>
    <xf numFmtId="0" fontId="73" fillId="0" borderId="12" xfId="0" applyFont="1" applyBorder="1" applyAlignment="1">
      <alignment horizontal="left" vertical="center" wrapText="1"/>
    </xf>
    <xf numFmtId="0" fontId="73" fillId="0" borderId="28" xfId="0" applyFont="1" applyBorder="1" applyAlignment="1">
      <alignment horizontal="left" vertical="top" wrapText="1"/>
    </xf>
    <xf numFmtId="0" fontId="76" fillId="0" borderId="28" xfId="0" applyFont="1" applyBorder="1" applyAlignment="1">
      <alignment horizontal="left" vertical="center" wrapText="1"/>
    </xf>
    <xf numFmtId="0" fontId="76" fillId="2" borderId="28" xfId="0" applyFont="1" applyFill="1" applyBorder="1" applyAlignment="1">
      <alignment horizontal="left" vertical="center" wrapText="1"/>
    </xf>
    <xf numFmtId="167" fontId="73" fillId="0" borderId="28" xfId="189" applyNumberFormat="1" applyFont="1" applyBorder="1" applyAlignment="1">
      <alignment horizontal="right" vertical="center"/>
    </xf>
    <xf numFmtId="167" fontId="76" fillId="2" borderId="28" xfId="189" applyNumberFormat="1" applyFont="1" applyFill="1" applyBorder="1" applyAlignment="1">
      <alignment horizontal="right" vertical="center"/>
    </xf>
    <xf numFmtId="0" fontId="73" fillId="0" borderId="12" xfId="0" applyFont="1" applyBorder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49" fontId="47" fillId="0" borderId="31" xfId="0" applyNumberFormat="1" applyFont="1" applyFill="1" applyBorder="1" applyAlignment="1">
      <alignment horizontal="center" vertical="center" wrapText="1"/>
    </xf>
    <xf numFmtId="49" fontId="47" fillId="0" borderId="32" xfId="0" applyNumberFormat="1" applyFont="1" applyFill="1" applyBorder="1" applyAlignment="1">
      <alignment horizontal="center" vertical="center" wrapText="1"/>
    </xf>
    <xf numFmtId="49" fontId="47" fillId="0" borderId="13" xfId="0" applyNumberFormat="1" applyFont="1" applyFill="1" applyBorder="1" applyAlignment="1">
      <alignment horizontal="center" vertical="center" wrapText="1"/>
    </xf>
    <xf numFmtId="49" fontId="47" fillId="0" borderId="14" xfId="0" applyNumberFormat="1" applyFont="1" applyFill="1" applyBorder="1" applyAlignment="1">
      <alignment horizontal="center" vertical="center" wrapText="1"/>
    </xf>
    <xf numFmtId="49" fontId="47" fillId="0" borderId="15" xfId="0" applyNumberFormat="1" applyFont="1" applyFill="1" applyBorder="1" applyAlignment="1">
      <alignment horizontal="center" vertical="center" wrapText="1"/>
    </xf>
    <xf numFmtId="49" fontId="47" fillId="0" borderId="16" xfId="0" applyNumberFormat="1" applyFont="1" applyFill="1" applyBorder="1" applyAlignment="1">
      <alignment horizontal="center" vertical="center" wrapText="1"/>
    </xf>
    <xf numFmtId="0" fontId="47" fillId="0" borderId="27" xfId="0" applyNumberFormat="1" applyFont="1" applyFill="1" applyBorder="1" applyAlignment="1">
      <alignment horizontal="center" vertical="center" wrapText="1"/>
    </xf>
    <xf numFmtId="0" fontId="47" fillId="0" borderId="1" xfId="0" applyNumberFormat="1" applyFont="1" applyFill="1" applyBorder="1" applyAlignment="1">
      <alignment horizontal="center" vertical="center" wrapText="1"/>
    </xf>
    <xf numFmtId="0" fontId="47" fillId="0" borderId="2" xfId="0" applyNumberFormat="1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 wrapText="1"/>
    </xf>
    <xf numFmtId="169" fontId="47" fillId="0" borderId="27" xfId="0" applyNumberFormat="1" applyFont="1" applyFill="1" applyBorder="1" applyAlignment="1">
      <alignment horizontal="center" vertical="center" wrapText="1"/>
    </xf>
    <xf numFmtId="169" fontId="47" fillId="0" borderId="1" xfId="0" applyNumberFormat="1" applyFont="1" applyFill="1" applyBorder="1" applyAlignment="1">
      <alignment horizontal="center" vertical="center" wrapText="1"/>
    </xf>
    <xf numFmtId="169" fontId="47" fillId="0" borderId="2" xfId="0" applyNumberFormat="1" applyFont="1" applyFill="1" applyBorder="1" applyAlignment="1">
      <alignment horizontal="center" vertical="center" wrapText="1"/>
    </xf>
    <xf numFmtId="169" fontId="46" fillId="0" borderId="31" xfId="0" applyNumberFormat="1" applyFont="1" applyFill="1" applyBorder="1" applyAlignment="1">
      <alignment horizontal="center" vertical="center" wrapText="1"/>
    </xf>
    <xf numFmtId="169" fontId="46" fillId="0" borderId="33" xfId="0" applyNumberFormat="1" applyFont="1" applyFill="1" applyBorder="1" applyAlignment="1">
      <alignment horizontal="center" vertical="center" wrapText="1"/>
    </xf>
    <xf numFmtId="169" fontId="46" fillId="0" borderId="32" xfId="0" applyNumberFormat="1" applyFont="1" applyFill="1" applyBorder="1" applyAlignment="1">
      <alignment horizontal="center" vertical="center" wrapText="1"/>
    </xf>
    <xf numFmtId="169" fontId="47" fillId="0" borderId="12" xfId="0" applyNumberFormat="1" applyFont="1" applyFill="1" applyBorder="1" applyAlignment="1">
      <alignment horizontal="center" vertical="center" wrapText="1"/>
    </xf>
    <xf numFmtId="169" fontId="47" fillId="2" borderId="12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169" fontId="46" fillId="2" borderId="35" xfId="0" applyNumberFormat="1" applyFont="1" applyFill="1" applyBorder="1" applyAlignment="1">
      <alignment horizontal="center" vertical="center" wrapText="1"/>
    </xf>
    <xf numFmtId="169" fontId="46" fillId="2" borderId="36" xfId="0" applyNumberFormat="1" applyFont="1" applyFill="1" applyBorder="1" applyAlignment="1">
      <alignment horizontal="center" vertical="center" wrapText="1"/>
    </xf>
    <xf numFmtId="169" fontId="46" fillId="2" borderId="37" xfId="0" applyNumberFormat="1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46" fillId="0" borderId="35" xfId="0" applyFont="1" applyFill="1" applyBorder="1" applyAlignment="1">
      <alignment horizontal="center" vertical="center" wrapText="1"/>
    </xf>
    <xf numFmtId="0" fontId="46" fillId="0" borderId="36" xfId="0" applyFont="1" applyFill="1" applyBorder="1" applyAlignment="1">
      <alignment horizontal="center" vertical="center" wrapText="1"/>
    </xf>
    <xf numFmtId="0" fontId="46" fillId="0" borderId="37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80" fillId="2" borderId="35" xfId="0" applyFont="1" applyFill="1" applyBorder="1" applyAlignment="1">
      <alignment horizontal="left" vertical="center"/>
    </xf>
    <xf numFmtId="0" fontId="80" fillId="2" borderId="36" xfId="0" applyFont="1" applyFill="1" applyBorder="1" applyAlignment="1">
      <alignment horizontal="left" vertical="center"/>
    </xf>
    <xf numFmtId="0" fontId="80" fillId="2" borderId="37" xfId="0" applyFont="1" applyFill="1" applyBorder="1" applyAlignment="1">
      <alignment horizontal="left" vertical="center"/>
    </xf>
    <xf numFmtId="0" fontId="76" fillId="2" borderId="35" xfId="0" applyFont="1" applyFill="1" applyBorder="1" applyAlignment="1">
      <alignment horizontal="center" vertical="center"/>
    </xf>
    <xf numFmtId="0" fontId="76" fillId="2" borderId="36" xfId="0" applyFont="1" applyFill="1" applyBorder="1" applyAlignment="1">
      <alignment horizontal="center" vertical="center"/>
    </xf>
    <xf numFmtId="0" fontId="76" fillId="2" borderId="37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left" vertical="center" wrapText="1"/>
    </xf>
    <xf numFmtId="0" fontId="14" fillId="2" borderId="36" xfId="0" applyFont="1" applyFill="1" applyBorder="1" applyAlignment="1">
      <alignment horizontal="left" vertical="center" wrapText="1"/>
    </xf>
    <xf numFmtId="0" fontId="14" fillId="2" borderId="37" xfId="0" applyFont="1" applyFill="1" applyBorder="1" applyAlignment="1">
      <alignment horizontal="left" vertical="center" wrapText="1"/>
    </xf>
    <xf numFmtId="0" fontId="81" fillId="2" borderId="28" xfId="0" applyFont="1" applyFill="1" applyBorder="1" applyAlignment="1">
      <alignment horizontal="center" vertical="center" wrapText="1"/>
    </xf>
    <xf numFmtId="1" fontId="82" fillId="2" borderId="15" xfId="0" applyNumberFormat="1" applyFont="1" applyFill="1" applyBorder="1" applyAlignment="1">
      <alignment horizontal="center" vertical="center"/>
    </xf>
    <xf numFmtId="1" fontId="82" fillId="2" borderId="38" xfId="0" applyNumberFormat="1" applyFont="1" applyFill="1" applyBorder="1" applyAlignment="1">
      <alignment horizontal="center" vertical="center"/>
    </xf>
    <xf numFmtId="1" fontId="82" fillId="2" borderId="16" xfId="0" applyNumberFormat="1" applyFont="1" applyFill="1" applyBorder="1" applyAlignment="1">
      <alignment horizontal="center" vertical="center"/>
    </xf>
    <xf numFmtId="0" fontId="73" fillId="0" borderId="28" xfId="0" applyFont="1" applyBorder="1" applyAlignment="1">
      <alignment horizontal="left" vertical="top" wrapText="1"/>
    </xf>
    <xf numFmtId="0" fontId="76" fillId="0" borderId="28" xfId="0" applyFont="1" applyBorder="1" applyAlignment="1">
      <alignment horizontal="left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76" fillId="2" borderId="28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center" vertical="top" wrapText="1"/>
    </xf>
    <xf numFmtId="0" fontId="14" fillId="2" borderId="26" xfId="0" applyFont="1" applyFill="1" applyBorder="1" applyAlignment="1">
      <alignment horizontal="center" vertical="top" wrapText="1"/>
    </xf>
    <xf numFmtId="0" fontId="14" fillId="2" borderId="30" xfId="0" applyFont="1" applyFill="1" applyBorder="1" applyAlignment="1">
      <alignment horizontal="center" vertical="top" wrapText="1"/>
    </xf>
    <xf numFmtId="0" fontId="76" fillId="2" borderId="28" xfId="0" applyFont="1" applyFill="1" applyBorder="1" applyAlignment="1">
      <alignment horizontal="left" vertical="top" wrapText="1"/>
    </xf>
    <xf numFmtId="0" fontId="76" fillId="0" borderId="28" xfId="0" applyFont="1" applyBorder="1" applyAlignment="1">
      <alignment horizontal="left" vertical="center"/>
    </xf>
    <xf numFmtId="0" fontId="14" fillId="0" borderId="3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29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top" wrapText="1"/>
    </xf>
    <xf numFmtId="0" fontId="14" fillId="0" borderId="30" xfId="0" applyFont="1" applyBorder="1" applyAlignment="1">
      <alignment horizontal="center" vertical="top" wrapText="1"/>
    </xf>
    <xf numFmtId="0" fontId="76" fillId="0" borderId="28" xfId="0" applyFont="1" applyBorder="1" applyAlignment="1">
      <alignment horizontal="left" vertical="top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20" fillId="2" borderId="0" xfId="0" applyFont="1" applyFill="1" applyAlignment="1">
      <alignment horizontal="center" wrapText="1"/>
    </xf>
    <xf numFmtId="0" fontId="14" fillId="0" borderId="28" xfId="0" applyFont="1" applyBorder="1" applyAlignment="1">
      <alignment horizontal="center" vertical="center" wrapText="1"/>
    </xf>
    <xf numFmtId="0" fontId="76" fillId="0" borderId="29" xfId="0" applyFont="1" applyBorder="1" applyAlignment="1">
      <alignment horizontal="left" vertical="center" wrapText="1"/>
    </xf>
    <xf numFmtId="0" fontId="76" fillId="0" borderId="26" xfId="0" applyFont="1" applyBorder="1" applyAlignment="1">
      <alignment horizontal="left" vertical="center" wrapText="1"/>
    </xf>
    <xf numFmtId="0" fontId="76" fillId="0" borderId="30" xfId="0" applyFont="1" applyBorder="1" applyAlignment="1">
      <alignment horizontal="left" vertical="center" wrapText="1"/>
    </xf>
    <xf numFmtId="0" fontId="76" fillId="0" borderId="28" xfId="0" applyFont="1" applyBorder="1" applyAlignment="1">
      <alignment horizontal="left" vertical="top"/>
    </xf>
    <xf numFmtId="0" fontId="73" fillId="0" borderId="28" xfId="0" applyFont="1" applyBorder="1" applyAlignment="1">
      <alignment horizontal="left" vertical="center" wrapText="1"/>
    </xf>
    <xf numFmtId="0" fontId="46" fillId="2" borderId="29" xfId="0" applyFont="1" applyFill="1" applyBorder="1" applyAlignment="1">
      <alignment horizontal="center" vertical="center" wrapText="1"/>
    </xf>
    <xf numFmtId="0" fontId="46" fillId="2" borderId="26" xfId="0" applyFont="1" applyFill="1" applyBorder="1" applyAlignment="1">
      <alignment horizontal="center" vertical="center" wrapText="1"/>
    </xf>
    <xf numFmtId="0" fontId="46" fillId="2" borderId="30" xfId="0" applyFont="1" applyFill="1" applyBorder="1" applyAlignment="1">
      <alignment horizontal="center" vertical="center" wrapText="1"/>
    </xf>
    <xf numFmtId="0" fontId="46" fillId="2" borderId="28" xfId="0" applyFont="1" applyFill="1" applyBorder="1" applyAlignment="1">
      <alignment horizontal="center" vertical="top" wrapText="1"/>
    </xf>
    <xf numFmtId="0" fontId="46" fillId="2" borderId="29" xfId="0" applyFont="1" applyFill="1" applyBorder="1" applyAlignment="1">
      <alignment horizontal="center" vertical="top" wrapText="1"/>
    </xf>
    <xf numFmtId="0" fontId="46" fillId="2" borderId="26" xfId="0" applyFont="1" applyFill="1" applyBorder="1" applyAlignment="1">
      <alignment horizontal="center" vertical="top" wrapText="1"/>
    </xf>
    <xf numFmtId="0" fontId="46" fillId="2" borderId="30" xfId="0" applyFont="1" applyFill="1" applyBorder="1" applyAlignment="1">
      <alignment horizontal="center" vertical="top" wrapText="1"/>
    </xf>
    <xf numFmtId="0" fontId="46" fillId="0" borderId="29" xfId="0" applyFont="1" applyFill="1" applyBorder="1" applyAlignment="1">
      <alignment horizontal="center" vertical="top" wrapText="1"/>
    </xf>
    <xf numFmtId="0" fontId="46" fillId="0" borderId="26" xfId="0" applyFont="1" applyFill="1" applyBorder="1" applyAlignment="1">
      <alignment horizontal="center" vertical="top" wrapText="1"/>
    </xf>
    <xf numFmtId="0" fontId="46" fillId="0" borderId="30" xfId="0" applyFont="1" applyFill="1" applyBorder="1" applyAlignment="1">
      <alignment horizontal="center" vertical="top" wrapText="1"/>
    </xf>
    <xf numFmtId="0" fontId="71" fillId="2" borderId="0" xfId="0" applyFont="1" applyFill="1" applyBorder="1" applyAlignment="1">
      <alignment horizontal="right" vertical="top"/>
    </xf>
    <xf numFmtId="0" fontId="46" fillId="0" borderId="28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center" wrapText="1"/>
    </xf>
    <xf numFmtId="0" fontId="46" fillId="2" borderId="28" xfId="0" applyFont="1" applyFill="1" applyBorder="1" applyAlignment="1">
      <alignment horizontal="center" vertical="center"/>
    </xf>
    <xf numFmtId="0" fontId="46" fillId="2" borderId="28" xfId="0" applyFont="1" applyFill="1" applyBorder="1" applyAlignment="1">
      <alignment horizontal="center" vertical="center" wrapText="1"/>
    </xf>
  </cellXfs>
  <cellStyles count="348">
    <cellStyle name="20% - Accent1" xfId="111" builtinId="30" customBuiltin="1"/>
    <cellStyle name="20% - Accent1 10" xfId="293"/>
    <cellStyle name="20% - Accent1 2" xfId="31"/>
    <cellStyle name="20% - Accent1 2 2" xfId="138"/>
    <cellStyle name="20% - Accent1 2 3" xfId="313"/>
    <cellStyle name="20% - Accent1 3" xfId="164"/>
    <cellStyle name="20% - Accent1 4" xfId="177"/>
    <cellStyle name="20% - Accent1 5" xfId="191"/>
    <cellStyle name="20% - Accent1 6" xfId="210"/>
    <cellStyle name="20% - Accent1 7" xfId="229"/>
    <cellStyle name="20% - Accent1 8" xfId="255"/>
    <cellStyle name="20% - Accent1 9" xfId="274"/>
    <cellStyle name="20% - Accent2" xfId="114" builtinId="34" customBuiltin="1"/>
    <cellStyle name="20% - Accent2 10" xfId="296"/>
    <cellStyle name="20% - Accent2 2" xfId="32"/>
    <cellStyle name="20% - Accent2 2 2" xfId="141"/>
    <cellStyle name="20% - Accent2 2 3" xfId="315"/>
    <cellStyle name="20% - Accent2 3" xfId="166"/>
    <cellStyle name="20% - Accent2 4" xfId="179"/>
    <cellStyle name="20% - Accent2 5" xfId="194"/>
    <cellStyle name="20% - Accent2 6" xfId="213"/>
    <cellStyle name="20% - Accent2 7" xfId="232"/>
    <cellStyle name="20% - Accent2 8" xfId="258"/>
    <cellStyle name="20% - Accent2 9" xfId="277"/>
    <cellStyle name="20% - Accent3" xfId="117" builtinId="38" customBuiltin="1"/>
    <cellStyle name="20% - Accent3 10" xfId="299"/>
    <cellStyle name="20% - Accent3 2" xfId="33"/>
    <cellStyle name="20% - Accent3 2 2" xfId="144"/>
    <cellStyle name="20% - Accent3 2 3" xfId="317"/>
    <cellStyle name="20% - Accent3 3" xfId="168"/>
    <cellStyle name="20% - Accent3 4" xfId="181"/>
    <cellStyle name="20% - Accent3 5" xfId="197"/>
    <cellStyle name="20% - Accent3 6" xfId="216"/>
    <cellStyle name="20% - Accent3 7" xfId="235"/>
    <cellStyle name="20% - Accent3 8" xfId="261"/>
    <cellStyle name="20% - Accent3 9" xfId="280"/>
    <cellStyle name="20% - Accent4" xfId="120" builtinId="42" customBuiltin="1"/>
    <cellStyle name="20% - Accent4 10" xfId="302"/>
    <cellStyle name="20% - Accent4 2" xfId="34"/>
    <cellStyle name="20% - Accent4 2 2" xfId="147"/>
    <cellStyle name="20% - Accent4 2 3" xfId="319"/>
    <cellStyle name="20% - Accent4 3" xfId="170"/>
    <cellStyle name="20% - Accent4 4" xfId="183"/>
    <cellStyle name="20% - Accent4 5" xfId="200"/>
    <cellStyle name="20% - Accent4 6" xfId="219"/>
    <cellStyle name="20% - Accent4 7" xfId="238"/>
    <cellStyle name="20% - Accent4 8" xfId="264"/>
    <cellStyle name="20% - Accent4 9" xfId="283"/>
    <cellStyle name="20% - Accent5" xfId="123" builtinId="46" customBuiltin="1"/>
    <cellStyle name="20% - Accent5 10" xfId="305"/>
    <cellStyle name="20% - Accent5 2" xfId="35"/>
    <cellStyle name="20% - Accent5 2 2" xfId="150"/>
    <cellStyle name="20% - Accent5 2 3" xfId="321"/>
    <cellStyle name="20% - Accent5 3" xfId="172"/>
    <cellStyle name="20% - Accent5 4" xfId="185"/>
    <cellStyle name="20% - Accent5 5" xfId="203"/>
    <cellStyle name="20% - Accent5 6" xfId="222"/>
    <cellStyle name="20% - Accent5 7" xfId="241"/>
    <cellStyle name="20% - Accent5 8" xfId="267"/>
    <cellStyle name="20% - Accent5 9" xfId="286"/>
    <cellStyle name="20% - Accent6" xfId="126" builtinId="50" customBuiltin="1"/>
    <cellStyle name="20% - Accent6 10" xfId="308"/>
    <cellStyle name="20% - Accent6 2" xfId="36"/>
    <cellStyle name="20% - Accent6 2 2" xfId="153"/>
    <cellStyle name="20% - Accent6 2 3" xfId="323"/>
    <cellStyle name="20% - Accent6 3" xfId="174"/>
    <cellStyle name="20% - Accent6 4" xfId="187"/>
    <cellStyle name="20% - Accent6 5" xfId="206"/>
    <cellStyle name="20% - Accent6 6" xfId="225"/>
    <cellStyle name="20% - Accent6 7" xfId="244"/>
    <cellStyle name="20% - Accent6 8" xfId="270"/>
    <cellStyle name="20% - Accent6 9" xfId="289"/>
    <cellStyle name="40% - Accent1" xfId="112" builtinId="31" customBuiltin="1"/>
    <cellStyle name="40% - Accent1 10" xfId="294"/>
    <cellStyle name="40% - Accent1 2" xfId="37"/>
    <cellStyle name="40% - Accent1 2 2" xfId="139"/>
    <cellStyle name="40% - Accent1 2 3" xfId="314"/>
    <cellStyle name="40% - Accent1 3" xfId="165"/>
    <cellStyle name="40% - Accent1 4" xfId="178"/>
    <cellStyle name="40% - Accent1 5" xfId="192"/>
    <cellStyle name="40% - Accent1 6" xfId="211"/>
    <cellStyle name="40% - Accent1 7" xfId="230"/>
    <cellStyle name="40% - Accent1 8" xfId="256"/>
    <cellStyle name="40% - Accent1 9" xfId="275"/>
    <cellStyle name="40% - Accent2" xfId="115" builtinId="35" customBuiltin="1"/>
    <cellStyle name="40% - Accent2 10" xfId="297"/>
    <cellStyle name="40% - Accent2 2" xfId="38"/>
    <cellStyle name="40% - Accent2 2 2" xfId="142"/>
    <cellStyle name="40% - Accent2 2 3" xfId="316"/>
    <cellStyle name="40% - Accent2 3" xfId="167"/>
    <cellStyle name="40% - Accent2 4" xfId="180"/>
    <cellStyle name="40% - Accent2 5" xfId="195"/>
    <cellStyle name="40% - Accent2 6" xfId="214"/>
    <cellStyle name="40% - Accent2 7" xfId="233"/>
    <cellStyle name="40% - Accent2 8" xfId="259"/>
    <cellStyle name="40% - Accent2 9" xfId="278"/>
    <cellStyle name="40% - Accent3" xfId="118" builtinId="39" customBuiltin="1"/>
    <cellStyle name="40% - Accent3 10" xfId="300"/>
    <cellStyle name="40% - Accent3 2" xfId="39"/>
    <cellStyle name="40% - Accent3 2 2" xfId="145"/>
    <cellStyle name="40% - Accent3 2 3" xfId="318"/>
    <cellStyle name="40% - Accent3 3" xfId="169"/>
    <cellStyle name="40% - Accent3 4" xfId="182"/>
    <cellStyle name="40% - Accent3 5" xfId="198"/>
    <cellStyle name="40% - Accent3 6" xfId="217"/>
    <cellStyle name="40% - Accent3 7" xfId="236"/>
    <cellStyle name="40% - Accent3 8" xfId="262"/>
    <cellStyle name="40% - Accent3 9" xfId="281"/>
    <cellStyle name="40% - Accent4" xfId="121" builtinId="43" customBuiltin="1"/>
    <cellStyle name="40% - Accent4 10" xfId="303"/>
    <cellStyle name="40% - Accent4 2" xfId="40"/>
    <cellStyle name="40% - Accent4 2 2" xfId="148"/>
    <cellStyle name="40% - Accent4 2 3" xfId="320"/>
    <cellStyle name="40% - Accent4 3" xfId="171"/>
    <cellStyle name="40% - Accent4 4" xfId="184"/>
    <cellStyle name="40% - Accent4 5" xfId="201"/>
    <cellStyle name="40% - Accent4 6" xfId="220"/>
    <cellStyle name="40% - Accent4 7" xfId="239"/>
    <cellStyle name="40% - Accent4 8" xfId="265"/>
    <cellStyle name="40% - Accent4 9" xfId="284"/>
    <cellStyle name="40% - Accent5" xfId="124" builtinId="47" customBuiltin="1"/>
    <cellStyle name="40% - Accent5 10" xfId="306"/>
    <cellStyle name="40% - Accent5 2" xfId="41"/>
    <cellStyle name="40% - Accent5 2 2" xfId="151"/>
    <cellStyle name="40% - Accent5 2 3" xfId="322"/>
    <cellStyle name="40% - Accent5 3" xfId="173"/>
    <cellStyle name="40% - Accent5 4" xfId="186"/>
    <cellStyle name="40% - Accent5 5" xfId="204"/>
    <cellStyle name="40% - Accent5 6" xfId="223"/>
    <cellStyle name="40% - Accent5 7" xfId="242"/>
    <cellStyle name="40% - Accent5 8" xfId="268"/>
    <cellStyle name="40% - Accent5 9" xfId="287"/>
    <cellStyle name="40% - Accent6" xfId="127" builtinId="51" customBuiltin="1"/>
    <cellStyle name="40% - Accent6 10" xfId="309"/>
    <cellStyle name="40% - Accent6 2" xfId="42"/>
    <cellStyle name="40% - Accent6 2 2" xfId="154"/>
    <cellStyle name="40% - Accent6 2 3" xfId="324"/>
    <cellStyle name="40% - Accent6 3" xfId="175"/>
    <cellStyle name="40% - Accent6 4" xfId="188"/>
    <cellStyle name="40% - Accent6 5" xfId="207"/>
    <cellStyle name="40% - Accent6 6" xfId="226"/>
    <cellStyle name="40% - Accent6 7" xfId="245"/>
    <cellStyle name="40% - Accent6 8" xfId="271"/>
    <cellStyle name="40% - Accent6 9" xfId="290"/>
    <cellStyle name="60% - Accent1" xfId="157" builtinId="32" customBuiltin="1"/>
    <cellStyle name="60% - Accent1 2" xfId="43"/>
    <cellStyle name="60% - Accent1 2 2" xfId="140"/>
    <cellStyle name="60% - Accent1 3" xfId="130"/>
    <cellStyle name="60% - Accent1 4" xfId="193"/>
    <cellStyle name="60% - Accent1 5" xfId="212"/>
    <cellStyle name="60% - Accent1 6" xfId="231"/>
    <cellStyle name="60% - Accent1 7" xfId="257"/>
    <cellStyle name="60% - Accent1 8" xfId="276"/>
    <cellStyle name="60% - Accent1 9" xfId="295"/>
    <cellStyle name="60% - Accent2" xfId="158" builtinId="36" customBuiltin="1"/>
    <cellStyle name="60% - Accent2 2" xfId="44"/>
    <cellStyle name="60% - Accent2 2 2" xfId="143"/>
    <cellStyle name="60% - Accent2 3" xfId="131"/>
    <cellStyle name="60% - Accent2 4" xfId="196"/>
    <cellStyle name="60% - Accent2 5" xfId="215"/>
    <cellStyle name="60% - Accent2 6" xfId="234"/>
    <cellStyle name="60% - Accent2 7" xfId="260"/>
    <cellStyle name="60% - Accent2 8" xfId="279"/>
    <cellStyle name="60% - Accent2 9" xfId="298"/>
    <cellStyle name="60% - Accent3" xfId="159" builtinId="40" customBuiltin="1"/>
    <cellStyle name="60% - Accent3 2" xfId="45"/>
    <cellStyle name="60% - Accent3 2 2" xfId="146"/>
    <cellStyle name="60% - Accent3 3" xfId="132"/>
    <cellStyle name="60% - Accent3 4" xfId="199"/>
    <cellStyle name="60% - Accent3 5" xfId="218"/>
    <cellStyle name="60% - Accent3 6" xfId="237"/>
    <cellStyle name="60% - Accent3 7" xfId="263"/>
    <cellStyle name="60% - Accent3 8" xfId="282"/>
    <cellStyle name="60% - Accent3 9" xfId="301"/>
    <cellStyle name="60% - Accent4" xfId="160" builtinId="44" customBuiltin="1"/>
    <cellStyle name="60% - Accent4 2" xfId="46"/>
    <cellStyle name="60% - Accent4 2 2" xfId="149"/>
    <cellStyle name="60% - Accent4 3" xfId="133"/>
    <cellStyle name="60% - Accent4 4" xfId="202"/>
    <cellStyle name="60% - Accent4 5" xfId="221"/>
    <cellStyle name="60% - Accent4 6" xfId="240"/>
    <cellStyle name="60% - Accent4 7" xfId="266"/>
    <cellStyle name="60% - Accent4 8" xfId="285"/>
    <cellStyle name="60% - Accent4 9" xfId="304"/>
    <cellStyle name="60% - Accent5" xfId="161" builtinId="48" customBuiltin="1"/>
    <cellStyle name="60% - Accent5 2" xfId="47"/>
    <cellStyle name="60% - Accent5 2 2" xfId="152"/>
    <cellStyle name="60% - Accent5 3" xfId="134"/>
    <cellStyle name="60% - Accent5 4" xfId="205"/>
    <cellStyle name="60% - Accent5 5" xfId="224"/>
    <cellStyle name="60% - Accent5 6" xfId="243"/>
    <cellStyle name="60% - Accent5 7" xfId="269"/>
    <cellStyle name="60% - Accent5 8" xfId="288"/>
    <cellStyle name="60% - Accent5 9" xfId="307"/>
    <cellStyle name="60% - Accent6" xfId="162" builtinId="52" customBuiltin="1"/>
    <cellStyle name="60% - Accent6 2" xfId="48"/>
    <cellStyle name="60% - Accent6 2 2" xfId="155"/>
    <cellStyle name="60% - Accent6 3" xfId="135"/>
    <cellStyle name="60% - Accent6 4" xfId="208"/>
    <cellStyle name="60% - Accent6 5" xfId="227"/>
    <cellStyle name="60% - Accent6 6" xfId="246"/>
    <cellStyle name="60% - Accent6 7" xfId="272"/>
    <cellStyle name="60% - Accent6 8" xfId="291"/>
    <cellStyle name="60% - Accent6 9" xfId="310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19" xfId="252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2 5" xfId="344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5 2 2" xfId="337"/>
    <cellStyle name="Comma 5 3" xfId="327"/>
    <cellStyle name="Comma 6" xfId="89"/>
    <cellStyle name="Comma 6 2" xfId="340"/>
    <cellStyle name="Comma 7" xfId="250"/>
    <cellStyle name="Comma 7 2" xfId="326"/>
    <cellStyle name="Comma 8" xfId="13"/>
    <cellStyle name="Comma 8 2" xfId="342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6" builtinId="28" customBuiltin="1"/>
    <cellStyle name="Neutral 2" xfId="28"/>
    <cellStyle name="Neutral 2 2" xfId="136"/>
    <cellStyle name="Neutral 2 3" xfId="249"/>
    <cellStyle name="Neutral 3" xfId="68"/>
    <cellStyle name="Neutral 3 2" xfId="311"/>
    <cellStyle name="Neutral 4" xfId="128"/>
    <cellStyle name="Normal" xfId="0" builtinId="0"/>
    <cellStyle name="Normal 10" xfId="87"/>
    <cellStyle name="Normal 10 3" xfId="253"/>
    <cellStyle name="Normal 11" xfId="88"/>
    <cellStyle name="Normal 11 2" xfId="334"/>
    <cellStyle name="Normal 12" xfId="15"/>
    <cellStyle name="Normal 14" xfId="343"/>
    <cellStyle name="Normal 18" xfId="346"/>
    <cellStyle name="Normal 2" xfId="1"/>
    <cellStyle name="Normal 2 2" xfId="14"/>
    <cellStyle name="Normal 2 2 2" xfId="69"/>
    <cellStyle name="Normal 2 3" xfId="70"/>
    <cellStyle name="Normal 2 4" xfId="16"/>
    <cellStyle name="Normal 2 4 2" xfId="347"/>
    <cellStyle name="Normal 2 6" xfId="345"/>
    <cellStyle name="Normal 3" xfId="10"/>
    <cellStyle name="Normal 3 2" xfId="26"/>
    <cellStyle name="Normal 3 2 2" xfId="71"/>
    <cellStyle name="Normal 3 2 3" xfId="338"/>
    <cellStyle name="Normal 3 3" xfId="21"/>
    <cellStyle name="Normal 3 4" xfId="328"/>
    <cellStyle name="Normal 3_HavelvacN2axjusakN3" xfId="29"/>
    <cellStyle name="Normal 4" xfId="24"/>
    <cellStyle name="Normal 4 2" xfId="27"/>
    <cellStyle name="Normal 4 2 2" xfId="339"/>
    <cellStyle name="Normal 4 3" xfId="12"/>
    <cellStyle name="Normal 4 4" xfId="330"/>
    <cellStyle name="Normal 5" xfId="30"/>
    <cellStyle name="Normal 5 2" xfId="72"/>
    <cellStyle name="Normal 5 2 2" xfId="91"/>
    <cellStyle name="Normal 5 2 3" xfId="332"/>
    <cellStyle name="Normal 5 3 7" xfId="248"/>
    <cellStyle name="Normal 6" xfId="73"/>
    <cellStyle name="Normal 6 2" xfId="336"/>
    <cellStyle name="Normal 7" xfId="74"/>
    <cellStyle name="Normal 7 2" xfId="93"/>
    <cellStyle name="Normal 7 3" xfId="325"/>
    <cellStyle name="Normal 8" xfId="18"/>
    <cellStyle name="Normal 8 2" xfId="335"/>
    <cellStyle name="Normal 8 3" xfId="333"/>
    <cellStyle name="Normal 9" xfId="86"/>
    <cellStyle name="Normal_General 17.02.04" xfId="92"/>
    <cellStyle name="Note 10" xfId="273"/>
    <cellStyle name="Note 11" xfId="292"/>
    <cellStyle name="Note 2" xfId="75"/>
    <cellStyle name="Note 2 2" xfId="137"/>
    <cellStyle name="Note 2 3" xfId="312"/>
    <cellStyle name="Note 3" xfId="129"/>
    <cellStyle name="Note 4" xfId="163"/>
    <cellStyle name="Note 5" xfId="176"/>
    <cellStyle name="Note 6" xfId="190"/>
    <cellStyle name="Note 7" xfId="209"/>
    <cellStyle name="Note 8" xfId="228"/>
    <cellStyle name="Note 9" xfId="254"/>
    <cellStyle name="Output" xfId="103" builtinId="21" customBuiltin="1"/>
    <cellStyle name="Output 2" xfId="76"/>
    <cellStyle name="Percent 2" xfId="20"/>
    <cellStyle name="Percent 3" xfId="251"/>
    <cellStyle name="SN_241" xfId="11"/>
    <cellStyle name="SN_b" xfId="189"/>
    <cellStyle name="SN10_bold" xfId="247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  <cellStyle name="Обычный 2 3" xfId="329"/>
    <cellStyle name="Финансовый 2" xfId="341"/>
    <cellStyle name="Финансовый 3" xfId="3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8" name="Picture 307">
          <a:extLst>
            <a:ext uri="{FF2B5EF4-FFF2-40B4-BE49-F238E27FC236}">
              <a16:creationId xmlns=""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09" name="Picture 308">
          <a:extLst>
            <a:ext uri="{FF2B5EF4-FFF2-40B4-BE49-F238E27FC236}">
              <a16:creationId xmlns=""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0" name="Picture 309">
          <a:extLst>
            <a:ext uri="{FF2B5EF4-FFF2-40B4-BE49-F238E27FC236}">
              <a16:creationId xmlns=""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1" name="Picture 310">
          <a:extLst>
            <a:ext uri="{FF2B5EF4-FFF2-40B4-BE49-F238E27FC236}">
              <a16:creationId xmlns=""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2" name="Picture 311">
          <a:extLst>
            <a:ext uri="{FF2B5EF4-FFF2-40B4-BE49-F238E27FC236}">
              <a16:creationId xmlns=""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3" name="Picture 312">
          <a:extLst>
            <a:ext uri="{FF2B5EF4-FFF2-40B4-BE49-F238E27FC236}">
              <a16:creationId xmlns=""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4" name="Picture 313">
          <a:extLst>
            <a:ext uri="{FF2B5EF4-FFF2-40B4-BE49-F238E27FC236}">
              <a16:creationId xmlns=""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5" name="Picture 314">
          <a:extLst>
            <a:ext uri="{FF2B5EF4-FFF2-40B4-BE49-F238E27FC236}">
              <a16:creationId xmlns=""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6" name="Picture 315">
          <a:extLst>
            <a:ext uri="{FF2B5EF4-FFF2-40B4-BE49-F238E27FC236}">
              <a16:creationId xmlns=""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7" name="Picture 316">
          <a:extLst>
            <a:ext uri="{FF2B5EF4-FFF2-40B4-BE49-F238E27FC236}">
              <a16:creationId xmlns=""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8" name="Picture 317">
          <a:extLst>
            <a:ext uri="{FF2B5EF4-FFF2-40B4-BE49-F238E27FC236}">
              <a16:creationId xmlns=""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9" name="Picture 318">
          <a:extLst>
            <a:ext uri="{FF2B5EF4-FFF2-40B4-BE49-F238E27FC236}">
              <a16:creationId xmlns=""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0" name="Picture 319">
          <a:extLst>
            <a:ext uri="{FF2B5EF4-FFF2-40B4-BE49-F238E27FC236}">
              <a16:creationId xmlns=""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1" name="Picture 320">
          <a:extLst>
            <a:ext uri="{FF2B5EF4-FFF2-40B4-BE49-F238E27FC236}">
              <a16:creationId xmlns=""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2" name="Picture 321">
          <a:extLst>
            <a:ext uri="{FF2B5EF4-FFF2-40B4-BE49-F238E27FC236}">
              <a16:creationId xmlns=""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3" name="Picture 322">
          <a:extLst>
            <a:ext uri="{FF2B5EF4-FFF2-40B4-BE49-F238E27FC236}">
              <a16:creationId xmlns=""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4" name="Picture 323">
          <a:extLst>
            <a:ext uri="{FF2B5EF4-FFF2-40B4-BE49-F238E27FC236}">
              <a16:creationId xmlns=""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5" name="Picture 324">
          <a:extLst>
            <a:ext uri="{FF2B5EF4-FFF2-40B4-BE49-F238E27FC236}">
              <a16:creationId xmlns=""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6" name="Picture 325">
          <a:extLst>
            <a:ext uri="{FF2B5EF4-FFF2-40B4-BE49-F238E27FC236}">
              <a16:creationId xmlns=""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7" name="Picture 326">
          <a:extLst>
            <a:ext uri="{FF2B5EF4-FFF2-40B4-BE49-F238E27FC236}">
              <a16:creationId xmlns=""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8" name="Picture 327">
          <a:extLst>
            <a:ext uri="{FF2B5EF4-FFF2-40B4-BE49-F238E27FC236}">
              <a16:creationId xmlns=""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9" name="Picture 328">
          <a:extLst>
            <a:ext uri="{FF2B5EF4-FFF2-40B4-BE49-F238E27FC236}">
              <a16:creationId xmlns=""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0" name="Picture 329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1" name="Picture 330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2" name="Picture 331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3" name="Picture 332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4" name="Picture 333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5" name="Picture 334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6" name="Picture 335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7" name="Picture 336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8" name="Picture 337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9" name="Picture 338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0" name="Picture 339">
          <a:extLst>
            <a:ext uri="{FF2B5EF4-FFF2-40B4-BE49-F238E27FC236}">
              <a16:creationId xmlns=""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1" name="Picture 340">
          <a:extLst>
            <a:ext uri="{FF2B5EF4-FFF2-40B4-BE49-F238E27FC236}">
              <a16:creationId xmlns=""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2" name="Picture 341">
          <a:extLst>
            <a:ext uri="{FF2B5EF4-FFF2-40B4-BE49-F238E27FC236}">
              <a16:creationId xmlns=""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3" name="Picture 342">
          <a:extLst>
            <a:ext uri="{FF2B5EF4-FFF2-40B4-BE49-F238E27FC236}">
              <a16:creationId xmlns=""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4" name="Picture 343">
          <a:extLst>
            <a:ext uri="{FF2B5EF4-FFF2-40B4-BE49-F238E27FC236}">
              <a16:creationId xmlns=""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5" name="Picture 344">
          <a:extLst>
            <a:ext uri="{FF2B5EF4-FFF2-40B4-BE49-F238E27FC236}">
              <a16:creationId xmlns=""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6" name="Picture 345">
          <a:extLst>
            <a:ext uri="{FF2B5EF4-FFF2-40B4-BE49-F238E27FC236}">
              <a16:creationId xmlns=""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7" name="Picture 346">
          <a:extLst>
            <a:ext uri="{FF2B5EF4-FFF2-40B4-BE49-F238E27FC236}">
              <a16:creationId xmlns=""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8" name="Picture 347">
          <a:extLst>
            <a:ext uri="{FF2B5EF4-FFF2-40B4-BE49-F238E27FC236}">
              <a16:creationId xmlns=""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9" name="Picture 348">
          <a:extLst>
            <a:ext uri="{FF2B5EF4-FFF2-40B4-BE49-F238E27FC236}">
              <a16:creationId xmlns=""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0" name="Picture 349">
          <a:extLst>
            <a:ext uri="{FF2B5EF4-FFF2-40B4-BE49-F238E27FC236}">
              <a16:creationId xmlns=""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1" name="Picture 350">
          <a:extLst>
            <a:ext uri="{FF2B5EF4-FFF2-40B4-BE49-F238E27FC236}">
              <a16:creationId xmlns=""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2" name="Picture 351">
          <a:extLst>
            <a:ext uri="{FF2B5EF4-FFF2-40B4-BE49-F238E27FC236}">
              <a16:creationId xmlns=""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3" name="Picture 352">
          <a:extLst>
            <a:ext uri="{FF2B5EF4-FFF2-40B4-BE49-F238E27FC236}">
              <a16:creationId xmlns=""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4" name="Picture 353">
          <a:extLst>
            <a:ext uri="{FF2B5EF4-FFF2-40B4-BE49-F238E27FC236}">
              <a16:creationId xmlns=""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5" name="Picture 354">
          <a:extLst>
            <a:ext uri="{FF2B5EF4-FFF2-40B4-BE49-F238E27FC236}">
              <a16:creationId xmlns=""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6" name="Picture 355">
          <a:extLst>
            <a:ext uri="{FF2B5EF4-FFF2-40B4-BE49-F238E27FC236}">
              <a16:creationId xmlns=""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7" name="Picture 356">
          <a:extLst>
            <a:ext uri="{FF2B5EF4-FFF2-40B4-BE49-F238E27FC236}">
              <a16:creationId xmlns=""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8" name="Picture 357">
          <a:extLst>
            <a:ext uri="{FF2B5EF4-FFF2-40B4-BE49-F238E27FC236}">
              <a16:creationId xmlns=""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9" name="Picture 358">
          <a:extLst>
            <a:ext uri="{FF2B5EF4-FFF2-40B4-BE49-F238E27FC236}">
              <a16:creationId xmlns=""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0" name="Picture 359">
          <a:extLst>
            <a:ext uri="{FF2B5EF4-FFF2-40B4-BE49-F238E27FC236}">
              <a16:creationId xmlns=""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1" name="Picture 360">
          <a:extLst>
            <a:ext uri="{FF2B5EF4-FFF2-40B4-BE49-F238E27FC236}">
              <a16:creationId xmlns=""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2" name="Picture 361">
          <a:extLst>
            <a:ext uri="{FF2B5EF4-FFF2-40B4-BE49-F238E27FC236}">
              <a16:creationId xmlns=""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3" name="Picture 362">
          <a:extLst>
            <a:ext uri="{FF2B5EF4-FFF2-40B4-BE49-F238E27FC236}">
              <a16:creationId xmlns=""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4" name="Picture 363">
          <a:extLst>
            <a:ext uri="{FF2B5EF4-FFF2-40B4-BE49-F238E27FC236}">
              <a16:creationId xmlns=""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5" name="Picture 364">
          <a:extLst>
            <a:ext uri="{FF2B5EF4-FFF2-40B4-BE49-F238E27FC236}">
              <a16:creationId xmlns=""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6" name="Picture 365">
          <a:extLst>
            <a:ext uri="{FF2B5EF4-FFF2-40B4-BE49-F238E27FC236}">
              <a16:creationId xmlns=""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7" name="Picture 366">
          <a:extLst>
            <a:ext uri="{FF2B5EF4-FFF2-40B4-BE49-F238E27FC236}">
              <a16:creationId xmlns=""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68" name="Picture 367">
          <a:extLst>
            <a:ext uri="{FF2B5EF4-FFF2-40B4-BE49-F238E27FC236}">
              <a16:creationId xmlns=""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9" name="Picture 368">
          <a:extLst>
            <a:ext uri="{FF2B5EF4-FFF2-40B4-BE49-F238E27FC236}">
              <a16:creationId xmlns=""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0" name="Picture 369">
          <a:extLst>
            <a:ext uri="{FF2B5EF4-FFF2-40B4-BE49-F238E27FC236}">
              <a16:creationId xmlns=""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1" name="Picture 370">
          <a:extLst>
            <a:ext uri="{FF2B5EF4-FFF2-40B4-BE49-F238E27FC236}">
              <a16:creationId xmlns=""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2" name="Picture 371">
          <a:extLst>
            <a:ext uri="{FF2B5EF4-FFF2-40B4-BE49-F238E27FC236}">
              <a16:creationId xmlns=""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3" name="Picture 372">
          <a:extLst>
            <a:ext uri="{FF2B5EF4-FFF2-40B4-BE49-F238E27FC236}">
              <a16:creationId xmlns=""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4" name="Picture 373">
          <a:extLst>
            <a:ext uri="{FF2B5EF4-FFF2-40B4-BE49-F238E27FC236}">
              <a16:creationId xmlns=""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5" name="Picture 374">
          <a:extLst>
            <a:ext uri="{FF2B5EF4-FFF2-40B4-BE49-F238E27FC236}">
              <a16:creationId xmlns=""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6" name="Picture 375">
          <a:extLst>
            <a:ext uri="{FF2B5EF4-FFF2-40B4-BE49-F238E27FC236}">
              <a16:creationId xmlns=""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7" name="Picture 376">
          <a:extLst>
            <a:ext uri="{FF2B5EF4-FFF2-40B4-BE49-F238E27FC236}">
              <a16:creationId xmlns=""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8" name="Picture 377">
          <a:extLst>
            <a:ext uri="{FF2B5EF4-FFF2-40B4-BE49-F238E27FC236}">
              <a16:creationId xmlns=""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9" name="Picture 378">
          <a:extLst>
            <a:ext uri="{FF2B5EF4-FFF2-40B4-BE49-F238E27FC236}">
              <a16:creationId xmlns=""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0" name="Picture 379">
          <a:extLst>
            <a:ext uri="{FF2B5EF4-FFF2-40B4-BE49-F238E27FC236}">
              <a16:creationId xmlns=""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1" name="Picture 380">
          <a:extLst>
            <a:ext uri="{FF2B5EF4-FFF2-40B4-BE49-F238E27FC236}">
              <a16:creationId xmlns=""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2" name="Picture 381">
          <a:extLst>
            <a:ext uri="{FF2B5EF4-FFF2-40B4-BE49-F238E27FC236}">
              <a16:creationId xmlns=""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3" name="Picture 382">
          <a:extLst>
            <a:ext uri="{FF2B5EF4-FFF2-40B4-BE49-F238E27FC236}">
              <a16:creationId xmlns=""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4" name="Picture 383">
          <a:extLst>
            <a:ext uri="{FF2B5EF4-FFF2-40B4-BE49-F238E27FC236}">
              <a16:creationId xmlns=""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5" name="Picture 384">
          <a:extLst>
            <a:ext uri="{FF2B5EF4-FFF2-40B4-BE49-F238E27FC236}">
              <a16:creationId xmlns=""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6" name="Picture 385">
          <a:extLst>
            <a:ext uri="{FF2B5EF4-FFF2-40B4-BE49-F238E27FC236}">
              <a16:creationId xmlns=""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7" name="Picture 386">
          <a:extLst>
            <a:ext uri="{FF2B5EF4-FFF2-40B4-BE49-F238E27FC236}">
              <a16:creationId xmlns=""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8" name="Picture 387">
          <a:extLst>
            <a:ext uri="{FF2B5EF4-FFF2-40B4-BE49-F238E27FC236}">
              <a16:creationId xmlns=""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9" name="Picture 388">
          <a:extLst>
            <a:ext uri="{FF2B5EF4-FFF2-40B4-BE49-F238E27FC236}">
              <a16:creationId xmlns=""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0" name="Picture 389">
          <a:extLst>
            <a:ext uri="{FF2B5EF4-FFF2-40B4-BE49-F238E27FC236}">
              <a16:creationId xmlns=""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1" name="Picture 390">
          <a:extLst>
            <a:ext uri="{FF2B5EF4-FFF2-40B4-BE49-F238E27FC236}">
              <a16:creationId xmlns=""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2" name="Picture 391">
          <a:extLst>
            <a:ext uri="{FF2B5EF4-FFF2-40B4-BE49-F238E27FC236}">
              <a16:creationId xmlns=""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3" name="Picture 392">
          <a:extLst>
            <a:ext uri="{FF2B5EF4-FFF2-40B4-BE49-F238E27FC236}">
              <a16:creationId xmlns=""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4" name="Picture 393">
          <a:extLst>
            <a:ext uri="{FF2B5EF4-FFF2-40B4-BE49-F238E27FC236}">
              <a16:creationId xmlns=""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5" name="Picture 394">
          <a:extLst>
            <a:ext uri="{FF2B5EF4-FFF2-40B4-BE49-F238E27FC236}">
              <a16:creationId xmlns=""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6" name="Picture 395">
          <a:extLst>
            <a:ext uri="{FF2B5EF4-FFF2-40B4-BE49-F238E27FC236}">
              <a16:creationId xmlns=""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7" name="Picture 396">
          <a:extLst>
            <a:ext uri="{FF2B5EF4-FFF2-40B4-BE49-F238E27FC236}">
              <a16:creationId xmlns=""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98" name="Picture 397">
          <a:extLst>
            <a:ext uri="{FF2B5EF4-FFF2-40B4-BE49-F238E27FC236}">
              <a16:creationId xmlns=""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9" name="Picture 398">
          <a:extLst>
            <a:ext uri="{FF2B5EF4-FFF2-40B4-BE49-F238E27FC236}">
              <a16:creationId xmlns=""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0" name="Picture 399">
          <a:extLst>
            <a:ext uri="{FF2B5EF4-FFF2-40B4-BE49-F238E27FC236}">
              <a16:creationId xmlns=""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1" name="Picture 400">
          <a:extLst>
            <a:ext uri="{FF2B5EF4-FFF2-40B4-BE49-F238E27FC236}">
              <a16:creationId xmlns=""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2" name="Picture 401">
          <a:extLst>
            <a:ext uri="{FF2B5EF4-FFF2-40B4-BE49-F238E27FC236}">
              <a16:creationId xmlns=""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3" name="Picture 402">
          <a:extLst>
            <a:ext uri="{FF2B5EF4-FFF2-40B4-BE49-F238E27FC236}">
              <a16:creationId xmlns=""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4" name="Picture 403">
          <a:extLst>
            <a:ext uri="{FF2B5EF4-FFF2-40B4-BE49-F238E27FC236}">
              <a16:creationId xmlns=""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5" name="Picture 404">
          <a:extLst>
            <a:ext uri="{FF2B5EF4-FFF2-40B4-BE49-F238E27FC236}">
              <a16:creationId xmlns=""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6" name="Picture 405">
          <a:extLst>
            <a:ext uri="{FF2B5EF4-FFF2-40B4-BE49-F238E27FC236}">
              <a16:creationId xmlns=""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7" name="Picture 406">
          <a:extLst>
            <a:ext uri="{FF2B5EF4-FFF2-40B4-BE49-F238E27FC236}">
              <a16:creationId xmlns=""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8" name="Picture 407">
          <a:extLst>
            <a:ext uri="{FF2B5EF4-FFF2-40B4-BE49-F238E27FC236}">
              <a16:creationId xmlns=""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9" name="Picture 408">
          <a:extLst>
            <a:ext uri="{FF2B5EF4-FFF2-40B4-BE49-F238E27FC236}">
              <a16:creationId xmlns=""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0" name="Picture 409">
          <a:extLst>
            <a:ext uri="{FF2B5EF4-FFF2-40B4-BE49-F238E27FC236}">
              <a16:creationId xmlns=""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1" name="Picture 410">
          <a:extLst>
            <a:ext uri="{FF2B5EF4-FFF2-40B4-BE49-F238E27FC236}">
              <a16:creationId xmlns=""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2" name="Picture 411">
          <a:extLst>
            <a:ext uri="{FF2B5EF4-FFF2-40B4-BE49-F238E27FC236}">
              <a16:creationId xmlns=""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3" name="Picture 412">
          <a:extLst>
            <a:ext uri="{FF2B5EF4-FFF2-40B4-BE49-F238E27FC236}">
              <a16:creationId xmlns=""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4" name="Picture 413">
          <a:extLst>
            <a:ext uri="{FF2B5EF4-FFF2-40B4-BE49-F238E27FC236}">
              <a16:creationId xmlns=""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5" name="Picture 414">
          <a:extLst>
            <a:ext uri="{FF2B5EF4-FFF2-40B4-BE49-F238E27FC236}">
              <a16:creationId xmlns=""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6" name="Picture 415">
          <a:extLst>
            <a:ext uri="{FF2B5EF4-FFF2-40B4-BE49-F238E27FC236}">
              <a16:creationId xmlns=""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7" name="Picture 416">
          <a:extLst>
            <a:ext uri="{FF2B5EF4-FFF2-40B4-BE49-F238E27FC236}">
              <a16:creationId xmlns=""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8" name="Picture 417">
          <a:extLst>
            <a:ext uri="{FF2B5EF4-FFF2-40B4-BE49-F238E27FC236}">
              <a16:creationId xmlns=""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9" name="Picture 418">
          <a:extLst>
            <a:ext uri="{FF2B5EF4-FFF2-40B4-BE49-F238E27FC236}">
              <a16:creationId xmlns=""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0" name="Picture 419">
          <a:extLst>
            <a:ext uri="{FF2B5EF4-FFF2-40B4-BE49-F238E27FC236}">
              <a16:creationId xmlns=""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1" name="Picture 420">
          <a:extLst>
            <a:ext uri="{FF2B5EF4-FFF2-40B4-BE49-F238E27FC236}">
              <a16:creationId xmlns=""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2" name="Picture 421">
          <a:extLst>
            <a:ext uri="{FF2B5EF4-FFF2-40B4-BE49-F238E27FC236}">
              <a16:creationId xmlns=""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3" name="Picture 422">
          <a:extLst>
            <a:ext uri="{FF2B5EF4-FFF2-40B4-BE49-F238E27FC236}">
              <a16:creationId xmlns=""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4" name="Picture 423">
          <a:extLst>
            <a:ext uri="{FF2B5EF4-FFF2-40B4-BE49-F238E27FC236}">
              <a16:creationId xmlns=""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5" name="Picture 424">
          <a:extLst>
            <a:ext uri="{FF2B5EF4-FFF2-40B4-BE49-F238E27FC236}">
              <a16:creationId xmlns=""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6" name="Picture 425">
          <a:extLst>
            <a:ext uri="{FF2B5EF4-FFF2-40B4-BE49-F238E27FC236}">
              <a16:creationId xmlns=""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7" name="Picture 426">
          <a:extLst>
            <a:ext uri="{FF2B5EF4-FFF2-40B4-BE49-F238E27FC236}">
              <a16:creationId xmlns=""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8" name="Picture 427">
          <a:extLst>
            <a:ext uri="{FF2B5EF4-FFF2-40B4-BE49-F238E27FC236}">
              <a16:creationId xmlns=""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9" name="Picture 428">
          <a:extLst>
            <a:ext uri="{FF2B5EF4-FFF2-40B4-BE49-F238E27FC236}">
              <a16:creationId xmlns=""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0" name="Picture 429">
          <a:extLst>
            <a:ext uri="{FF2B5EF4-FFF2-40B4-BE49-F238E27FC236}">
              <a16:creationId xmlns=""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1" name="Picture 430">
          <a:extLst>
            <a:ext uri="{FF2B5EF4-FFF2-40B4-BE49-F238E27FC236}">
              <a16:creationId xmlns=""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2" name="Picture 431">
          <a:extLst>
            <a:ext uri="{FF2B5EF4-FFF2-40B4-BE49-F238E27FC236}">
              <a16:creationId xmlns=""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3" name="Picture 432">
          <a:extLst>
            <a:ext uri="{FF2B5EF4-FFF2-40B4-BE49-F238E27FC236}">
              <a16:creationId xmlns=""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4" name="Picture 433">
          <a:extLst>
            <a:ext uri="{FF2B5EF4-FFF2-40B4-BE49-F238E27FC236}">
              <a16:creationId xmlns=""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5" name="Picture 434">
          <a:extLst>
            <a:ext uri="{FF2B5EF4-FFF2-40B4-BE49-F238E27FC236}">
              <a16:creationId xmlns=""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6" name="Picture 435">
          <a:extLst>
            <a:ext uri="{FF2B5EF4-FFF2-40B4-BE49-F238E27FC236}">
              <a16:creationId xmlns=""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7" name="Picture 436">
          <a:extLst>
            <a:ext uri="{FF2B5EF4-FFF2-40B4-BE49-F238E27FC236}">
              <a16:creationId xmlns=""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8" name="Picture 437">
          <a:extLst>
            <a:ext uri="{FF2B5EF4-FFF2-40B4-BE49-F238E27FC236}">
              <a16:creationId xmlns=""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9" name="Picture 438">
          <a:extLst>
            <a:ext uri="{FF2B5EF4-FFF2-40B4-BE49-F238E27FC236}">
              <a16:creationId xmlns=""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0" name="Picture 439">
          <a:extLst>
            <a:ext uri="{FF2B5EF4-FFF2-40B4-BE49-F238E27FC236}">
              <a16:creationId xmlns=""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1" name="Picture 440">
          <a:extLst>
            <a:ext uri="{FF2B5EF4-FFF2-40B4-BE49-F238E27FC236}">
              <a16:creationId xmlns=""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2" name="Picture 441">
          <a:extLst>
            <a:ext uri="{FF2B5EF4-FFF2-40B4-BE49-F238E27FC236}">
              <a16:creationId xmlns=""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3" name="Picture 442">
          <a:extLst>
            <a:ext uri="{FF2B5EF4-FFF2-40B4-BE49-F238E27FC236}">
              <a16:creationId xmlns=""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4" name="Picture 443">
          <a:extLst>
            <a:ext uri="{FF2B5EF4-FFF2-40B4-BE49-F238E27FC236}">
              <a16:creationId xmlns=""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5" name="Picture 444">
          <a:extLst>
            <a:ext uri="{FF2B5EF4-FFF2-40B4-BE49-F238E27FC236}">
              <a16:creationId xmlns=""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6" name="Picture 445">
          <a:extLst>
            <a:ext uri="{FF2B5EF4-FFF2-40B4-BE49-F238E27FC236}">
              <a16:creationId xmlns=""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7" name="Picture 446">
          <a:extLst>
            <a:ext uri="{FF2B5EF4-FFF2-40B4-BE49-F238E27FC236}">
              <a16:creationId xmlns=""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8" name="Picture 447">
          <a:extLst>
            <a:ext uri="{FF2B5EF4-FFF2-40B4-BE49-F238E27FC236}">
              <a16:creationId xmlns=""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9" name="Picture 448">
          <a:extLst>
            <a:ext uri="{FF2B5EF4-FFF2-40B4-BE49-F238E27FC236}">
              <a16:creationId xmlns=""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0" name="Picture 449">
          <a:extLst>
            <a:ext uri="{FF2B5EF4-FFF2-40B4-BE49-F238E27FC236}">
              <a16:creationId xmlns=""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1" name="Picture 450">
          <a:extLst>
            <a:ext uri="{FF2B5EF4-FFF2-40B4-BE49-F238E27FC236}">
              <a16:creationId xmlns=""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2" name="Picture 451">
          <a:extLst>
            <a:ext uri="{FF2B5EF4-FFF2-40B4-BE49-F238E27FC236}">
              <a16:creationId xmlns=""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3" name="Picture 452">
          <a:extLst>
            <a:ext uri="{FF2B5EF4-FFF2-40B4-BE49-F238E27FC236}">
              <a16:creationId xmlns=""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4" name="Picture 453">
          <a:extLst>
            <a:ext uri="{FF2B5EF4-FFF2-40B4-BE49-F238E27FC236}">
              <a16:creationId xmlns=""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5" name="Picture 454">
          <a:extLst>
            <a:ext uri="{FF2B5EF4-FFF2-40B4-BE49-F238E27FC236}">
              <a16:creationId xmlns=""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6" name="Picture 455">
          <a:extLst>
            <a:ext uri="{FF2B5EF4-FFF2-40B4-BE49-F238E27FC236}">
              <a16:creationId xmlns=""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7" name="Picture 456">
          <a:extLst>
            <a:ext uri="{FF2B5EF4-FFF2-40B4-BE49-F238E27FC236}">
              <a16:creationId xmlns=""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8" name="Picture 457">
          <a:extLst>
            <a:ext uri="{FF2B5EF4-FFF2-40B4-BE49-F238E27FC236}">
              <a16:creationId xmlns=""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9" name="Picture 458">
          <a:extLst>
            <a:ext uri="{FF2B5EF4-FFF2-40B4-BE49-F238E27FC236}">
              <a16:creationId xmlns=""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0" name="Picture 459">
          <a:extLst>
            <a:ext uri="{FF2B5EF4-FFF2-40B4-BE49-F238E27FC236}">
              <a16:creationId xmlns=""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1" name="Picture 460">
          <a:extLst>
            <a:ext uri="{FF2B5EF4-FFF2-40B4-BE49-F238E27FC236}">
              <a16:creationId xmlns=""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2" name="Picture 461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3" name="Picture 462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4" name="Picture 463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5" name="Picture 464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6" name="Picture 465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7" name="Picture 466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8" name="Picture 467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9" name="Picture 468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0" name="Picture 469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1" name="Picture 470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2" name="Picture 471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3" name="Picture 472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4" name="Picture 473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5" name="Picture 474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6" name="Picture 475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7" name="Picture 476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8" name="Picture 477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9" name="Picture 478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0" name="Picture 479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1" name="Picture 480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2" name="Picture 481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3" name="Picture 482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4" name="Picture 483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5" name="Picture 484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6" name="Picture 485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7" name="Picture 486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8" name="Picture 487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9" name="Picture 488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0" name="Picture 489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1" name="Picture 490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2" name="Picture 491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3" name="Picture 492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4" name="Picture 493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5" name="Picture 494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6" name="Picture 495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7" name="Picture 496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98" name="Picture 497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9" name="Picture 498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0" name="Picture 499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1" name="Picture 500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2" name="Picture 501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3" name="Picture 502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4" name="Picture 503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5" name="Picture 504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6" name="Picture 505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7" name="Picture 506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8" name="Picture 507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9" name="Picture 508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10" name="Picture 509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1" name="Picture 510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2" name="Picture 511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3" name="Picture 512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4" name="Picture 513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5" name="Picture 514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6" name="Picture 515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7" name="Picture 516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8" name="Picture 517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9" name="Picture 518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0" name="Picture 519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1" name="Picture 520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2" name="Picture 521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3" name="Picture 522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4" name="Picture 523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5" name="Picture 524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6" name="Picture 525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7" name="Picture 526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8" name="Picture 527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9" name="Picture 528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0" name="Picture 529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1" name="Picture 530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2" name="Picture 531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3" name="Picture 532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4" name="Picture 533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5" name="Picture 534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6" name="Picture 535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7" name="Picture 536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8" name="Picture 537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9" name="Picture 538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0" name="Picture 539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1" name="Picture 540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2" name="Picture 541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3" name="Picture 542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4" name="Picture 543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5" name="Picture 544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6" name="Picture 545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7" name="Picture 546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8" name="Picture 547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9" name="Picture 548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0" name="Picture 549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1" name="Picture 550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2" name="Picture 551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3" name="Picture 552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4" name="Picture 553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5" name="Picture 554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6" name="Picture 555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7" name="Picture 556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8" name="Picture 557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9" name="Picture 558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0" name="Picture 559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1" name="Picture 560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2" name="Picture 561">
          <a:extLst>
            <a:ext uri="{FF2B5EF4-FFF2-40B4-BE49-F238E27FC236}">
              <a16:creationId xmlns=""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3" name="Picture 562">
          <a:extLst>
            <a:ext uri="{FF2B5EF4-FFF2-40B4-BE49-F238E27FC236}">
              <a16:creationId xmlns=""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4" name="Picture 563">
          <a:extLst>
            <a:ext uri="{FF2B5EF4-FFF2-40B4-BE49-F238E27FC236}">
              <a16:creationId xmlns=""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5" name="Picture 564">
          <a:extLst>
            <a:ext uri="{FF2B5EF4-FFF2-40B4-BE49-F238E27FC236}">
              <a16:creationId xmlns=""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6" name="Picture 565">
          <a:extLst>
            <a:ext uri="{FF2B5EF4-FFF2-40B4-BE49-F238E27FC236}">
              <a16:creationId xmlns=""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7" name="Picture 566">
          <a:extLst>
            <a:ext uri="{FF2B5EF4-FFF2-40B4-BE49-F238E27FC236}">
              <a16:creationId xmlns=""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68" name="Picture 567">
          <a:extLst>
            <a:ext uri="{FF2B5EF4-FFF2-40B4-BE49-F238E27FC236}">
              <a16:creationId xmlns=""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9" name="Picture 568">
          <a:extLst>
            <a:ext uri="{FF2B5EF4-FFF2-40B4-BE49-F238E27FC236}">
              <a16:creationId xmlns=""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0" name="Picture 569">
          <a:extLst>
            <a:ext uri="{FF2B5EF4-FFF2-40B4-BE49-F238E27FC236}">
              <a16:creationId xmlns=""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1" name="Picture 570">
          <a:extLst>
            <a:ext uri="{FF2B5EF4-FFF2-40B4-BE49-F238E27FC236}">
              <a16:creationId xmlns=""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2" name="Picture 571">
          <a:extLst>
            <a:ext uri="{FF2B5EF4-FFF2-40B4-BE49-F238E27FC236}">
              <a16:creationId xmlns=""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3" name="Picture 572">
          <a:extLst>
            <a:ext uri="{FF2B5EF4-FFF2-40B4-BE49-F238E27FC236}">
              <a16:creationId xmlns=""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4" name="Picture 573">
          <a:extLst>
            <a:ext uri="{FF2B5EF4-FFF2-40B4-BE49-F238E27FC236}">
              <a16:creationId xmlns=""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5" name="Picture 574">
          <a:extLst>
            <a:ext uri="{FF2B5EF4-FFF2-40B4-BE49-F238E27FC236}">
              <a16:creationId xmlns=""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6" name="Picture 575">
          <a:extLst>
            <a:ext uri="{FF2B5EF4-FFF2-40B4-BE49-F238E27FC236}">
              <a16:creationId xmlns=""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7" name="Picture 576">
          <a:extLst>
            <a:ext uri="{FF2B5EF4-FFF2-40B4-BE49-F238E27FC236}">
              <a16:creationId xmlns=""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8" name="Picture 577">
          <a:extLst>
            <a:ext uri="{FF2B5EF4-FFF2-40B4-BE49-F238E27FC236}">
              <a16:creationId xmlns=""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9" name="Picture 578">
          <a:extLst>
            <a:ext uri="{FF2B5EF4-FFF2-40B4-BE49-F238E27FC236}">
              <a16:creationId xmlns=""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80" name="Picture 579">
          <a:extLst>
            <a:ext uri="{FF2B5EF4-FFF2-40B4-BE49-F238E27FC236}">
              <a16:creationId xmlns=""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1" name="Picture 580">
          <a:extLst>
            <a:ext uri="{FF2B5EF4-FFF2-40B4-BE49-F238E27FC236}">
              <a16:creationId xmlns=""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2" name="Picture 581">
          <a:extLst>
            <a:ext uri="{FF2B5EF4-FFF2-40B4-BE49-F238E27FC236}">
              <a16:creationId xmlns=""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3" name="Picture 582">
          <a:extLst>
            <a:ext uri="{FF2B5EF4-FFF2-40B4-BE49-F238E27FC236}">
              <a16:creationId xmlns=""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4" name="Picture 583">
          <a:extLst>
            <a:ext uri="{FF2B5EF4-FFF2-40B4-BE49-F238E27FC236}">
              <a16:creationId xmlns=""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5" name="Picture 584">
          <a:extLst>
            <a:ext uri="{FF2B5EF4-FFF2-40B4-BE49-F238E27FC236}">
              <a16:creationId xmlns=""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6" name="Picture 585">
          <a:extLst>
            <a:ext uri="{FF2B5EF4-FFF2-40B4-BE49-F238E27FC236}">
              <a16:creationId xmlns=""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7" name="Picture 586">
          <a:extLst>
            <a:ext uri="{FF2B5EF4-FFF2-40B4-BE49-F238E27FC236}">
              <a16:creationId xmlns=""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8" name="Picture 587">
          <a:extLst>
            <a:ext uri="{FF2B5EF4-FFF2-40B4-BE49-F238E27FC236}">
              <a16:creationId xmlns=""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9" name="Picture 588">
          <a:extLst>
            <a:ext uri="{FF2B5EF4-FFF2-40B4-BE49-F238E27FC236}">
              <a16:creationId xmlns=""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0" name="Picture 589">
          <a:extLst>
            <a:ext uri="{FF2B5EF4-FFF2-40B4-BE49-F238E27FC236}">
              <a16:creationId xmlns=""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1" name="Picture 590">
          <a:extLst>
            <a:ext uri="{FF2B5EF4-FFF2-40B4-BE49-F238E27FC236}">
              <a16:creationId xmlns=""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2" name="Picture 591">
          <a:extLst>
            <a:ext uri="{FF2B5EF4-FFF2-40B4-BE49-F238E27FC236}">
              <a16:creationId xmlns=""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3" name="Picture 592">
          <a:extLst>
            <a:ext uri="{FF2B5EF4-FFF2-40B4-BE49-F238E27FC236}">
              <a16:creationId xmlns=""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4" name="Picture 593">
          <a:extLst>
            <a:ext uri="{FF2B5EF4-FFF2-40B4-BE49-F238E27FC236}">
              <a16:creationId xmlns=""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5" name="Picture 594">
          <a:extLst>
            <a:ext uri="{FF2B5EF4-FFF2-40B4-BE49-F238E27FC236}">
              <a16:creationId xmlns=""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6" name="Picture 595">
          <a:extLst>
            <a:ext uri="{FF2B5EF4-FFF2-40B4-BE49-F238E27FC236}">
              <a16:creationId xmlns=""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7" name="Picture 596">
          <a:extLst>
            <a:ext uri="{FF2B5EF4-FFF2-40B4-BE49-F238E27FC236}">
              <a16:creationId xmlns=""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8" name="Picture 597">
          <a:extLst>
            <a:ext uri="{FF2B5EF4-FFF2-40B4-BE49-F238E27FC236}">
              <a16:creationId xmlns=""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9" name="Picture 598">
          <a:extLst>
            <a:ext uri="{FF2B5EF4-FFF2-40B4-BE49-F238E27FC236}">
              <a16:creationId xmlns=""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0" name="Picture 599">
          <a:extLst>
            <a:ext uri="{FF2B5EF4-FFF2-40B4-BE49-F238E27FC236}">
              <a16:creationId xmlns=""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1" name="Picture 600">
          <a:extLst>
            <a:ext uri="{FF2B5EF4-FFF2-40B4-BE49-F238E27FC236}">
              <a16:creationId xmlns=""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2" name="Picture 601">
          <a:extLst>
            <a:ext uri="{FF2B5EF4-FFF2-40B4-BE49-F238E27FC236}">
              <a16:creationId xmlns=""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3" name="Picture 602">
          <a:extLst>
            <a:ext uri="{FF2B5EF4-FFF2-40B4-BE49-F238E27FC236}">
              <a16:creationId xmlns=""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4" name="Picture 603">
          <a:extLst>
            <a:ext uri="{FF2B5EF4-FFF2-40B4-BE49-F238E27FC236}">
              <a16:creationId xmlns=""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5" name="Picture 604">
          <a:extLst>
            <a:ext uri="{FF2B5EF4-FFF2-40B4-BE49-F238E27FC236}">
              <a16:creationId xmlns=""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6" name="Picture 605">
          <a:extLst>
            <a:ext uri="{FF2B5EF4-FFF2-40B4-BE49-F238E27FC236}">
              <a16:creationId xmlns=""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7" name="Picture 606">
          <a:extLst>
            <a:ext uri="{FF2B5EF4-FFF2-40B4-BE49-F238E27FC236}">
              <a16:creationId xmlns=""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8" name="Picture 607">
          <a:extLst>
            <a:ext uri="{FF2B5EF4-FFF2-40B4-BE49-F238E27FC236}">
              <a16:creationId xmlns=""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9" name="Picture 608">
          <a:extLst>
            <a:ext uri="{FF2B5EF4-FFF2-40B4-BE49-F238E27FC236}">
              <a16:creationId xmlns=""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0" name="Picture 609">
          <a:extLst>
            <a:ext uri="{FF2B5EF4-FFF2-40B4-BE49-F238E27FC236}">
              <a16:creationId xmlns=""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1" name="Picture 610">
          <a:extLst>
            <a:ext uri="{FF2B5EF4-FFF2-40B4-BE49-F238E27FC236}">
              <a16:creationId xmlns=""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2" name="Picture 611">
          <a:extLst>
            <a:ext uri="{FF2B5EF4-FFF2-40B4-BE49-F238E27FC236}">
              <a16:creationId xmlns=""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3" name="Picture 612">
          <a:extLst>
            <a:ext uri="{FF2B5EF4-FFF2-40B4-BE49-F238E27FC236}">
              <a16:creationId xmlns=""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"/>
  <sheetViews>
    <sheetView zoomScaleNormal="100" workbookViewId="0">
      <selection activeCell="K6" sqref="K6"/>
    </sheetView>
  </sheetViews>
  <sheetFormatPr defaultRowHeight="17.25" x14ac:dyDescent="0.3"/>
  <cols>
    <col min="1" max="1" width="7.5" style="1" customWidth="1"/>
    <col min="2" max="2" width="11.1640625" style="1" customWidth="1"/>
    <col min="3" max="3" width="10.1640625" style="1" customWidth="1"/>
    <col min="4" max="4" width="30.33203125" style="1" customWidth="1"/>
    <col min="5" max="5" width="46.6640625" style="3" customWidth="1"/>
    <col min="6" max="6" width="41" style="3" customWidth="1"/>
    <col min="7" max="7" width="20.6640625" style="3" customWidth="1"/>
    <col min="8" max="8" width="16.5" style="3" customWidth="1"/>
    <col min="9" max="9" width="21.5" style="1" customWidth="1"/>
    <col min="10" max="10" width="13.1640625" style="1" bestFit="1" customWidth="1"/>
    <col min="11" max="16384" width="9.33203125" style="1"/>
  </cols>
  <sheetData>
    <row r="1" spans="1:40" x14ac:dyDescent="0.3">
      <c r="A1" s="34"/>
      <c r="B1" s="34"/>
      <c r="C1" s="34"/>
      <c r="D1" s="34"/>
      <c r="E1" s="38"/>
      <c r="F1" s="38"/>
      <c r="G1" s="38"/>
      <c r="H1" s="38"/>
      <c r="I1" s="9" t="s">
        <v>59</v>
      </c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</row>
    <row r="2" spans="1:40" x14ac:dyDescent="0.3">
      <c r="A2" s="34"/>
      <c r="B2" s="34"/>
      <c r="C2" s="34"/>
      <c r="D2" s="34"/>
      <c r="E2" s="34"/>
      <c r="F2" s="34"/>
      <c r="G2" s="34"/>
      <c r="H2" s="34"/>
      <c r="I2" s="37" t="s">
        <v>104</v>
      </c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</row>
    <row r="3" spans="1:40" ht="21.75" customHeight="1" x14ac:dyDescent="0.3">
      <c r="A3" s="34"/>
      <c r="B3" s="34"/>
      <c r="C3" s="34"/>
      <c r="D3" s="34"/>
      <c r="E3" s="34"/>
      <c r="F3" s="34"/>
      <c r="G3" s="34"/>
      <c r="H3" s="34"/>
      <c r="I3" s="37" t="s">
        <v>52</v>
      </c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ht="87" customHeight="1" x14ac:dyDescent="0.3">
      <c r="A4" s="214" t="s">
        <v>105</v>
      </c>
      <c r="B4" s="214"/>
      <c r="C4" s="214"/>
      <c r="D4" s="214"/>
      <c r="E4" s="214"/>
      <c r="F4" s="214"/>
      <c r="G4" s="214"/>
      <c r="H4" s="214"/>
      <c r="I4" s="214"/>
    </row>
    <row r="5" spans="1:40" ht="28.5" customHeight="1" x14ac:dyDescent="0.3">
      <c r="A5" s="34"/>
      <c r="B5" s="36"/>
      <c r="C5" s="36"/>
      <c r="D5" s="36"/>
      <c r="E5" s="39"/>
      <c r="F5" s="39"/>
      <c r="G5" s="39"/>
      <c r="H5" s="39"/>
      <c r="I5" s="26" t="s">
        <v>67</v>
      </c>
    </row>
    <row r="6" spans="1:40" ht="96.75" customHeight="1" x14ac:dyDescent="0.3">
      <c r="A6" s="215" t="s">
        <v>60</v>
      </c>
      <c r="B6" s="217" t="s">
        <v>61</v>
      </c>
      <c r="C6" s="218"/>
      <c r="D6" s="215" t="s">
        <v>62</v>
      </c>
      <c r="E6" s="215" t="s">
        <v>63</v>
      </c>
      <c r="F6" s="215" t="s">
        <v>64</v>
      </c>
      <c r="G6" s="219" t="s">
        <v>21</v>
      </c>
      <c r="H6" s="220"/>
      <c r="I6" s="221"/>
    </row>
    <row r="7" spans="1:40" s="50" customFormat="1" ht="60" customHeight="1" x14ac:dyDescent="0.2">
      <c r="A7" s="216"/>
      <c r="B7" s="54" t="s">
        <v>22</v>
      </c>
      <c r="C7" s="54" t="s">
        <v>23</v>
      </c>
      <c r="D7" s="216"/>
      <c r="E7" s="216"/>
      <c r="F7" s="216"/>
      <c r="G7" s="78" t="s">
        <v>106</v>
      </c>
      <c r="H7" s="78" t="s">
        <v>107</v>
      </c>
      <c r="I7" s="78" t="s">
        <v>65</v>
      </c>
    </row>
    <row r="8" spans="1:40" s="52" customFormat="1" ht="28.5" customHeight="1" x14ac:dyDescent="0.2">
      <c r="A8" s="213" t="s">
        <v>18</v>
      </c>
      <c r="B8" s="213"/>
      <c r="C8" s="213"/>
      <c r="D8" s="213"/>
      <c r="E8" s="213"/>
      <c r="F8" s="213"/>
      <c r="G8" s="141">
        <f>G9+G18</f>
        <v>0</v>
      </c>
      <c r="H8" s="141">
        <f t="shared" ref="H8:I8" si="0">H9+H18</f>
        <v>0</v>
      </c>
      <c r="I8" s="141">
        <f t="shared" si="0"/>
        <v>0</v>
      </c>
    </row>
    <row r="9" spans="1:40" s="68" customFormat="1" ht="26.25" customHeight="1" x14ac:dyDescent="0.2">
      <c r="A9" s="213" t="s">
        <v>1</v>
      </c>
      <c r="B9" s="213"/>
      <c r="C9" s="213"/>
      <c r="D9" s="213"/>
      <c r="E9" s="213"/>
      <c r="F9" s="213"/>
      <c r="G9" s="141">
        <f>G10</f>
        <v>0</v>
      </c>
      <c r="H9" s="141">
        <f t="shared" ref="H9:I9" si="1">H10</f>
        <v>0</v>
      </c>
      <c r="I9" s="141">
        <f t="shared" si="1"/>
        <v>0</v>
      </c>
    </row>
    <row r="10" spans="1:40" s="52" customFormat="1" ht="111.75" customHeight="1" x14ac:dyDescent="0.2">
      <c r="A10" s="55"/>
      <c r="B10" s="51" t="s">
        <v>66</v>
      </c>
      <c r="C10" s="55"/>
      <c r="D10" s="56" t="s">
        <v>2</v>
      </c>
      <c r="E10" s="56" t="s">
        <v>19</v>
      </c>
      <c r="F10" s="56" t="s">
        <v>20</v>
      </c>
      <c r="G10" s="141">
        <f>SUM(G11:G16)</f>
        <v>0</v>
      </c>
      <c r="H10" s="141">
        <f t="shared" ref="H10:I10" si="2">SUM(H11:H16)</f>
        <v>0</v>
      </c>
      <c r="I10" s="141">
        <f t="shared" si="2"/>
        <v>0</v>
      </c>
    </row>
    <row r="11" spans="1:40" s="52" customFormat="1" ht="110.25" customHeight="1" x14ac:dyDescent="0.2">
      <c r="A11" s="71"/>
      <c r="B11" s="57"/>
      <c r="C11" s="57" t="s">
        <v>93</v>
      </c>
      <c r="D11" s="55" t="s">
        <v>2</v>
      </c>
      <c r="E11" s="55" t="s">
        <v>94</v>
      </c>
      <c r="F11" s="55" t="s">
        <v>53</v>
      </c>
      <c r="G11" s="58">
        <f>+'Հավելված 3'!G21</f>
        <v>-55863.199999999997</v>
      </c>
      <c r="H11" s="58">
        <f>+'Հավելված 3'!H21</f>
        <v>-119904.79999999999</v>
      </c>
      <c r="I11" s="58">
        <f>+'Հավելված 3'!I21</f>
        <v>-151205.40000000002</v>
      </c>
    </row>
    <row r="12" spans="1:40" s="52" customFormat="1" ht="137.25" customHeight="1" x14ac:dyDescent="0.2">
      <c r="A12" s="71"/>
      <c r="B12" s="128"/>
      <c r="C12" s="57" t="s">
        <v>184</v>
      </c>
      <c r="D12" s="71" t="s">
        <v>185</v>
      </c>
      <c r="E12" s="71" t="s">
        <v>186</v>
      </c>
      <c r="F12" s="71" t="s">
        <v>53</v>
      </c>
      <c r="G12" s="129">
        <f>+'Հավելված 3'!G36</f>
        <v>-19391.5</v>
      </c>
      <c r="H12" s="129">
        <f>+'Հավելված 3'!H36</f>
        <v>-19391.5</v>
      </c>
      <c r="I12" s="129">
        <f>+'Հավելված 3'!I36</f>
        <v>-19391.5</v>
      </c>
    </row>
    <row r="13" spans="1:40" s="52" customFormat="1" ht="100.5" customHeight="1" x14ac:dyDescent="0.2">
      <c r="A13" s="96"/>
      <c r="B13" s="96"/>
      <c r="C13" s="99" t="s">
        <v>169</v>
      </c>
      <c r="D13" s="96" t="s">
        <v>164</v>
      </c>
      <c r="E13" s="71" t="s">
        <v>164</v>
      </c>
      <c r="F13" s="96" t="s">
        <v>53</v>
      </c>
      <c r="G13" s="58">
        <f>+'Հավելված 3'!G44</f>
        <v>14280</v>
      </c>
      <c r="H13" s="58">
        <f>+'Հավելված 3'!H44</f>
        <v>35700</v>
      </c>
      <c r="I13" s="58">
        <f>+'Հավելված 3'!I44</f>
        <v>48360</v>
      </c>
    </row>
    <row r="14" spans="1:40" s="52" customFormat="1" ht="128.25" customHeight="1" x14ac:dyDescent="0.2">
      <c r="A14" s="96"/>
      <c r="B14" s="96"/>
      <c r="C14" s="139" t="s">
        <v>245</v>
      </c>
      <c r="D14" s="140" t="s">
        <v>112</v>
      </c>
      <c r="E14" s="71" t="s">
        <v>246</v>
      </c>
      <c r="F14" s="140" t="s">
        <v>53</v>
      </c>
      <c r="G14" s="129">
        <f>+'Հավելված 3'!G53</f>
        <v>0</v>
      </c>
      <c r="H14" s="129">
        <f>+'Հավելված 3'!H53</f>
        <v>-5530</v>
      </c>
      <c r="I14" s="129">
        <f>+'Հավելված 3'!I53</f>
        <v>-5530</v>
      </c>
    </row>
    <row r="15" spans="1:40" s="52" customFormat="1" ht="106.5" customHeight="1" x14ac:dyDescent="0.2">
      <c r="A15" s="55"/>
      <c r="B15" s="55"/>
      <c r="C15" s="57" t="s">
        <v>68</v>
      </c>
      <c r="D15" s="55" t="s">
        <v>69</v>
      </c>
      <c r="E15" s="55" t="s">
        <v>69</v>
      </c>
      <c r="F15" s="55" t="s">
        <v>70</v>
      </c>
      <c r="G15" s="58">
        <f>+'Հավելված 3'!G62</f>
        <v>21836.3</v>
      </c>
      <c r="H15" s="58">
        <f>+'Հավելված 3'!H62</f>
        <v>68509.8</v>
      </c>
      <c r="I15" s="58">
        <f>+'Հավելված 3'!I62</f>
        <v>68509.8</v>
      </c>
    </row>
    <row r="16" spans="1:40" s="52" customFormat="1" ht="106.5" customHeight="1" x14ac:dyDescent="0.2">
      <c r="A16" s="55"/>
      <c r="B16" s="55"/>
      <c r="C16" s="57" t="s">
        <v>249</v>
      </c>
      <c r="D16" s="55" t="s">
        <v>250</v>
      </c>
      <c r="E16" s="55" t="s">
        <v>251</v>
      </c>
      <c r="F16" s="55" t="s">
        <v>70</v>
      </c>
      <c r="G16" s="58">
        <f>+'Հավելված 3'!G74</f>
        <v>39138.400000000001</v>
      </c>
      <c r="H16" s="58">
        <f>+'Հավելված 3'!H74</f>
        <v>40616.5</v>
      </c>
      <c r="I16" s="58">
        <f>+'Հավելված 3'!I74</f>
        <v>59257.1</v>
      </c>
    </row>
    <row r="17" spans="1:9" s="68" customFormat="1" ht="26.25" customHeight="1" x14ac:dyDescent="0.2">
      <c r="A17" s="213" t="s">
        <v>287</v>
      </c>
      <c r="B17" s="213"/>
      <c r="C17" s="213"/>
      <c r="D17" s="213"/>
      <c r="E17" s="213"/>
      <c r="F17" s="213"/>
      <c r="G17" s="141"/>
      <c r="H17" s="141"/>
      <c r="I17" s="141"/>
    </row>
    <row r="18" spans="1:9" s="52" customFormat="1" ht="96" customHeight="1" x14ac:dyDescent="0.2">
      <c r="A18" s="55"/>
      <c r="B18" s="51">
        <v>1139</v>
      </c>
      <c r="C18" s="57"/>
      <c r="D18" s="51" t="s">
        <v>288</v>
      </c>
      <c r="E18" s="207" t="s">
        <v>289</v>
      </c>
      <c r="F18" s="207" t="s">
        <v>290</v>
      </c>
      <c r="G18" s="141">
        <f>+G19+G20</f>
        <v>0</v>
      </c>
      <c r="H18" s="141">
        <f t="shared" ref="H18:I18" si="3">+H19+H20</f>
        <v>0</v>
      </c>
      <c r="I18" s="141">
        <f t="shared" si="3"/>
        <v>0</v>
      </c>
    </row>
    <row r="19" spans="1:9" s="52" customFormat="1" ht="117.75" customHeight="1" x14ac:dyDescent="0.2">
      <c r="A19" s="55"/>
      <c r="B19" s="55"/>
      <c r="C19" s="57" t="s">
        <v>291</v>
      </c>
      <c r="D19" s="55" t="s">
        <v>288</v>
      </c>
      <c r="E19" s="55" t="s">
        <v>292</v>
      </c>
      <c r="F19" s="55" t="s">
        <v>53</v>
      </c>
      <c r="G19" s="58">
        <f>+'Հավելված 3'!G95</f>
        <v>39138.400000000001</v>
      </c>
      <c r="H19" s="58">
        <f>+'Հավելված 3'!H95</f>
        <v>40616.5</v>
      </c>
      <c r="I19" s="58">
        <f>+'Հավելված 3'!I95</f>
        <v>59257.1</v>
      </c>
    </row>
    <row r="20" spans="1:9" s="52" customFormat="1" ht="114" customHeight="1" x14ac:dyDescent="0.2">
      <c r="A20" s="55"/>
      <c r="B20" s="55"/>
      <c r="C20" s="57" t="s">
        <v>291</v>
      </c>
      <c r="D20" s="55" t="s">
        <v>288</v>
      </c>
      <c r="E20" s="55" t="s">
        <v>292</v>
      </c>
      <c r="F20" s="55" t="s">
        <v>53</v>
      </c>
      <c r="G20" s="58">
        <f>+'Հավելված 3'!G105</f>
        <v>-39138.400000000001</v>
      </c>
      <c r="H20" s="58">
        <f>+'Հավելված 3'!H105</f>
        <v>-40616.5</v>
      </c>
      <c r="I20" s="58">
        <f>+'Հավելված 3'!I105</f>
        <v>-59257.1</v>
      </c>
    </row>
  </sheetData>
  <mergeCells count="10">
    <mergeCell ref="A17:F17"/>
    <mergeCell ref="A8:F8"/>
    <mergeCell ref="A9:F9"/>
    <mergeCell ref="A4:I4"/>
    <mergeCell ref="A6:A7"/>
    <mergeCell ref="B6:C6"/>
    <mergeCell ref="D6:D7"/>
    <mergeCell ref="E6:E7"/>
    <mergeCell ref="F6:F7"/>
    <mergeCell ref="G6:I6"/>
  </mergeCells>
  <pageMargins left="0.31" right="0.2" top="0.43307086614173201" bottom="0.41" header="0.15748031496063" footer="0.15748031496063"/>
  <pageSetup scale="72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3"/>
  <sheetViews>
    <sheetView zoomScaleNormal="100" workbookViewId="0">
      <selection activeCell="D14" sqref="D14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31.33203125" style="1" customWidth="1"/>
    <col min="8" max="8" width="21.5" style="1" customWidth="1"/>
    <col min="9" max="9" width="10.6640625" style="1"/>
    <col min="10" max="10" width="17.1640625" style="1" bestFit="1" customWidth="1"/>
    <col min="11" max="11" width="15.33203125" style="1" bestFit="1" customWidth="1"/>
    <col min="12" max="16384" width="10.6640625" style="1"/>
  </cols>
  <sheetData>
    <row r="1" spans="1:45" x14ac:dyDescent="0.3">
      <c r="A1" s="8"/>
      <c r="B1" s="8"/>
      <c r="C1" s="8"/>
      <c r="D1" s="8"/>
      <c r="E1" s="8"/>
      <c r="F1" s="8"/>
      <c r="G1" s="6"/>
      <c r="H1" s="9" t="s">
        <v>17</v>
      </c>
    </row>
    <row r="2" spans="1:45" x14ac:dyDescent="0.3">
      <c r="A2" s="34"/>
      <c r="B2" s="34"/>
      <c r="C2" s="34"/>
      <c r="D2" s="34"/>
      <c r="E2" s="34"/>
      <c r="F2" s="34"/>
      <c r="G2" s="34"/>
      <c r="H2" s="37" t="s">
        <v>104</v>
      </c>
      <c r="I2" s="24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</row>
    <row r="3" spans="1:45" x14ac:dyDescent="0.3">
      <c r="A3" s="34"/>
      <c r="B3" s="34"/>
      <c r="C3" s="34"/>
      <c r="D3" s="34"/>
      <c r="E3" s="34"/>
      <c r="F3" s="34"/>
      <c r="G3" s="34"/>
      <c r="H3" s="37" t="s">
        <v>52</v>
      </c>
      <c r="I3" s="24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</row>
    <row r="4" spans="1:45" ht="52.5" customHeight="1" x14ac:dyDescent="0.3">
      <c r="A4" s="222" t="s">
        <v>257</v>
      </c>
      <c r="B4" s="222"/>
      <c r="C4" s="222"/>
      <c r="D4" s="222"/>
      <c r="E4" s="222"/>
      <c r="F4" s="222"/>
      <c r="G4" s="222"/>
      <c r="H4" s="222"/>
    </row>
    <row r="5" spans="1:45" x14ac:dyDescent="0.3">
      <c r="A5" s="10"/>
      <c r="B5" s="10"/>
      <c r="C5" s="11"/>
      <c r="D5" s="12"/>
      <c r="E5" s="12"/>
      <c r="F5" s="12"/>
      <c r="G5" s="13"/>
      <c r="H5" s="14" t="s">
        <v>67</v>
      </c>
    </row>
    <row r="6" spans="1:45" ht="40.5" customHeight="1" x14ac:dyDescent="0.3">
      <c r="A6" s="223" t="s">
        <v>36</v>
      </c>
      <c r="B6" s="224"/>
      <c r="C6" s="229" t="s">
        <v>37</v>
      </c>
      <c r="D6" s="232" t="s">
        <v>21</v>
      </c>
      <c r="E6" s="233"/>
      <c r="F6" s="233"/>
      <c r="G6" s="233"/>
      <c r="H6" s="234"/>
    </row>
    <row r="7" spans="1:45" ht="18.75" customHeight="1" x14ac:dyDescent="0.3">
      <c r="A7" s="225"/>
      <c r="B7" s="226"/>
      <c r="C7" s="230"/>
      <c r="D7" s="235" t="s">
        <v>38</v>
      </c>
      <c r="E7" s="238" t="s">
        <v>3</v>
      </c>
      <c r="F7" s="239"/>
      <c r="G7" s="239"/>
      <c r="H7" s="240"/>
    </row>
    <row r="8" spans="1:45" ht="18.75" customHeight="1" x14ac:dyDescent="0.3">
      <c r="A8" s="227"/>
      <c r="B8" s="228"/>
      <c r="C8" s="230"/>
      <c r="D8" s="236"/>
      <c r="E8" s="241" t="s">
        <v>39</v>
      </c>
      <c r="F8" s="241" t="s">
        <v>40</v>
      </c>
      <c r="G8" s="241" t="s">
        <v>41</v>
      </c>
      <c r="H8" s="242" t="s">
        <v>42</v>
      </c>
    </row>
    <row r="9" spans="1:45" ht="80.25" customHeight="1" x14ac:dyDescent="0.3">
      <c r="A9" s="15" t="s">
        <v>22</v>
      </c>
      <c r="B9" s="15" t="s">
        <v>23</v>
      </c>
      <c r="C9" s="231"/>
      <c r="D9" s="237"/>
      <c r="E9" s="241"/>
      <c r="F9" s="241"/>
      <c r="G9" s="241"/>
      <c r="H9" s="242"/>
    </row>
    <row r="10" spans="1:45" s="2" customFormat="1" ht="28.5" customHeight="1" x14ac:dyDescent="0.3">
      <c r="A10" s="16"/>
      <c r="B10" s="16"/>
      <c r="C10" s="17" t="s">
        <v>18</v>
      </c>
      <c r="D10" s="18">
        <f>D11</f>
        <v>127766.9</v>
      </c>
      <c r="E10" s="30">
        <f t="shared" ref="E10:H10" si="0">E11</f>
        <v>57191.9</v>
      </c>
      <c r="F10" s="30">
        <f t="shared" si="0"/>
        <v>0</v>
      </c>
      <c r="G10" s="30">
        <f t="shared" si="0"/>
        <v>2065.1999999999998</v>
      </c>
      <c r="H10" s="18">
        <f t="shared" si="0"/>
        <v>68509.8</v>
      </c>
    </row>
    <row r="11" spans="1:45" s="2" customFormat="1" ht="47.25" customHeight="1" x14ac:dyDescent="0.3">
      <c r="A11" s="19"/>
      <c r="B11" s="20"/>
      <c r="C11" s="20" t="s">
        <v>13</v>
      </c>
      <c r="D11" s="18">
        <f>D13+D14</f>
        <v>127766.9</v>
      </c>
      <c r="E11" s="18">
        <f>E13+E14</f>
        <v>57191.9</v>
      </c>
      <c r="F11" s="18">
        <f t="shared" ref="F11:H11" si="1">F13+F14</f>
        <v>0</v>
      </c>
      <c r="G11" s="18">
        <f t="shared" si="1"/>
        <v>2065.1999999999998</v>
      </c>
      <c r="H11" s="18">
        <f t="shared" si="1"/>
        <v>68509.8</v>
      </c>
    </row>
    <row r="12" spans="1:45" x14ac:dyDescent="0.3">
      <c r="A12" s="46"/>
      <c r="B12" s="46"/>
      <c r="C12" s="46" t="s">
        <v>43</v>
      </c>
      <c r="D12" s="21"/>
      <c r="E12" s="116"/>
      <c r="F12" s="116"/>
      <c r="G12" s="116"/>
      <c r="H12" s="22"/>
    </row>
    <row r="13" spans="1:45" ht="62.25" customHeight="1" x14ac:dyDescent="0.3">
      <c r="A13" s="49">
        <v>1023</v>
      </c>
      <c r="B13" s="49">
        <v>31001</v>
      </c>
      <c r="C13" s="7" t="s">
        <v>44</v>
      </c>
      <c r="D13" s="4">
        <f>E13+F13+G13+H13</f>
        <v>68509.8</v>
      </c>
      <c r="E13" s="4">
        <v>0</v>
      </c>
      <c r="F13" s="4">
        <v>0</v>
      </c>
      <c r="G13" s="4">
        <v>0</v>
      </c>
      <c r="H13" s="4">
        <f>'Հավելված 3'!I62</f>
        <v>68509.8</v>
      </c>
      <c r="K13" s="23"/>
    </row>
    <row r="14" spans="1:45" ht="62.25" customHeight="1" x14ac:dyDescent="0.3">
      <c r="A14" s="49" t="s">
        <v>252</v>
      </c>
      <c r="B14" s="49" t="s">
        <v>126</v>
      </c>
      <c r="C14" s="7" t="s">
        <v>127</v>
      </c>
      <c r="D14" s="4">
        <f>SUM(D16:D23)</f>
        <v>59257.1</v>
      </c>
      <c r="E14" s="4">
        <f t="shared" ref="E14:H14" si="2">SUM(E16:E23)</f>
        <v>57191.9</v>
      </c>
      <c r="F14" s="4">
        <f t="shared" si="2"/>
        <v>0</v>
      </c>
      <c r="G14" s="4">
        <f>SUM(G16:G23)</f>
        <v>2065.1999999999998</v>
      </c>
      <c r="H14" s="4">
        <f t="shared" si="2"/>
        <v>0</v>
      </c>
      <c r="K14" s="23"/>
    </row>
    <row r="15" spans="1:45" x14ac:dyDescent="0.3">
      <c r="A15" s="136"/>
      <c r="B15" s="136"/>
      <c r="C15" s="136" t="s">
        <v>55</v>
      </c>
      <c r="D15" s="136"/>
      <c r="E15" s="136"/>
      <c r="F15" s="136"/>
      <c r="G15" s="136"/>
      <c r="H15" s="136"/>
    </row>
    <row r="16" spans="1:45" ht="74.25" customHeight="1" x14ac:dyDescent="0.3">
      <c r="A16" s="136"/>
      <c r="B16" s="136"/>
      <c r="C16" s="7" t="s">
        <v>259</v>
      </c>
      <c r="D16" s="4">
        <f>E16+F16+G16+H16</f>
        <v>9940.6</v>
      </c>
      <c r="E16" s="4">
        <v>9940.6</v>
      </c>
      <c r="F16" s="4"/>
      <c r="G16" s="4"/>
      <c r="H16" s="4"/>
    </row>
    <row r="17" spans="1:8" ht="125.25" customHeight="1" x14ac:dyDescent="0.3">
      <c r="A17" s="136"/>
      <c r="B17" s="136"/>
      <c r="C17" s="7" t="s">
        <v>260</v>
      </c>
      <c r="D17" s="4">
        <f t="shared" ref="D17:D23" si="3">E17+F17+G17+H17</f>
        <v>6700</v>
      </c>
      <c r="E17" s="4">
        <v>6700</v>
      </c>
      <c r="F17" s="4"/>
      <c r="G17" s="4"/>
      <c r="H17" s="4"/>
    </row>
    <row r="18" spans="1:8" ht="108" customHeight="1" x14ac:dyDescent="0.3">
      <c r="A18" s="136"/>
      <c r="B18" s="136"/>
      <c r="C18" s="7" t="s">
        <v>263</v>
      </c>
      <c r="D18" s="4">
        <f t="shared" si="3"/>
        <v>2000</v>
      </c>
      <c r="E18" s="4">
        <v>2000</v>
      </c>
      <c r="F18" s="4"/>
      <c r="G18" s="4"/>
      <c r="H18" s="4"/>
    </row>
    <row r="19" spans="1:8" ht="44.25" customHeight="1" x14ac:dyDescent="0.3">
      <c r="A19" s="136"/>
      <c r="B19" s="136"/>
      <c r="C19" s="7" t="s">
        <v>265</v>
      </c>
      <c r="D19" s="4">
        <f>E19+F19+G19+H19</f>
        <v>38551.300000000003</v>
      </c>
      <c r="E19" s="4">
        <v>38551.300000000003</v>
      </c>
      <c r="F19" s="4"/>
      <c r="G19" s="4"/>
      <c r="H19" s="4"/>
    </row>
    <row r="20" spans="1:8" ht="80.25" customHeight="1" x14ac:dyDescent="0.3">
      <c r="A20" s="136"/>
      <c r="B20" s="136"/>
      <c r="C20" s="7" t="s">
        <v>262</v>
      </c>
      <c r="D20" s="4">
        <f>E20+F20+G20+H20</f>
        <v>778.1</v>
      </c>
      <c r="E20" s="4"/>
      <c r="F20" s="4"/>
      <c r="G20" s="4">
        <v>778.1</v>
      </c>
      <c r="H20" s="4"/>
    </row>
    <row r="21" spans="1:8" ht="137.25" customHeight="1" x14ac:dyDescent="0.3">
      <c r="A21" s="136"/>
      <c r="B21" s="136"/>
      <c r="C21" s="7" t="s">
        <v>261</v>
      </c>
      <c r="D21" s="4">
        <f>E21+F21+G21+H21</f>
        <v>540</v>
      </c>
      <c r="E21" s="4"/>
      <c r="F21" s="4"/>
      <c r="G21" s="4">
        <v>540</v>
      </c>
      <c r="H21" s="4"/>
    </row>
    <row r="22" spans="1:8" ht="137.25" customHeight="1" x14ac:dyDescent="0.3">
      <c r="A22" s="136"/>
      <c r="B22" s="136"/>
      <c r="C22" s="7" t="s">
        <v>264</v>
      </c>
      <c r="D22" s="4">
        <f>E22+F22+G22+H22</f>
        <v>160</v>
      </c>
      <c r="E22" s="4"/>
      <c r="F22" s="4"/>
      <c r="G22" s="4">
        <v>160</v>
      </c>
      <c r="H22" s="4"/>
    </row>
    <row r="23" spans="1:8" ht="93" customHeight="1" x14ac:dyDescent="0.3">
      <c r="A23" s="136"/>
      <c r="B23" s="136"/>
      <c r="C23" s="142" t="s">
        <v>266</v>
      </c>
      <c r="D23" s="143">
        <f t="shared" si="3"/>
        <v>587.1</v>
      </c>
      <c r="E23" s="143"/>
      <c r="F23" s="143"/>
      <c r="G23" s="143">
        <v>587.1</v>
      </c>
      <c r="H23" s="143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17" right="0.17" top="0.44" bottom="0.45" header="0.3" footer="0.17"/>
  <pageSetup scale="76" firstPageNumber="4" orientation="landscape" useFirstPageNumber="1" verticalDpi="0" r:id="rId1"/>
  <headerFooter>
    <oddFooter>&amp;C&amp;P</oddFooter>
  </headerFooter>
  <rowBreaks count="1" manualBreakCount="1">
    <brk id="1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0"/>
  <sheetViews>
    <sheetView zoomScaleNormal="100" zoomScaleSheetLayoutView="100" workbookViewId="0">
      <selection activeCell="F12" sqref="F12"/>
    </sheetView>
  </sheetViews>
  <sheetFormatPr defaultRowHeight="13.5" x14ac:dyDescent="0.2"/>
  <cols>
    <col min="1" max="1" width="9" style="145" customWidth="1"/>
    <col min="2" max="2" width="9.5" style="145" customWidth="1"/>
    <col min="3" max="3" width="6.83203125" style="145" customWidth="1"/>
    <col min="4" max="4" width="11" style="145" customWidth="1"/>
    <col min="5" max="5" width="10.83203125" style="145" customWidth="1"/>
    <col min="6" max="6" width="71.5" style="145" customWidth="1"/>
    <col min="7" max="7" width="22.5" style="146" customWidth="1"/>
    <col min="8" max="8" width="20.83203125" style="146" customWidth="1"/>
    <col min="9" max="9" width="25.1640625" style="146" customWidth="1"/>
    <col min="10" max="10" width="24.33203125" style="145" customWidth="1"/>
    <col min="11" max="11" width="25.5" style="145" customWidth="1"/>
    <col min="12" max="12" width="27.6640625" style="145" customWidth="1"/>
    <col min="13" max="13" width="23.6640625" style="145" bestFit="1" customWidth="1"/>
    <col min="14" max="14" width="26.1640625" style="145" customWidth="1"/>
    <col min="15" max="15" width="28.1640625" style="145" customWidth="1"/>
    <col min="16" max="16" width="9.33203125" style="145"/>
    <col min="17" max="17" width="27.5" style="145" customWidth="1"/>
    <col min="18" max="18" width="25.83203125" style="145" customWidth="1"/>
    <col min="19" max="16384" width="9.33203125" style="145"/>
  </cols>
  <sheetData>
    <row r="1" spans="1:43" ht="16.5" customHeight="1" x14ac:dyDescent="0.2">
      <c r="I1" s="147" t="s">
        <v>71</v>
      </c>
    </row>
    <row r="2" spans="1:43" s="151" customFormat="1" ht="17.25" x14ac:dyDescent="0.3">
      <c r="A2" s="148"/>
      <c r="B2" s="148"/>
      <c r="C2" s="148"/>
      <c r="D2" s="148"/>
      <c r="E2" s="148"/>
      <c r="F2" s="148"/>
      <c r="G2" s="149"/>
      <c r="H2" s="149"/>
      <c r="I2" s="150" t="s">
        <v>104</v>
      </c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</row>
    <row r="3" spans="1:43" s="151" customFormat="1" ht="21.75" customHeight="1" x14ac:dyDescent="0.3">
      <c r="A3" s="148"/>
      <c r="B3" s="148"/>
      <c r="C3" s="148"/>
      <c r="D3" s="148"/>
      <c r="E3" s="148"/>
      <c r="F3" s="148"/>
      <c r="G3" s="149"/>
      <c r="H3" s="149"/>
      <c r="I3" s="150" t="s">
        <v>52</v>
      </c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</row>
    <row r="4" spans="1:43" ht="41.25" customHeight="1" x14ac:dyDescent="0.2">
      <c r="A4" s="243" t="s">
        <v>278</v>
      </c>
      <c r="B4" s="243"/>
      <c r="C4" s="243"/>
      <c r="D4" s="243"/>
      <c r="E4" s="243"/>
      <c r="F4" s="243"/>
      <c r="G4" s="243"/>
      <c r="H4" s="243"/>
      <c r="I4" s="243"/>
    </row>
    <row r="5" spans="1:43" ht="17.25" x14ac:dyDescent="0.2">
      <c r="A5" s="153"/>
      <c r="B5" s="153"/>
      <c r="C5" s="153"/>
      <c r="D5" s="153"/>
      <c r="E5" s="153"/>
      <c r="F5" s="153"/>
      <c r="G5" s="154"/>
      <c r="H5" s="154"/>
      <c r="I5" s="154"/>
    </row>
    <row r="6" spans="1:43" ht="22.5" customHeight="1" x14ac:dyDescent="0.2">
      <c r="A6" s="155"/>
      <c r="B6" s="155"/>
      <c r="C6" s="155"/>
      <c r="D6" s="155"/>
      <c r="E6" s="155"/>
      <c r="F6" s="155"/>
      <c r="G6" s="156"/>
      <c r="H6" s="156"/>
      <c r="I6" s="157" t="s">
        <v>67</v>
      </c>
    </row>
    <row r="7" spans="1:43" ht="60.75" customHeight="1" x14ac:dyDescent="0.2">
      <c r="A7" s="244" t="s">
        <v>7</v>
      </c>
      <c r="B7" s="244"/>
      <c r="C7" s="244"/>
      <c r="D7" s="244" t="s">
        <v>0</v>
      </c>
      <c r="E7" s="244"/>
      <c r="F7" s="244" t="s">
        <v>6</v>
      </c>
      <c r="G7" s="245" t="s">
        <v>21</v>
      </c>
      <c r="H7" s="246"/>
      <c r="I7" s="247"/>
    </row>
    <row r="8" spans="1:43" s="132" customFormat="1" ht="76.5" customHeight="1" x14ac:dyDescent="0.2">
      <c r="A8" s="158" t="s">
        <v>26</v>
      </c>
      <c r="B8" s="158" t="s">
        <v>27</v>
      </c>
      <c r="C8" s="158" t="s">
        <v>28</v>
      </c>
      <c r="D8" s="158" t="s">
        <v>24</v>
      </c>
      <c r="E8" s="158" t="s">
        <v>25</v>
      </c>
      <c r="F8" s="244"/>
      <c r="G8" s="159" t="s">
        <v>106</v>
      </c>
      <c r="H8" s="159" t="s">
        <v>107</v>
      </c>
      <c r="I8" s="160" t="s">
        <v>65</v>
      </c>
    </row>
    <row r="9" spans="1:43" s="132" customFormat="1" ht="25.5" customHeight="1" x14ac:dyDescent="0.2">
      <c r="A9" s="49"/>
      <c r="B9" s="49"/>
      <c r="C9" s="49"/>
      <c r="D9" s="49"/>
      <c r="E9" s="49"/>
      <c r="F9" s="131" t="s">
        <v>8</v>
      </c>
      <c r="G9" s="4">
        <f>G11+G85</f>
        <v>0</v>
      </c>
      <c r="H9" s="4">
        <f t="shared" ref="H9:I9" si="0">H11+H85</f>
        <v>0</v>
      </c>
      <c r="I9" s="4">
        <f t="shared" si="0"/>
        <v>0</v>
      </c>
      <c r="J9" s="161"/>
      <c r="K9" s="137"/>
    </row>
    <row r="10" spans="1:43" s="132" customFormat="1" ht="24" customHeight="1" x14ac:dyDescent="0.2">
      <c r="A10" s="49"/>
      <c r="B10" s="49"/>
      <c r="C10" s="49"/>
      <c r="D10" s="49"/>
      <c r="E10" s="49"/>
      <c r="F10" s="131" t="s">
        <v>3</v>
      </c>
      <c r="G10" s="4"/>
      <c r="H10" s="4"/>
      <c r="I10" s="4"/>
      <c r="J10" s="162"/>
      <c r="K10" s="162"/>
      <c r="L10" s="162"/>
      <c r="M10" s="162"/>
    </row>
    <row r="11" spans="1:43" s="132" customFormat="1" ht="44.25" customHeight="1" x14ac:dyDescent="0.2">
      <c r="A11" s="135" t="s">
        <v>4</v>
      </c>
      <c r="B11" s="49"/>
      <c r="C11" s="49"/>
      <c r="D11" s="49"/>
      <c r="E11" s="49"/>
      <c r="F11" s="131" t="s">
        <v>9</v>
      </c>
      <c r="G11" s="4">
        <f>G13</f>
        <v>0</v>
      </c>
      <c r="H11" s="4">
        <f t="shared" ref="G11:H11" si="1">H13</f>
        <v>0</v>
      </c>
      <c r="I11" s="4">
        <f t="shared" ref="I11" si="2">I13</f>
        <v>0</v>
      </c>
    </row>
    <row r="12" spans="1:43" s="132" customFormat="1" ht="17.25" x14ac:dyDescent="0.2">
      <c r="A12" s="135"/>
      <c r="B12" s="49"/>
      <c r="C12" s="49"/>
      <c r="D12" s="49"/>
      <c r="E12" s="49"/>
      <c r="F12" s="131" t="s">
        <v>3</v>
      </c>
      <c r="G12" s="4"/>
      <c r="H12" s="4"/>
      <c r="I12" s="4"/>
    </row>
    <row r="13" spans="1:43" s="132" customFormat="1" ht="62.25" customHeight="1" x14ac:dyDescent="0.2">
      <c r="A13" s="49"/>
      <c r="B13" s="135" t="s">
        <v>4</v>
      </c>
      <c r="C13" s="49"/>
      <c r="D13" s="49"/>
      <c r="E13" s="49"/>
      <c r="F13" s="131" t="s">
        <v>10</v>
      </c>
      <c r="G13" s="4">
        <f t="shared" ref="G13:H13" si="3">G15</f>
        <v>0</v>
      </c>
      <c r="H13" s="4">
        <f t="shared" si="3"/>
        <v>0</v>
      </c>
      <c r="I13" s="4">
        <f>I15</f>
        <v>0</v>
      </c>
    </row>
    <row r="14" spans="1:43" s="132" customFormat="1" ht="17.25" x14ac:dyDescent="0.2">
      <c r="A14" s="49"/>
      <c r="B14" s="135"/>
      <c r="C14" s="49"/>
      <c r="D14" s="49"/>
      <c r="E14" s="49"/>
      <c r="F14" s="131" t="s">
        <v>3</v>
      </c>
      <c r="G14" s="4"/>
      <c r="H14" s="4"/>
      <c r="I14" s="4"/>
    </row>
    <row r="15" spans="1:43" s="132" customFormat="1" ht="39.75" customHeight="1" x14ac:dyDescent="0.2">
      <c r="A15" s="49"/>
      <c r="B15" s="49"/>
      <c r="C15" s="135" t="s">
        <v>5</v>
      </c>
      <c r="D15" s="49"/>
      <c r="E15" s="47"/>
      <c r="F15" s="131" t="s">
        <v>11</v>
      </c>
      <c r="G15" s="4">
        <f>G17</f>
        <v>0</v>
      </c>
      <c r="H15" s="4">
        <f t="shared" ref="H15" si="4">H17</f>
        <v>0</v>
      </c>
      <c r="I15" s="4">
        <f>I17</f>
        <v>0</v>
      </c>
    </row>
    <row r="16" spans="1:43" s="132" customFormat="1" ht="17.25" x14ac:dyDescent="0.2">
      <c r="A16" s="49"/>
      <c r="B16" s="49"/>
      <c r="C16" s="135"/>
      <c r="D16" s="49"/>
      <c r="E16" s="47"/>
      <c r="F16" s="131" t="s">
        <v>3</v>
      </c>
      <c r="G16" s="4"/>
      <c r="H16" s="4"/>
      <c r="I16" s="4"/>
      <c r="J16" s="137"/>
    </row>
    <row r="17" spans="1:15" s="133" customFormat="1" ht="28.5" customHeight="1" x14ac:dyDescent="0.2">
      <c r="A17" s="49"/>
      <c r="B17" s="49"/>
      <c r="C17" s="135"/>
      <c r="D17" s="49"/>
      <c r="E17" s="47"/>
      <c r="F17" s="163" t="s">
        <v>13</v>
      </c>
      <c r="G17" s="4">
        <f t="shared" ref="G17:H17" si="5">G19</f>
        <v>0</v>
      </c>
      <c r="H17" s="4">
        <f t="shared" si="5"/>
        <v>0</v>
      </c>
      <c r="I17" s="4">
        <f t="shared" ref="I17" si="6">I19</f>
        <v>0</v>
      </c>
    </row>
    <row r="18" spans="1:15" ht="17.25" x14ac:dyDescent="0.2">
      <c r="A18" s="40"/>
      <c r="B18" s="40"/>
      <c r="C18" s="40"/>
      <c r="D18" s="40"/>
      <c r="E18" s="40"/>
      <c r="F18" s="164" t="s">
        <v>55</v>
      </c>
      <c r="G18" s="100"/>
      <c r="H18" s="100"/>
      <c r="I18" s="100"/>
    </row>
    <row r="19" spans="1:15" s="132" customFormat="1" ht="24.75" customHeight="1" x14ac:dyDescent="0.2">
      <c r="A19" s="49"/>
      <c r="B19" s="49"/>
      <c r="C19" s="135"/>
      <c r="D19" s="47">
        <v>1023</v>
      </c>
      <c r="E19" s="47"/>
      <c r="F19" s="131" t="s">
        <v>12</v>
      </c>
      <c r="G19" s="4">
        <f>+G21+G44+G53+G62+G36+G74</f>
        <v>0</v>
      </c>
      <c r="H19" s="4">
        <f>+H21+H44+H53+H62+H36+H74</f>
        <v>0</v>
      </c>
      <c r="I19" s="4">
        <f>+I21+I44+I53+I62+I36+I74</f>
        <v>0</v>
      </c>
    </row>
    <row r="20" spans="1:15" s="132" customFormat="1" ht="17.25" x14ac:dyDescent="0.2">
      <c r="A20" s="49"/>
      <c r="B20" s="49"/>
      <c r="C20" s="135"/>
      <c r="D20" s="47"/>
      <c r="E20" s="47"/>
      <c r="F20" s="131" t="s">
        <v>3</v>
      </c>
      <c r="G20" s="100"/>
      <c r="H20" s="100"/>
      <c r="I20" s="100"/>
      <c r="O20" s="165"/>
    </row>
    <row r="21" spans="1:15" s="132" customFormat="1" ht="29.25" customHeight="1" x14ac:dyDescent="0.2">
      <c r="A21" s="166"/>
      <c r="B21" s="166"/>
      <c r="C21" s="167"/>
      <c r="D21" s="65"/>
      <c r="E21" s="65">
        <v>11001</v>
      </c>
      <c r="F21" s="72" t="s">
        <v>95</v>
      </c>
      <c r="G21" s="100">
        <f t="shared" ref="G21:H21" si="7">G23</f>
        <v>-55863.199999999997</v>
      </c>
      <c r="H21" s="100">
        <f t="shared" si="7"/>
        <v>-119904.79999999999</v>
      </c>
      <c r="I21" s="100">
        <f>I23</f>
        <v>-151205.40000000002</v>
      </c>
      <c r="J21" s="144"/>
      <c r="O21" s="165"/>
    </row>
    <row r="22" spans="1:15" s="132" customFormat="1" ht="26.25" customHeight="1" x14ac:dyDescent="0.2">
      <c r="A22" s="166"/>
      <c r="B22" s="166"/>
      <c r="C22" s="167"/>
      <c r="D22" s="65"/>
      <c r="E22" s="65"/>
      <c r="F22" s="72" t="s">
        <v>14</v>
      </c>
      <c r="G22" s="100"/>
      <c r="H22" s="100"/>
      <c r="I22" s="100"/>
      <c r="J22" s="144"/>
      <c r="O22" s="165"/>
    </row>
    <row r="23" spans="1:15" s="132" customFormat="1" ht="30" customHeight="1" x14ac:dyDescent="0.2">
      <c r="A23" s="166"/>
      <c r="B23" s="166"/>
      <c r="C23" s="167"/>
      <c r="D23" s="65"/>
      <c r="E23" s="65"/>
      <c r="F23" s="72" t="s">
        <v>13</v>
      </c>
      <c r="G23" s="100">
        <f t="shared" ref="G23:H23" si="8">G25</f>
        <v>-55863.199999999997</v>
      </c>
      <c r="H23" s="100">
        <f t="shared" si="8"/>
        <v>-119904.79999999999</v>
      </c>
      <c r="I23" s="100">
        <f>I25</f>
        <v>-151205.40000000002</v>
      </c>
      <c r="J23" s="144"/>
      <c r="O23" s="165"/>
    </row>
    <row r="24" spans="1:15" s="132" customFormat="1" ht="45.75" customHeight="1" x14ac:dyDescent="0.2">
      <c r="A24" s="166"/>
      <c r="B24" s="166"/>
      <c r="C24" s="167"/>
      <c r="D24" s="65"/>
      <c r="E24" s="65"/>
      <c r="F24" s="72" t="s">
        <v>15</v>
      </c>
      <c r="G24" s="100"/>
      <c r="H24" s="100"/>
      <c r="I24" s="100"/>
      <c r="J24" s="144"/>
      <c r="O24" s="165"/>
    </row>
    <row r="25" spans="1:15" s="132" customFormat="1" ht="23.25" customHeight="1" x14ac:dyDescent="0.2">
      <c r="A25" s="166"/>
      <c r="B25" s="166"/>
      <c r="C25" s="167"/>
      <c r="D25" s="65"/>
      <c r="E25" s="65"/>
      <c r="F25" s="72" t="s">
        <v>16</v>
      </c>
      <c r="G25" s="100">
        <f t="shared" ref="G25:H26" si="9">G26</f>
        <v>-55863.199999999997</v>
      </c>
      <c r="H25" s="100">
        <f t="shared" si="9"/>
        <v>-119904.79999999999</v>
      </c>
      <c r="I25" s="100">
        <f>I26</f>
        <v>-151205.40000000002</v>
      </c>
      <c r="J25" s="144"/>
      <c r="O25" s="165"/>
    </row>
    <row r="26" spans="1:15" s="132" customFormat="1" ht="21.75" customHeight="1" x14ac:dyDescent="0.2">
      <c r="A26" s="166"/>
      <c r="B26" s="166"/>
      <c r="C26" s="167"/>
      <c r="D26" s="65"/>
      <c r="E26" s="65"/>
      <c r="F26" s="72" t="s">
        <v>51</v>
      </c>
      <c r="G26" s="100">
        <f t="shared" si="9"/>
        <v>-55863.199999999997</v>
      </c>
      <c r="H26" s="100">
        <f t="shared" si="9"/>
        <v>-119904.79999999999</v>
      </c>
      <c r="I26" s="100">
        <f>I27</f>
        <v>-151205.40000000002</v>
      </c>
      <c r="J26" s="144"/>
      <c r="O26" s="165"/>
    </row>
    <row r="27" spans="1:15" s="132" customFormat="1" ht="35.25" customHeight="1" x14ac:dyDescent="0.2">
      <c r="A27" s="166"/>
      <c r="B27" s="166"/>
      <c r="C27" s="167"/>
      <c r="D27" s="65"/>
      <c r="E27" s="65"/>
      <c r="F27" s="72" t="s">
        <v>96</v>
      </c>
      <c r="G27" s="100">
        <f>+G28+G31+G33</f>
        <v>-55863.199999999997</v>
      </c>
      <c r="H27" s="100">
        <f t="shared" ref="H27:I27" si="10">+H28+H31+H33</f>
        <v>-119904.79999999999</v>
      </c>
      <c r="I27" s="100">
        <f t="shared" si="10"/>
        <v>-151205.40000000002</v>
      </c>
      <c r="J27" s="144"/>
      <c r="O27" s="165"/>
    </row>
    <row r="28" spans="1:15" s="132" customFormat="1" ht="47.25" customHeight="1" x14ac:dyDescent="0.2">
      <c r="A28" s="166"/>
      <c r="B28" s="166"/>
      <c r="C28" s="167"/>
      <c r="D28" s="65"/>
      <c r="E28" s="65"/>
      <c r="F28" s="72" t="s">
        <v>175</v>
      </c>
      <c r="G28" s="100">
        <f>G29+G30</f>
        <v>-14280</v>
      </c>
      <c r="H28" s="100">
        <f t="shared" ref="H28:I28" si="11">H29+H30</f>
        <v>-62321.599999999999</v>
      </c>
      <c r="I28" s="100">
        <f t="shared" si="11"/>
        <v>-74174.600000000006</v>
      </c>
      <c r="J28" s="144"/>
      <c r="O28" s="165"/>
    </row>
    <row r="29" spans="1:15" s="132" customFormat="1" ht="29.25" customHeight="1" x14ac:dyDescent="0.2">
      <c r="A29" s="166"/>
      <c r="B29" s="166"/>
      <c r="C29" s="167"/>
      <c r="D29" s="65"/>
      <c r="E29" s="65"/>
      <c r="F29" s="72" t="s">
        <v>176</v>
      </c>
      <c r="G29" s="100">
        <f>+-G52</f>
        <v>-14280</v>
      </c>
      <c r="H29" s="100">
        <f>+-H52-13300+11853</f>
        <v>-37147</v>
      </c>
      <c r="I29" s="100">
        <v>-49000</v>
      </c>
      <c r="J29" s="144"/>
      <c r="O29" s="165"/>
    </row>
    <row r="30" spans="1:15" s="132" customFormat="1" ht="36.75" customHeight="1" x14ac:dyDescent="0.2">
      <c r="A30" s="166"/>
      <c r="B30" s="166"/>
      <c r="C30" s="167"/>
      <c r="D30" s="65"/>
      <c r="E30" s="65"/>
      <c r="F30" s="72" t="s">
        <v>270</v>
      </c>
      <c r="G30" s="4">
        <v>0</v>
      </c>
      <c r="H30" s="100">
        <f>+-751-11423.6-13000</f>
        <v>-25174.6</v>
      </c>
      <c r="I30" s="100">
        <f>+-751-11423.6-13000</f>
        <v>-25174.6</v>
      </c>
      <c r="J30" s="144"/>
      <c r="L30" s="144"/>
      <c r="O30" s="165"/>
    </row>
    <row r="31" spans="1:15" s="132" customFormat="1" ht="34.5" x14ac:dyDescent="0.2">
      <c r="A31" s="166"/>
      <c r="B31" s="166"/>
      <c r="C31" s="167"/>
      <c r="D31" s="65"/>
      <c r="E31" s="65"/>
      <c r="F31" s="72" t="s">
        <v>272</v>
      </c>
      <c r="G31" s="100">
        <f>+G32</f>
        <v>-25000</v>
      </c>
      <c r="H31" s="100">
        <f t="shared" ref="H31:I31" si="12">+H32</f>
        <v>-39138.300000000003</v>
      </c>
      <c r="I31" s="100">
        <f t="shared" si="12"/>
        <v>-39138.300000000003</v>
      </c>
      <c r="J31" s="144"/>
      <c r="O31" s="165"/>
    </row>
    <row r="32" spans="1:15" s="132" customFormat="1" ht="47.25" customHeight="1" x14ac:dyDescent="0.2">
      <c r="A32" s="166"/>
      <c r="B32" s="166"/>
      <c r="C32" s="167"/>
      <c r="D32" s="65"/>
      <c r="E32" s="65"/>
      <c r="F32" s="72" t="s">
        <v>271</v>
      </c>
      <c r="G32" s="100">
        <v>-25000</v>
      </c>
      <c r="H32" s="100">
        <v>-39138.300000000003</v>
      </c>
      <c r="I32" s="100">
        <v>-39138.300000000003</v>
      </c>
      <c r="J32" s="144"/>
      <c r="K32" s="144"/>
      <c r="O32" s="165"/>
    </row>
    <row r="33" spans="1:15" s="132" customFormat="1" ht="31.5" customHeight="1" x14ac:dyDescent="0.2">
      <c r="A33" s="166"/>
      <c r="B33" s="166"/>
      <c r="C33" s="167"/>
      <c r="D33" s="65"/>
      <c r="E33" s="65"/>
      <c r="F33" s="72" t="s">
        <v>101</v>
      </c>
      <c r="G33" s="100">
        <f>G34+G35</f>
        <v>-16583.2</v>
      </c>
      <c r="H33" s="100">
        <f t="shared" ref="H33:I33" si="13">H34+H35</f>
        <v>-18444.900000000001</v>
      </c>
      <c r="I33" s="100">
        <f t="shared" si="13"/>
        <v>-37892.5</v>
      </c>
      <c r="J33" s="144"/>
      <c r="O33" s="165"/>
    </row>
    <row r="34" spans="1:15" s="132" customFormat="1" ht="25.5" customHeight="1" x14ac:dyDescent="0.2">
      <c r="A34" s="166"/>
      <c r="B34" s="166"/>
      <c r="C34" s="167"/>
      <c r="D34" s="65"/>
      <c r="E34" s="65"/>
      <c r="F34" s="72" t="s">
        <v>162</v>
      </c>
      <c r="G34" s="100">
        <v>-2444.9</v>
      </c>
      <c r="H34" s="100">
        <v>-2444.9</v>
      </c>
      <c r="I34" s="100">
        <v>-2444.9</v>
      </c>
      <c r="J34" s="144"/>
      <c r="O34" s="165"/>
    </row>
    <row r="35" spans="1:15" s="132" customFormat="1" ht="25.5" customHeight="1" x14ac:dyDescent="0.2">
      <c r="A35" s="166"/>
      <c r="B35" s="166"/>
      <c r="C35" s="167"/>
      <c r="D35" s="65"/>
      <c r="E35" s="65"/>
      <c r="F35" s="72" t="s">
        <v>269</v>
      </c>
      <c r="G35" s="101">
        <v>-14138.3</v>
      </c>
      <c r="H35" s="101">
        <v>-16000</v>
      </c>
      <c r="I35" s="101">
        <v>-35447.599999999999</v>
      </c>
      <c r="J35" s="144"/>
      <c r="K35" s="144"/>
      <c r="O35" s="165"/>
    </row>
    <row r="36" spans="1:15" s="133" customFormat="1" ht="47.25" customHeight="1" x14ac:dyDescent="0.2">
      <c r="A36" s="66"/>
      <c r="B36" s="66"/>
      <c r="C36" s="66"/>
      <c r="D36" s="65"/>
      <c r="E36" s="65" t="s">
        <v>235</v>
      </c>
      <c r="F36" s="130" t="s">
        <v>236</v>
      </c>
      <c r="G36" s="101">
        <f>G38</f>
        <v>-19391.5</v>
      </c>
      <c r="H36" s="101">
        <f t="shared" ref="H36:I36" si="14">H38</f>
        <v>-19391.5</v>
      </c>
      <c r="I36" s="101">
        <f t="shared" si="14"/>
        <v>-19391.5</v>
      </c>
      <c r="J36" s="144"/>
    </row>
    <row r="37" spans="1:15" s="133" customFormat="1" ht="21" customHeight="1" x14ac:dyDescent="0.2">
      <c r="A37" s="66"/>
      <c r="B37" s="66"/>
      <c r="C37" s="66"/>
      <c r="D37" s="65"/>
      <c r="E37" s="65"/>
      <c r="F37" s="130" t="s">
        <v>14</v>
      </c>
      <c r="G37" s="101"/>
      <c r="H37" s="101"/>
      <c r="I37" s="101"/>
      <c r="J37" s="144"/>
    </row>
    <row r="38" spans="1:15" s="133" customFormat="1" ht="21" customHeight="1" x14ac:dyDescent="0.2">
      <c r="A38" s="66"/>
      <c r="B38" s="66"/>
      <c r="C38" s="66"/>
      <c r="D38" s="65"/>
      <c r="E38" s="65"/>
      <c r="F38" s="130" t="s">
        <v>13</v>
      </c>
      <c r="G38" s="101">
        <f>G40</f>
        <v>-19391.5</v>
      </c>
      <c r="H38" s="101">
        <f t="shared" ref="H38:I38" si="15">H40</f>
        <v>-19391.5</v>
      </c>
      <c r="I38" s="101">
        <f t="shared" si="15"/>
        <v>-19391.5</v>
      </c>
      <c r="J38" s="144"/>
    </row>
    <row r="39" spans="1:15" s="133" customFormat="1" ht="51" customHeight="1" x14ac:dyDescent="0.2">
      <c r="A39" s="66"/>
      <c r="B39" s="66"/>
      <c r="C39" s="66"/>
      <c r="D39" s="65"/>
      <c r="E39" s="65"/>
      <c r="F39" s="130" t="s">
        <v>15</v>
      </c>
      <c r="G39" s="101"/>
      <c r="H39" s="101"/>
      <c r="I39" s="101"/>
      <c r="J39" s="144"/>
    </row>
    <row r="40" spans="1:15" s="133" customFormat="1" ht="21" customHeight="1" x14ac:dyDescent="0.2">
      <c r="A40" s="66"/>
      <c r="B40" s="66"/>
      <c r="C40" s="66"/>
      <c r="D40" s="65"/>
      <c r="E40" s="65"/>
      <c r="F40" s="130" t="s">
        <v>16</v>
      </c>
      <c r="G40" s="101">
        <f>G41</f>
        <v>-19391.5</v>
      </c>
      <c r="H40" s="101">
        <f t="shared" ref="H40:I42" si="16">H41</f>
        <v>-19391.5</v>
      </c>
      <c r="I40" s="101">
        <f t="shared" si="16"/>
        <v>-19391.5</v>
      </c>
      <c r="J40" s="144"/>
    </row>
    <row r="41" spans="1:15" s="133" customFormat="1" ht="21" customHeight="1" x14ac:dyDescent="0.2">
      <c r="A41" s="66"/>
      <c r="B41" s="66"/>
      <c r="C41" s="66"/>
      <c r="D41" s="65"/>
      <c r="E41" s="65"/>
      <c r="F41" s="130" t="s">
        <v>51</v>
      </c>
      <c r="G41" s="101">
        <f>G42</f>
        <v>-19391.5</v>
      </c>
      <c r="H41" s="101">
        <f t="shared" si="16"/>
        <v>-19391.5</v>
      </c>
      <c r="I41" s="101">
        <f t="shared" si="16"/>
        <v>-19391.5</v>
      </c>
      <c r="J41" s="144"/>
    </row>
    <row r="42" spans="1:15" s="133" customFormat="1" ht="21" customHeight="1" x14ac:dyDescent="0.2">
      <c r="A42" s="66"/>
      <c r="B42" s="66"/>
      <c r="C42" s="66"/>
      <c r="D42" s="65"/>
      <c r="E42" s="65"/>
      <c r="F42" s="130" t="s">
        <v>237</v>
      </c>
      <c r="G42" s="101">
        <f>G43</f>
        <v>-19391.5</v>
      </c>
      <c r="H42" s="101">
        <f t="shared" si="16"/>
        <v>-19391.5</v>
      </c>
      <c r="I42" s="101">
        <f t="shared" si="16"/>
        <v>-19391.5</v>
      </c>
      <c r="J42" s="144"/>
    </row>
    <row r="43" spans="1:15" s="133" customFormat="1" ht="21" customHeight="1" x14ac:dyDescent="0.2">
      <c r="A43" s="66"/>
      <c r="B43" s="66"/>
      <c r="C43" s="66"/>
      <c r="D43" s="65"/>
      <c r="E43" s="65"/>
      <c r="F43" s="130" t="s">
        <v>238</v>
      </c>
      <c r="G43" s="101">
        <v>-19391.5</v>
      </c>
      <c r="H43" s="101">
        <v>-19391.5</v>
      </c>
      <c r="I43" s="101">
        <v>-19391.5</v>
      </c>
      <c r="J43" s="144"/>
      <c r="L43" s="168"/>
      <c r="M43" s="168"/>
      <c r="N43" s="168"/>
      <c r="O43" s="168"/>
    </row>
    <row r="44" spans="1:15" s="132" customFormat="1" ht="42" customHeight="1" x14ac:dyDescent="0.2">
      <c r="A44" s="166"/>
      <c r="B44" s="166"/>
      <c r="C44" s="167"/>
      <c r="D44" s="65"/>
      <c r="E44" s="65" t="s">
        <v>170</v>
      </c>
      <c r="F44" s="72" t="s">
        <v>171</v>
      </c>
      <c r="G44" s="101">
        <f t="shared" ref="G44:I44" si="17">+G46</f>
        <v>14280</v>
      </c>
      <c r="H44" s="101">
        <f t="shared" si="17"/>
        <v>35700</v>
      </c>
      <c r="I44" s="101">
        <f t="shared" si="17"/>
        <v>48360</v>
      </c>
      <c r="J44" s="144"/>
      <c r="M44" s="137"/>
      <c r="O44" s="165"/>
    </row>
    <row r="45" spans="1:15" s="132" customFormat="1" ht="25.5" customHeight="1" x14ac:dyDescent="0.2">
      <c r="A45" s="166"/>
      <c r="B45" s="166"/>
      <c r="C45" s="167"/>
      <c r="D45" s="65"/>
      <c r="E45" s="65"/>
      <c r="F45" s="72" t="s">
        <v>14</v>
      </c>
      <c r="G45" s="101"/>
      <c r="H45" s="101"/>
      <c r="I45" s="101"/>
      <c r="J45" s="144"/>
      <c r="O45" s="165"/>
    </row>
    <row r="46" spans="1:15" s="132" customFormat="1" ht="25.5" customHeight="1" x14ac:dyDescent="0.2">
      <c r="A46" s="166"/>
      <c r="B46" s="166"/>
      <c r="C46" s="167"/>
      <c r="D46" s="65"/>
      <c r="E46" s="65"/>
      <c r="F46" s="72" t="s">
        <v>13</v>
      </c>
      <c r="G46" s="101">
        <f t="shared" ref="G46:I46" si="18">+G48</f>
        <v>14280</v>
      </c>
      <c r="H46" s="101">
        <f t="shared" si="18"/>
        <v>35700</v>
      </c>
      <c r="I46" s="101">
        <f t="shared" si="18"/>
        <v>48360</v>
      </c>
      <c r="J46" s="144"/>
      <c r="O46" s="165"/>
    </row>
    <row r="47" spans="1:15" s="132" customFormat="1" ht="54.75" customHeight="1" x14ac:dyDescent="0.2">
      <c r="A47" s="166"/>
      <c r="B47" s="166"/>
      <c r="C47" s="167"/>
      <c r="D47" s="65"/>
      <c r="E47" s="65"/>
      <c r="F47" s="72" t="s">
        <v>15</v>
      </c>
      <c r="G47" s="101"/>
      <c r="H47" s="101"/>
      <c r="I47" s="101"/>
      <c r="J47" s="144"/>
      <c r="O47" s="165"/>
    </row>
    <row r="48" spans="1:15" s="132" customFormat="1" ht="25.5" customHeight="1" x14ac:dyDescent="0.2">
      <c r="A48" s="166"/>
      <c r="B48" s="166"/>
      <c r="C48" s="167"/>
      <c r="D48" s="65"/>
      <c r="E48" s="65"/>
      <c r="F48" s="72" t="s">
        <v>16</v>
      </c>
      <c r="G48" s="101">
        <f t="shared" ref="G48:I50" si="19">+G49</f>
        <v>14280</v>
      </c>
      <c r="H48" s="101">
        <f t="shared" si="19"/>
        <v>35700</v>
      </c>
      <c r="I48" s="101">
        <f t="shared" si="19"/>
        <v>48360</v>
      </c>
      <c r="J48" s="144"/>
      <c r="O48" s="165"/>
    </row>
    <row r="49" spans="1:15" s="132" customFormat="1" ht="25.5" customHeight="1" x14ac:dyDescent="0.2">
      <c r="A49" s="166"/>
      <c r="B49" s="166"/>
      <c r="C49" s="167"/>
      <c r="D49" s="65"/>
      <c r="E49" s="65"/>
      <c r="F49" s="72" t="s">
        <v>51</v>
      </c>
      <c r="G49" s="101">
        <f t="shared" si="19"/>
        <v>14280</v>
      </c>
      <c r="H49" s="101">
        <f t="shared" si="19"/>
        <v>35700</v>
      </c>
      <c r="I49" s="101">
        <f t="shared" si="19"/>
        <v>48360</v>
      </c>
      <c r="J49" s="144"/>
      <c r="O49" s="165"/>
    </row>
    <row r="50" spans="1:15" s="132" customFormat="1" ht="25.5" customHeight="1" x14ac:dyDescent="0.2">
      <c r="A50" s="166"/>
      <c r="B50" s="166"/>
      <c r="C50" s="167"/>
      <c r="D50" s="65"/>
      <c r="E50" s="65"/>
      <c r="F50" s="72" t="s">
        <v>172</v>
      </c>
      <c r="G50" s="101">
        <f t="shared" si="19"/>
        <v>14280</v>
      </c>
      <c r="H50" s="101">
        <f t="shared" si="19"/>
        <v>35700</v>
      </c>
      <c r="I50" s="101">
        <f t="shared" si="19"/>
        <v>48360</v>
      </c>
      <c r="J50" s="144"/>
      <c r="O50" s="165"/>
    </row>
    <row r="51" spans="1:15" s="132" customFormat="1" ht="40.5" customHeight="1" x14ac:dyDescent="0.2">
      <c r="A51" s="166"/>
      <c r="B51" s="166"/>
      <c r="C51" s="167"/>
      <c r="D51" s="65"/>
      <c r="E51" s="65"/>
      <c r="F51" s="72" t="s">
        <v>173</v>
      </c>
      <c r="G51" s="101">
        <f t="shared" ref="G51:I51" si="20">G52</f>
        <v>14280</v>
      </c>
      <c r="H51" s="101">
        <f t="shared" si="20"/>
        <v>35700</v>
      </c>
      <c r="I51" s="101">
        <f t="shared" si="20"/>
        <v>48360</v>
      </c>
      <c r="J51" s="144"/>
      <c r="O51" s="165"/>
    </row>
    <row r="52" spans="1:15" s="132" customFormat="1" ht="49.5" customHeight="1" x14ac:dyDescent="0.2">
      <c r="A52" s="166"/>
      <c r="B52" s="166"/>
      <c r="C52" s="167"/>
      <c r="D52" s="65"/>
      <c r="E52" s="65"/>
      <c r="F52" s="72" t="s">
        <v>174</v>
      </c>
      <c r="G52" s="101">
        <v>14280</v>
      </c>
      <c r="H52" s="101">
        <v>35700</v>
      </c>
      <c r="I52" s="101">
        <v>48360</v>
      </c>
      <c r="J52" s="144"/>
      <c r="O52" s="165"/>
    </row>
    <row r="53" spans="1:15" s="132" customFormat="1" ht="61.5" customHeight="1" x14ac:dyDescent="0.2">
      <c r="A53" s="166"/>
      <c r="B53" s="166"/>
      <c r="C53" s="167"/>
      <c r="D53" s="65"/>
      <c r="E53" s="169" t="s">
        <v>242</v>
      </c>
      <c r="F53" s="72" t="s">
        <v>112</v>
      </c>
      <c r="G53" s="4">
        <f>G55</f>
        <v>0</v>
      </c>
      <c r="H53" s="101">
        <f t="shared" ref="H53:I53" si="21">H55</f>
        <v>-5530</v>
      </c>
      <c r="I53" s="101">
        <f t="shared" si="21"/>
        <v>-5530</v>
      </c>
      <c r="J53" s="144"/>
      <c r="O53" s="165"/>
    </row>
    <row r="54" spans="1:15" s="132" customFormat="1" ht="29.25" customHeight="1" x14ac:dyDescent="0.2">
      <c r="A54" s="166"/>
      <c r="B54" s="166"/>
      <c r="C54" s="167"/>
      <c r="D54" s="65"/>
      <c r="E54" s="170"/>
      <c r="F54" s="169" t="s">
        <v>14</v>
      </c>
      <c r="G54" s="4"/>
      <c r="H54" s="101"/>
      <c r="I54" s="101"/>
      <c r="J54" s="144"/>
      <c r="O54" s="165"/>
    </row>
    <row r="55" spans="1:15" s="132" customFormat="1" ht="27" customHeight="1" x14ac:dyDescent="0.2">
      <c r="A55" s="166"/>
      <c r="B55" s="166"/>
      <c r="C55" s="167"/>
      <c r="D55" s="65"/>
      <c r="E55" s="170"/>
      <c r="F55" s="171" t="s">
        <v>13</v>
      </c>
      <c r="G55" s="4">
        <f>G57</f>
        <v>0</v>
      </c>
      <c r="H55" s="101">
        <f t="shared" ref="H55:I55" si="22">H57</f>
        <v>-5530</v>
      </c>
      <c r="I55" s="101">
        <f t="shared" si="22"/>
        <v>-5530</v>
      </c>
      <c r="J55" s="144"/>
      <c r="O55" s="165"/>
    </row>
    <row r="56" spans="1:15" s="132" customFormat="1" ht="40.5" customHeight="1" x14ac:dyDescent="0.2">
      <c r="A56" s="166"/>
      <c r="B56" s="166"/>
      <c r="C56" s="167"/>
      <c r="D56" s="65"/>
      <c r="E56" s="170"/>
      <c r="F56" s="169" t="s">
        <v>15</v>
      </c>
      <c r="G56" s="4"/>
      <c r="H56" s="101"/>
      <c r="I56" s="101"/>
      <c r="J56" s="144"/>
      <c r="O56" s="165"/>
    </row>
    <row r="57" spans="1:15" s="132" customFormat="1" ht="31.5" customHeight="1" x14ac:dyDescent="0.2">
      <c r="A57" s="166"/>
      <c r="B57" s="166"/>
      <c r="C57" s="167"/>
      <c r="D57" s="65"/>
      <c r="E57" s="170"/>
      <c r="F57" s="169" t="s">
        <v>16</v>
      </c>
      <c r="G57" s="4">
        <f>G58</f>
        <v>0</v>
      </c>
      <c r="H57" s="101">
        <f t="shared" ref="H57:I60" si="23">H58</f>
        <v>-5530</v>
      </c>
      <c r="I57" s="101">
        <f t="shared" si="23"/>
        <v>-5530</v>
      </c>
      <c r="J57" s="144"/>
      <c r="O57" s="165"/>
    </row>
    <row r="58" spans="1:15" s="132" customFormat="1" ht="28.5" customHeight="1" x14ac:dyDescent="0.2">
      <c r="A58" s="166"/>
      <c r="B58" s="166"/>
      <c r="C58" s="167"/>
      <c r="D58" s="65"/>
      <c r="E58" s="170"/>
      <c r="F58" s="169" t="s">
        <v>51</v>
      </c>
      <c r="G58" s="4">
        <f>G59</f>
        <v>0</v>
      </c>
      <c r="H58" s="101">
        <f t="shared" si="23"/>
        <v>-5530</v>
      </c>
      <c r="I58" s="101">
        <f t="shared" si="23"/>
        <v>-5530</v>
      </c>
      <c r="J58" s="144"/>
      <c r="O58" s="165"/>
    </row>
    <row r="59" spans="1:15" s="132" customFormat="1" ht="39" customHeight="1" x14ac:dyDescent="0.2">
      <c r="A59" s="166"/>
      <c r="B59" s="166"/>
      <c r="C59" s="167"/>
      <c r="D59" s="65"/>
      <c r="E59" s="170"/>
      <c r="F59" s="169" t="s">
        <v>96</v>
      </c>
      <c r="G59" s="4">
        <f>G60</f>
        <v>0</v>
      </c>
      <c r="H59" s="101">
        <f t="shared" si="23"/>
        <v>-5530</v>
      </c>
      <c r="I59" s="101">
        <f t="shared" si="23"/>
        <v>-5530</v>
      </c>
      <c r="J59" s="144"/>
      <c r="O59" s="165"/>
    </row>
    <row r="60" spans="1:15" s="132" customFormat="1" ht="25.5" customHeight="1" x14ac:dyDescent="0.2">
      <c r="A60" s="166"/>
      <c r="B60" s="166"/>
      <c r="C60" s="167"/>
      <c r="D60" s="65"/>
      <c r="E60" s="170"/>
      <c r="F60" s="169" t="s">
        <v>243</v>
      </c>
      <c r="G60" s="4">
        <f>G61</f>
        <v>0</v>
      </c>
      <c r="H60" s="101">
        <f t="shared" si="23"/>
        <v>-5530</v>
      </c>
      <c r="I60" s="101">
        <f t="shared" si="23"/>
        <v>-5530</v>
      </c>
      <c r="J60" s="144"/>
    </row>
    <row r="61" spans="1:15" s="132" customFormat="1" ht="26.25" customHeight="1" x14ac:dyDescent="0.2">
      <c r="A61" s="166"/>
      <c r="B61" s="166"/>
      <c r="C61" s="167"/>
      <c r="D61" s="65"/>
      <c r="E61" s="170"/>
      <c r="F61" s="169" t="s">
        <v>244</v>
      </c>
      <c r="G61" s="101"/>
      <c r="H61" s="101">
        <v>-5530</v>
      </c>
      <c r="I61" s="101">
        <v>-5530</v>
      </c>
      <c r="J61" s="144"/>
      <c r="L61" s="172"/>
      <c r="M61" s="172"/>
      <c r="N61" s="172"/>
      <c r="O61" s="172"/>
    </row>
    <row r="62" spans="1:15" s="132" customFormat="1" ht="36" customHeight="1" x14ac:dyDescent="0.2">
      <c r="A62" s="135"/>
      <c r="B62" s="135"/>
      <c r="C62" s="135"/>
      <c r="D62" s="135"/>
      <c r="E62" s="47" t="s">
        <v>30</v>
      </c>
      <c r="F62" s="131" t="s">
        <v>29</v>
      </c>
      <c r="G62" s="100">
        <f t="shared" ref="G62:H62" si="24">G64</f>
        <v>21836.3</v>
      </c>
      <c r="H62" s="101">
        <f t="shared" si="24"/>
        <v>68509.8</v>
      </c>
      <c r="I62" s="101">
        <f>I64</f>
        <v>68509.8</v>
      </c>
      <c r="J62" s="144"/>
    </row>
    <row r="63" spans="1:15" s="132" customFormat="1" ht="27.75" customHeight="1" x14ac:dyDescent="0.2">
      <c r="A63" s="40"/>
      <c r="B63" s="40"/>
      <c r="C63" s="40"/>
      <c r="D63" s="47"/>
      <c r="E63" s="47"/>
      <c r="F63" s="41" t="s">
        <v>14</v>
      </c>
      <c r="G63" s="100"/>
      <c r="H63" s="101"/>
      <c r="I63" s="101"/>
      <c r="J63" s="144"/>
      <c r="K63" s="137"/>
      <c r="L63" s="137"/>
    </row>
    <row r="64" spans="1:15" s="132" customFormat="1" ht="27.75" customHeight="1" x14ac:dyDescent="0.2">
      <c r="A64" s="40"/>
      <c r="B64" s="40"/>
      <c r="C64" s="40"/>
      <c r="D64" s="47"/>
      <c r="E64" s="47"/>
      <c r="F64" s="32" t="s">
        <v>13</v>
      </c>
      <c r="G64" s="100">
        <f t="shared" ref="G64:H64" si="25">G66</f>
        <v>21836.3</v>
      </c>
      <c r="H64" s="101">
        <f t="shared" si="25"/>
        <v>68509.8</v>
      </c>
      <c r="I64" s="101">
        <f>I66</f>
        <v>68509.8</v>
      </c>
      <c r="J64" s="144"/>
    </row>
    <row r="65" spans="1:14" s="132" customFormat="1" ht="34.5" x14ac:dyDescent="0.2">
      <c r="A65" s="40"/>
      <c r="B65" s="40"/>
      <c r="C65" s="40"/>
      <c r="D65" s="47"/>
      <c r="E65" s="47"/>
      <c r="F65" s="32" t="s">
        <v>15</v>
      </c>
      <c r="G65" s="102"/>
      <c r="H65" s="206"/>
      <c r="I65" s="206"/>
      <c r="J65" s="144"/>
    </row>
    <row r="66" spans="1:14" s="133" customFormat="1" ht="17.25" x14ac:dyDescent="0.2">
      <c r="A66" s="40"/>
      <c r="B66" s="40"/>
      <c r="C66" s="40"/>
      <c r="D66" s="47"/>
      <c r="E66" s="47"/>
      <c r="F66" s="32" t="s">
        <v>16</v>
      </c>
      <c r="G66" s="100">
        <f>G67</f>
        <v>21836.3</v>
      </c>
      <c r="H66" s="101">
        <f t="shared" ref="G66:H67" si="26">H67</f>
        <v>68509.8</v>
      </c>
      <c r="I66" s="101">
        <f t="shared" ref="I66:I67" si="27">I67</f>
        <v>68509.8</v>
      </c>
      <c r="J66" s="144"/>
    </row>
    <row r="67" spans="1:14" s="133" customFormat="1" ht="17.25" x14ac:dyDescent="0.2">
      <c r="A67" s="40"/>
      <c r="B67" s="40"/>
      <c r="C67" s="40"/>
      <c r="D67" s="47"/>
      <c r="E67" s="47"/>
      <c r="F67" s="32" t="s">
        <v>31</v>
      </c>
      <c r="G67" s="100">
        <f t="shared" si="26"/>
        <v>21836.3</v>
      </c>
      <c r="H67" s="101">
        <f t="shared" si="26"/>
        <v>68509.8</v>
      </c>
      <c r="I67" s="101">
        <f t="shared" si="27"/>
        <v>68509.8</v>
      </c>
      <c r="J67" s="144"/>
      <c r="M67" s="173"/>
    </row>
    <row r="68" spans="1:14" s="133" customFormat="1" ht="17.25" x14ac:dyDescent="0.2">
      <c r="A68" s="40"/>
      <c r="B68" s="40"/>
      <c r="C68" s="40"/>
      <c r="D68" s="47"/>
      <c r="E68" s="47"/>
      <c r="F68" s="32" t="s">
        <v>32</v>
      </c>
      <c r="G68" s="100">
        <f>G69+G72</f>
        <v>21836.3</v>
      </c>
      <c r="H68" s="101">
        <f t="shared" ref="H68:I68" si="28">H69+H72</f>
        <v>68509.8</v>
      </c>
      <c r="I68" s="101">
        <f t="shared" si="28"/>
        <v>68509.8</v>
      </c>
      <c r="J68" s="144"/>
      <c r="M68" s="173"/>
      <c r="N68" s="173"/>
    </row>
    <row r="69" spans="1:14" s="133" customFormat="1" ht="17.25" x14ac:dyDescent="0.2">
      <c r="A69" s="40"/>
      <c r="B69" s="40"/>
      <c r="C69" s="40"/>
      <c r="D69" s="47"/>
      <c r="E69" s="47"/>
      <c r="F69" s="134" t="s">
        <v>54</v>
      </c>
      <c r="G69" s="100">
        <f>G70+G71</f>
        <v>17868.3</v>
      </c>
      <c r="H69" s="101">
        <f t="shared" ref="H69:I69" si="29">H70+H71</f>
        <v>64541.8</v>
      </c>
      <c r="I69" s="101">
        <f t="shared" si="29"/>
        <v>64541.8</v>
      </c>
      <c r="J69" s="144"/>
    </row>
    <row r="70" spans="1:14" s="133" customFormat="1" ht="21" customHeight="1" x14ac:dyDescent="0.2">
      <c r="A70" s="66"/>
      <c r="B70" s="66"/>
      <c r="C70" s="66"/>
      <c r="D70" s="65"/>
      <c r="E70" s="65"/>
      <c r="F70" s="32" t="s">
        <v>92</v>
      </c>
      <c r="G70" s="100">
        <f>3456+1200+3378+10329.8</f>
        <v>18363.8</v>
      </c>
      <c r="H70" s="101">
        <f>3456+1200+2481+3378+10329.8+58500+3417-18400</f>
        <v>64361.8</v>
      </c>
      <c r="I70" s="101">
        <f>3456+1200+2481+3378+10329.8+58500+3417-18400</f>
        <v>64361.8</v>
      </c>
      <c r="J70" s="144"/>
      <c r="K70" s="205"/>
      <c r="L70" s="205"/>
      <c r="M70" s="205"/>
    </row>
    <row r="71" spans="1:14" s="133" customFormat="1" ht="21" customHeight="1" x14ac:dyDescent="0.2">
      <c r="A71" s="66"/>
      <c r="B71" s="66"/>
      <c r="C71" s="66"/>
      <c r="D71" s="65"/>
      <c r="E71" s="65"/>
      <c r="F71" s="130" t="s">
        <v>234</v>
      </c>
      <c r="G71" s="101">
        <f>-1500+1004.5</f>
        <v>-495.5</v>
      </c>
      <c r="H71" s="101">
        <f>1680-1500</f>
        <v>180</v>
      </c>
      <c r="I71" s="101">
        <f>1680-1500</f>
        <v>180</v>
      </c>
      <c r="J71" s="144"/>
      <c r="K71" s="173"/>
      <c r="L71" s="173"/>
      <c r="M71" s="173"/>
    </row>
    <row r="72" spans="1:14" s="133" customFormat="1" ht="21" customHeight="1" x14ac:dyDescent="0.2">
      <c r="A72" s="66"/>
      <c r="B72" s="66"/>
      <c r="C72" s="66"/>
      <c r="D72" s="65"/>
      <c r="E72" s="65"/>
      <c r="F72" s="130" t="s">
        <v>277</v>
      </c>
      <c r="G72" s="101">
        <f>G73</f>
        <v>3968</v>
      </c>
      <c r="H72" s="101">
        <f t="shared" ref="H72:I72" si="30">H73</f>
        <v>3968</v>
      </c>
      <c r="I72" s="101">
        <f t="shared" si="30"/>
        <v>3968</v>
      </c>
      <c r="J72" s="144"/>
    </row>
    <row r="73" spans="1:14" s="133" customFormat="1" ht="21" customHeight="1" x14ac:dyDescent="0.2">
      <c r="A73" s="66"/>
      <c r="B73" s="66"/>
      <c r="C73" s="66"/>
      <c r="D73" s="65"/>
      <c r="E73" s="65"/>
      <c r="F73" s="130" t="s">
        <v>276</v>
      </c>
      <c r="G73" s="101">
        <v>3968</v>
      </c>
      <c r="H73" s="101">
        <v>3968</v>
      </c>
      <c r="I73" s="101">
        <v>3968</v>
      </c>
      <c r="J73" s="144"/>
    </row>
    <row r="74" spans="1:14" s="132" customFormat="1" ht="41.25" customHeight="1" x14ac:dyDescent="0.2">
      <c r="A74" s="135"/>
      <c r="B74" s="135"/>
      <c r="C74" s="135"/>
      <c r="D74" s="135"/>
      <c r="E74" s="47" t="s">
        <v>126</v>
      </c>
      <c r="F74" s="131" t="s">
        <v>127</v>
      </c>
      <c r="G74" s="100">
        <f>G76</f>
        <v>39138.400000000001</v>
      </c>
      <c r="H74" s="101">
        <f t="shared" ref="G74:I74" si="31">H76</f>
        <v>40616.5</v>
      </c>
      <c r="I74" s="101">
        <f t="shared" si="31"/>
        <v>59257.1</v>
      </c>
      <c r="J74" s="144"/>
    </row>
    <row r="75" spans="1:14" s="132" customFormat="1" ht="27.75" customHeight="1" x14ac:dyDescent="0.2">
      <c r="A75" s="40"/>
      <c r="B75" s="40"/>
      <c r="C75" s="40"/>
      <c r="D75" s="47"/>
      <c r="E75" s="47"/>
      <c r="F75" s="41" t="s">
        <v>14</v>
      </c>
      <c r="G75" s="100"/>
      <c r="H75" s="101"/>
      <c r="I75" s="101"/>
      <c r="J75" s="144"/>
      <c r="K75" s="137"/>
      <c r="L75" s="137"/>
    </row>
    <row r="76" spans="1:14" s="132" customFormat="1" ht="27.75" customHeight="1" x14ac:dyDescent="0.2">
      <c r="A76" s="40"/>
      <c r="B76" s="40"/>
      <c r="C76" s="40"/>
      <c r="D76" s="47"/>
      <c r="E76" s="47"/>
      <c r="F76" s="32" t="s">
        <v>13</v>
      </c>
      <c r="G76" s="100">
        <f t="shared" ref="G76:I76" si="32">G78</f>
        <v>39138.400000000001</v>
      </c>
      <c r="H76" s="101">
        <f t="shared" si="32"/>
        <v>40616.5</v>
      </c>
      <c r="I76" s="101">
        <f t="shared" si="32"/>
        <v>59257.1</v>
      </c>
      <c r="J76" s="144"/>
      <c r="K76" s="144"/>
      <c r="L76" s="144"/>
    </row>
    <row r="77" spans="1:14" s="132" customFormat="1" ht="39" customHeight="1" x14ac:dyDescent="0.2">
      <c r="A77" s="40"/>
      <c r="B77" s="40"/>
      <c r="C77" s="40"/>
      <c r="D77" s="47"/>
      <c r="E77" s="47"/>
      <c r="F77" s="32" t="s">
        <v>15</v>
      </c>
      <c r="G77" s="100"/>
      <c r="H77" s="101"/>
      <c r="I77" s="101"/>
      <c r="J77" s="144"/>
    </row>
    <row r="78" spans="1:14" s="133" customFormat="1" ht="22.5" customHeight="1" x14ac:dyDescent="0.2">
      <c r="A78" s="40"/>
      <c r="B78" s="40"/>
      <c r="C78" s="40"/>
      <c r="D78" s="47"/>
      <c r="E78" s="47"/>
      <c r="F78" s="32" t="s">
        <v>16</v>
      </c>
      <c r="G78" s="100">
        <f t="shared" ref="G78:I79" si="33">G79</f>
        <v>39138.400000000001</v>
      </c>
      <c r="H78" s="101">
        <f t="shared" si="33"/>
        <v>40616.5</v>
      </c>
      <c r="I78" s="101">
        <f t="shared" si="33"/>
        <v>59257.1</v>
      </c>
      <c r="J78" s="144"/>
    </row>
    <row r="79" spans="1:14" s="133" customFormat="1" ht="21.75" customHeight="1" x14ac:dyDescent="0.2">
      <c r="A79" s="40"/>
      <c r="B79" s="40"/>
      <c r="C79" s="40"/>
      <c r="D79" s="47"/>
      <c r="E79" s="47"/>
      <c r="F79" s="32" t="s">
        <v>31</v>
      </c>
      <c r="G79" s="100">
        <f t="shared" si="33"/>
        <v>39138.400000000001</v>
      </c>
      <c r="H79" s="101">
        <f t="shared" si="33"/>
        <v>40616.5</v>
      </c>
      <c r="I79" s="101">
        <f t="shared" si="33"/>
        <v>59257.1</v>
      </c>
      <c r="J79" s="144"/>
    </row>
    <row r="80" spans="1:14" s="133" customFormat="1" ht="24" customHeight="1" x14ac:dyDescent="0.2">
      <c r="A80" s="40"/>
      <c r="B80" s="40"/>
      <c r="C80" s="40"/>
      <c r="D80" s="47"/>
      <c r="E80" s="47"/>
      <c r="F80" s="32" t="s">
        <v>32</v>
      </c>
      <c r="G80" s="100">
        <f>G83+G81</f>
        <v>39138.400000000001</v>
      </c>
      <c r="H80" s="101">
        <f t="shared" ref="H80:I80" si="34">H83+H81</f>
        <v>40616.5</v>
      </c>
      <c r="I80" s="101">
        <f t="shared" si="34"/>
        <v>59257.1</v>
      </c>
      <c r="J80" s="144"/>
    </row>
    <row r="81" spans="1:12" s="133" customFormat="1" ht="18" customHeight="1" x14ac:dyDescent="0.2">
      <c r="A81" s="66"/>
      <c r="B81" s="66"/>
      <c r="C81" s="66"/>
      <c r="D81" s="65"/>
      <c r="E81" s="65"/>
      <c r="F81" s="130" t="s">
        <v>247</v>
      </c>
      <c r="G81" s="101">
        <f>+G82</f>
        <v>38551.300000000003</v>
      </c>
      <c r="H81" s="101">
        <f t="shared" ref="H81:I81" si="35">+H82</f>
        <v>38551.300000000003</v>
      </c>
      <c r="I81" s="101">
        <f t="shared" si="35"/>
        <v>57191.9</v>
      </c>
      <c r="J81" s="144"/>
    </row>
    <row r="82" spans="1:12" s="133" customFormat="1" ht="22.5" customHeight="1" x14ac:dyDescent="0.2">
      <c r="A82" s="66"/>
      <c r="B82" s="66"/>
      <c r="C82" s="66"/>
      <c r="D82" s="65"/>
      <c r="E82" s="65"/>
      <c r="F82" s="130" t="s">
        <v>248</v>
      </c>
      <c r="G82" s="101">
        <f>+'Հավելված 4'!D19+'Հավելված 4'!D20+'Հավելված 4'!D21+'Հավելված 4'!D22</f>
        <v>38551.300000000003</v>
      </c>
      <c r="H82" s="101">
        <f>+'Հավելված 4'!E19+'Հավելված 4'!E20+'Հավելված 4'!E21+'Հավելված 4'!E22</f>
        <v>38551.300000000003</v>
      </c>
      <c r="I82" s="101">
        <f>+'Հավելված 2'!E14</f>
        <v>57191.9</v>
      </c>
      <c r="J82" s="144"/>
    </row>
    <row r="83" spans="1:12" s="133" customFormat="1" ht="18.75" customHeight="1" x14ac:dyDescent="0.2">
      <c r="A83" s="40"/>
      <c r="B83" s="40"/>
      <c r="C83" s="40"/>
      <c r="D83" s="47"/>
      <c r="E83" s="47"/>
      <c r="F83" s="134" t="s">
        <v>128</v>
      </c>
      <c r="G83" s="100">
        <f>+G84</f>
        <v>587.1</v>
      </c>
      <c r="H83" s="100">
        <f t="shared" ref="H83:I83" si="36">+H84</f>
        <v>2065.1999999999998</v>
      </c>
      <c r="I83" s="100">
        <f t="shared" si="36"/>
        <v>2065.1999999999998</v>
      </c>
      <c r="J83" s="144"/>
    </row>
    <row r="84" spans="1:12" s="133" customFormat="1" ht="21" customHeight="1" x14ac:dyDescent="0.2">
      <c r="A84" s="66"/>
      <c r="B84" s="66"/>
      <c r="C84" s="66"/>
      <c r="D84" s="65"/>
      <c r="E84" s="65"/>
      <c r="F84" s="32" t="s">
        <v>129</v>
      </c>
      <c r="G84" s="100">
        <f>+'Հավելված 4'!D23+'Հավելված 4'!D24+'Հավելված 4'!D25+'Հավելված 4'!D26</f>
        <v>587.1</v>
      </c>
      <c r="H84" s="100">
        <f>+'Հավելված 4'!E23+'Հավելված 4'!E24+'Հավելված 4'!E25+'Հավելված 4'!E26</f>
        <v>2065.1999999999998</v>
      </c>
      <c r="I84" s="100">
        <f>+'Հավելված 2'!G14</f>
        <v>2065.1999999999998</v>
      </c>
      <c r="J84" s="144"/>
    </row>
    <row r="85" spans="1:12" s="132" customFormat="1" ht="36" customHeight="1" x14ac:dyDescent="0.2">
      <c r="A85" s="135" t="s">
        <v>294</v>
      </c>
      <c r="B85" s="135"/>
      <c r="C85" s="135"/>
      <c r="D85" s="135"/>
      <c r="E85" s="47"/>
      <c r="F85" s="131" t="s">
        <v>293</v>
      </c>
      <c r="G85" s="4">
        <f>+G87</f>
        <v>0</v>
      </c>
      <c r="H85" s="4">
        <f t="shared" ref="H85:I85" si="37">+H87</f>
        <v>0</v>
      </c>
      <c r="I85" s="4">
        <f t="shared" si="37"/>
        <v>0</v>
      </c>
      <c r="J85" s="144"/>
    </row>
    <row r="86" spans="1:12" s="132" customFormat="1" ht="27.75" customHeight="1" x14ac:dyDescent="0.2">
      <c r="A86" s="40"/>
      <c r="B86" s="40"/>
      <c r="C86" s="40"/>
      <c r="D86" s="47"/>
      <c r="E86" s="47"/>
      <c r="F86" s="41" t="s">
        <v>43</v>
      </c>
      <c r="G86" s="100"/>
      <c r="H86" s="101"/>
      <c r="I86" s="101"/>
      <c r="J86" s="144"/>
      <c r="K86" s="137"/>
      <c r="L86" s="137"/>
    </row>
    <row r="87" spans="1:12" s="132" customFormat="1" ht="45.75" customHeight="1" x14ac:dyDescent="0.2">
      <c r="A87" s="40"/>
      <c r="B87" s="135" t="s">
        <v>4</v>
      </c>
      <c r="C87" s="40"/>
      <c r="D87" s="47"/>
      <c r="E87" s="47"/>
      <c r="F87" s="32" t="s">
        <v>295</v>
      </c>
      <c r="G87" s="4">
        <f>+G89</f>
        <v>0</v>
      </c>
      <c r="H87" s="4">
        <f t="shared" ref="H87:I87" si="38">+H89</f>
        <v>0</v>
      </c>
      <c r="I87" s="4">
        <f t="shared" si="38"/>
        <v>0</v>
      </c>
      <c r="J87" s="144"/>
      <c r="K87" s="144"/>
      <c r="L87" s="144"/>
    </row>
    <row r="88" spans="1:12" s="132" customFormat="1" ht="22.5" customHeight="1" x14ac:dyDescent="0.2">
      <c r="A88" s="40"/>
      <c r="B88" s="40"/>
      <c r="C88" s="40"/>
      <c r="D88" s="47"/>
      <c r="E88" s="47"/>
      <c r="F88" s="32" t="s">
        <v>43</v>
      </c>
      <c r="G88" s="100"/>
      <c r="H88" s="101"/>
      <c r="I88" s="101"/>
      <c r="J88" s="144"/>
    </row>
    <row r="89" spans="1:12" s="133" customFormat="1" ht="27" customHeight="1" x14ac:dyDescent="0.2">
      <c r="A89" s="40"/>
      <c r="B89" s="40"/>
      <c r="C89" s="135" t="s">
        <v>4</v>
      </c>
      <c r="D89" s="47"/>
      <c r="E89" s="47"/>
      <c r="F89" s="32" t="s">
        <v>296</v>
      </c>
      <c r="G89" s="4">
        <f>+G91</f>
        <v>0</v>
      </c>
      <c r="H89" s="4">
        <f t="shared" ref="H89:I89" si="39">+H91</f>
        <v>0</v>
      </c>
      <c r="I89" s="4">
        <f t="shared" si="39"/>
        <v>0</v>
      </c>
      <c r="J89" s="144"/>
    </row>
    <row r="90" spans="1:12" s="133" customFormat="1" ht="22.5" customHeight="1" x14ac:dyDescent="0.2">
      <c r="A90" s="40"/>
      <c r="B90" s="40"/>
      <c r="C90" s="40"/>
      <c r="D90" s="47"/>
      <c r="E90" s="47"/>
      <c r="F90" s="32" t="s">
        <v>43</v>
      </c>
      <c r="G90" s="100"/>
      <c r="H90" s="101"/>
      <c r="I90" s="101"/>
      <c r="J90" s="144"/>
    </row>
    <row r="91" spans="1:12" s="133" customFormat="1" ht="30.75" customHeight="1" x14ac:dyDescent="0.2">
      <c r="A91" s="40"/>
      <c r="B91" s="40"/>
      <c r="C91" s="40"/>
      <c r="D91" s="47"/>
      <c r="E91" s="47"/>
      <c r="F91" s="32" t="s">
        <v>287</v>
      </c>
      <c r="G91" s="4">
        <f>+G93</f>
        <v>0</v>
      </c>
      <c r="H91" s="4">
        <f t="shared" ref="H91:I91" si="40">+H93</f>
        <v>0</v>
      </c>
      <c r="I91" s="4">
        <f t="shared" si="40"/>
        <v>0</v>
      </c>
      <c r="J91" s="144"/>
    </row>
    <row r="92" spans="1:12" s="133" customFormat="1" ht="24" customHeight="1" x14ac:dyDescent="0.2">
      <c r="A92" s="66"/>
      <c r="B92" s="66"/>
      <c r="C92" s="66"/>
      <c r="D92" s="65"/>
      <c r="E92" s="65"/>
      <c r="F92" s="130" t="s">
        <v>43</v>
      </c>
      <c r="G92" s="101"/>
      <c r="H92" s="101"/>
      <c r="I92" s="101"/>
      <c r="J92" s="144"/>
    </row>
    <row r="93" spans="1:12" s="133" customFormat="1" ht="27.75" customHeight="1" x14ac:dyDescent="0.2">
      <c r="A93" s="66"/>
      <c r="B93" s="66"/>
      <c r="C93" s="66"/>
      <c r="D93" s="65">
        <v>1139</v>
      </c>
      <c r="E93" s="65"/>
      <c r="F93" s="130" t="s">
        <v>288</v>
      </c>
      <c r="G93" s="4">
        <f>+G95+G103</f>
        <v>0</v>
      </c>
      <c r="H93" s="4">
        <f t="shared" ref="H93:I93" si="41">+H95+H103</f>
        <v>0</v>
      </c>
      <c r="I93" s="4">
        <f t="shared" si="41"/>
        <v>0</v>
      </c>
      <c r="J93" s="144"/>
    </row>
    <row r="94" spans="1:12" s="133" customFormat="1" ht="23.25" customHeight="1" x14ac:dyDescent="0.2">
      <c r="A94" s="40"/>
      <c r="B94" s="40"/>
      <c r="C94" s="40"/>
      <c r="D94" s="47"/>
      <c r="E94" s="47"/>
      <c r="F94" s="130" t="s">
        <v>43</v>
      </c>
      <c r="G94" s="100"/>
      <c r="H94" s="100"/>
      <c r="I94" s="100"/>
      <c r="J94" s="144"/>
    </row>
    <row r="95" spans="1:12" s="133" customFormat="1" ht="23.25" customHeight="1" x14ac:dyDescent="0.2">
      <c r="A95" s="66"/>
      <c r="B95" s="66"/>
      <c r="C95" s="66"/>
      <c r="D95" s="65"/>
      <c r="E95" s="65">
        <v>11001</v>
      </c>
      <c r="F95" s="32" t="s">
        <v>288</v>
      </c>
      <c r="G95" s="4">
        <f>+G97</f>
        <v>39138.400000000001</v>
      </c>
      <c r="H95" s="4">
        <f t="shared" ref="H95:I95" si="42">+H97</f>
        <v>40616.5</v>
      </c>
      <c r="I95" s="4">
        <f t="shared" si="42"/>
        <v>59257.1</v>
      </c>
      <c r="J95" s="144"/>
    </row>
    <row r="96" spans="1:12" s="132" customFormat="1" ht="27" customHeight="1" x14ac:dyDescent="0.2">
      <c r="A96" s="135"/>
      <c r="B96" s="135"/>
      <c r="C96" s="135"/>
      <c r="D96" s="135"/>
      <c r="E96" s="47"/>
      <c r="F96" s="131" t="s">
        <v>49</v>
      </c>
      <c r="G96" s="100"/>
      <c r="H96" s="101"/>
      <c r="I96" s="101"/>
      <c r="J96" s="144"/>
    </row>
    <row r="97" spans="1:12" s="132" customFormat="1" ht="27.75" customHeight="1" x14ac:dyDescent="0.2">
      <c r="A97" s="40"/>
      <c r="B97" s="40"/>
      <c r="C97" s="40"/>
      <c r="D97" s="47"/>
      <c r="E97" s="47"/>
      <c r="F97" s="41" t="s">
        <v>297</v>
      </c>
      <c r="G97" s="100">
        <f>+G99</f>
        <v>39138.400000000001</v>
      </c>
      <c r="H97" s="100">
        <f t="shared" ref="H97:I97" si="43">+H99</f>
        <v>40616.5</v>
      </c>
      <c r="I97" s="100">
        <f t="shared" si="43"/>
        <v>59257.1</v>
      </c>
      <c r="J97" s="144"/>
      <c r="K97" s="137"/>
      <c r="L97" s="137"/>
    </row>
    <row r="98" spans="1:12" s="132" customFormat="1" ht="51" customHeight="1" x14ac:dyDescent="0.2">
      <c r="A98" s="40"/>
      <c r="B98" s="40"/>
      <c r="C98" s="40"/>
      <c r="D98" s="47"/>
      <c r="E98" s="47"/>
      <c r="F98" s="32" t="s">
        <v>298</v>
      </c>
      <c r="G98" s="100"/>
      <c r="H98" s="101"/>
      <c r="I98" s="101"/>
      <c r="J98" s="144"/>
      <c r="K98" s="144"/>
      <c r="L98" s="144"/>
    </row>
    <row r="99" spans="1:12" s="132" customFormat="1" ht="21" customHeight="1" x14ac:dyDescent="0.2">
      <c r="A99" s="40"/>
      <c r="B99" s="40"/>
      <c r="C99" s="40"/>
      <c r="D99" s="47"/>
      <c r="E99" s="47"/>
      <c r="F99" s="32" t="s">
        <v>16</v>
      </c>
      <c r="G99" s="100">
        <f>+G100</f>
        <v>39138.400000000001</v>
      </c>
      <c r="H99" s="100">
        <f t="shared" ref="H99:I99" si="44">+H100</f>
        <v>40616.5</v>
      </c>
      <c r="I99" s="100">
        <f t="shared" si="44"/>
        <v>59257.1</v>
      </c>
      <c r="J99" s="144"/>
    </row>
    <row r="100" spans="1:12" s="133" customFormat="1" ht="21" customHeight="1" x14ac:dyDescent="0.2">
      <c r="A100" s="40"/>
      <c r="B100" s="40"/>
      <c r="C100" s="40"/>
      <c r="D100" s="47"/>
      <c r="E100" s="47"/>
      <c r="F100" s="32" t="s">
        <v>51</v>
      </c>
      <c r="G100" s="100">
        <f>+G101</f>
        <v>39138.400000000001</v>
      </c>
      <c r="H100" s="100">
        <f t="shared" ref="H100:I100" si="45">+H101</f>
        <v>40616.5</v>
      </c>
      <c r="I100" s="100">
        <f t="shared" si="45"/>
        <v>59257.1</v>
      </c>
      <c r="J100" s="144"/>
    </row>
    <row r="101" spans="1:12" s="133" customFormat="1" ht="21" customHeight="1" x14ac:dyDescent="0.2">
      <c r="A101" s="40"/>
      <c r="B101" s="40"/>
      <c r="C101" s="40"/>
      <c r="D101" s="47"/>
      <c r="E101" s="47"/>
      <c r="F101" s="32" t="s">
        <v>299</v>
      </c>
      <c r="G101" s="100">
        <f>+G102</f>
        <v>39138.400000000001</v>
      </c>
      <c r="H101" s="100">
        <f t="shared" ref="H101:I101" si="46">+H102</f>
        <v>40616.5</v>
      </c>
      <c r="I101" s="100">
        <f t="shared" si="46"/>
        <v>59257.1</v>
      </c>
      <c r="J101" s="144"/>
    </row>
    <row r="102" spans="1:12" s="133" customFormat="1" ht="21" customHeight="1" x14ac:dyDescent="0.2">
      <c r="A102" s="40"/>
      <c r="B102" s="40"/>
      <c r="C102" s="40"/>
      <c r="D102" s="47"/>
      <c r="E102" s="47"/>
      <c r="F102" s="32" t="s">
        <v>300</v>
      </c>
      <c r="G102" s="100">
        <f>+'Հավելված 4'!D15</f>
        <v>39138.400000000001</v>
      </c>
      <c r="H102" s="101">
        <f>+'Հավելված 4'!E17</f>
        <v>40616.5</v>
      </c>
      <c r="I102" s="101">
        <f>+'Հավելված 4'!F15</f>
        <v>59257.1</v>
      </c>
      <c r="J102" s="144"/>
    </row>
    <row r="103" spans="1:12" s="133" customFormat="1" ht="23.25" customHeight="1" x14ac:dyDescent="0.2">
      <c r="A103" s="66"/>
      <c r="B103" s="66"/>
      <c r="C103" s="66"/>
      <c r="D103" s="65"/>
      <c r="E103" s="65">
        <v>11001</v>
      </c>
      <c r="F103" s="32" t="s">
        <v>288</v>
      </c>
      <c r="G103" s="100">
        <f>+G105</f>
        <v>-39138.400000000001</v>
      </c>
      <c r="H103" s="100">
        <f t="shared" ref="H103:I103" si="47">+H105</f>
        <v>-40616.5</v>
      </c>
      <c r="I103" s="100">
        <f t="shared" si="47"/>
        <v>-59257.1</v>
      </c>
      <c r="J103" s="144"/>
    </row>
    <row r="104" spans="1:12" s="132" customFormat="1" ht="27" customHeight="1" x14ac:dyDescent="0.2">
      <c r="A104" s="135"/>
      <c r="B104" s="135"/>
      <c r="C104" s="135"/>
      <c r="D104" s="135"/>
      <c r="E104" s="47"/>
      <c r="F104" s="131" t="s">
        <v>49</v>
      </c>
      <c r="G104" s="100"/>
      <c r="H104" s="101"/>
      <c r="I104" s="101"/>
      <c r="J104" s="144"/>
    </row>
    <row r="105" spans="1:12" s="132" customFormat="1" ht="27.75" customHeight="1" x14ac:dyDescent="0.2">
      <c r="A105" s="40"/>
      <c r="B105" s="40"/>
      <c r="C105" s="40"/>
      <c r="D105" s="47"/>
      <c r="E105" s="47"/>
      <c r="F105" s="41" t="s">
        <v>297</v>
      </c>
      <c r="G105" s="100">
        <f>+G107</f>
        <v>-39138.400000000001</v>
      </c>
      <c r="H105" s="100">
        <f t="shared" ref="H105:I105" si="48">+H107</f>
        <v>-40616.5</v>
      </c>
      <c r="I105" s="100">
        <f t="shared" si="48"/>
        <v>-59257.1</v>
      </c>
      <c r="J105" s="144"/>
      <c r="K105" s="137"/>
      <c r="L105" s="137"/>
    </row>
    <row r="106" spans="1:12" s="132" customFormat="1" ht="45.75" customHeight="1" x14ac:dyDescent="0.2">
      <c r="A106" s="40"/>
      <c r="B106" s="40"/>
      <c r="C106" s="40"/>
      <c r="D106" s="47"/>
      <c r="E106" s="47"/>
      <c r="F106" s="32" t="s">
        <v>298</v>
      </c>
      <c r="G106" s="100"/>
      <c r="H106" s="101"/>
      <c r="I106" s="101"/>
      <c r="J106" s="144"/>
      <c r="K106" s="144"/>
      <c r="L106" s="144"/>
    </row>
    <row r="107" spans="1:12" s="132" customFormat="1" ht="21" customHeight="1" x14ac:dyDescent="0.2">
      <c r="A107" s="40"/>
      <c r="B107" s="40"/>
      <c r="C107" s="40"/>
      <c r="D107" s="47"/>
      <c r="E107" s="47"/>
      <c r="F107" s="32" t="s">
        <v>16</v>
      </c>
      <c r="G107" s="100">
        <f>+G108</f>
        <v>-39138.400000000001</v>
      </c>
      <c r="H107" s="100">
        <f t="shared" ref="H107:H109" si="49">+H108</f>
        <v>-40616.5</v>
      </c>
      <c r="I107" s="100">
        <f t="shared" ref="I107:I109" si="50">+I108</f>
        <v>-59257.1</v>
      </c>
      <c r="J107" s="144"/>
    </row>
    <row r="108" spans="1:12" s="133" customFormat="1" ht="21" customHeight="1" x14ac:dyDescent="0.2">
      <c r="A108" s="40"/>
      <c r="B108" s="40"/>
      <c r="C108" s="40"/>
      <c r="D108" s="47"/>
      <c r="E108" s="47"/>
      <c r="F108" s="32" t="s">
        <v>51</v>
      </c>
      <c r="G108" s="100">
        <f>+G109</f>
        <v>-39138.400000000001</v>
      </c>
      <c r="H108" s="100">
        <f t="shared" si="49"/>
        <v>-40616.5</v>
      </c>
      <c r="I108" s="100">
        <f t="shared" si="50"/>
        <v>-59257.1</v>
      </c>
      <c r="J108" s="144"/>
    </row>
    <row r="109" spans="1:12" s="133" customFormat="1" ht="21" customHeight="1" x14ac:dyDescent="0.2">
      <c r="A109" s="40"/>
      <c r="B109" s="40"/>
      <c r="C109" s="40"/>
      <c r="D109" s="47"/>
      <c r="E109" s="47"/>
      <c r="F109" s="32" t="s">
        <v>299</v>
      </c>
      <c r="G109" s="100">
        <f>+G110</f>
        <v>-39138.400000000001</v>
      </c>
      <c r="H109" s="100">
        <f t="shared" si="49"/>
        <v>-40616.5</v>
      </c>
      <c r="I109" s="100">
        <f t="shared" si="50"/>
        <v>-59257.1</v>
      </c>
      <c r="J109" s="144"/>
    </row>
    <row r="110" spans="1:12" s="133" customFormat="1" ht="25.5" customHeight="1" x14ac:dyDescent="0.2">
      <c r="A110" s="40"/>
      <c r="B110" s="40"/>
      <c r="C110" s="40"/>
      <c r="D110" s="47"/>
      <c r="E110" s="47"/>
      <c r="F110" s="32" t="s">
        <v>300</v>
      </c>
      <c r="G110" s="100">
        <f>+-'Հավելված 4'!D17</f>
        <v>-39138.400000000001</v>
      </c>
      <c r="H110" s="100">
        <f>+-'Հավելված 4'!E15</f>
        <v>-40616.5</v>
      </c>
      <c r="I110" s="100">
        <f>+-'Հավելված 4'!F15</f>
        <v>-59257.1</v>
      </c>
      <c r="J110" s="144"/>
    </row>
  </sheetData>
  <mergeCells count="5">
    <mergeCell ref="A4:I4"/>
    <mergeCell ref="A7:C7"/>
    <mergeCell ref="D7:E7"/>
    <mergeCell ref="F7:F8"/>
    <mergeCell ref="G7:I7"/>
  </mergeCells>
  <pageMargins left="0.24" right="0.23622047244094499" top="0.47244094488188998" bottom="0.511811023622047" header="0.31496062992126" footer="0.31496062992126"/>
  <pageSetup paperSize="9" scale="78" firstPageNumber="7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6"/>
  <sheetViews>
    <sheetView zoomScaleNormal="100" workbookViewId="0">
      <selection activeCell="D15" sqref="D15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61.5" style="1" customWidth="1"/>
    <col min="4" max="4" width="19.5" style="1" customWidth="1"/>
    <col min="5" max="5" width="26.5" style="1" customWidth="1"/>
    <col min="6" max="6" width="27.1640625" style="1" customWidth="1"/>
    <col min="7" max="7" width="18.5" style="1" customWidth="1"/>
    <col min="8" max="8" width="14" style="1" bestFit="1" customWidth="1"/>
    <col min="9" max="10" width="10.6640625" style="1"/>
    <col min="11" max="11" width="18.33203125" style="1" bestFit="1" customWidth="1"/>
    <col min="12" max="16384" width="10.6640625" style="1"/>
  </cols>
  <sheetData>
    <row r="1" spans="1:45" x14ac:dyDescent="0.3">
      <c r="F1" s="9" t="s">
        <v>45</v>
      </c>
    </row>
    <row r="2" spans="1:45" x14ac:dyDescent="0.3">
      <c r="A2" s="34"/>
      <c r="B2" s="34"/>
      <c r="C2" s="34"/>
      <c r="D2" s="34"/>
      <c r="E2" s="34"/>
      <c r="F2" s="37" t="s">
        <v>104</v>
      </c>
      <c r="G2" s="34"/>
      <c r="I2" s="24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</row>
    <row r="3" spans="1:45" x14ac:dyDescent="0.3">
      <c r="A3" s="34"/>
      <c r="B3" s="34"/>
      <c r="C3" s="34"/>
      <c r="D3" s="34"/>
      <c r="E3" s="34"/>
      <c r="F3" s="37" t="s">
        <v>52</v>
      </c>
      <c r="G3" s="34"/>
      <c r="I3" s="24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</row>
    <row r="4" spans="1:45" ht="62.25" customHeight="1" x14ac:dyDescent="0.3">
      <c r="A4" s="222" t="s">
        <v>258</v>
      </c>
      <c r="B4" s="222"/>
      <c r="C4" s="222"/>
      <c r="D4" s="222"/>
      <c r="E4" s="222"/>
      <c r="F4" s="222"/>
    </row>
    <row r="5" spans="1:45" ht="27" customHeight="1" x14ac:dyDescent="0.3">
      <c r="B5" s="35"/>
      <c r="C5" s="35"/>
      <c r="D5" s="35"/>
      <c r="E5" s="35"/>
      <c r="F5" s="14" t="s">
        <v>67</v>
      </c>
    </row>
    <row r="6" spans="1:45" ht="64.5" customHeight="1" x14ac:dyDescent="0.3">
      <c r="A6" s="248" t="s">
        <v>0</v>
      </c>
      <c r="B6" s="249"/>
      <c r="C6" s="250" t="s">
        <v>46</v>
      </c>
      <c r="D6" s="252" t="s">
        <v>21</v>
      </c>
      <c r="E6" s="253"/>
      <c r="F6" s="254"/>
    </row>
    <row r="7" spans="1:45" ht="51.75" customHeight="1" x14ac:dyDescent="0.3">
      <c r="A7" s="29" t="s">
        <v>47</v>
      </c>
      <c r="B7" s="29" t="s">
        <v>48</v>
      </c>
      <c r="C7" s="251"/>
      <c r="D7" s="48" t="s">
        <v>106</v>
      </c>
      <c r="E7" s="48" t="s">
        <v>107</v>
      </c>
      <c r="F7" s="48" t="s">
        <v>65</v>
      </c>
    </row>
    <row r="8" spans="1:45" s="2" customFormat="1" ht="24.75" customHeight="1" x14ac:dyDescent="0.3">
      <c r="A8" s="27"/>
      <c r="B8" s="27"/>
      <c r="C8" s="59" t="s">
        <v>18</v>
      </c>
      <c r="D8" s="30">
        <f t="shared" ref="D8:E8" si="0">D10</f>
        <v>60974.7</v>
      </c>
      <c r="E8" s="30">
        <f t="shared" si="0"/>
        <v>109126.3</v>
      </c>
      <c r="F8" s="30">
        <f>F10</f>
        <v>127766.9</v>
      </c>
      <c r="G8" s="31"/>
      <c r="H8" s="31"/>
      <c r="I8" s="31"/>
      <c r="J8" s="31"/>
      <c r="K8" s="31"/>
    </row>
    <row r="9" spans="1:45" x14ac:dyDescent="0.3">
      <c r="A9" s="29"/>
      <c r="B9" s="29"/>
      <c r="C9" s="60" t="s">
        <v>3</v>
      </c>
      <c r="D9" s="48"/>
      <c r="E9" s="48"/>
      <c r="F9" s="48"/>
    </row>
    <row r="10" spans="1:45" ht="20.25" customHeight="1" x14ac:dyDescent="0.3">
      <c r="A10" s="45"/>
      <c r="B10" s="28"/>
      <c r="C10" s="28" t="s">
        <v>13</v>
      </c>
      <c r="D10" s="4">
        <f>D12+D15</f>
        <v>60974.7</v>
      </c>
      <c r="E10" s="4">
        <f t="shared" ref="E10:F10" si="1">E12+E15</f>
        <v>109126.3</v>
      </c>
      <c r="F10" s="4">
        <f t="shared" si="1"/>
        <v>127766.9</v>
      </c>
    </row>
    <row r="11" spans="1:45" x14ac:dyDescent="0.3">
      <c r="A11" s="45"/>
      <c r="B11" s="45"/>
      <c r="C11" s="45" t="s">
        <v>43</v>
      </c>
      <c r="D11" s="4"/>
      <c r="E11" s="4"/>
      <c r="F11" s="4"/>
    </row>
    <row r="12" spans="1:45" ht="43.5" customHeight="1" x14ac:dyDescent="0.3">
      <c r="A12" s="45">
        <v>1023</v>
      </c>
      <c r="B12" s="45">
        <v>31001</v>
      </c>
      <c r="C12" s="7" t="s">
        <v>44</v>
      </c>
      <c r="D12" s="4">
        <f t="shared" ref="D12:E12" si="2">D14</f>
        <v>21836.3</v>
      </c>
      <c r="E12" s="4">
        <f t="shared" si="2"/>
        <v>68509.8</v>
      </c>
      <c r="F12" s="4">
        <f t="shared" ref="F12" si="3">F14</f>
        <v>68509.8</v>
      </c>
      <c r="G12" s="194"/>
    </row>
    <row r="13" spans="1:45" ht="24" customHeight="1" x14ac:dyDescent="0.3">
      <c r="A13" s="45"/>
      <c r="B13" s="45"/>
      <c r="C13" s="45" t="s">
        <v>49</v>
      </c>
      <c r="D13" s="81"/>
      <c r="E13" s="81"/>
      <c r="F13" s="4"/>
    </row>
    <row r="14" spans="1:45" ht="22.5" customHeight="1" x14ac:dyDescent="0.3">
      <c r="A14" s="45"/>
      <c r="B14" s="45"/>
      <c r="C14" s="7" t="s">
        <v>1</v>
      </c>
      <c r="D14" s="4">
        <f>'Հավելված 3'!G62</f>
        <v>21836.3</v>
      </c>
      <c r="E14" s="4">
        <f>'Հավելված 3'!H62</f>
        <v>68509.8</v>
      </c>
      <c r="F14" s="4">
        <f>'Հավելված 3'!I62</f>
        <v>68509.8</v>
      </c>
    </row>
    <row r="15" spans="1:45" ht="43.5" customHeight="1" x14ac:dyDescent="0.3">
      <c r="A15" s="45" t="s">
        <v>252</v>
      </c>
      <c r="B15" s="45" t="s">
        <v>126</v>
      </c>
      <c r="C15" s="7" t="s">
        <v>127</v>
      </c>
      <c r="D15" s="4">
        <f>D17</f>
        <v>39138.400000000001</v>
      </c>
      <c r="E15" s="4">
        <f t="shared" ref="E15" si="4">E17</f>
        <v>40616.5</v>
      </c>
      <c r="F15" s="4">
        <f>F17</f>
        <v>59257.1</v>
      </c>
    </row>
    <row r="16" spans="1:45" ht="24" customHeight="1" x14ac:dyDescent="0.3">
      <c r="A16" s="45"/>
      <c r="B16" s="45"/>
      <c r="C16" s="45" t="s">
        <v>14</v>
      </c>
      <c r="D16" s="81"/>
      <c r="E16" s="81"/>
      <c r="F16" s="4"/>
    </row>
    <row r="17" spans="1:6" ht="22.5" customHeight="1" x14ac:dyDescent="0.3">
      <c r="A17" s="45"/>
      <c r="B17" s="45"/>
      <c r="C17" s="7" t="s">
        <v>13</v>
      </c>
      <c r="D17" s="4">
        <f>SUM(D19:D26)</f>
        <v>39138.400000000001</v>
      </c>
      <c r="E17" s="4">
        <f>SUM(E19:E26)</f>
        <v>40616.5</v>
      </c>
      <c r="F17" s="4">
        <f t="shared" ref="F17" si="5">SUM(F19:F26)</f>
        <v>59257.1</v>
      </c>
    </row>
    <row r="18" spans="1:6" ht="32.25" customHeight="1" x14ac:dyDescent="0.3">
      <c r="A18" s="45"/>
      <c r="B18" s="45"/>
      <c r="C18" s="7" t="s">
        <v>253</v>
      </c>
      <c r="D18" s="4"/>
      <c r="E18" s="4"/>
      <c r="F18" s="4"/>
    </row>
    <row r="19" spans="1:6" ht="51.75" x14ac:dyDescent="0.3">
      <c r="A19" s="136"/>
      <c r="B19" s="136"/>
      <c r="C19" s="7" t="s">
        <v>267</v>
      </c>
      <c r="D19" s="4">
        <v>0</v>
      </c>
      <c r="E19" s="4">
        <v>0</v>
      </c>
      <c r="F19" s="4">
        <f>+'Հավելված 2'!D16</f>
        <v>9940.6</v>
      </c>
    </row>
    <row r="20" spans="1:6" ht="79.5" customHeight="1" x14ac:dyDescent="0.3">
      <c r="A20" s="136"/>
      <c r="B20" s="136"/>
      <c r="C20" s="7" t="s">
        <v>260</v>
      </c>
      <c r="D20" s="4">
        <v>0</v>
      </c>
      <c r="E20" s="4">
        <v>0</v>
      </c>
      <c r="F20" s="4">
        <f>+'Հավելված 2'!D17</f>
        <v>6700</v>
      </c>
    </row>
    <row r="21" spans="1:6" ht="78" customHeight="1" x14ac:dyDescent="0.3">
      <c r="A21" s="136"/>
      <c r="B21" s="136"/>
      <c r="C21" s="7" t="s">
        <v>263</v>
      </c>
      <c r="D21" s="4">
        <v>0</v>
      </c>
      <c r="E21" s="4">
        <v>0</v>
      </c>
      <c r="F21" s="4">
        <f>+'Հավելված 2'!D18</f>
        <v>2000</v>
      </c>
    </row>
    <row r="22" spans="1:6" ht="42" customHeight="1" x14ac:dyDescent="0.3">
      <c r="A22" s="136"/>
      <c r="B22" s="136"/>
      <c r="C22" s="7" t="s">
        <v>265</v>
      </c>
      <c r="D22" s="4">
        <v>38551.300000000003</v>
      </c>
      <c r="E22" s="4">
        <v>38551.300000000003</v>
      </c>
      <c r="F22" s="4">
        <f>+'Հավելված 2'!D19</f>
        <v>38551.300000000003</v>
      </c>
    </row>
    <row r="23" spans="1:6" ht="60.75" customHeight="1" x14ac:dyDescent="0.3">
      <c r="A23" s="136"/>
      <c r="B23" s="136"/>
      <c r="C23" s="7" t="s">
        <v>268</v>
      </c>
      <c r="D23" s="4">
        <v>0</v>
      </c>
      <c r="E23" s="4">
        <v>778.1</v>
      </c>
      <c r="F23" s="4">
        <v>778.1</v>
      </c>
    </row>
    <row r="24" spans="1:6" ht="102" customHeight="1" x14ac:dyDescent="0.3">
      <c r="A24" s="136"/>
      <c r="B24" s="136"/>
      <c r="C24" s="7" t="s">
        <v>261</v>
      </c>
      <c r="D24" s="4">
        <v>0</v>
      </c>
      <c r="E24" s="4">
        <v>540</v>
      </c>
      <c r="F24" s="4">
        <v>540</v>
      </c>
    </row>
    <row r="25" spans="1:6" ht="92.25" customHeight="1" x14ac:dyDescent="0.3">
      <c r="A25" s="136"/>
      <c r="B25" s="136"/>
      <c r="C25" s="7" t="s">
        <v>264</v>
      </c>
      <c r="D25" s="4">
        <v>0</v>
      </c>
      <c r="E25" s="4">
        <v>160</v>
      </c>
      <c r="F25" s="4">
        <v>160</v>
      </c>
    </row>
    <row r="26" spans="1:6" ht="78" customHeight="1" x14ac:dyDescent="0.3">
      <c r="A26" s="45"/>
      <c r="B26" s="45"/>
      <c r="C26" s="7" t="s">
        <v>266</v>
      </c>
      <c r="D26" s="4">
        <v>587.1</v>
      </c>
      <c r="E26" s="4">
        <v>587.1</v>
      </c>
      <c r="F26" s="4">
        <v>587.1</v>
      </c>
    </row>
  </sheetData>
  <mergeCells count="4">
    <mergeCell ref="A4:F4"/>
    <mergeCell ref="A6:B6"/>
    <mergeCell ref="C6:C7"/>
    <mergeCell ref="D6:F6"/>
  </mergeCells>
  <pageMargins left="0.56999999999999995" right="0.17" top="0.46" bottom="0.44" header="0.3" footer="0.2"/>
  <pageSetup scale="80" firstPageNumber="12" orientation="landscape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>
      <selection activeCell="I6" sqref="I6"/>
    </sheetView>
  </sheetViews>
  <sheetFormatPr defaultRowHeight="12.75" x14ac:dyDescent="0.2"/>
  <cols>
    <col min="1" max="1" width="15.6640625" customWidth="1"/>
    <col min="2" max="2" width="21.1640625" customWidth="1"/>
    <col min="5" max="5" width="32" customWidth="1"/>
    <col min="6" max="6" width="39.1640625" customWidth="1"/>
    <col min="7" max="7" width="33.6640625" customWidth="1"/>
  </cols>
  <sheetData>
    <row r="1" spans="1:8" s="33" customFormat="1" ht="17.25" x14ac:dyDescent="0.3">
      <c r="G1" s="5" t="s">
        <v>50</v>
      </c>
    </row>
    <row r="2" spans="1:8" s="33" customFormat="1" ht="17.25" x14ac:dyDescent="0.3">
      <c r="G2" s="43" t="s">
        <v>104</v>
      </c>
    </row>
    <row r="3" spans="1:8" s="33" customFormat="1" ht="18.75" customHeight="1" x14ac:dyDescent="0.3">
      <c r="G3" s="43" t="s">
        <v>52</v>
      </c>
    </row>
    <row r="4" spans="1:8" s="33" customFormat="1" ht="53.25" customHeight="1" x14ac:dyDescent="0.3">
      <c r="A4" s="255" t="s">
        <v>177</v>
      </c>
      <c r="B4" s="255"/>
      <c r="C4" s="255"/>
      <c r="D4" s="255"/>
      <c r="E4" s="255"/>
      <c r="F4" s="255"/>
      <c r="G4" s="255"/>
      <c r="H4" s="111"/>
    </row>
    <row r="5" spans="1:8" s="33" customFormat="1" ht="25.5" customHeight="1" x14ac:dyDescent="0.3">
      <c r="A5" s="95"/>
      <c r="B5" s="95"/>
      <c r="C5" s="95"/>
      <c r="G5" s="64" t="s">
        <v>67</v>
      </c>
    </row>
    <row r="6" spans="1:8" s="103" customFormat="1" ht="107.25" customHeight="1" x14ac:dyDescent="0.3">
      <c r="A6" s="268" t="s">
        <v>36</v>
      </c>
      <c r="B6" s="268"/>
      <c r="C6" s="268" t="s">
        <v>178</v>
      </c>
      <c r="D6" s="268"/>
      <c r="E6" s="268"/>
      <c r="F6" s="268" t="s">
        <v>179</v>
      </c>
      <c r="G6" s="112" t="s">
        <v>183</v>
      </c>
    </row>
    <row r="7" spans="1:8" s="103" customFormat="1" ht="22.5" customHeight="1" x14ac:dyDescent="0.3">
      <c r="A7" s="113" t="s">
        <v>22</v>
      </c>
      <c r="B7" s="113" t="s">
        <v>23</v>
      </c>
      <c r="C7" s="268"/>
      <c r="D7" s="268"/>
      <c r="E7" s="268"/>
      <c r="F7" s="268"/>
      <c r="G7" s="112" t="s">
        <v>180</v>
      </c>
    </row>
    <row r="8" spans="1:8" s="103" customFormat="1" ht="12.75" customHeight="1" x14ac:dyDescent="0.3">
      <c r="A8" s="104">
        <v>1</v>
      </c>
      <c r="B8" s="104">
        <v>2</v>
      </c>
      <c r="C8" s="269">
        <v>3</v>
      </c>
      <c r="D8" s="270"/>
      <c r="E8" s="271"/>
      <c r="F8" s="104">
        <v>4</v>
      </c>
      <c r="G8" s="104">
        <v>5</v>
      </c>
    </row>
    <row r="9" spans="1:8" s="103" customFormat="1" ht="30.6" customHeight="1" x14ac:dyDescent="0.3">
      <c r="A9" s="256" t="s">
        <v>18</v>
      </c>
      <c r="B9" s="257"/>
      <c r="C9" s="257"/>
      <c r="D9" s="257"/>
      <c r="E9" s="257"/>
      <c r="F9" s="258"/>
      <c r="G9" s="114">
        <f>+G10</f>
        <v>48360</v>
      </c>
      <c r="H9" s="105"/>
    </row>
    <row r="10" spans="1:8" s="103" customFormat="1" ht="27" customHeight="1" x14ac:dyDescent="0.3">
      <c r="A10" s="259" t="s">
        <v>1</v>
      </c>
      <c r="B10" s="260"/>
      <c r="C10" s="260"/>
      <c r="D10" s="260"/>
      <c r="E10" s="260"/>
      <c r="F10" s="261"/>
      <c r="G10" s="114">
        <f>G11</f>
        <v>48360</v>
      </c>
    </row>
    <row r="11" spans="1:8" s="103" customFormat="1" ht="31.9" customHeight="1" x14ac:dyDescent="0.3">
      <c r="A11" s="117">
        <v>1023</v>
      </c>
      <c r="B11" s="262" t="s">
        <v>2</v>
      </c>
      <c r="C11" s="263"/>
      <c r="D11" s="263"/>
      <c r="E11" s="264"/>
      <c r="F11" s="118"/>
      <c r="G11" s="119">
        <f>G12</f>
        <v>48360</v>
      </c>
    </row>
    <row r="12" spans="1:8" s="103" customFormat="1" ht="57.75" customHeight="1" x14ac:dyDescent="0.3">
      <c r="A12" s="109"/>
      <c r="B12" s="120">
        <v>11014</v>
      </c>
      <c r="C12" s="265" t="s">
        <v>164</v>
      </c>
      <c r="D12" s="266"/>
      <c r="E12" s="267"/>
      <c r="F12" s="121" t="s">
        <v>1</v>
      </c>
      <c r="G12" s="119">
        <f>G13</f>
        <v>48360</v>
      </c>
    </row>
    <row r="13" spans="1:8" s="103" customFormat="1" ht="44.25" customHeight="1" x14ac:dyDescent="0.3">
      <c r="A13" s="110"/>
      <c r="B13" s="106"/>
      <c r="C13" s="107"/>
      <c r="D13" s="107"/>
      <c r="E13" s="107"/>
      <c r="F13" s="108" t="s">
        <v>181</v>
      </c>
      <c r="G13" s="115">
        <f>+'Հավելված 3'!I44</f>
        <v>48360</v>
      </c>
    </row>
  </sheetData>
  <mergeCells count="9">
    <mergeCell ref="A4:G4"/>
    <mergeCell ref="A9:F9"/>
    <mergeCell ref="A10:F10"/>
    <mergeCell ref="B11:E11"/>
    <mergeCell ref="C12:E12"/>
    <mergeCell ref="A6:B6"/>
    <mergeCell ref="C6:E7"/>
    <mergeCell ref="F6:F7"/>
    <mergeCell ref="C8:E8"/>
  </mergeCells>
  <pageMargins left="0.2" right="0.2" top="0.4" bottom="0.47" header="0.3" footer="0.3"/>
  <pageSetup paperSize="9" firstPageNumber="14" orientation="landscape" useFirstPageNumber="1" verticalDpi="0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zoomScaleNormal="100" zoomScaleSheetLayoutView="100" workbookViewId="0">
      <selection activeCell="J8" sqref="J8"/>
    </sheetView>
  </sheetViews>
  <sheetFormatPr defaultColWidth="10.6640625" defaultRowHeight="17.25" x14ac:dyDescent="0.3"/>
  <cols>
    <col min="1" max="1" width="8.5" style="33" customWidth="1"/>
    <col min="2" max="2" width="10.33203125" style="33" customWidth="1"/>
    <col min="3" max="3" width="8" style="33" customWidth="1"/>
    <col min="4" max="4" width="11.1640625" style="33" customWidth="1"/>
    <col min="5" max="5" width="12.5" style="33" customWidth="1"/>
    <col min="6" max="6" width="19.33203125" style="33" customWidth="1"/>
    <col min="7" max="7" width="14.83203125" style="33" bestFit="1" customWidth="1"/>
    <col min="8" max="8" width="17.1640625" style="33" customWidth="1"/>
    <col min="9" max="9" width="39.5" style="33" customWidth="1"/>
    <col min="10" max="10" width="19.1640625" style="33" customWidth="1"/>
    <col min="11" max="11" width="20.33203125" style="33" customWidth="1"/>
    <col min="12" max="12" width="26.1640625" style="33" customWidth="1"/>
    <col min="13" max="13" width="17" style="33" bestFit="1" customWidth="1"/>
    <col min="14" max="14" width="24.83203125" style="33" customWidth="1"/>
    <col min="15" max="15" width="19.6640625" style="33" bestFit="1" customWidth="1"/>
    <col min="16" max="16" width="15" style="33" bestFit="1" customWidth="1"/>
    <col min="17" max="16384" width="10.6640625" style="33"/>
  </cols>
  <sheetData>
    <row r="1" spans="1:16" x14ac:dyDescent="0.3">
      <c r="L1" s="5" t="s">
        <v>83</v>
      </c>
    </row>
    <row r="2" spans="1:16" x14ac:dyDescent="0.3">
      <c r="L2" s="43" t="s">
        <v>104</v>
      </c>
    </row>
    <row r="3" spans="1:16" x14ac:dyDescent="0.3">
      <c r="L3" s="43" t="s">
        <v>52</v>
      </c>
    </row>
    <row r="4" spans="1:16" ht="53.25" customHeight="1" x14ac:dyDescent="0.3">
      <c r="A4" s="293" t="s">
        <v>110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25.5" customHeight="1" x14ac:dyDescent="0.3">
      <c r="A5" s="42"/>
      <c r="B5" s="42"/>
      <c r="C5" s="42"/>
      <c r="D5" s="42"/>
      <c r="E5" s="42"/>
      <c r="F5" s="42"/>
      <c r="L5" s="64" t="s">
        <v>67</v>
      </c>
    </row>
    <row r="6" spans="1:16" s="53" customFormat="1" ht="57.75" customHeight="1" x14ac:dyDescent="0.2">
      <c r="A6" s="294" t="s">
        <v>60</v>
      </c>
      <c r="B6" s="294" t="s">
        <v>72</v>
      </c>
      <c r="C6" s="294"/>
      <c r="D6" s="294" t="s">
        <v>73</v>
      </c>
      <c r="E6" s="294"/>
      <c r="F6" s="294"/>
      <c r="G6" s="294"/>
      <c r="H6" s="294" t="s">
        <v>74</v>
      </c>
      <c r="I6" s="294" t="s">
        <v>75</v>
      </c>
      <c r="J6" s="290" t="s">
        <v>21</v>
      </c>
      <c r="K6" s="291"/>
      <c r="L6" s="292"/>
    </row>
    <row r="7" spans="1:16" s="53" customFormat="1" ht="73.5" customHeight="1" x14ac:dyDescent="0.2">
      <c r="A7" s="294"/>
      <c r="B7" s="61" t="s">
        <v>76</v>
      </c>
      <c r="C7" s="61" t="s">
        <v>80</v>
      </c>
      <c r="D7" s="61" t="s">
        <v>76</v>
      </c>
      <c r="E7" s="61" t="s">
        <v>77</v>
      </c>
      <c r="F7" s="61" t="s">
        <v>78</v>
      </c>
      <c r="G7" s="61" t="s">
        <v>79</v>
      </c>
      <c r="H7" s="294"/>
      <c r="I7" s="294"/>
      <c r="J7" s="80" t="s">
        <v>106</v>
      </c>
      <c r="K7" s="80" t="s">
        <v>107</v>
      </c>
      <c r="L7" s="61" t="s">
        <v>65</v>
      </c>
    </row>
    <row r="8" spans="1:16" s="53" customFormat="1" ht="21.75" customHeight="1" x14ac:dyDescent="0.2">
      <c r="A8" s="295" t="s">
        <v>18</v>
      </c>
      <c r="B8" s="296"/>
      <c r="C8" s="296"/>
      <c r="D8" s="296"/>
      <c r="E8" s="296"/>
      <c r="F8" s="296"/>
      <c r="G8" s="296"/>
      <c r="H8" s="296"/>
      <c r="I8" s="297"/>
      <c r="J8" s="73">
        <f>J9+J51</f>
        <v>0</v>
      </c>
      <c r="K8" s="73">
        <f t="shared" ref="K8:L8" si="0">K9+K51</f>
        <v>0</v>
      </c>
      <c r="L8" s="73">
        <f t="shared" si="0"/>
        <v>0</v>
      </c>
    </row>
    <row r="9" spans="1:16" s="53" customFormat="1" ht="23.25" customHeight="1" x14ac:dyDescent="0.2">
      <c r="A9" s="298" t="s">
        <v>35</v>
      </c>
      <c r="B9" s="298"/>
      <c r="C9" s="298"/>
      <c r="D9" s="298"/>
      <c r="E9" s="298"/>
      <c r="F9" s="298"/>
      <c r="G9" s="298"/>
      <c r="H9" s="298"/>
      <c r="I9" s="298"/>
      <c r="J9" s="73">
        <f t="shared" ref="J9:K9" si="1">J10</f>
        <v>0</v>
      </c>
      <c r="K9" s="73">
        <f t="shared" si="1"/>
        <v>0</v>
      </c>
      <c r="L9" s="73">
        <f t="shared" ref="L9" si="2">L10</f>
        <v>0</v>
      </c>
      <c r="N9" s="67"/>
      <c r="O9" s="67"/>
      <c r="P9" s="67"/>
    </row>
    <row r="10" spans="1:16" s="53" customFormat="1" ht="30" customHeight="1" x14ac:dyDescent="0.2">
      <c r="A10" s="44"/>
      <c r="B10" s="63" t="s">
        <v>58</v>
      </c>
      <c r="C10" s="289" t="s">
        <v>57</v>
      </c>
      <c r="D10" s="289"/>
      <c r="E10" s="289"/>
      <c r="F10" s="289"/>
      <c r="G10" s="289"/>
      <c r="H10" s="289"/>
      <c r="I10" s="289"/>
      <c r="J10" s="73">
        <f>+J11+J15+J19+J25+J35+J42</f>
        <v>0</v>
      </c>
      <c r="K10" s="73">
        <f t="shared" ref="K10:L10" si="3">+K11+K15+K19+K25+K35+K42</f>
        <v>0</v>
      </c>
      <c r="L10" s="73">
        <f t="shared" si="3"/>
        <v>0</v>
      </c>
      <c r="M10" s="69"/>
      <c r="N10" s="69"/>
      <c r="O10" s="69"/>
    </row>
    <row r="11" spans="1:16" s="53" customFormat="1" ht="33" customHeight="1" x14ac:dyDescent="0.2">
      <c r="A11" s="278"/>
      <c r="B11" s="279"/>
      <c r="C11" s="280"/>
      <c r="D11" s="74" t="s">
        <v>97</v>
      </c>
      <c r="E11" s="281" t="s">
        <v>2</v>
      </c>
      <c r="F11" s="281"/>
      <c r="G11" s="281"/>
      <c r="H11" s="281"/>
      <c r="I11" s="281"/>
      <c r="J11" s="73">
        <f>'Հավելված 3'!G21</f>
        <v>-55863.199999999997</v>
      </c>
      <c r="K11" s="73">
        <f>'Հավելված 3'!H21</f>
        <v>-119904.79999999999</v>
      </c>
      <c r="L11" s="73">
        <f>'Հավելված 3'!I21</f>
        <v>-151205.40000000002</v>
      </c>
      <c r="M11" s="69"/>
      <c r="N11" s="69"/>
      <c r="O11" s="69"/>
    </row>
    <row r="12" spans="1:16" s="53" customFormat="1" ht="45.75" customHeight="1" x14ac:dyDescent="0.2">
      <c r="A12" s="278"/>
      <c r="B12" s="279"/>
      <c r="C12" s="279"/>
      <c r="D12" s="279"/>
      <c r="E12" s="280"/>
      <c r="F12" s="281" t="s">
        <v>98</v>
      </c>
      <c r="G12" s="281"/>
      <c r="H12" s="281"/>
      <c r="I12" s="281"/>
      <c r="J12" s="281"/>
      <c r="K12" s="281"/>
      <c r="L12" s="281"/>
      <c r="M12" s="69"/>
      <c r="N12" s="69"/>
      <c r="O12" s="69"/>
    </row>
    <row r="13" spans="1:16" s="53" customFormat="1" ht="30" customHeight="1" x14ac:dyDescent="0.2">
      <c r="A13" s="278"/>
      <c r="B13" s="279"/>
      <c r="C13" s="279"/>
      <c r="D13" s="279"/>
      <c r="E13" s="279"/>
      <c r="F13" s="280"/>
      <c r="G13" s="281" t="s">
        <v>56</v>
      </c>
      <c r="H13" s="281"/>
      <c r="I13" s="281"/>
      <c r="J13" s="281"/>
      <c r="K13" s="281"/>
      <c r="L13" s="281"/>
    </row>
    <row r="14" spans="1:16" s="53" customFormat="1" ht="42.75" customHeight="1" x14ac:dyDescent="0.2">
      <c r="A14" s="278"/>
      <c r="B14" s="279"/>
      <c r="C14" s="279"/>
      <c r="D14" s="279"/>
      <c r="E14" s="279"/>
      <c r="F14" s="279"/>
      <c r="G14" s="280"/>
      <c r="H14" s="281" t="s">
        <v>99</v>
      </c>
      <c r="I14" s="281"/>
      <c r="J14" s="281"/>
      <c r="K14" s="281"/>
      <c r="L14" s="281"/>
    </row>
    <row r="15" spans="1:16" s="53" customFormat="1" ht="38.25" customHeight="1" x14ac:dyDescent="0.2">
      <c r="A15" s="96"/>
      <c r="B15" s="96"/>
      <c r="C15" s="96"/>
      <c r="D15" s="127" t="s">
        <v>239</v>
      </c>
      <c r="E15" s="272" t="s">
        <v>185</v>
      </c>
      <c r="F15" s="272"/>
      <c r="G15" s="272"/>
      <c r="H15" s="272"/>
      <c r="I15" s="272"/>
      <c r="J15" s="98">
        <f>+'Հավելված 3'!G36</f>
        <v>-19391.5</v>
      </c>
      <c r="K15" s="98">
        <f>+'Հավելված 3'!H36</f>
        <v>-19391.5</v>
      </c>
      <c r="L15" s="98">
        <f>+'Հավելված 3'!I36</f>
        <v>-19391.5</v>
      </c>
    </row>
    <row r="16" spans="1:16" s="53" customFormat="1" ht="52.5" customHeight="1" x14ac:dyDescent="0.2">
      <c r="A16" s="96"/>
      <c r="B16" s="96"/>
      <c r="C16" s="96"/>
      <c r="D16" s="96"/>
      <c r="E16" s="96"/>
      <c r="F16" s="272" t="s">
        <v>240</v>
      </c>
      <c r="G16" s="272"/>
      <c r="H16" s="272"/>
      <c r="I16" s="272"/>
      <c r="J16" s="272"/>
      <c r="K16" s="272"/>
      <c r="L16" s="272"/>
    </row>
    <row r="17" spans="1:12" s="53" customFormat="1" ht="38.25" customHeight="1" x14ac:dyDescent="0.2">
      <c r="A17" s="96"/>
      <c r="B17" s="96"/>
      <c r="C17" s="96"/>
      <c r="D17" s="96"/>
      <c r="E17" s="96"/>
      <c r="F17" s="96"/>
      <c r="G17" s="272" t="s">
        <v>56</v>
      </c>
      <c r="H17" s="272"/>
      <c r="I17" s="272"/>
      <c r="J17" s="272"/>
      <c r="K17" s="272"/>
      <c r="L17" s="272"/>
    </row>
    <row r="18" spans="1:12" s="53" customFormat="1" ht="46.5" customHeight="1" x14ac:dyDescent="0.2">
      <c r="A18" s="96"/>
      <c r="B18" s="96"/>
      <c r="C18" s="96"/>
      <c r="D18" s="96"/>
      <c r="E18" s="96"/>
      <c r="F18" s="96"/>
      <c r="G18" s="96"/>
      <c r="H18" s="272" t="s">
        <v>241</v>
      </c>
      <c r="I18" s="272"/>
      <c r="J18" s="272"/>
      <c r="K18" s="272"/>
      <c r="L18" s="272"/>
    </row>
    <row r="19" spans="1:12" s="53" customFormat="1" ht="38.25" customHeight="1" x14ac:dyDescent="0.2">
      <c r="A19" s="96"/>
      <c r="B19" s="96"/>
      <c r="C19" s="96"/>
      <c r="D19" s="97" t="s">
        <v>163</v>
      </c>
      <c r="E19" s="272" t="s">
        <v>164</v>
      </c>
      <c r="F19" s="272"/>
      <c r="G19" s="272"/>
      <c r="H19" s="272"/>
      <c r="I19" s="272"/>
      <c r="J19" s="98">
        <f>+'Հավելված 3'!G44</f>
        <v>14280</v>
      </c>
      <c r="K19" s="98">
        <f>+'Հավելված 3'!H44</f>
        <v>35700</v>
      </c>
      <c r="L19" s="98">
        <f>+'Հավելված 3'!I44</f>
        <v>48360</v>
      </c>
    </row>
    <row r="20" spans="1:12" s="53" customFormat="1" ht="38.25" customHeight="1" x14ac:dyDescent="0.2">
      <c r="A20" s="96"/>
      <c r="B20" s="96"/>
      <c r="C20" s="96"/>
      <c r="D20" s="96"/>
      <c r="E20" s="96"/>
      <c r="F20" s="272" t="s">
        <v>165</v>
      </c>
      <c r="G20" s="272"/>
      <c r="H20" s="272"/>
      <c r="I20" s="272"/>
      <c r="J20" s="272"/>
      <c r="K20" s="272"/>
      <c r="L20" s="272"/>
    </row>
    <row r="21" spans="1:12" s="53" customFormat="1" ht="38.25" customHeight="1" x14ac:dyDescent="0.2">
      <c r="A21" s="96"/>
      <c r="B21" s="96"/>
      <c r="C21" s="96"/>
      <c r="D21" s="96"/>
      <c r="E21" s="96"/>
      <c r="F21" s="96"/>
      <c r="G21" s="272" t="s">
        <v>56</v>
      </c>
      <c r="H21" s="272"/>
      <c r="I21" s="272"/>
      <c r="J21" s="272"/>
      <c r="K21" s="272"/>
      <c r="L21" s="272"/>
    </row>
    <row r="22" spans="1:12" s="53" customFormat="1" ht="38.25" customHeight="1" x14ac:dyDescent="0.2">
      <c r="A22" s="96"/>
      <c r="B22" s="96"/>
      <c r="C22" s="96"/>
      <c r="D22" s="96"/>
      <c r="E22" s="96"/>
      <c r="F22" s="96"/>
      <c r="G22" s="96"/>
      <c r="H22" s="272" t="s">
        <v>166</v>
      </c>
      <c r="I22" s="272"/>
      <c r="J22" s="272"/>
      <c r="K22" s="272"/>
      <c r="L22" s="272"/>
    </row>
    <row r="23" spans="1:12" s="53" customFormat="1" ht="38.25" customHeight="1" x14ac:dyDescent="0.2">
      <c r="A23" s="96"/>
      <c r="B23" s="96"/>
      <c r="C23" s="96"/>
      <c r="D23" s="96"/>
      <c r="E23" s="96"/>
      <c r="F23" s="96"/>
      <c r="G23" s="96"/>
      <c r="H23" s="96"/>
      <c r="I23" s="96" t="s">
        <v>167</v>
      </c>
      <c r="J23" s="73">
        <v>0</v>
      </c>
      <c r="K23" s="122" t="s">
        <v>116</v>
      </c>
      <c r="L23" s="122">
        <v>2</v>
      </c>
    </row>
    <row r="24" spans="1:12" s="53" customFormat="1" ht="53.25" customHeight="1" x14ac:dyDescent="0.2">
      <c r="A24" s="96"/>
      <c r="B24" s="96"/>
      <c r="C24" s="96"/>
      <c r="D24" s="96"/>
      <c r="E24" s="96"/>
      <c r="F24" s="96"/>
      <c r="G24" s="96"/>
      <c r="H24" s="96"/>
      <c r="I24" s="96" t="s">
        <v>168</v>
      </c>
      <c r="J24" s="73">
        <v>0</v>
      </c>
      <c r="K24" s="122" t="s">
        <v>116</v>
      </c>
      <c r="L24" s="122">
        <v>2</v>
      </c>
    </row>
    <row r="25" spans="1:12" s="53" customFormat="1" ht="48.75" customHeight="1" x14ac:dyDescent="0.2">
      <c r="A25" s="286"/>
      <c r="B25" s="287"/>
      <c r="C25" s="288"/>
      <c r="D25" s="85" t="s">
        <v>111</v>
      </c>
      <c r="E25" s="289" t="s">
        <v>112</v>
      </c>
      <c r="F25" s="289"/>
      <c r="G25" s="289"/>
      <c r="H25" s="289"/>
      <c r="I25" s="289"/>
      <c r="J25" s="73">
        <f>+'Հավելված 3'!G53</f>
        <v>0</v>
      </c>
      <c r="K25" s="138">
        <f>+'Հավելված 3'!H53</f>
        <v>-5530</v>
      </c>
      <c r="L25" s="138">
        <f>+'Հավելված 3'!I53</f>
        <v>-5530</v>
      </c>
    </row>
    <row r="26" spans="1:12" s="53" customFormat="1" ht="45" customHeight="1" x14ac:dyDescent="0.2">
      <c r="A26" s="286"/>
      <c r="B26" s="287"/>
      <c r="C26" s="287"/>
      <c r="D26" s="287"/>
      <c r="E26" s="288"/>
      <c r="F26" s="289" t="s">
        <v>113</v>
      </c>
      <c r="G26" s="289"/>
      <c r="H26" s="289"/>
      <c r="I26" s="289"/>
      <c r="J26" s="289"/>
      <c r="K26" s="289"/>
      <c r="L26" s="289"/>
    </row>
    <row r="27" spans="1:12" s="53" customFormat="1" ht="42" customHeight="1" x14ac:dyDescent="0.2">
      <c r="A27" s="286"/>
      <c r="B27" s="287"/>
      <c r="C27" s="287"/>
      <c r="D27" s="287"/>
      <c r="E27" s="287"/>
      <c r="F27" s="288"/>
      <c r="G27" s="289" t="s">
        <v>56</v>
      </c>
      <c r="H27" s="289"/>
      <c r="I27" s="289"/>
      <c r="J27" s="289"/>
      <c r="K27" s="289"/>
      <c r="L27" s="289"/>
    </row>
    <row r="28" spans="1:12" s="53" customFormat="1" ht="48.75" customHeight="1" x14ac:dyDescent="0.2">
      <c r="A28" s="286"/>
      <c r="B28" s="287"/>
      <c r="C28" s="287"/>
      <c r="D28" s="287"/>
      <c r="E28" s="287"/>
      <c r="F28" s="287"/>
      <c r="G28" s="288"/>
      <c r="H28" s="289" t="s">
        <v>114</v>
      </c>
      <c r="I28" s="289"/>
      <c r="J28" s="289"/>
      <c r="K28" s="289"/>
      <c r="L28" s="289"/>
    </row>
    <row r="29" spans="1:12" s="53" customFormat="1" ht="59.25" customHeight="1" x14ac:dyDescent="0.2">
      <c r="A29" s="283"/>
      <c r="B29" s="284"/>
      <c r="C29" s="284"/>
      <c r="D29" s="284"/>
      <c r="E29" s="284"/>
      <c r="F29" s="284"/>
      <c r="G29" s="284"/>
      <c r="H29" s="285"/>
      <c r="I29" s="44" t="s">
        <v>115</v>
      </c>
      <c r="J29" s="82">
        <v>-5</v>
      </c>
      <c r="K29" s="82" t="s">
        <v>116</v>
      </c>
      <c r="L29" s="82">
        <v>-12</v>
      </c>
    </row>
    <row r="30" spans="1:12" s="53" customFormat="1" ht="61.5" customHeight="1" x14ac:dyDescent="0.2">
      <c r="A30" s="283"/>
      <c r="B30" s="284"/>
      <c r="C30" s="284"/>
      <c r="D30" s="284"/>
      <c r="E30" s="284"/>
      <c r="F30" s="284"/>
      <c r="G30" s="284"/>
      <c r="H30" s="285"/>
      <c r="I30" s="44" t="s">
        <v>117</v>
      </c>
      <c r="J30" s="82">
        <v>-1</v>
      </c>
      <c r="K30" s="82" t="s">
        <v>116</v>
      </c>
      <c r="L30" s="82">
        <v>-2</v>
      </c>
    </row>
    <row r="31" spans="1:12" s="53" customFormat="1" ht="56.25" customHeight="1" x14ac:dyDescent="0.2">
      <c r="A31" s="283"/>
      <c r="B31" s="284"/>
      <c r="C31" s="284"/>
      <c r="D31" s="284"/>
      <c r="E31" s="284"/>
      <c r="F31" s="284"/>
      <c r="G31" s="284"/>
      <c r="H31" s="285"/>
      <c r="I31" s="44" t="s">
        <v>118</v>
      </c>
      <c r="J31" s="73">
        <v>0</v>
      </c>
      <c r="K31" s="82" t="s">
        <v>116</v>
      </c>
      <c r="L31" s="82">
        <v>-1</v>
      </c>
    </row>
    <row r="32" spans="1:12" s="84" customFormat="1" ht="66" x14ac:dyDescent="0.3">
      <c r="A32" s="283"/>
      <c r="B32" s="284"/>
      <c r="C32" s="284"/>
      <c r="D32" s="284"/>
      <c r="E32" s="284"/>
      <c r="F32" s="284"/>
      <c r="G32" s="284"/>
      <c r="H32" s="285"/>
      <c r="I32" s="44" t="s">
        <v>121</v>
      </c>
      <c r="J32" s="83">
        <v>8</v>
      </c>
      <c r="K32" s="83"/>
      <c r="L32" s="83">
        <v>20</v>
      </c>
    </row>
    <row r="33" spans="1:12" s="84" customFormat="1" ht="109.5" customHeight="1" x14ac:dyDescent="0.3">
      <c r="A33" s="283"/>
      <c r="B33" s="284"/>
      <c r="C33" s="284"/>
      <c r="D33" s="284"/>
      <c r="E33" s="284"/>
      <c r="F33" s="284"/>
      <c r="G33" s="284"/>
      <c r="H33" s="285"/>
      <c r="I33" s="44" t="s">
        <v>122</v>
      </c>
      <c r="J33" s="83" t="s">
        <v>119</v>
      </c>
      <c r="K33" s="83"/>
      <c r="L33" s="83" t="s">
        <v>120</v>
      </c>
    </row>
    <row r="34" spans="1:12" s="84" customFormat="1" ht="144" customHeight="1" x14ac:dyDescent="0.3">
      <c r="A34" s="283"/>
      <c r="B34" s="284"/>
      <c r="C34" s="284"/>
      <c r="D34" s="284"/>
      <c r="E34" s="284"/>
      <c r="F34" s="284"/>
      <c r="G34" s="284"/>
      <c r="H34" s="285"/>
      <c r="I34" s="44" t="s">
        <v>123</v>
      </c>
      <c r="J34" s="83">
        <v>1</v>
      </c>
      <c r="K34" s="83"/>
      <c r="L34" s="83">
        <v>3</v>
      </c>
    </row>
    <row r="35" spans="1:12" s="53" customFormat="1" ht="39" customHeight="1" x14ac:dyDescent="0.2">
      <c r="A35" s="286"/>
      <c r="B35" s="287"/>
      <c r="C35" s="288"/>
      <c r="D35" s="63" t="s">
        <v>81</v>
      </c>
      <c r="E35" s="289" t="s">
        <v>69</v>
      </c>
      <c r="F35" s="289"/>
      <c r="G35" s="289"/>
      <c r="H35" s="289"/>
      <c r="I35" s="289"/>
      <c r="J35" s="62">
        <f>'Հավելված 3'!G62</f>
        <v>21836.3</v>
      </c>
      <c r="K35" s="62">
        <f>'Հավելված 3'!H62</f>
        <v>68509.8</v>
      </c>
      <c r="L35" s="62">
        <f>'Հավելված 3'!I62</f>
        <v>68509.8</v>
      </c>
    </row>
    <row r="36" spans="1:12" s="53" customFormat="1" ht="26.25" customHeight="1" x14ac:dyDescent="0.2">
      <c r="A36" s="286"/>
      <c r="B36" s="287"/>
      <c r="C36" s="287"/>
      <c r="D36" s="287"/>
      <c r="E36" s="288"/>
      <c r="F36" s="289" t="s">
        <v>33</v>
      </c>
      <c r="G36" s="289"/>
      <c r="H36" s="289"/>
      <c r="I36" s="289"/>
      <c r="J36" s="289"/>
      <c r="K36" s="289"/>
      <c r="L36" s="289"/>
    </row>
    <row r="37" spans="1:12" s="53" customFormat="1" ht="27" customHeight="1" x14ac:dyDescent="0.2">
      <c r="A37" s="286"/>
      <c r="B37" s="287"/>
      <c r="C37" s="287"/>
      <c r="D37" s="287"/>
      <c r="E37" s="287"/>
      <c r="F37" s="288"/>
      <c r="G37" s="289" t="s">
        <v>34</v>
      </c>
      <c r="H37" s="289"/>
      <c r="I37" s="289"/>
      <c r="J37" s="289"/>
      <c r="K37" s="289"/>
      <c r="L37" s="289"/>
    </row>
    <row r="38" spans="1:12" s="53" customFormat="1" ht="25.5" customHeight="1" x14ac:dyDescent="0.2">
      <c r="A38" s="286"/>
      <c r="B38" s="287"/>
      <c r="C38" s="287"/>
      <c r="D38" s="287"/>
      <c r="E38" s="287"/>
      <c r="F38" s="287"/>
      <c r="G38" s="288"/>
      <c r="H38" s="289" t="s">
        <v>82</v>
      </c>
      <c r="I38" s="289"/>
      <c r="J38" s="289"/>
      <c r="K38" s="289"/>
      <c r="L38" s="289"/>
    </row>
    <row r="39" spans="1:12" s="53" customFormat="1" ht="48.75" customHeight="1" x14ac:dyDescent="0.2">
      <c r="A39" s="283"/>
      <c r="B39" s="284"/>
      <c r="C39" s="284"/>
      <c r="D39" s="284"/>
      <c r="E39" s="284"/>
      <c r="F39" s="284"/>
      <c r="G39" s="284"/>
      <c r="H39" s="285"/>
      <c r="I39" s="44" t="s">
        <v>102</v>
      </c>
      <c r="J39" s="82">
        <f>12+20+77+51</f>
        <v>160</v>
      </c>
      <c r="K39" s="87"/>
      <c r="L39" s="82">
        <f>12+20+77+51+130+26-46</f>
        <v>270</v>
      </c>
    </row>
    <row r="40" spans="1:12" s="53" customFormat="1" ht="48.75" customHeight="1" x14ac:dyDescent="0.2">
      <c r="A40" s="283"/>
      <c r="B40" s="284"/>
      <c r="C40" s="284"/>
      <c r="D40" s="284"/>
      <c r="E40" s="284"/>
      <c r="F40" s="284"/>
      <c r="G40" s="284"/>
      <c r="H40" s="285"/>
      <c r="I40" s="44" t="s">
        <v>125</v>
      </c>
      <c r="J40" s="82">
        <v>100</v>
      </c>
      <c r="K40" s="87"/>
      <c r="L40" s="82">
        <v>100</v>
      </c>
    </row>
    <row r="41" spans="1:12" s="53" customFormat="1" ht="48.75" customHeight="1" x14ac:dyDescent="0.2">
      <c r="A41" s="283"/>
      <c r="B41" s="284"/>
      <c r="C41" s="284"/>
      <c r="D41" s="284"/>
      <c r="E41" s="284"/>
      <c r="F41" s="284"/>
      <c r="G41" s="284"/>
      <c r="H41" s="285"/>
      <c r="I41" s="44" t="s">
        <v>124</v>
      </c>
      <c r="J41" s="82">
        <f>-1</f>
        <v>-1</v>
      </c>
      <c r="K41" s="87"/>
      <c r="L41" s="82">
        <f>7+7+7-1</f>
        <v>20</v>
      </c>
    </row>
    <row r="42" spans="1:12" s="53" customFormat="1" ht="48.75" customHeight="1" x14ac:dyDescent="0.2">
      <c r="A42" s="286"/>
      <c r="B42" s="287"/>
      <c r="C42" s="288"/>
      <c r="D42" s="126" t="s">
        <v>254</v>
      </c>
      <c r="E42" s="289" t="s">
        <v>250</v>
      </c>
      <c r="F42" s="289"/>
      <c r="G42" s="289"/>
      <c r="H42" s="289"/>
      <c r="I42" s="289"/>
      <c r="J42" s="62">
        <f>+'Հավելված 3'!G74</f>
        <v>39138.400000000001</v>
      </c>
      <c r="K42" s="62">
        <f>+'Հավելված 3'!H74</f>
        <v>40616.5</v>
      </c>
      <c r="L42" s="62">
        <f>+'Հավելված 3'!I74</f>
        <v>59257.1</v>
      </c>
    </row>
    <row r="43" spans="1:12" s="53" customFormat="1" ht="41.25" customHeight="1" x14ac:dyDescent="0.2">
      <c r="A43" s="286"/>
      <c r="B43" s="287"/>
      <c r="C43" s="287"/>
      <c r="D43" s="287"/>
      <c r="E43" s="288"/>
      <c r="F43" s="289" t="s">
        <v>255</v>
      </c>
      <c r="G43" s="289"/>
      <c r="H43" s="289"/>
      <c r="I43" s="289"/>
      <c r="J43" s="289"/>
      <c r="K43" s="289"/>
      <c r="L43" s="289"/>
    </row>
    <row r="44" spans="1:12" s="53" customFormat="1" ht="27" customHeight="1" x14ac:dyDescent="0.2">
      <c r="A44" s="286"/>
      <c r="B44" s="287"/>
      <c r="C44" s="287"/>
      <c r="D44" s="287"/>
      <c r="E44" s="287"/>
      <c r="F44" s="288"/>
      <c r="G44" s="289" t="s">
        <v>256</v>
      </c>
      <c r="H44" s="289"/>
      <c r="I44" s="289"/>
      <c r="J44" s="289"/>
      <c r="K44" s="289"/>
      <c r="L44" s="289"/>
    </row>
    <row r="45" spans="1:12" s="53" customFormat="1" ht="27" customHeight="1" x14ac:dyDescent="0.2">
      <c r="A45" s="286"/>
      <c r="B45" s="287"/>
      <c r="C45" s="287"/>
      <c r="D45" s="287"/>
      <c r="E45" s="287"/>
      <c r="F45" s="287"/>
      <c r="G45" s="288"/>
      <c r="H45" s="289" t="s">
        <v>82</v>
      </c>
      <c r="I45" s="289"/>
      <c r="J45" s="289"/>
      <c r="K45" s="289"/>
      <c r="L45" s="289"/>
    </row>
    <row r="46" spans="1:12" s="53" customFormat="1" ht="39" customHeight="1" x14ac:dyDescent="0.2">
      <c r="A46" s="283"/>
      <c r="B46" s="284"/>
      <c r="C46" s="284"/>
      <c r="D46" s="284"/>
      <c r="E46" s="284"/>
      <c r="F46" s="284"/>
      <c r="G46" s="284"/>
      <c r="H46" s="285"/>
      <c r="I46" s="44" t="s">
        <v>279</v>
      </c>
      <c r="J46" s="82">
        <v>1</v>
      </c>
      <c r="K46" s="87"/>
      <c r="L46" s="82">
        <v>4</v>
      </c>
    </row>
    <row r="47" spans="1:12" s="53" customFormat="1" ht="39.75" customHeight="1" x14ac:dyDescent="0.2">
      <c r="A47" s="283"/>
      <c r="B47" s="284"/>
      <c r="C47" s="284"/>
      <c r="D47" s="284"/>
      <c r="E47" s="284"/>
      <c r="F47" s="284"/>
      <c r="G47" s="284"/>
      <c r="H47" s="285"/>
      <c r="I47" s="44" t="s">
        <v>281</v>
      </c>
      <c r="J47" s="82">
        <v>1</v>
      </c>
      <c r="K47" s="87"/>
      <c r="L47" s="82">
        <v>4</v>
      </c>
    </row>
    <row r="48" spans="1:12" s="53" customFormat="1" ht="70.5" customHeight="1" x14ac:dyDescent="0.2">
      <c r="A48" s="283"/>
      <c r="B48" s="284"/>
      <c r="C48" s="284"/>
      <c r="D48" s="284"/>
      <c r="E48" s="284"/>
      <c r="F48" s="284"/>
      <c r="G48" s="284"/>
      <c r="H48" s="285"/>
      <c r="I48" s="44" t="s">
        <v>280</v>
      </c>
      <c r="J48" s="82">
        <v>100</v>
      </c>
      <c r="K48" s="87"/>
      <c r="L48" s="82">
        <v>100</v>
      </c>
    </row>
    <row r="49" spans="1:16" s="53" customFormat="1" ht="41.25" customHeight="1" x14ac:dyDescent="0.2">
      <c r="A49" s="283"/>
      <c r="B49" s="284"/>
      <c r="C49" s="284"/>
      <c r="D49" s="284"/>
      <c r="E49" s="284"/>
      <c r="F49" s="284"/>
      <c r="G49" s="284"/>
      <c r="H49" s="285"/>
      <c r="I49" s="44" t="s">
        <v>282</v>
      </c>
      <c r="J49" s="82">
        <v>100</v>
      </c>
      <c r="K49" s="87"/>
      <c r="L49" s="82">
        <v>100</v>
      </c>
    </row>
    <row r="50" spans="1:16" s="53" customFormat="1" ht="23.25" customHeight="1" x14ac:dyDescent="0.2">
      <c r="A50" s="282" t="s">
        <v>301</v>
      </c>
      <c r="B50" s="282"/>
      <c r="C50" s="282"/>
      <c r="D50" s="282"/>
      <c r="E50" s="282"/>
      <c r="F50" s="282"/>
      <c r="G50" s="282"/>
      <c r="H50" s="282"/>
      <c r="I50" s="282"/>
      <c r="J50" s="73"/>
      <c r="K50" s="73"/>
      <c r="L50" s="73"/>
      <c r="N50" s="67"/>
      <c r="O50" s="67"/>
      <c r="P50" s="67"/>
    </row>
    <row r="51" spans="1:16" s="53" customFormat="1" ht="30" customHeight="1" x14ac:dyDescent="0.2">
      <c r="A51" s="87"/>
      <c r="B51" s="209">
        <v>1139</v>
      </c>
      <c r="C51" s="273" t="s">
        <v>302</v>
      </c>
      <c r="D51" s="273"/>
      <c r="E51" s="273"/>
      <c r="F51" s="273"/>
      <c r="G51" s="273"/>
      <c r="H51" s="273"/>
      <c r="I51" s="273"/>
      <c r="J51" s="73">
        <f>+J52+J56</f>
        <v>0</v>
      </c>
      <c r="K51" s="73">
        <f t="shared" ref="K51:L51" si="4">+K52+K56</f>
        <v>0</v>
      </c>
      <c r="L51" s="73">
        <f t="shared" si="4"/>
        <v>0</v>
      </c>
      <c r="M51" s="69"/>
      <c r="N51" s="69"/>
      <c r="O51" s="69"/>
    </row>
    <row r="52" spans="1:16" s="53" customFormat="1" ht="33" customHeight="1" x14ac:dyDescent="0.2">
      <c r="A52" s="274"/>
      <c r="B52" s="275"/>
      <c r="C52" s="276"/>
      <c r="D52" s="210" t="s">
        <v>303</v>
      </c>
      <c r="E52" s="277" t="s">
        <v>288</v>
      </c>
      <c r="F52" s="277"/>
      <c r="G52" s="277"/>
      <c r="H52" s="277"/>
      <c r="I52" s="277"/>
      <c r="J52" s="211">
        <f>+'Հավելված 3'!G95</f>
        <v>39138.400000000001</v>
      </c>
      <c r="K52" s="211">
        <f>'Հավելված 3'!H95</f>
        <v>40616.5</v>
      </c>
      <c r="L52" s="211">
        <f>'Հավելված 3'!I95</f>
        <v>59257.1</v>
      </c>
      <c r="M52" s="69"/>
      <c r="N52" s="69"/>
      <c r="O52" s="69"/>
    </row>
    <row r="53" spans="1:16" s="53" customFormat="1" ht="45.75" customHeight="1" x14ac:dyDescent="0.2">
      <c r="A53" s="278"/>
      <c r="B53" s="279"/>
      <c r="C53" s="279"/>
      <c r="D53" s="279"/>
      <c r="E53" s="280"/>
      <c r="F53" s="281" t="s">
        <v>304</v>
      </c>
      <c r="G53" s="281"/>
      <c r="H53" s="281"/>
      <c r="I53" s="281"/>
      <c r="J53" s="281"/>
      <c r="K53" s="281"/>
      <c r="L53" s="281"/>
      <c r="M53" s="69"/>
      <c r="N53" s="69"/>
      <c r="O53" s="69"/>
    </row>
    <row r="54" spans="1:16" s="53" customFormat="1" ht="30" customHeight="1" x14ac:dyDescent="0.2">
      <c r="A54" s="278"/>
      <c r="B54" s="279"/>
      <c r="C54" s="279"/>
      <c r="D54" s="279"/>
      <c r="E54" s="279"/>
      <c r="F54" s="280"/>
      <c r="G54" s="281" t="s">
        <v>305</v>
      </c>
      <c r="H54" s="281"/>
      <c r="I54" s="281"/>
      <c r="J54" s="281"/>
      <c r="K54" s="281"/>
      <c r="L54" s="281"/>
    </row>
    <row r="55" spans="1:16" s="53" customFormat="1" ht="42.75" customHeight="1" x14ac:dyDescent="0.2">
      <c r="A55" s="278"/>
      <c r="B55" s="279"/>
      <c r="C55" s="279"/>
      <c r="D55" s="279"/>
      <c r="E55" s="279"/>
      <c r="F55" s="279"/>
      <c r="G55" s="280"/>
      <c r="H55" s="281" t="s">
        <v>306</v>
      </c>
      <c r="I55" s="281"/>
      <c r="J55" s="281"/>
      <c r="K55" s="281"/>
      <c r="L55" s="281"/>
    </row>
    <row r="56" spans="1:16" s="53" customFormat="1" ht="38.25" customHeight="1" x14ac:dyDescent="0.2">
      <c r="A56" s="96"/>
      <c r="B56" s="96"/>
      <c r="C56" s="96"/>
      <c r="D56" s="208" t="s">
        <v>303</v>
      </c>
      <c r="E56" s="272" t="s">
        <v>288</v>
      </c>
      <c r="F56" s="272"/>
      <c r="G56" s="272"/>
      <c r="H56" s="272"/>
      <c r="I56" s="272"/>
      <c r="J56" s="211">
        <f>'Հավելված 3'!G103</f>
        <v>-39138.400000000001</v>
      </c>
      <c r="K56" s="211">
        <f>'Հավելված 3'!H103</f>
        <v>-40616.5</v>
      </c>
      <c r="L56" s="211">
        <f>'Հավելված 3'!I103</f>
        <v>-59257.1</v>
      </c>
    </row>
    <row r="57" spans="1:16" s="53" customFormat="1" ht="42" customHeight="1" x14ac:dyDescent="0.2">
      <c r="A57" s="96"/>
      <c r="B57" s="96"/>
      <c r="C57" s="96"/>
      <c r="D57" s="96"/>
      <c r="E57" s="96"/>
      <c r="F57" s="272" t="s">
        <v>304</v>
      </c>
      <c r="G57" s="272"/>
      <c r="H57" s="272"/>
      <c r="I57" s="272"/>
      <c r="J57" s="272"/>
      <c r="K57" s="272"/>
      <c r="L57" s="272"/>
    </row>
    <row r="58" spans="1:16" s="53" customFormat="1" ht="25.5" customHeight="1" x14ac:dyDescent="0.2">
      <c r="A58" s="96"/>
      <c r="B58" s="96"/>
      <c r="C58" s="96"/>
      <c r="D58" s="96"/>
      <c r="E58" s="96"/>
      <c r="F58" s="96"/>
      <c r="G58" s="272" t="s">
        <v>305</v>
      </c>
      <c r="H58" s="272"/>
      <c r="I58" s="272"/>
      <c r="J58" s="272"/>
      <c r="K58" s="272"/>
      <c r="L58" s="272"/>
    </row>
    <row r="59" spans="1:16" s="53" customFormat="1" ht="24.75" customHeight="1" x14ac:dyDescent="0.2">
      <c r="A59" s="96"/>
      <c r="B59" s="96"/>
      <c r="C59" s="96"/>
      <c r="D59" s="96"/>
      <c r="E59" s="96"/>
      <c r="F59" s="96"/>
      <c r="G59" s="96"/>
      <c r="H59" s="272" t="s">
        <v>306</v>
      </c>
      <c r="I59" s="272"/>
      <c r="J59" s="272"/>
      <c r="K59" s="272"/>
      <c r="L59" s="272"/>
    </row>
  </sheetData>
  <mergeCells count="77">
    <mergeCell ref="E19:I19"/>
    <mergeCell ref="F20:L20"/>
    <mergeCell ref="G21:L21"/>
    <mergeCell ref="H22:L22"/>
    <mergeCell ref="E11:I11"/>
    <mergeCell ref="A4:L4"/>
    <mergeCell ref="E35:I35"/>
    <mergeCell ref="F36:L36"/>
    <mergeCell ref="G37:L37"/>
    <mergeCell ref="H38:L38"/>
    <mergeCell ref="A6:A7"/>
    <mergeCell ref="B6:C6"/>
    <mergeCell ref="D6:G6"/>
    <mergeCell ref="H6:H7"/>
    <mergeCell ref="I6:I7"/>
    <mergeCell ref="A8:I8"/>
    <mergeCell ref="A11:C11"/>
    <mergeCell ref="A26:E26"/>
    <mergeCell ref="A12:E12"/>
    <mergeCell ref="F12:L12"/>
    <mergeCell ref="A9:I9"/>
    <mergeCell ref="J6:L6"/>
    <mergeCell ref="E15:I15"/>
    <mergeCell ref="F16:L16"/>
    <mergeCell ref="G17:L17"/>
    <mergeCell ref="H18:L18"/>
    <mergeCell ref="C10:I10"/>
    <mergeCell ref="A13:F13"/>
    <mergeCell ref="G13:L13"/>
    <mergeCell ref="A14:G14"/>
    <mergeCell ref="H14:L14"/>
    <mergeCell ref="A42:C42"/>
    <mergeCell ref="E42:I42"/>
    <mergeCell ref="A31:H31"/>
    <mergeCell ref="A32:H32"/>
    <mergeCell ref="A33:H33"/>
    <mergeCell ref="A34:H34"/>
    <mergeCell ref="A40:H40"/>
    <mergeCell ref="A37:F37"/>
    <mergeCell ref="A38:G38"/>
    <mergeCell ref="A35:C35"/>
    <mergeCell ref="A39:H39"/>
    <mergeCell ref="A41:H41"/>
    <mergeCell ref="A36:E36"/>
    <mergeCell ref="A28:G28"/>
    <mergeCell ref="H28:L28"/>
    <mergeCell ref="A29:H29"/>
    <mergeCell ref="A30:H30"/>
    <mergeCell ref="A25:C25"/>
    <mergeCell ref="E25:I25"/>
    <mergeCell ref="F26:L26"/>
    <mergeCell ref="A27:F27"/>
    <mergeCell ref="G27:L27"/>
    <mergeCell ref="A43:E43"/>
    <mergeCell ref="F43:L43"/>
    <mergeCell ref="A44:F44"/>
    <mergeCell ref="G44:L44"/>
    <mergeCell ref="A45:G45"/>
    <mergeCell ref="H45:L45"/>
    <mergeCell ref="A50:I50"/>
    <mergeCell ref="A49:H49"/>
    <mergeCell ref="A48:H48"/>
    <mergeCell ref="A46:H46"/>
    <mergeCell ref="A47:H47"/>
    <mergeCell ref="F57:L57"/>
    <mergeCell ref="G58:L58"/>
    <mergeCell ref="H59:L59"/>
    <mergeCell ref="C51:I51"/>
    <mergeCell ref="A52:C52"/>
    <mergeCell ref="E52:I52"/>
    <mergeCell ref="A53:E53"/>
    <mergeCell ref="F53:L53"/>
    <mergeCell ref="A54:F54"/>
    <mergeCell ref="G54:L54"/>
    <mergeCell ref="A55:G55"/>
    <mergeCell ref="H55:L55"/>
    <mergeCell ref="E56:I56"/>
  </mergeCells>
  <pageMargins left="0.39370078740157499" right="0.23622047244094499" top="0.47244094488188998" bottom="0.511811023622047" header="0.31496062992126" footer="0.31496062992126"/>
  <pageSetup paperSize="9" scale="76" firstPageNumber="15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zoomScaleNormal="100" workbookViewId="0">
      <selection activeCell="H14" sqref="H14:L14"/>
    </sheetView>
  </sheetViews>
  <sheetFormatPr defaultColWidth="10.6640625" defaultRowHeight="17.25" x14ac:dyDescent="0.3"/>
  <cols>
    <col min="1" max="1" width="8.5" style="33" customWidth="1"/>
    <col min="2" max="2" width="10.33203125" style="33" customWidth="1"/>
    <col min="3" max="3" width="8" style="33" customWidth="1"/>
    <col min="4" max="4" width="11.1640625" style="33" customWidth="1"/>
    <col min="5" max="5" width="12.5" style="33" customWidth="1"/>
    <col min="6" max="6" width="19.33203125" style="33" customWidth="1"/>
    <col min="7" max="7" width="14.83203125" style="33" bestFit="1" customWidth="1"/>
    <col min="8" max="8" width="17.1640625" style="33" customWidth="1"/>
    <col min="9" max="9" width="36.1640625" style="33" customWidth="1"/>
    <col min="10" max="10" width="19" style="33" customWidth="1"/>
    <col min="11" max="11" width="21.1640625" style="33" customWidth="1"/>
    <col min="12" max="12" width="21.6640625" style="33" customWidth="1"/>
    <col min="13" max="13" width="17" style="33" bestFit="1" customWidth="1"/>
    <col min="14" max="14" width="24.83203125" style="33" customWidth="1"/>
    <col min="15" max="15" width="19.6640625" style="33" bestFit="1" customWidth="1"/>
    <col min="16" max="16" width="15" style="33" bestFit="1" customWidth="1"/>
    <col min="17" max="16384" width="10.6640625" style="33"/>
  </cols>
  <sheetData>
    <row r="1" spans="1:16" x14ac:dyDescent="0.3">
      <c r="L1" s="5" t="s">
        <v>103</v>
      </c>
    </row>
    <row r="2" spans="1:16" x14ac:dyDescent="0.3">
      <c r="L2" s="43" t="s">
        <v>104</v>
      </c>
    </row>
    <row r="3" spans="1:16" x14ac:dyDescent="0.3">
      <c r="L3" s="43" t="s">
        <v>52</v>
      </c>
    </row>
    <row r="4" spans="1:16" ht="53.25" customHeight="1" x14ac:dyDescent="0.3">
      <c r="A4" s="293" t="s">
        <v>109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25.5" customHeight="1" x14ac:dyDescent="0.3">
      <c r="A5" s="77"/>
      <c r="B5" s="77"/>
      <c r="C5" s="77"/>
      <c r="D5" s="77"/>
      <c r="E5" s="77"/>
      <c r="F5" s="77"/>
      <c r="L5" s="64" t="s">
        <v>67</v>
      </c>
    </row>
    <row r="6" spans="1:16" s="53" customFormat="1" ht="55.5" customHeight="1" x14ac:dyDescent="0.2">
      <c r="A6" s="294" t="s">
        <v>108</v>
      </c>
      <c r="B6" s="294" t="s">
        <v>72</v>
      </c>
      <c r="C6" s="294"/>
      <c r="D6" s="294" t="s">
        <v>73</v>
      </c>
      <c r="E6" s="294"/>
      <c r="F6" s="294"/>
      <c r="G6" s="294"/>
      <c r="H6" s="294" t="s">
        <v>74</v>
      </c>
      <c r="I6" s="294" t="s">
        <v>75</v>
      </c>
      <c r="J6" s="290" t="s">
        <v>21</v>
      </c>
      <c r="K6" s="291"/>
      <c r="L6" s="292"/>
    </row>
    <row r="7" spans="1:16" s="53" customFormat="1" ht="73.5" customHeight="1" x14ac:dyDescent="0.2">
      <c r="A7" s="294"/>
      <c r="B7" s="78" t="s">
        <v>76</v>
      </c>
      <c r="C7" s="78" t="s">
        <v>80</v>
      </c>
      <c r="D7" s="78" t="s">
        <v>76</v>
      </c>
      <c r="E7" s="78" t="s">
        <v>77</v>
      </c>
      <c r="F7" s="78" t="s">
        <v>78</v>
      </c>
      <c r="G7" s="78" t="s">
        <v>79</v>
      </c>
      <c r="H7" s="294"/>
      <c r="I7" s="294"/>
      <c r="J7" s="80" t="s">
        <v>106</v>
      </c>
      <c r="K7" s="80" t="s">
        <v>107</v>
      </c>
      <c r="L7" s="78" t="s">
        <v>65</v>
      </c>
    </row>
    <row r="8" spans="1:16" s="53" customFormat="1" ht="21.75" customHeight="1" x14ac:dyDescent="0.2">
      <c r="A8" s="295" t="s">
        <v>18</v>
      </c>
      <c r="B8" s="296"/>
      <c r="C8" s="296"/>
      <c r="D8" s="296"/>
      <c r="E8" s="296"/>
      <c r="F8" s="296"/>
      <c r="G8" s="296"/>
      <c r="H8" s="296"/>
      <c r="I8" s="297"/>
      <c r="J8" s="73">
        <f>J9+J51</f>
        <v>0</v>
      </c>
      <c r="K8" s="73">
        <f t="shared" ref="K8:L8" si="0">K9+K51</f>
        <v>0</v>
      </c>
      <c r="L8" s="73">
        <f t="shared" si="0"/>
        <v>0</v>
      </c>
      <c r="M8" s="67"/>
      <c r="N8" s="67"/>
      <c r="O8" s="67"/>
    </row>
    <row r="9" spans="1:16" s="53" customFormat="1" ht="23.25" customHeight="1" x14ac:dyDescent="0.2">
      <c r="A9" s="298" t="s">
        <v>35</v>
      </c>
      <c r="B9" s="298"/>
      <c r="C9" s="298"/>
      <c r="D9" s="298"/>
      <c r="E9" s="298"/>
      <c r="F9" s="298"/>
      <c r="G9" s="298"/>
      <c r="H9" s="298"/>
      <c r="I9" s="298"/>
      <c r="J9" s="73">
        <f t="shared" ref="J9:K9" si="1">J10</f>
        <v>0</v>
      </c>
      <c r="K9" s="73">
        <f t="shared" si="1"/>
        <v>0</v>
      </c>
      <c r="L9" s="73">
        <f t="shared" ref="L9" si="2">L10</f>
        <v>0</v>
      </c>
      <c r="M9" s="67"/>
      <c r="N9" s="67"/>
      <c r="O9" s="67"/>
      <c r="P9" s="67"/>
    </row>
    <row r="10" spans="1:16" s="53" customFormat="1" ht="30" customHeight="1" x14ac:dyDescent="0.2">
      <c r="A10" s="44"/>
      <c r="B10" s="76" t="s">
        <v>58</v>
      </c>
      <c r="C10" s="289" t="s">
        <v>57</v>
      </c>
      <c r="D10" s="289"/>
      <c r="E10" s="289"/>
      <c r="F10" s="289"/>
      <c r="G10" s="289"/>
      <c r="H10" s="289"/>
      <c r="I10" s="289"/>
      <c r="J10" s="73">
        <f>J11+J15+J19+J25++J35+J42</f>
        <v>0</v>
      </c>
      <c r="K10" s="73">
        <f t="shared" ref="K10:L10" si="3">K11+K15+K19+K25++K35+K42</f>
        <v>0</v>
      </c>
      <c r="L10" s="73">
        <f t="shared" si="3"/>
        <v>0</v>
      </c>
      <c r="M10" s="67"/>
      <c r="N10" s="67"/>
      <c r="O10" s="67"/>
    </row>
    <row r="11" spans="1:16" s="53" customFormat="1" ht="33" customHeight="1" x14ac:dyDescent="0.2">
      <c r="A11" s="278"/>
      <c r="B11" s="279"/>
      <c r="C11" s="280"/>
      <c r="D11" s="75" t="s">
        <v>97</v>
      </c>
      <c r="E11" s="281" t="s">
        <v>2</v>
      </c>
      <c r="F11" s="281"/>
      <c r="G11" s="281"/>
      <c r="H11" s="281"/>
      <c r="I11" s="281"/>
      <c r="J11" s="73">
        <f>'Հավելված 3'!G21</f>
        <v>-55863.199999999997</v>
      </c>
      <c r="K11" s="73">
        <f>'Հավելված 3'!H21</f>
        <v>-119904.79999999999</v>
      </c>
      <c r="L11" s="73">
        <f>'Հավելված 3'!I21</f>
        <v>-151205.40000000002</v>
      </c>
      <c r="M11" s="67"/>
      <c r="N11" s="67"/>
      <c r="O11" s="67"/>
    </row>
    <row r="12" spans="1:16" s="53" customFormat="1" ht="45.75" customHeight="1" x14ac:dyDescent="0.2">
      <c r="A12" s="278"/>
      <c r="B12" s="279"/>
      <c r="C12" s="279"/>
      <c r="D12" s="279"/>
      <c r="E12" s="280"/>
      <c r="F12" s="281" t="s">
        <v>98</v>
      </c>
      <c r="G12" s="281"/>
      <c r="H12" s="281"/>
      <c r="I12" s="281"/>
      <c r="J12" s="281"/>
      <c r="K12" s="281"/>
      <c r="L12" s="281"/>
      <c r="M12" s="67"/>
      <c r="N12" s="67"/>
      <c r="O12" s="67"/>
    </row>
    <row r="13" spans="1:16" s="53" customFormat="1" ht="30" customHeight="1" x14ac:dyDescent="0.2">
      <c r="A13" s="278"/>
      <c r="B13" s="279"/>
      <c r="C13" s="279"/>
      <c r="D13" s="279"/>
      <c r="E13" s="279"/>
      <c r="F13" s="280"/>
      <c r="G13" s="281" t="s">
        <v>56</v>
      </c>
      <c r="H13" s="281"/>
      <c r="I13" s="281"/>
      <c r="J13" s="281"/>
      <c r="K13" s="281"/>
      <c r="L13" s="281"/>
      <c r="M13" s="67"/>
      <c r="N13" s="67"/>
      <c r="O13" s="67"/>
    </row>
    <row r="14" spans="1:16" s="53" customFormat="1" ht="42.75" customHeight="1" x14ac:dyDescent="0.2">
      <c r="A14" s="278"/>
      <c r="B14" s="279"/>
      <c r="C14" s="279"/>
      <c r="D14" s="279"/>
      <c r="E14" s="279"/>
      <c r="F14" s="279"/>
      <c r="G14" s="280"/>
      <c r="H14" s="281" t="s">
        <v>99</v>
      </c>
      <c r="I14" s="281"/>
      <c r="J14" s="281"/>
      <c r="K14" s="281"/>
      <c r="L14" s="281"/>
      <c r="M14" s="67"/>
      <c r="N14" s="67"/>
      <c r="O14" s="67"/>
    </row>
    <row r="15" spans="1:16" s="53" customFormat="1" ht="38.25" customHeight="1" x14ac:dyDescent="0.2">
      <c r="A15" s="96"/>
      <c r="B15" s="96"/>
      <c r="C15" s="96"/>
      <c r="D15" s="127" t="s">
        <v>239</v>
      </c>
      <c r="E15" s="272" t="s">
        <v>185</v>
      </c>
      <c r="F15" s="272"/>
      <c r="G15" s="272"/>
      <c r="H15" s="272"/>
      <c r="I15" s="272"/>
      <c r="J15" s="98">
        <f>+'Հավելված 6 '!J15</f>
        <v>-19391.5</v>
      </c>
      <c r="K15" s="98">
        <f>+'Հավելված 6 '!K15</f>
        <v>-19391.5</v>
      </c>
      <c r="L15" s="98">
        <f>+'Հավելված 6 '!L15</f>
        <v>-19391.5</v>
      </c>
      <c r="M15" s="67"/>
      <c r="N15" s="67"/>
      <c r="O15" s="67"/>
    </row>
    <row r="16" spans="1:16" s="53" customFormat="1" ht="52.5" customHeight="1" x14ac:dyDescent="0.2">
      <c r="A16" s="96"/>
      <c r="B16" s="96"/>
      <c r="C16" s="96"/>
      <c r="D16" s="96"/>
      <c r="E16" s="96"/>
      <c r="F16" s="272" t="s">
        <v>240</v>
      </c>
      <c r="G16" s="272"/>
      <c r="H16" s="272"/>
      <c r="I16" s="272"/>
      <c r="J16" s="272"/>
      <c r="K16" s="272"/>
      <c r="L16" s="272"/>
      <c r="M16" s="67"/>
      <c r="N16" s="67"/>
      <c r="O16" s="67"/>
    </row>
    <row r="17" spans="1:15" s="53" customFormat="1" ht="38.25" customHeight="1" x14ac:dyDescent="0.2">
      <c r="A17" s="96"/>
      <c r="B17" s="96"/>
      <c r="C17" s="96"/>
      <c r="D17" s="96"/>
      <c r="E17" s="96"/>
      <c r="F17" s="96"/>
      <c r="G17" s="272" t="s">
        <v>56</v>
      </c>
      <c r="H17" s="272"/>
      <c r="I17" s="272"/>
      <c r="J17" s="272"/>
      <c r="K17" s="272"/>
      <c r="L17" s="272"/>
      <c r="M17" s="67"/>
      <c r="N17" s="67"/>
      <c r="O17" s="67"/>
    </row>
    <row r="18" spans="1:15" s="53" customFormat="1" ht="46.5" customHeight="1" x14ac:dyDescent="0.2">
      <c r="A18" s="96"/>
      <c r="B18" s="96"/>
      <c r="C18" s="96"/>
      <c r="D18" s="96"/>
      <c r="E18" s="96"/>
      <c r="F18" s="96"/>
      <c r="G18" s="96"/>
      <c r="H18" s="272" t="s">
        <v>241</v>
      </c>
      <c r="I18" s="272"/>
      <c r="J18" s="272"/>
      <c r="K18" s="272"/>
      <c r="L18" s="272"/>
      <c r="M18" s="67"/>
      <c r="N18" s="67"/>
      <c r="O18" s="67"/>
    </row>
    <row r="19" spans="1:15" s="53" customFormat="1" ht="38.25" customHeight="1" x14ac:dyDescent="0.2">
      <c r="A19" s="96"/>
      <c r="B19" s="96"/>
      <c r="C19" s="96"/>
      <c r="D19" s="97" t="s">
        <v>163</v>
      </c>
      <c r="E19" s="272" t="s">
        <v>164</v>
      </c>
      <c r="F19" s="272"/>
      <c r="G19" s="272"/>
      <c r="H19" s="272"/>
      <c r="I19" s="272"/>
      <c r="J19" s="98">
        <f>+'Հավելված 6 '!J19</f>
        <v>14280</v>
      </c>
      <c r="K19" s="98">
        <f>+'Հավելված 6 '!K19</f>
        <v>35700</v>
      </c>
      <c r="L19" s="98">
        <f>+'Հավելված 6 '!L19</f>
        <v>48360</v>
      </c>
      <c r="M19" s="67"/>
      <c r="N19" s="67"/>
      <c r="O19" s="67"/>
    </row>
    <row r="20" spans="1:15" s="53" customFormat="1" ht="38.25" customHeight="1" x14ac:dyDescent="0.2">
      <c r="A20" s="96"/>
      <c r="B20" s="96"/>
      <c r="C20" s="96"/>
      <c r="D20" s="96"/>
      <c r="E20" s="96"/>
      <c r="F20" s="272" t="s">
        <v>165</v>
      </c>
      <c r="G20" s="272"/>
      <c r="H20" s="272"/>
      <c r="I20" s="272"/>
      <c r="J20" s="272"/>
      <c r="K20" s="272"/>
      <c r="L20" s="272"/>
      <c r="M20" s="67"/>
      <c r="N20" s="67"/>
      <c r="O20" s="67"/>
    </row>
    <row r="21" spans="1:15" s="53" customFormat="1" ht="38.25" customHeight="1" x14ac:dyDescent="0.2">
      <c r="A21" s="96"/>
      <c r="B21" s="96"/>
      <c r="C21" s="96"/>
      <c r="D21" s="96"/>
      <c r="E21" s="96"/>
      <c r="F21" s="96"/>
      <c r="G21" s="272" t="s">
        <v>56</v>
      </c>
      <c r="H21" s="272"/>
      <c r="I21" s="272"/>
      <c r="J21" s="272"/>
      <c r="K21" s="272"/>
      <c r="L21" s="272"/>
      <c r="M21" s="67"/>
      <c r="N21" s="67"/>
      <c r="O21" s="67"/>
    </row>
    <row r="22" spans="1:15" s="53" customFormat="1" ht="38.25" customHeight="1" x14ac:dyDescent="0.2">
      <c r="A22" s="96"/>
      <c r="B22" s="96"/>
      <c r="C22" s="96"/>
      <c r="D22" s="96"/>
      <c r="E22" s="96"/>
      <c r="F22" s="96"/>
      <c r="G22" s="96"/>
      <c r="H22" s="272" t="s">
        <v>166</v>
      </c>
      <c r="I22" s="272"/>
      <c r="J22" s="272"/>
      <c r="K22" s="272"/>
      <c r="L22" s="272"/>
      <c r="M22" s="67"/>
      <c r="N22" s="67"/>
      <c r="O22" s="67"/>
    </row>
    <row r="23" spans="1:15" s="53" customFormat="1" ht="38.25" customHeight="1" x14ac:dyDescent="0.2">
      <c r="A23" s="96"/>
      <c r="B23" s="96"/>
      <c r="C23" s="96"/>
      <c r="D23" s="96"/>
      <c r="E23" s="96"/>
      <c r="F23" s="96"/>
      <c r="G23" s="96"/>
      <c r="H23" s="96"/>
      <c r="I23" s="96" t="s">
        <v>167</v>
      </c>
      <c r="J23" s="73">
        <f>+'Հավելված 6 '!J23</f>
        <v>0</v>
      </c>
      <c r="K23" s="122" t="s">
        <v>116</v>
      </c>
      <c r="L23" s="122">
        <f>+'Հավելված 6 '!L23</f>
        <v>2</v>
      </c>
      <c r="M23" s="67"/>
      <c r="N23" s="67"/>
      <c r="O23" s="67"/>
    </row>
    <row r="24" spans="1:15" s="53" customFormat="1" ht="53.25" customHeight="1" x14ac:dyDescent="0.2">
      <c r="A24" s="96"/>
      <c r="B24" s="96"/>
      <c r="C24" s="96"/>
      <c r="D24" s="96"/>
      <c r="E24" s="96"/>
      <c r="F24" s="96"/>
      <c r="G24" s="96"/>
      <c r="H24" s="96"/>
      <c r="I24" s="96" t="s">
        <v>168</v>
      </c>
      <c r="J24" s="73">
        <f>+'Հավելված 6 '!J24</f>
        <v>0</v>
      </c>
      <c r="K24" s="122" t="s">
        <v>116</v>
      </c>
      <c r="L24" s="122">
        <f>+'Հավելված 6 '!L24</f>
        <v>2</v>
      </c>
      <c r="M24" s="67"/>
      <c r="N24" s="67"/>
      <c r="O24" s="67"/>
    </row>
    <row r="25" spans="1:15" s="53" customFormat="1" ht="48.75" customHeight="1" x14ac:dyDescent="0.2">
      <c r="A25" s="286"/>
      <c r="B25" s="287"/>
      <c r="C25" s="288"/>
      <c r="D25" s="79" t="s">
        <v>111</v>
      </c>
      <c r="E25" s="289" t="s">
        <v>112</v>
      </c>
      <c r="F25" s="289"/>
      <c r="G25" s="289"/>
      <c r="H25" s="289"/>
      <c r="I25" s="289"/>
      <c r="J25" s="138">
        <f>'Հավելված 6 '!J25</f>
        <v>0</v>
      </c>
      <c r="K25" s="138">
        <f>'Հավելված 6 '!K25</f>
        <v>-5530</v>
      </c>
      <c r="L25" s="138">
        <f>'Հավելված 6 '!L25</f>
        <v>-5530</v>
      </c>
      <c r="M25" s="67"/>
      <c r="N25" s="67"/>
      <c r="O25" s="67"/>
    </row>
    <row r="26" spans="1:15" s="53" customFormat="1" ht="45" customHeight="1" x14ac:dyDescent="0.2">
      <c r="A26" s="286"/>
      <c r="B26" s="287"/>
      <c r="C26" s="287"/>
      <c r="D26" s="287"/>
      <c r="E26" s="288"/>
      <c r="F26" s="289" t="s">
        <v>113</v>
      </c>
      <c r="G26" s="289"/>
      <c r="H26" s="289"/>
      <c r="I26" s="289"/>
      <c r="J26" s="289"/>
      <c r="K26" s="289"/>
      <c r="L26" s="289"/>
      <c r="M26" s="67"/>
      <c r="N26" s="67"/>
      <c r="O26" s="67"/>
    </row>
    <row r="27" spans="1:15" s="53" customFormat="1" ht="42" customHeight="1" x14ac:dyDescent="0.2">
      <c r="A27" s="286"/>
      <c r="B27" s="287"/>
      <c r="C27" s="287"/>
      <c r="D27" s="287"/>
      <c r="E27" s="287"/>
      <c r="F27" s="288"/>
      <c r="G27" s="289" t="s">
        <v>56</v>
      </c>
      <c r="H27" s="289"/>
      <c r="I27" s="289"/>
      <c r="J27" s="289"/>
      <c r="K27" s="289"/>
      <c r="L27" s="289"/>
      <c r="M27" s="67"/>
      <c r="N27" s="67"/>
      <c r="O27" s="67"/>
    </row>
    <row r="28" spans="1:15" s="53" customFormat="1" ht="48.75" customHeight="1" x14ac:dyDescent="0.2">
      <c r="A28" s="286"/>
      <c r="B28" s="287"/>
      <c r="C28" s="287"/>
      <c r="D28" s="287"/>
      <c r="E28" s="287"/>
      <c r="F28" s="287"/>
      <c r="G28" s="288"/>
      <c r="H28" s="289" t="s">
        <v>114</v>
      </c>
      <c r="I28" s="289"/>
      <c r="J28" s="289"/>
      <c r="K28" s="289"/>
      <c r="L28" s="289"/>
      <c r="M28" s="67"/>
      <c r="N28" s="67"/>
      <c r="O28" s="67"/>
    </row>
    <row r="29" spans="1:15" s="53" customFormat="1" ht="59.25" customHeight="1" x14ac:dyDescent="0.2">
      <c r="A29" s="283"/>
      <c r="B29" s="284"/>
      <c r="C29" s="284"/>
      <c r="D29" s="284"/>
      <c r="E29" s="284"/>
      <c r="F29" s="284"/>
      <c r="G29" s="284"/>
      <c r="H29" s="285"/>
      <c r="I29" s="44" t="s">
        <v>115</v>
      </c>
      <c r="J29" s="82">
        <v>-5</v>
      </c>
      <c r="K29" s="82" t="s">
        <v>116</v>
      </c>
      <c r="L29" s="82">
        <v>-12</v>
      </c>
      <c r="M29" s="67"/>
      <c r="N29" s="67"/>
      <c r="O29" s="67"/>
    </row>
    <row r="30" spans="1:15" s="53" customFormat="1" ht="61.5" customHeight="1" x14ac:dyDescent="0.2">
      <c r="A30" s="283"/>
      <c r="B30" s="284"/>
      <c r="C30" s="284"/>
      <c r="D30" s="284"/>
      <c r="E30" s="284"/>
      <c r="F30" s="284"/>
      <c r="G30" s="284"/>
      <c r="H30" s="285"/>
      <c r="I30" s="44" t="s">
        <v>117</v>
      </c>
      <c r="J30" s="82">
        <v>-1</v>
      </c>
      <c r="K30" s="82" t="s">
        <v>116</v>
      </c>
      <c r="L30" s="82">
        <v>-2</v>
      </c>
      <c r="M30" s="67"/>
      <c r="N30" s="67"/>
      <c r="O30" s="67"/>
    </row>
    <row r="31" spans="1:15" s="53" customFormat="1" ht="56.25" customHeight="1" x14ac:dyDescent="0.2">
      <c r="A31" s="283"/>
      <c r="B31" s="284"/>
      <c r="C31" s="284"/>
      <c r="D31" s="284"/>
      <c r="E31" s="284"/>
      <c r="F31" s="284"/>
      <c r="G31" s="284"/>
      <c r="H31" s="285"/>
      <c r="I31" s="44" t="s">
        <v>118</v>
      </c>
      <c r="J31" s="73">
        <v>0</v>
      </c>
      <c r="K31" s="82" t="s">
        <v>116</v>
      </c>
      <c r="L31" s="82">
        <v>-1</v>
      </c>
      <c r="M31" s="67"/>
      <c r="N31" s="67"/>
      <c r="O31" s="67"/>
    </row>
    <row r="32" spans="1:15" s="84" customFormat="1" ht="66" x14ac:dyDescent="0.3">
      <c r="A32" s="283"/>
      <c r="B32" s="284"/>
      <c r="C32" s="284"/>
      <c r="D32" s="284"/>
      <c r="E32" s="284"/>
      <c r="F32" s="284"/>
      <c r="G32" s="284"/>
      <c r="H32" s="285"/>
      <c r="I32" s="44" t="s">
        <v>121</v>
      </c>
      <c r="J32" s="83">
        <v>8</v>
      </c>
      <c r="K32" s="83"/>
      <c r="L32" s="83">
        <v>20</v>
      </c>
      <c r="M32" s="67"/>
      <c r="N32" s="67"/>
      <c r="O32" s="67"/>
    </row>
    <row r="33" spans="1:15" s="84" customFormat="1" ht="109.5" customHeight="1" x14ac:dyDescent="0.3">
      <c r="A33" s="283"/>
      <c r="B33" s="284"/>
      <c r="C33" s="284"/>
      <c r="D33" s="284"/>
      <c r="E33" s="284"/>
      <c r="F33" s="284"/>
      <c r="G33" s="284"/>
      <c r="H33" s="285"/>
      <c r="I33" s="44" t="s">
        <v>122</v>
      </c>
      <c r="J33" s="83" t="s">
        <v>119</v>
      </c>
      <c r="K33" s="83"/>
      <c r="L33" s="83" t="s">
        <v>120</v>
      </c>
      <c r="M33" s="67"/>
      <c r="N33" s="67"/>
      <c r="O33" s="67"/>
    </row>
    <row r="34" spans="1:15" s="84" customFormat="1" ht="144" customHeight="1" x14ac:dyDescent="0.3">
      <c r="A34" s="283"/>
      <c r="B34" s="284"/>
      <c r="C34" s="284"/>
      <c r="D34" s="284"/>
      <c r="E34" s="284"/>
      <c r="F34" s="284"/>
      <c r="G34" s="284"/>
      <c r="H34" s="285"/>
      <c r="I34" s="44" t="s">
        <v>123</v>
      </c>
      <c r="J34" s="83">
        <v>1</v>
      </c>
      <c r="K34" s="83"/>
      <c r="L34" s="83">
        <v>3</v>
      </c>
      <c r="M34" s="67"/>
      <c r="N34" s="67"/>
      <c r="O34" s="67"/>
    </row>
    <row r="35" spans="1:15" s="53" customFormat="1" ht="48.75" customHeight="1" x14ac:dyDescent="0.2">
      <c r="A35" s="286"/>
      <c r="B35" s="287"/>
      <c r="C35" s="288"/>
      <c r="D35" s="76" t="s">
        <v>81</v>
      </c>
      <c r="E35" s="289" t="s">
        <v>69</v>
      </c>
      <c r="F35" s="289"/>
      <c r="G35" s="289"/>
      <c r="H35" s="289"/>
      <c r="I35" s="289"/>
      <c r="J35" s="62">
        <f>'Հավելված 3'!G62</f>
        <v>21836.3</v>
      </c>
      <c r="K35" s="62">
        <f>'Հավելված 3'!H62</f>
        <v>68509.8</v>
      </c>
      <c r="L35" s="62">
        <f>'Հավելված 3'!I62</f>
        <v>68509.8</v>
      </c>
      <c r="M35" s="67"/>
      <c r="N35" s="67"/>
      <c r="O35" s="67"/>
    </row>
    <row r="36" spans="1:15" s="53" customFormat="1" ht="32.25" customHeight="1" x14ac:dyDescent="0.2">
      <c r="A36" s="286"/>
      <c r="B36" s="287"/>
      <c r="C36" s="287"/>
      <c r="D36" s="287"/>
      <c r="E36" s="288"/>
      <c r="F36" s="289" t="s">
        <v>33</v>
      </c>
      <c r="G36" s="289"/>
      <c r="H36" s="289"/>
      <c r="I36" s="289"/>
      <c r="J36" s="289"/>
      <c r="K36" s="289"/>
      <c r="L36" s="289"/>
      <c r="M36" s="67"/>
      <c r="N36" s="67"/>
      <c r="O36" s="67"/>
    </row>
    <row r="37" spans="1:15" s="53" customFormat="1" ht="42" customHeight="1" x14ac:dyDescent="0.2">
      <c r="A37" s="286"/>
      <c r="B37" s="287"/>
      <c r="C37" s="287"/>
      <c r="D37" s="287"/>
      <c r="E37" s="287"/>
      <c r="F37" s="288"/>
      <c r="G37" s="289" t="s">
        <v>34</v>
      </c>
      <c r="H37" s="289"/>
      <c r="I37" s="289"/>
      <c r="J37" s="289"/>
      <c r="K37" s="289"/>
      <c r="L37" s="289"/>
      <c r="M37" s="67"/>
      <c r="N37" s="67"/>
      <c r="O37" s="67"/>
    </row>
    <row r="38" spans="1:15" s="53" customFormat="1" ht="48.75" customHeight="1" x14ac:dyDescent="0.2">
      <c r="A38" s="286"/>
      <c r="B38" s="287"/>
      <c r="C38" s="287"/>
      <c r="D38" s="287"/>
      <c r="E38" s="287"/>
      <c r="F38" s="287"/>
      <c r="G38" s="288"/>
      <c r="H38" s="289" t="s">
        <v>82</v>
      </c>
      <c r="I38" s="289"/>
      <c r="J38" s="289"/>
      <c r="K38" s="289"/>
      <c r="L38" s="289"/>
      <c r="M38" s="67"/>
      <c r="N38" s="67"/>
      <c r="O38" s="67"/>
    </row>
    <row r="39" spans="1:15" s="53" customFormat="1" ht="55.5" customHeight="1" x14ac:dyDescent="0.2">
      <c r="A39" s="286"/>
      <c r="B39" s="287"/>
      <c r="C39" s="287"/>
      <c r="D39" s="287"/>
      <c r="E39" s="287"/>
      <c r="F39" s="287"/>
      <c r="G39" s="288"/>
      <c r="H39" s="76"/>
      <c r="I39" s="44" t="s">
        <v>102</v>
      </c>
      <c r="J39" s="70">
        <f>+'Հավելված 6 '!J39</f>
        <v>160</v>
      </c>
      <c r="K39" s="44"/>
      <c r="L39" s="70">
        <f>+'Հավելված 6 '!L39</f>
        <v>270</v>
      </c>
      <c r="M39" s="67"/>
      <c r="N39" s="67"/>
      <c r="O39" s="67"/>
    </row>
    <row r="40" spans="1:15" s="53" customFormat="1" ht="55.5" customHeight="1" x14ac:dyDescent="0.2">
      <c r="A40" s="91"/>
      <c r="B40" s="92"/>
      <c r="C40" s="92"/>
      <c r="D40" s="92"/>
      <c r="E40" s="92"/>
      <c r="F40" s="92"/>
      <c r="G40" s="93"/>
      <c r="H40" s="94"/>
      <c r="I40" s="44" t="s">
        <v>125</v>
      </c>
      <c r="J40" s="70">
        <f>+'Հավելված 6 '!J40</f>
        <v>100</v>
      </c>
      <c r="K40" s="44"/>
      <c r="L40" s="70">
        <f>+'Հավելված 6 '!L40</f>
        <v>100</v>
      </c>
      <c r="M40" s="67"/>
      <c r="N40" s="67"/>
      <c r="O40" s="67"/>
    </row>
    <row r="41" spans="1:15" s="53" customFormat="1" ht="55.5" customHeight="1" x14ac:dyDescent="0.2">
      <c r="A41" s="88"/>
      <c r="B41" s="89"/>
      <c r="C41" s="89"/>
      <c r="D41" s="89"/>
      <c r="E41" s="89"/>
      <c r="F41" s="89"/>
      <c r="G41" s="90"/>
      <c r="H41" s="86"/>
      <c r="I41" s="44" t="s">
        <v>124</v>
      </c>
      <c r="J41" s="70">
        <f>+'Հավելված 6 '!J41</f>
        <v>-1</v>
      </c>
      <c r="K41" s="70"/>
      <c r="L41" s="70">
        <f>+'Հավելված 6 '!L41</f>
        <v>20</v>
      </c>
      <c r="M41" s="67"/>
      <c r="N41" s="67"/>
      <c r="O41" s="67"/>
    </row>
    <row r="42" spans="1:15" s="53" customFormat="1" ht="48.75" customHeight="1" x14ac:dyDescent="0.2">
      <c r="A42" s="286"/>
      <c r="B42" s="287"/>
      <c r="C42" s="288"/>
      <c r="D42" s="126" t="s">
        <v>254</v>
      </c>
      <c r="E42" s="289" t="s">
        <v>250</v>
      </c>
      <c r="F42" s="289"/>
      <c r="G42" s="289"/>
      <c r="H42" s="289"/>
      <c r="I42" s="289"/>
      <c r="J42" s="62">
        <f>+'Հավելված 6 '!J42</f>
        <v>39138.400000000001</v>
      </c>
      <c r="K42" s="62">
        <f>+'Հավելված 6 '!K42</f>
        <v>40616.5</v>
      </c>
      <c r="L42" s="62">
        <f>+'Հավելված 6 '!L42</f>
        <v>59257.1</v>
      </c>
      <c r="M42" s="67"/>
      <c r="N42" s="67"/>
      <c r="O42" s="67"/>
    </row>
    <row r="43" spans="1:15" s="53" customFormat="1" ht="41.25" customHeight="1" x14ac:dyDescent="0.2">
      <c r="A43" s="286"/>
      <c r="B43" s="287"/>
      <c r="C43" s="287"/>
      <c r="D43" s="287"/>
      <c r="E43" s="288"/>
      <c r="F43" s="289" t="s">
        <v>255</v>
      </c>
      <c r="G43" s="289"/>
      <c r="H43" s="289"/>
      <c r="I43" s="289"/>
      <c r="J43" s="289"/>
      <c r="K43" s="289"/>
      <c r="L43" s="289"/>
      <c r="M43" s="67"/>
      <c r="N43" s="67"/>
      <c r="O43" s="67"/>
    </row>
    <row r="44" spans="1:15" s="53" customFormat="1" ht="42" customHeight="1" x14ac:dyDescent="0.2">
      <c r="A44" s="286"/>
      <c r="B44" s="287"/>
      <c r="C44" s="287"/>
      <c r="D44" s="287"/>
      <c r="E44" s="287"/>
      <c r="F44" s="288"/>
      <c r="G44" s="289" t="s">
        <v>256</v>
      </c>
      <c r="H44" s="289"/>
      <c r="I44" s="289"/>
      <c r="J44" s="289"/>
      <c r="K44" s="289"/>
      <c r="L44" s="289"/>
      <c r="M44" s="67"/>
      <c r="N44" s="67"/>
      <c r="O44" s="67"/>
    </row>
    <row r="45" spans="1:15" s="53" customFormat="1" ht="48.75" customHeight="1" x14ac:dyDescent="0.2">
      <c r="A45" s="286"/>
      <c r="B45" s="287"/>
      <c r="C45" s="287"/>
      <c r="D45" s="287"/>
      <c r="E45" s="287"/>
      <c r="F45" s="287"/>
      <c r="G45" s="288"/>
      <c r="H45" s="289" t="s">
        <v>82</v>
      </c>
      <c r="I45" s="289"/>
      <c r="J45" s="289"/>
      <c r="K45" s="289"/>
      <c r="L45" s="289"/>
      <c r="M45" s="67"/>
      <c r="N45" s="67"/>
      <c r="O45" s="67"/>
    </row>
    <row r="46" spans="1:15" s="53" customFormat="1" ht="44.25" customHeight="1" x14ac:dyDescent="0.2">
      <c r="A46" s="286"/>
      <c r="B46" s="287"/>
      <c r="C46" s="287"/>
      <c r="D46" s="287"/>
      <c r="E46" s="287"/>
      <c r="F46" s="287"/>
      <c r="G46" s="288"/>
      <c r="H46" s="126"/>
      <c r="I46" s="178" t="s">
        <v>279</v>
      </c>
      <c r="J46" s="70">
        <f>+'Հավելված 6 '!J46</f>
        <v>1</v>
      </c>
      <c r="K46" s="70"/>
      <c r="L46" s="70">
        <f>+'Հավելված 6 '!L46</f>
        <v>4</v>
      </c>
      <c r="M46" s="67"/>
      <c r="N46" s="67"/>
      <c r="O46" s="67"/>
    </row>
    <row r="47" spans="1:15" s="53" customFormat="1" ht="47.25" customHeight="1" x14ac:dyDescent="0.2">
      <c r="A47" s="123"/>
      <c r="B47" s="124"/>
      <c r="C47" s="124"/>
      <c r="D47" s="124"/>
      <c r="E47" s="124"/>
      <c r="F47" s="124"/>
      <c r="G47" s="125"/>
      <c r="H47" s="126"/>
      <c r="I47" s="178" t="s">
        <v>281</v>
      </c>
      <c r="J47" s="70">
        <f>+'Հավելված 6 '!J47</f>
        <v>1</v>
      </c>
      <c r="K47" s="70"/>
      <c r="L47" s="70">
        <f>+'Հավելված 6 '!L47</f>
        <v>4</v>
      </c>
      <c r="M47" s="67"/>
      <c r="N47" s="67"/>
      <c r="O47" s="67"/>
    </row>
    <row r="48" spans="1:15" s="53" customFormat="1" ht="72.75" customHeight="1" x14ac:dyDescent="0.2">
      <c r="A48" s="123"/>
      <c r="B48" s="124"/>
      <c r="C48" s="124"/>
      <c r="D48" s="124"/>
      <c r="E48" s="124"/>
      <c r="F48" s="124"/>
      <c r="G48" s="125"/>
      <c r="H48" s="126"/>
      <c r="I48" s="178" t="s">
        <v>280</v>
      </c>
      <c r="J48" s="70">
        <f>+'Հավելված 6 '!J48</f>
        <v>100</v>
      </c>
      <c r="K48" s="70"/>
      <c r="L48" s="70">
        <f>+'Հավելված 6 '!L48</f>
        <v>100</v>
      </c>
      <c r="M48" s="67"/>
      <c r="N48" s="67"/>
      <c r="O48" s="67"/>
    </row>
    <row r="49" spans="1:16" s="53" customFormat="1" ht="55.5" customHeight="1" x14ac:dyDescent="0.2">
      <c r="A49" s="174"/>
      <c r="B49" s="175"/>
      <c r="C49" s="175"/>
      <c r="D49" s="175"/>
      <c r="E49" s="175"/>
      <c r="F49" s="175"/>
      <c r="G49" s="176"/>
      <c r="H49" s="177"/>
      <c r="I49" s="178" t="s">
        <v>282</v>
      </c>
      <c r="J49" s="70">
        <f>+'Հավելված 6 '!J49</f>
        <v>100</v>
      </c>
      <c r="K49" s="70"/>
      <c r="L49" s="70">
        <f>+'Հավելված 6 '!L49</f>
        <v>100</v>
      </c>
      <c r="M49" s="67"/>
      <c r="N49" s="67"/>
      <c r="O49" s="67"/>
    </row>
    <row r="50" spans="1:16" s="53" customFormat="1" ht="23.25" customHeight="1" x14ac:dyDescent="0.2">
      <c r="A50" s="282" t="s">
        <v>301</v>
      </c>
      <c r="B50" s="282"/>
      <c r="C50" s="282"/>
      <c r="D50" s="282"/>
      <c r="E50" s="282"/>
      <c r="F50" s="282"/>
      <c r="G50" s="282"/>
      <c r="H50" s="282"/>
      <c r="I50" s="282"/>
      <c r="J50" s="73"/>
      <c r="K50" s="73"/>
      <c r="L50" s="73"/>
      <c r="M50" s="67"/>
      <c r="N50" s="67"/>
      <c r="O50" s="67"/>
      <c r="P50" s="67"/>
    </row>
    <row r="51" spans="1:16" s="53" customFormat="1" ht="30" customHeight="1" x14ac:dyDescent="0.2">
      <c r="A51" s="87"/>
      <c r="B51" s="209">
        <v>1139</v>
      </c>
      <c r="C51" s="273" t="s">
        <v>302</v>
      </c>
      <c r="D51" s="273"/>
      <c r="E51" s="273"/>
      <c r="F51" s="273"/>
      <c r="G51" s="273"/>
      <c r="H51" s="273"/>
      <c r="I51" s="273"/>
      <c r="J51" s="73">
        <f>+J52+J56</f>
        <v>0</v>
      </c>
      <c r="K51" s="73">
        <f t="shared" ref="K51:L51" si="4">+K52+K56</f>
        <v>0</v>
      </c>
      <c r="L51" s="73">
        <f t="shared" si="4"/>
        <v>0</v>
      </c>
      <c r="M51" s="67"/>
      <c r="N51" s="67"/>
      <c r="O51" s="67"/>
    </row>
    <row r="52" spans="1:16" s="53" customFormat="1" ht="33" customHeight="1" x14ac:dyDescent="0.2">
      <c r="A52" s="274"/>
      <c r="B52" s="275"/>
      <c r="C52" s="276"/>
      <c r="D52" s="210" t="s">
        <v>303</v>
      </c>
      <c r="E52" s="277" t="s">
        <v>288</v>
      </c>
      <c r="F52" s="277"/>
      <c r="G52" s="277"/>
      <c r="H52" s="277"/>
      <c r="I52" s="277"/>
      <c r="J52" s="212">
        <f>+'Հավելված 3'!G95</f>
        <v>39138.400000000001</v>
      </c>
      <c r="K52" s="212">
        <f>+'Հավելված 3'!H95</f>
        <v>40616.5</v>
      </c>
      <c r="L52" s="212">
        <f>+'Հավելված 3'!I95</f>
        <v>59257.1</v>
      </c>
      <c r="M52" s="67"/>
      <c r="N52" s="67"/>
      <c r="O52" s="67"/>
    </row>
    <row r="53" spans="1:16" s="53" customFormat="1" ht="45.75" customHeight="1" x14ac:dyDescent="0.2">
      <c r="A53" s="278"/>
      <c r="B53" s="279"/>
      <c r="C53" s="279"/>
      <c r="D53" s="279"/>
      <c r="E53" s="280"/>
      <c r="F53" s="281" t="s">
        <v>304</v>
      </c>
      <c r="G53" s="281"/>
      <c r="H53" s="281"/>
      <c r="I53" s="281"/>
      <c r="J53" s="281"/>
      <c r="K53" s="281"/>
      <c r="L53" s="281"/>
      <c r="M53" s="67"/>
      <c r="N53" s="67"/>
      <c r="O53" s="67"/>
    </row>
    <row r="54" spans="1:16" s="53" customFormat="1" ht="30" customHeight="1" x14ac:dyDescent="0.2">
      <c r="A54" s="278"/>
      <c r="B54" s="279"/>
      <c r="C54" s="279"/>
      <c r="D54" s="279"/>
      <c r="E54" s="279"/>
      <c r="F54" s="280"/>
      <c r="G54" s="281" t="s">
        <v>305</v>
      </c>
      <c r="H54" s="281"/>
      <c r="I54" s="281"/>
      <c r="J54" s="281"/>
      <c r="K54" s="281"/>
      <c r="L54" s="281"/>
      <c r="M54" s="67"/>
      <c r="N54" s="67"/>
      <c r="O54" s="67"/>
    </row>
    <row r="55" spans="1:16" s="53" customFormat="1" ht="42.75" customHeight="1" x14ac:dyDescent="0.2">
      <c r="A55" s="278"/>
      <c r="B55" s="279"/>
      <c r="C55" s="279"/>
      <c r="D55" s="279"/>
      <c r="E55" s="279"/>
      <c r="F55" s="279"/>
      <c r="G55" s="280"/>
      <c r="H55" s="281" t="s">
        <v>306</v>
      </c>
      <c r="I55" s="281"/>
      <c r="J55" s="281"/>
      <c r="K55" s="281"/>
      <c r="L55" s="281"/>
      <c r="M55" s="67"/>
      <c r="N55" s="67"/>
      <c r="O55" s="67"/>
    </row>
    <row r="56" spans="1:16" s="53" customFormat="1" ht="38.25" customHeight="1" x14ac:dyDescent="0.2">
      <c r="A56" s="96"/>
      <c r="B56" s="96"/>
      <c r="C56" s="96"/>
      <c r="D56" s="208" t="s">
        <v>303</v>
      </c>
      <c r="E56" s="299" t="s">
        <v>288</v>
      </c>
      <c r="F56" s="299"/>
      <c r="G56" s="299"/>
      <c r="H56" s="299"/>
      <c r="I56" s="299"/>
      <c r="J56" s="212">
        <f>+'Հավելված 3'!G103</f>
        <v>-39138.400000000001</v>
      </c>
      <c r="K56" s="212">
        <f>+'Հավելված 3'!H103</f>
        <v>-40616.5</v>
      </c>
      <c r="L56" s="212">
        <f>+'Հավելված 3'!I103</f>
        <v>-59257.1</v>
      </c>
      <c r="M56" s="67"/>
      <c r="N56" s="67"/>
      <c r="O56" s="67"/>
    </row>
    <row r="57" spans="1:16" s="53" customFormat="1" ht="52.5" customHeight="1" x14ac:dyDescent="0.2">
      <c r="A57" s="96"/>
      <c r="B57" s="96"/>
      <c r="C57" s="96"/>
      <c r="D57" s="96"/>
      <c r="E57" s="96"/>
      <c r="F57" s="272" t="s">
        <v>304</v>
      </c>
      <c r="G57" s="272"/>
      <c r="H57" s="272"/>
      <c r="I57" s="272"/>
      <c r="J57" s="272"/>
      <c r="K57" s="272"/>
      <c r="L57" s="272"/>
      <c r="M57" s="67"/>
      <c r="N57" s="67"/>
      <c r="O57" s="67"/>
    </row>
    <row r="58" spans="1:16" s="53" customFormat="1" ht="38.25" customHeight="1" x14ac:dyDescent="0.2">
      <c r="A58" s="96"/>
      <c r="B58" s="96"/>
      <c r="C58" s="96"/>
      <c r="D58" s="96"/>
      <c r="E58" s="96"/>
      <c r="F58" s="96"/>
      <c r="G58" s="272" t="s">
        <v>305</v>
      </c>
      <c r="H58" s="272"/>
      <c r="I58" s="272"/>
      <c r="J58" s="272"/>
      <c r="K58" s="272"/>
      <c r="L58" s="272"/>
      <c r="M58" s="67"/>
      <c r="N58" s="67"/>
      <c r="O58" s="67"/>
    </row>
    <row r="59" spans="1:16" s="53" customFormat="1" ht="46.5" customHeight="1" x14ac:dyDescent="0.2">
      <c r="A59" s="96"/>
      <c r="B59" s="96"/>
      <c r="C59" s="96"/>
      <c r="D59" s="96"/>
      <c r="E59" s="96"/>
      <c r="F59" s="96"/>
      <c r="G59" s="96"/>
      <c r="H59" s="272" t="s">
        <v>306</v>
      </c>
      <c r="I59" s="272"/>
      <c r="J59" s="272"/>
      <c r="K59" s="272"/>
      <c r="L59" s="272"/>
      <c r="M59" s="67"/>
      <c r="N59" s="67"/>
      <c r="O59" s="67"/>
    </row>
  </sheetData>
  <mergeCells count="72">
    <mergeCell ref="E19:I19"/>
    <mergeCell ref="F20:L20"/>
    <mergeCell ref="G21:L21"/>
    <mergeCell ref="H22:L22"/>
    <mergeCell ref="J6:L6"/>
    <mergeCell ref="A8:I8"/>
    <mergeCell ref="A9:I9"/>
    <mergeCell ref="C10:I10"/>
    <mergeCell ref="A11:C11"/>
    <mergeCell ref="E11:I11"/>
    <mergeCell ref="E15:I15"/>
    <mergeCell ref="F16:L16"/>
    <mergeCell ref="G17:L17"/>
    <mergeCell ref="H18:L18"/>
    <mergeCell ref="A34:H34"/>
    <mergeCell ref="A29:H29"/>
    <mergeCell ref="A30:H30"/>
    <mergeCell ref="A31:H31"/>
    <mergeCell ref="A32:H32"/>
    <mergeCell ref="A33:H33"/>
    <mergeCell ref="F26:L26"/>
    <mergeCell ref="G27:L27"/>
    <mergeCell ref="H28:L28"/>
    <mergeCell ref="A25:C25"/>
    <mergeCell ref="A26:E26"/>
    <mergeCell ref="A27:F27"/>
    <mergeCell ref="A28:G28"/>
    <mergeCell ref="A35:C35"/>
    <mergeCell ref="E35:I35"/>
    <mergeCell ref="A36:E36"/>
    <mergeCell ref="A39:G39"/>
    <mergeCell ref="A12:E12"/>
    <mergeCell ref="F12:L12"/>
    <mergeCell ref="A13:F13"/>
    <mergeCell ref="G13:L13"/>
    <mergeCell ref="A14:G14"/>
    <mergeCell ref="H14:L14"/>
    <mergeCell ref="F36:L36"/>
    <mergeCell ref="A37:F37"/>
    <mergeCell ref="G37:L37"/>
    <mergeCell ref="A38:G38"/>
    <mergeCell ref="H38:L38"/>
    <mergeCell ref="E25:I25"/>
    <mergeCell ref="A4:L4"/>
    <mergeCell ref="A6:A7"/>
    <mergeCell ref="B6:C6"/>
    <mergeCell ref="D6:G6"/>
    <mergeCell ref="H6:H7"/>
    <mergeCell ref="I6:I7"/>
    <mergeCell ref="A45:G45"/>
    <mergeCell ref="H45:L45"/>
    <mergeCell ref="A46:G46"/>
    <mergeCell ref="A42:C42"/>
    <mergeCell ref="E42:I42"/>
    <mergeCell ref="A43:E43"/>
    <mergeCell ref="F43:L43"/>
    <mergeCell ref="A44:F44"/>
    <mergeCell ref="G44:L44"/>
    <mergeCell ref="A50:I50"/>
    <mergeCell ref="C51:I51"/>
    <mergeCell ref="A52:C52"/>
    <mergeCell ref="E52:I52"/>
    <mergeCell ref="A53:E53"/>
    <mergeCell ref="F53:L53"/>
    <mergeCell ref="F57:L57"/>
    <mergeCell ref="G58:L58"/>
    <mergeCell ref="H59:L59"/>
    <mergeCell ref="A54:F54"/>
    <mergeCell ref="G54:L54"/>
    <mergeCell ref="A55:G55"/>
    <mergeCell ref="H55:L55"/>
    <mergeCell ref="E56:I56"/>
  </mergeCells>
  <pageMargins left="0.17" right="0.17" top="0.43" bottom="0.54" header="0.3" footer="0.3"/>
  <pageSetup scale="75" firstPageNumber="19" orientation="landscape" useFirstPageNumber="1" verticalDpi="0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zoomScaleNormal="100" workbookViewId="0">
      <selection activeCell="J7" sqref="J7"/>
    </sheetView>
  </sheetViews>
  <sheetFormatPr defaultRowHeight="13.5" x14ac:dyDescent="0.2"/>
  <cols>
    <col min="1" max="1" width="24" style="181" customWidth="1"/>
    <col min="2" max="2" width="43" style="181" customWidth="1"/>
    <col min="3" max="3" width="20.83203125" style="181" customWidth="1"/>
    <col min="4" max="4" width="22.5" style="181" customWidth="1"/>
    <col min="5" max="5" width="25.5" style="181" customWidth="1"/>
    <col min="6" max="6" width="14.5" style="181" customWidth="1"/>
    <col min="7" max="7" width="22.33203125" style="184" customWidth="1"/>
    <col min="8" max="16384" width="9.33203125" style="181"/>
  </cols>
  <sheetData>
    <row r="1" spans="1:7" ht="17.25" x14ac:dyDescent="0.2">
      <c r="A1" s="179"/>
      <c r="B1" s="179"/>
      <c r="C1" s="179"/>
      <c r="D1" s="179"/>
      <c r="E1" s="179"/>
      <c r="F1" s="179"/>
      <c r="G1" s="180" t="s">
        <v>182</v>
      </c>
    </row>
    <row r="2" spans="1:7" x14ac:dyDescent="0.2">
      <c r="E2" s="310" t="s">
        <v>104</v>
      </c>
      <c r="F2" s="310"/>
      <c r="G2" s="310"/>
    </row>
    <row r="3" spans="1:7" x14ac:dyDescent="0.2">
      <c r="E3" s="310" t="s">
        <v>52</v>
      </c>
      <c r="F3" s="310"/>
      <c r="G3" s="310"/>
    </row>
    <row r="4" spans="1:7" x14ac:dyDescent="0.2">
      <c r="F4" s="182"/>
      <c r="G4" s="183"/>
    </row>
    <row r="5" spans="1:7" ht="43.5" customHeight="1" x14ac:dyDescent="0.2">
      <c r="A5" s="312" t="s">
        <v>187</v>
      </c>
      <c r="B5" s="312"/>
      <c r="C5" s="312"/>
      <c r="D5" s="312"/>
      <c r="E5" s="312"/>
      <c r="F5" s="312"/>
      <c r="G5" s="312"/>
    </row>
    <row r="7" spans="1:7" s="182" customFormat="1" ht="65.25" customHeight="1" x14ac:dyDescent="0.2">
      <c r="A7" s="313" t="s">
        <v>84</v>
      </c>
      <c r="B7" s="313"/>
      <c r="C7" s="313"/>
      <c r="D7" s="313"/>
      <c r="E7" s="314" t="s">
        <v>100</v>
      </c>
      <c r="F7" s="314"/>
      <c r="G7" s="314"/>
    </row>
    <row r="8" spans="1:7" s="182" customFormat="1" ht="53.25" customHeight="1" x14ac:dyDescent="0.2">
      <c r="A8" s="166" t="s">
        <v>85</v>
      </c>
      <c r="B8" s="166" t="s">
        <v>86</v>
      </c>
      <c r="C8" s="166" t="s">
        <v>87</v>
      </c>
      <c r="D8" s="166" t="s">
        <v>88</v>
      </c>
      <c r="E8" s="166" t="s">
        <v>89</v>
      </c>
      <c r="F8" s="166" t="s">
        <v>90</v>
      </c>
      <c r="G8" s="166" t="s">
        <v>91</v>
      </c>
    </row>
    <row r="9" spans="1:7" s="182" customFormat="1" ht="34.5" customHeight="1" x14ac:dyDescent="0.2">
      <c r="A9" s="313" t="s">
        <v>13</v>
      </c>
      <c r="B9" s="313"/>
      <c r="C9" s="313"/>
      <c r="D9" s="313"/>
      <c r="E9" s="313"/>
      <c r="F9" s="313"/>
      <c r="G9" s="143">
        <f>+G10</f>
        <v>-28968.543000000012</v>
      </c>
    </row>
    <row r="10" spans="1:7" s="182" customFormat="1" ht="45" customHeight="1" x14ac:dyDescent="0.2">
      <c r="A10" s="185" t="s">
        <v>130</v>
      </c>
      <c r="B10" s="185" t="s">
        <v>131</v>
      </c>
      <c r="C10" s="166" t="s">
        <v>132</v>
      </c>
      <c r="D10" s="314" t="s">
        <v>133</v>
      </c>
      <c r="E10" s="314"/>
      <c r="F10" s="314"/>
      <c r="G10" s="143">
        <f>+G11+G25+G28+G56-0.1</f>
        <v>-28968.543000000012</v>
      </c>
    </row>
    <row r="11" spans="1:7" s="182" customFormat="1" ht="36" customHeight="1" x14ac:dyDescent="0.2">
      <c r="A11" s="186" t="s">
        <v>134</v>
      </c>
      <c r="B11" s="303" t="s">
        <v>95</v>
      </c>
      <c r="C11" s="303"/>
      <c r="D11" s="303"/>
      <c r="E11" s="303"/>
      <c r="F11" s="303"/>
      <c r="G11" s="143">
        <f>+G12+G17+G19</f>
        <v>-151205.41800000001</v>
      </c>
    </row>
    <row r="12" spans="1:7" s="182" customFormat="1" ht="21.75" customHeight="1" x14ac:dyDescent="0.2">
      <c r="A12" s="186"/>
      <c r="B12" s="304" t="s">
        <v>135</v>
      </c>
      <c r="C12" s="305"/>
      <c r="D12" s="305"/>
      <c r="E12" s="305"/>
      <c r="F12" s="306"/>
      <c r="G12" s="143">
        <f>SUM(G13:G16)</f>
        <v>-37892.476000000002</v>
      </c>
    </row>
    <row r="13" spans="1:7" s="182" customFormat="1" ht="22.5" customHeight="1" x14ac:dyDescent="0.2">
      <c r="A13" s="130" t="s">
        <v>136</v>
      </c>
      <c r="B13" s="130" t="s">
        <v>137</v>
      </c>
      <c r="C13" s="166" t="s">
        <v>138</v>
      </c>
      <c r="D13" s="166" t="s">
        <v>139</v>
      </c>
      <c r="E13" s="187">
        <v>483</v>
      </c>
      <c r="F13" s="188">
        <v>-5062</v>
      </c>
      <c r="G13" s="143">
        <f>+F13*E13/1000</f>
        <v>-2444.9459999999999</v>
      </c>
    </row>
    <row r="14" spans="1:7" s="182" customFormat="1" ht="24" customHeight="1" x14ac:dyDescent="0.2">
      <c r="A14" s="130" t="s">
        <v>188</v>
      </c>
      <c r="B14" s="189" t="s">
        <v>189</v>
      </c>
      <c r="C14" s="166" t="s">
        <v>138</v>
      </c>
      <c r="D14" s="166" t="s">
        <v>190</v>
      </c>
      <c r="E14" s="187">
        <v>490</v>
      </c>
      <c r="F14" s="188">
        <v>-4081</v>
      </c>
      <c r="G14" s="143">
        <f>+F14*E14/1000</f>
        <v>-1999.69</v>
      </c>
    </row>
    <row r="15" spans="1:7" s="182" customFormat="1" ht="24" customHeight="1" x14ac:dyDescent="0.2">
      <c r="A15" s="130" t="s">
        <v>191</v>
      </c>
      <c r="B15" s="189" t="s">
        <v>192</v>
      </c>
      <c r="C15" s="166" t="s">
        <v>138</v>
      </c>
      <c r="D15" s="166" t="s">
        <v>190</v>
      </c>
      <c r="E15" s="187">
        <v>480</v>
      </c>
      <c r="F15" s="188">
        <v>-40517</v>
      </c>
      <c r="G15" s="143">
        <f>+F15*E15/1000</f>
        <v>-19448.16</v>
      </c>
    </row>
    <row r="16" spans="1:7" s="182" customFormat="1" ht="29.25" customHeight="1" x14ac:dyDescent="0.2">
      <c r="A16" s="130" t="s">
        <v>193</v>
      </c>
      <c r="B16" s="189" t="s">
        <v>194</v>
      </c>
      <c r="C16" s="166" t="s">
        <v>138</v>
      </c>
      <c r="D16" s="166" t="s">
        <v>190</v>
      </c>
      <c r="E16" s="187">
        <v>480</v>
      </c>
      <c r="F16" s="188">
        <v>-29166</v>
      </c>
      <c r="G16" s="143">
        <f>+F16*E16/1000</f>
        <v>-13999.68</v>
      </c>
    </row>
    <row r="17" spans="1:7" s="182" customFormat="1" ht="18.75" customHeight="1" x14ac:dyDescent="0.2">
      <c r="A17" s="130"/>
      <c r="B17" s="304" t="s">
        <v>195</v>
      </c>
      <c r="C17" s="305"/>
      <c r="D17" s="305"/>
      <c r="E17" s="305"/>
      <c r="F17" s="306"/>
      <c r="G17" s="190">
        <f>+G18</f>
        <v>-39138.341999999997</v>
      </c>
    </row>
    <row r="18" spans="1:7" s="182" customFormat="1" ht="51.75" x14ac:dyDescent="0.2">
      <c r="A18" s="130" t="s">
        <v>196</v>
      </c>
      <c r="B18" s="130" t="s">
        <v>197</v>
      </c>
      <c r="C18" s="166" t="s">
        <v>153</v>
      </c>
      <c r="D18" s="166" t="s">
        <v>198</v>
      </c>
      <c r="E18" s="191"/>
      <c r="F18" s="188"/>
      <c r="G18" s="143">
        <f>-39138342/1000</f>
        <v>-39138.341999999997</v>
      </c>
    </row>
    <row r="19" spans="1:7" s="182" customFormat="1" ht="17.25" x14ac:dyDescent="0.2">
      <c r="A19" s="130"/>
      <c r="B19" s="304" t="s">
        <v>199</v>
      </c>
      <c r="C19" s="305"/>
      <c r="D19" s="305"/>
      <c r="E19" s="305"/>
      <c r="F19" s="306"/>
      <c r="G19" s="190">
        <f>SUM(G20:G24)</f>
        <v>-74174.600000000006</v>
      </c>
    </row>
    <row r="20" spans="1:7" s="182" customFormat="1" ht="51.75" x14ac:dyDescent="0.2">
      <c r="A20" s="130" t="s">
        <v>200</v>
      </c>
      <c r="B20" s="130" t="s">
        <v>273</v>
      </c>
      <c r="C20" s="166" t="s">
        <v>138</v>
      </c>
      <c r="D20" s="166" t="s">
        <v>198</v>
      </c>
      <c r="E20" s="191"/>
      <c r="F20" s="188"/>
      <c r="G20" s="143">
        <f>-13000000/1000</f>
        <v>-13000</v>
      </c>
    </row>
    <row r="21" spans="1:7" s="182" customFormat="1" ht="34.5" x14ac:dyDescent="0.2">
      <c r="A21" s="130" t="s">
        <v>201</v>
      </c>
      <c r="B21" s="130" t="s">
        <v>202</v>
      </c>
      <c r="C21" s="166" t="s">
        <v>203</v>
      </c>
      <c r="D21" s="166" t="s">
        <v>198</v>
      </c>
      <c r="E21" s="191"/>
      <c r="F21" s="188"/>
      <c r="G21" s="143">
        <f>(-8113600-3310000)/1000</f>
        <v>-11423.6</v>
      </c>
    </row>
    <row r="22" spans="1:7" s="182" customFormat="1" ht="34.5" x14ac:dyDescent="0.2">
      <c r="A22" s="130" t="s">
        <v>204</v>
      </c>
      <c r="B22" s="130" t="s">
        <v>205</v>
      </c>
      <c r="C22" s="166" t="s">
        <v>153</v>
      </c>
      <c r="D22" s="166" t="s">
        <v>198</v>
      </c>
      <c r="E22" s="191"/>
      <c r="F22" s="188"/>
      <c r="G22" s="143">
        <f>-751000/1000</f>
        <v>-751</v>
      </c>
    </row>
    <row r="23" spans="1:7" s="182" customFormat="1" ht="34.5" x14ac:dyDescent="0.2">
      <c r="A23" s="130" t="s">
        <v>206</v>
      </c>
      <c r="B23" s="130" t="s">
        <v>207</v>
      </c>
      <c r="C23" s="166" t="s">
        <v>138</v>
      </c>
      <c r="D23" s="166" t="s">
        <v>198</v>
      </c>
      <c r="E23" s="191"/>
      <c r="F23" s="188"/>
      <c r="G23" s="190">
        <f>-20000000/1000</f>
        <v>-20000</v>
      </c>
    </row>
    <row r="24" spans="1:7" s="182" customFormat="1" ht="36.75" customHeight="1" x14ac:dyDescent="0.2">
      <c r="A24" s="130" t="s">
        <v>208</v>
      </c>
      <c r="B24" s="130" t="s">
        <v>207</v>
      </c>
      <c r="C24" s="166" t="s">
        <v>203</v>
      </c>
      <c r="D24" s="166" t="s">
        <v>198</v>
      </c>
      <c r="E24" s="191"/>
      <c r="F24" s="188"/>
      <c r="G24" s="190">
        <f>-29000000/1000</f>
        <v>-29000</v>
      </c>
    </row>
    <row r="25" spans="1:7" s="182" customFormat="1" ht="52.5" customHeight="1" x14ac:dyDescent="0.2">
      <c r="A25" s="186" t="s">
        <v>211</v>
      </c>
      <c r="B25" s="303" t="s">
        <v>212</v>
      </c>
      <c r="C25" s="303"/>
      <c r="D25" s="303"/>
      <c r="E25" s="303"/>
      <c r="F25" s="303"/>
      <c r="G25" s="190">
        <f>+G26</f>
        <v>-5530</v>
      </c>
    </row>
    <row r="26" spans="1:7" s="182" customFormat="1" ht="17.25" x14ac:dyDescent="0.2">
      <c r="A26" s="186"/>
      <c r="B26" s="304" t="s">
        <v>199</v>
      </c>
      <c r="C26" s="305"/>
      <c r="D26" s="305"/>
      <c r="E26" s="305"/>
      <c r="F26" s="306"/>
      <c r="G26" s="190">
        <f>+G27</f>
        <v>-5530</v>
      </c>
    </row>
    <row r="27" spans="1:7" s="182" customFormat="1" ht="51.75" x14ac:dyDescent="0.2">
      <c r="A27" s="130" t="s">
        <v>213</v>
      </c>
      <c r="B27" s="130" t="s">
        <v>214</v>
      </c>
      <c r="C27" s="166" t="s">
        <v>143</v>
      </c>
      <c r="D27" s="166" t="s">
        <v>198</v>
      </c>
      <c r="E27" s="191"/>
      <c r="F27" s="188"/>
      <c r="G27" s="190">
        <f>-5530000/1000</f>
        <v>-5530</v>
      </c>
    </row>
    <row r="28" spans="1:7" s="182" customFormat="1" ht="42.75" customHeight="1" x14ac:dyDescent="0.2">
      <c r="A28" s="186" t="s">
        <v>140</v>
      </c>
      <c r="B28" s="303" t="s">
        <v>29</v>
      </c>
      <c r="C28" s="303"/>
      <c r="D28" s="303"/>
      <c r="E28" s="303"/>
      <c r="F28" s="303"/>
      <c r="G28" s="143">
        <f>G29+G54</f>
        <v>68509.834999999992</v>
      </c>
    </row>
    <row r="29" spans="1:7" s="182" customFormat="1" ht="17.25" x14ac:dyDescent="0.2">
      <c r="A29" s="185"/>
      <c r="B29" s="304" t="s">
        <v>135</v>
      </c>
      <c r="C29" s="305"/>
      <c r="D29" s="305"/>
      <c r="E29" s="305"/>
      <c r="F29" s="306"/>
      <c r="G29" s="143">
        <f>SUM(G30:G53)</f>
        <v>64541.834999999999</v>
      </c>
    </row>
    <row r="30" spans="1:7" s="200" customFormat="1" ht="40.5" customHeight="1" x14ac:dyDescent="0.2">
      <c r="A30" s="195" t="s">
        <v>141</v>
      </c>
      <c r="B30" s="195" t="s">
        <v>142</v>
      </c>
      <c r="C30" s="196" t="s">
        <v>143</v>
      </c>
      <c r="D30" s="196" t="s">
        <v>139</v>
      </c>
      <c r="E30" s="197">
        <v>400000</v>
      </c>
      <c r="F30" s="198">
        <v>-46</v>
      </c>
      <c r="G30" s="199">
        <f>+E30*F30/1000</f>
        <v>-18400</v>
      </c>
    </row>
    <row r="31" spans="1:7" s="200" customFormat="1" ht="17.25" x14ac:dyDescent="0.2">
      <c r="A31" s="195" t="s">
        <v>209</v>
      </c>
      <c r="B31" s="195" t="s">
        <v>210</v>
      </c>
      <c r="C31" s="196" t="s">
        <v>143</v>
      </c>
      <c r="D31" s="196" t="s">
        <v>139</v>
      </c>
      <c r="E31" s="197">
        <v>1500000</v>
      </c>
      <c r="F31" s="198">
        <v>-1</v>
      </c>
      <c r="G31" s="201">
        <f>+F31*E31/1000</f>
        <v>-1500</v>
      </c>
    </row>
    <row r="32" spans="1:7" s="200" customFormat="1" ht="17.25" x14ac:dyDescent="0.2">
      <c r="A32" s="195" t="s">
        <v>144</v>
      </c>
      <c r="B32" s="195" t="s">
        <v>145</v>
      </c>
      <c r="C32" s="196" t="s">
        <v>146</v>
      </c>
      <c r="D32" s="196" t="s">
        <v>139</v>
      </c>
      <c r="E32" s="202">
        <v>288000</v>
      </c>
      <c r="F32" s="203">
        <v>12</v>
      </c>
      <c r="G32" s="201">
        <f>E32*F32/1000</f>
        <v>3456</v>
      </c>
    </row>
    <row r="33" spans="1:7" s="200" customFormat="1" ht="17.25" x14ac:dyDescent="0.2">
      <c r="A33" s="195" t="s">
        <v>147</v>
      </c>
      <c r="B33" s="195" t="s">
        <v>285</v>
      </c>
      <c r="C33" s="196" t="s">
        <v>146</v>
      </c>
      <c r="D33" s="196" t="s">
        <v>139</v>
      </c>
      <c r="E33" s="202">
        <v>24600</v>
      </c>
      <c r="F33" s="203">
        <v>100</v>
      </c>
      <c r="G33" s="201">
        <f t="shared" ref="G33" si="0">E33*F33/1000</f>
        <v>2460</v>
      </c>
    </row>
    <row r="34" spans="1:7" s="200" customFormat="1" ht="34.5" x14ac:dyDescent="0.2">
      <c r="A34" s="195" t="s">
        <v>148</v>
      </c>
      <c r="B34" s="195" t="s">
        <v>142</v>
      </c>
      <c r="C34" s="196" t="s">
        <v>146</v>
      </c>
      <c r="D34" s="196" t="s">
        <v>139</v>
      </c>
      <c r="E34" s="202">
        <v>148800</v>
      </c>
      <c r="F34" s="203">
        <v>46</v>
      </c>
      <c r="G34" s="201">
        <f>E34*F34/1000</f>
        <v>6844.8</v>
      </c>
    </row>
    <row r="35" spans="1:7" s="200" customFormat="1" ht="17.25" x14ac:dyDescent="0.2">
      <c r="A35" s="195" t="s">
        <v>149</v>
      </c>
      <c r="B35" s="195" t="s">
        <v>150</v>
      </c>
      <c r="C35" s="196" t="s">
        <v>146</v>
      </c>
      <c r="D35" s="196" t="s">
        <v>139</v>
      </c>
      <c r="E35" s="202">
        <v>204999</v>
      </c>
      <c r="F35" s="203">
        <v>5</v>
      </c>
      <c r="G35" s="201">
        <f t="shared" ref="G35:G36" si="1">E35*F35/1000</f>
        <v>1024.9949999999999</v>
      </c>
    </row>
    <row r="36" spans="1:7" s="200" customFormat="1" ht="17.25" x14ac:dyDescent="0.2">
      <c r="A36" s="195">
        <v>30211290</v>
      </c>
      <c r="B36" s="195" t="s">
        <v>215</v>
      </c>
      <c r="C36" s="196" t="s">
        <v>146</v>
      </c>
      <c r="D36" s="196" t="s">
        <v>139</v>
      </c>
      <c r="E36" s="202">
        <v>450000</v>
      </c>
      <c r="F36" s="203">
        <v>130</v>
      </c>
      <c r="G36" s="201">
        <f t="shared" si="1"/>
        <v>58500</v>
      </c>
    </row>
    <row r="37" spans="1:7" s="200" customFormat="1" ht="17.25" x14ac:dyDescent="0.2">
      <c r="A37" s="195" t="s">
        <v>151</v>
      </c>
      <c r="B37" s="195" t="s">
        <v>152</v>
      </c>
      <c r="C37" s="196" t="s">
        <v>153</v>
      </c>
      <c r="D37" s="196" t="s">
        <v>139</v>
      </c>
      <c r="E37" s="202">
        <v>700000</v>
      </c>
      <c r="F37" s="203">
        <v>1</v>
      </c>
      <c r="G37" s="201">
        <f>+F37*E37/1000</f>
        <v>700</v>
      </c>
    </row>
    <row r="38" spans="1:7" s="200" customFormat="1" ht="17.25" x14ac:dyDescent="0.2">
      <c r="A38" s="195" t="s">
        <v>154</v>
      </c>
      <c r="B38" s="195" t="s">
        <v>152</v>
      </c>
      <c r="C38" s="196" t="s">
        <v>153</v>
      </c>
      <c r="D38" s="196" t="s">
        <v>139</v>
      </c>
      <c r="E38" s="202">
        <v>1500000</v>
      </c>
      <c r="F38" s="203">
        <v>1</v>
      </c>
      <c r="G38" s="201">
        <f t="shared" ref="G38:G39" si="2">+F38*E38/1000</f>
        <v>1500</v>
      </c>
    </row>
    <row r="39" spans="1:7" s="200" customFormat="1" ht="17.25" x14ac:dyDescent="0.2">
      <c r="A39" s="195" t="s">
        <v>155</v>
      </c>
      <c r="B39" s="195" t="s">
        <v>156</v>
      </c>
      <c r="C39" s="196" t="s">
        <v>146</v>
      </c>
      <c r="D39" s="196" t="s">
        <v>139</v>
      </c>
      <c r="E39" s="202">
        <v>56200</v>
      </c>
      <c r="F39" s="203">
        <v>5</v>
      </c>
      <c r="G39" s="201">
        <f t="shared" si="2"/>
        <v>281</v>
      </c>
    </row>
    <row r="40" spans="1:7" s="200" customFormat="1" ht="17.25" x14ac:dyDescent="0.2">
      <c r="A40" s="195" t="s">
        <v>284</v>
      </c>
      <c r="B40" s="195" t="s">
        <v>157</v>
      </c>
      <c r="C40" s="196" t="s">
        <v>146</v>
      </c>
      <c r="D40" s="196" t="s">
        <v>139</v>
      </c>
      <c r="E40" s="202">
        <v>60000</v>
      </c>
      <c r="F40" s="203">
        <v>20</v>
      </c>
      <c r="G40" s="201">
        <f>E40*F40/1000</f>
        <v>1200</v>
      </c>
    </row>
    <row r="41" spans="1:7" s="200" customFormat="1" ht="17.25" x14ac:dyDescent="0.2">
      <c r="A41" s="195" t="s">
        <v>158</v>
      </c>
      <c r="B41" s="195" t="s">
        <v>286</v>
      </c>
      <c r="C41" s="196" t="s">
        <v>146</v>
      </c>
      <c r="D41" s="196" t="s">
        <v>139</v>
      </c>
      <c r="E41" s="202">
        <v>33000</v>
      </c>
      <c r="F41" s="203">
        <v>30</v>
      </c>
      <c r="G41" s="201">
        <f t="shared" ref="G41:G43" si="3">E41*F41/1000</f>
        <v>990</v>
      </c>
    </row>
    <row r="42" spans="1:7" s="200" customFormat="1" ht="17.25" x14ac:dyDescent="0.2">
      <c r="A42" s="195" t="s">
        <v>159</v>
      </c>
      <c r="B42" s="195" t="s">
        <v>157</v>
      </c>
      <c r="C42" s="196" t="s">
        <v>146</v>
      </c>
      <c r="D42" s="196" t="s">
        <v>139</v>
      </c>
      <c r="E42" s="202">
        <v>99000</v>
      </c>
      <c r="F42" s="203">
        <v>2</v>
      </c>
      <c r="G42" s="201">
        <f t="shared" si="3"/>
        <v>198</v>
      </c>
    </row>
    <row r="43" spans="1:7" s="200" customFormat="1" ht="17.25" x14ac:dyDescent="0.2">
      <c r="A43" s="195" t="s">
        <v>160</v>
      </c>
      <c r="B43" s="195" t="s">
        <v>157</v>
      </c>
      <c r="C43" s="196" t="s">
        <v>146</v>
      </c>
      <c r="D43" s="196" t="s">
        <v>139</v>
      </c>
      <c r="E43" s="202">
        <v>52000</v>
      </c>
      <c r="F43" s="203">
        <v>30</v>
      </c>
      <c r="G43" s="201">
        <f t="shared" si="3"/>
        <v>1560</v>
      </c>
    </row>
    <row r="44" spans="1:7" s="200" customFormat="1" ht="17.25" x14ac:dyDescent="0.2">
      <c r="A44" s="195" t="s">
        <v>161</v>
      </c>
      <c r="B44" s="195" t="s">
        <v>157</v>
      </c>
      <c r="C44" s="196" t="s">
        <v>146</v>
      </c>
      <c r="D44" s="196" t="s">
        <v>139</v>
      </c>
      <c r="E44" s="202">
        <v>42000</v>
      </c>
      <c r="F44" s="203">
        <v>15</v>
      </c>
      <c r="G44" s="201">
        <f>+E44*F44/1000</f>
        <v>630</v>
      </c>
    </row>
    <row r="45" spans="1:7" s="200" customFormat="1" ht="17.25" x14ac:dyDescent="0.2">
      <c r="A45" s="195" t="s">
        <v>216</v>
      </c>
      <c r="B45" s="195" t="s">
        <v>217</v>
      </c>
      <c r="C45" s="196" t="s">
        <v>146</v>
      </c>
      <c r="D45" s="196" t="s">
        <v>139</v>
      </c>
      <c r="E45" s="202">
        <v>80000</v>
      </c>
      <c r="F45" s="203">
        <v>20</v>
      </c>
      <c r="G45" s="201">
        <f>+E45*F45/1000</f>
        <v>1600</v>
      </c>
    </row>
    <row r="46" spans="1:7" s="200" customFormat="1" ht="17.25" x14ac:dyDescent="0.2">
      <c r="A46" s="195" t="s">
        <v>221</v>
      </c>
      <c r="B46" s="195" t="s">
        <v>219</v>
      </c>
      <c r="C46" s="196" t="s">
        <v>143</v>
      </c>
      <c r="D46" s="196" t="s">
        <v>220</v>
      </c>
      <c r="E46" s="202">
        <v>605000</v>
      </c>
      <c r="F46" s="203">
        <v>2</v>
      </c>
      <c r="G46" s="201">
        <f>+F46*E46/1000</f>
        <v>1210</v>
      </c>
    </row>
    <row r="47" spans="1:7" s="200" customFormat="1" ht="17.25" x14ac:dyDescent="0.2">
      <c r="A47" s="195" t="s">
        <v>218</v>
      </c>
      <c r="B47" s="195" t="s">
        <v>219</v>
      </c>
      <c r="C47" s="196" t="s">
        <v>143</v>
      </c>
      <c r="D47" s="196" t="s">
        <v>220</v>
      </c>
      <c r="E47" s="202">
        <v>85000</v>
      </c>
      <c r="F47" s="203">
        <v>1</v>
      </c>
      <c r="G47" s="201">
        <f>+F47*E47/1000</f>
        <v>85</v>
      </c>
    </row>
    <row r="48" spans="1:7" s="200" customFormat="1" ht="17.25" x14ac:dyDescent="0.2">
      <c r="A48" s="195" t="s">
        <v>224</v>
      </c>
      <c r="B48" s="195" t="s">
        <v>223</v>
      </c>
      <c r="C48" s="196" t="s">
        <v>143</v>
      </c>
      <c r="D48" s="196" t="s">
        <v>220</v>
      </c>
      <c r="E48" s="202">
        <v>74000</v>
      </c>
      <c r="F48" s="203">
        <v>2</v>
      </c>
      <c r="G48" s="201">
        <f>+E48*F48/1000</f>
        <v>148</v>
      </c>
    </row>
    <row r="49" spans="1:7" s="200" customFormat="1" ht="17.25" x14ac:dyDescent="0.2">
      <c r="A49" s="195" t="s">
        <v>222</v>
      </c>
      <c r="B49" s="195" t="s">
        <v>223</v>
      </c>
      <c r="C49" s="196" t="s">
        <v>143</v>
      </c>
      <c r="D49" s="196" t="s">
        <v>220</v>
      </c>
      <c r="E49" s="202">
        <v>33000</v>
      </c>
      <c r="F49" s="203">
        <v>1</v>
      </c>
      <c r="G49" s="201">
        <f>+E49*F49/1000</f>
        <v>33</v>
      </c>
    </row>
    <row r="50" spans="1:7" s="200" customFormat="1" ht="34.5" x14ac:dyDescent="0.2">
      <c r="A50" s="195" t="s">
        <v>225</v>
      </c>
      <c r="B50" s="195" t="s">
        <v>226</v>
      </c>
      <c r="C50" s="196" t="s">
        <v>143</v>
      </c>
      <c r="D50" s="196" t="s">
        <v>220</v>
      </c>
      <c r="E50" s="202">
        <v>41000</v>
      </c>
      <c r="F50" s="203">
        <v>6</v>
      </c>
      <c r="G50" s="201">
        <f>+F50*E50/1000</f>
        <v>246</v>
      </c>
    </row>
    <row r="51" spans="1:7" s="200" customFormat="1" ht="17.25" x14ac:dyDescent="0.2">
      <c r="A51" s="195" t="s">
        <v>227</v>
      </c>
      <c r="B51" s="195" t="s">
        <v>228</v>
      </c>
      <c r="C51" s="196" t="s">
        <v>143</v>
      </c>
      <c r="D51" s="196" t="s">
        <v>220</v>
      </c>
      <c r="E51" s="202">
        <v>95040</v>
      </c>
      <c r="F51" s="203">
        <v>1</v>
      </c>
      <c r="G51" s="201">
        <f>+F51*E51/1000</f>
        <v>95.04</v>
      </c>
    </row>
    <row r="52" spans="1:7" s="200" customFormat="1" ht="17.25" x14ac:dyDescent="0.2">
      <c r="A52" s="195">
        <v>42121150</v>
      </c>
      <c r="B52" s="195" t="s">
        <v>210</v>
      </c>
      <c r="C52" s="196" t="s">
        <v>146</v>
      </c>
      <c r="D52" s="196" t="s">
        <v>139</v>
      </c>
      <c r="E52" s="202">
        <v>500000</v>
      </c>
      <c r="F52" s="203">
        <v>3</v>
      </c>
      <c r="G52" s="201">
        <f>+F52*E52/1000</f>
        <v>1500</v>
      </c>
    </row>
    <row r="53" spans="1:7" s="200" customFormat="1" ht="17.25" x14ac:dyDescent="0.2">
      <c r="A53" s="195">
        <v>42121150</v>
      </c>
      <c r="B53" s="195" t="s">
        <v>210</v>
      </c>
      <c r="C53" s="196" t="s">
        <v>146</v>
      </c>
      <c r="D53" s="196" t="s">
        <v>139</v>
      </c>
      <c r="E53" s="202">
        <v>45000</v>
      </c>
      <c r="F53" s="203">
        <v>4</v>
      </c>
      <c r="G53" s="201">
        <f>+F53*E53/1000</f>
        <v>180</v>
      </c>
    </row>
    <row r="54" spans="1:7" s="200" customFormat="1" ht="17.25" x14ac:dyDescent="0.2">
      <c r="A54" s="204"/>
      <c r="B54" s="307" t="s">
        <v>199</v>
      </c>
      <c r="C54" s="308"/>
      <c r="D54" s="308"/>
      <c r="E54" s="308"/>
      <c r="F54" s="309"/>
      <c r="G54" s="199">
        <f>G55</f>
        <v>3968</v>
      </c>
    </row>
    <row r="55" spans="1:7" s="200" customFormat="1" ht="39.75" customHeight="1" x14ac:dyDescent="0.2">
      <c r="A55" s="195">
        <v>72261110</v>
      </c>
      <c r="B55" s="195" t="s">
        <v>274</v>
      </c>
      <c r="C55" s="196" t="s">
        <v>283</v>
      </c>
      <c r="D55" s="196" t="s">
        <v>198</v>
      </c>
      <c r="E55" s="202">
        <v>3968000</v>
      </c>
      <c r="F55" s="198">
        <v>1</v>
      </c>
      <c r="G55" s="199">
        <f>+E55/1000</f>
        <v>3968</v>
      </c>
    </row>
    <row r="56" spans="1:7" s="200" customFormat="1" ht="23.25" customHeight="1" x14ac:dyDescent="0.2">
      <c r="A56" s="204" t="s">
        <v>229</v>
      </c>
      <c r="B56" s="311" t="s">
        <v>127</v>
      </c>
      <c r="C56" s="311"/>
      <c r="D56" s="311"/>
      <c r="E56" s="311"/>
      <c r="F56" s="311"/>
      <c r="G56" s="201">
        <f>+G57+G62+0.1</f>
        <v>59257.14</v>
      </c>
    </row>
    <row r="57" spans="1:7" s="182" customFormat="1" ht="17.25" x14ac:dyDescent="0.2">
      <c r="A57" s="130" t="s">
        <v>230</v>
      </c>
      <c r="B57" s="300" t="s">
        <v>199</v>
      </c>
      <c r="C57" s="301"/>
      <c r="D57" s="301"/>
      <c r="E57" s="302"/>
      <c r="F57" s="193"/>
      <c r="G57" s="143">
        <f>SUM(G58:G61)</f>
        <v>2065.1729999999998</v>
      </c>
    </row>
    <row r="58" spans="1:7" s="182" customFormat="1" ht="39" customHeight="1" x14ac:dyDescent="0.2">
      <c r="A58" s="130">
        <v>71241200</v>
      </c>
      <c r="B58" s="130" t="s">
        <v>231</v>
      </c>
      <c r="C58" s="166" t="s">
        <v>153</v>
      </c>
      <c r="D58" s="166" t="s">
        <v>198</v>
      </c>
      <c r="E58" s="192">
        <v>778098</v>
      </c>
      <c r="F58" s="193">
        <v>1</v>
      </c>
      <c r="G58" s="143">
        <f>E58*F58/1000</f>
        <v>778.09799999999996</v>
      </c>
    </row>
    <row r="59" spans="1:7" s="182" customFormat="1" ht="39" customHeight="1" x14ac:dyDescent="0.2">
      <c r="A59" s="130">
        <v>71241200</v>
      </c>
      <c r="B59" s="130" t="s">
        <v>231</v>
      </c>
      <c r="C59" s="166" t="s">
        <v>153</v>
      </c>
      <c r="D59" s="166" t="s">
        <v>198</v>
      </c>
      <c r="E59" s="192">
        <v>540000</v>
      </c>
      <c r="F59" s="193">
        <v>1</v>
      </c>
      <c r="G59" s="143">
        <f>E59*F59/1000</f>
        <v>540</v>
      </c>
    </row>
    <row r="60" spans="1:7" s="182" customFormat="1" ht="39" customHeight="1" x14ac:dyDescent="0.2">
      <c r="A60" s="130">
        <v>71241200</v>
      </c>
      <c r="B60" s="130" t="s">
        <v>231</v>
      </c>
      <c r="C60" s="166" t="s">
        <v>153</v>
      </c>
      <c r="D60" s="166" t="s">
        <v>198</v>
      </c>
      <c r="E60" s="192">
        <v>160000</v>
      </c>
      <c r="F60" s="193">
        <v>1</v>
      </c>
      <c r="G60" s="143">
        <f>E60*F60/1000</f>
        <v>160</v>
      </c>
    </row>
    <row r="61" spans="1:7" s="182" customFormat="1" ht="39" customHeight="1" x14ac:dyDescent="0.2">
      <c r="A61" s="130">
        <v>71241200</v>
      </c>
      <c r="B61" s="130" t="s">
        <v>231</v>
      </c>
      <c r="C61" s="166" t="s">
        <v>275</v>
      </c>
      <c r="D61" s="166" t="s">
        <v>198</v>
      </c>
      <c r="E61" s="192">
        <v>587075</v>
      </c>
      <c r="F61" s="193">
        <v>1</v>
      </c>
      <c r="G61" s="143">
        <f>E61*F61/1000</f>
        <v>587.07500000000005</v>
      </c>
    </row>
    <row r="62" spans="1:7" s="182" customFormat="1" ht="17.25" x14ac:dyDescent="0.2">
      <c r="A62" s="130"/>
      <c r="B62" s="130" t="s">
        <v>195</v>
      </c>
      <c r="C62" s="166"/>
      <c r="D62" s="166"/>
      <c r="E62" s="192"/>
      <c r="F62" s="193"/>
      <c r="G62" s="143">
        <f>SUM(G63:G66)</f>
        <v>57191.866999999998</v>
      </c>
    </row>
    <row r="63" spans="1:7" s="182" customFormat="1" ht="36.75" customHeight="1" x14ac:dyDescent="0.2">
      <c r="A63" s="130">
        <v>45221142</v>
      </c>
      <c r="B63" s="130" t="s">
        <v>232</v>
      </c>
      <c r="C63" s="166" t="s">
        <v>153</v>
      </c>
      <c r="D63" s="166" t="s">
        <v>198</v>
      </c>
      <c r="E63" s="192">
        <v>9940600</v>
      </c>
      <c r="F63" s="193">
        <v>1</v>
      </c>
      <c r="G63" s="143">
        <f t="shared" ref="G63:G66" si="4">E63*F63/1000</f>
        <v>9940.6</v>
      </c>
    </row>
    <row r="64" spans="1:7" s="182" customFormat="1" ht="36.75" customHeight="1" x14ac:dyDescent="0.2">
      <c r="A64" s="130">
        <v>45221142</v>
      </c>
      <c r="B64" s="130" t="s">
        <v>232</v>
      </c>
      <c r="C64" s="166" t="s">
        <v>153</v>
      </c>
      <c r="D64" s="166" t="s">
        <v>198</v>
      </c>
      <c r="E64" s="192">
        <v>6700000</v>
      </c>
      <c r="F64" s="193">
        <v>1</v>
      </c>
      <c r="G64" s="143">
        <f t="shared" si="4"/>
        <v>6700</v>
      </c>
    </row>
    <row r="65" spans="1:7" s="182" customFormat="1" ht="36.75" customHeight="1" x14ac:dyDescent="0.2">
      <c r="A65" s="130">
        <v>45221142</v>
      </c>
      <c r="B65" s="130" t="s">
        <v>232</v>
      </c>
      <c r="C65" s="166" t="s">
        <v>153</v>
      </c>
      <c r="D65" s="166" t="s">
        <v>198</v>
      </c>
      <c r="E65" s="192">
        <v>2000000</v>
      </c>
      <c r="F65" s="193">
        <v>1</v>
      </c>
      <c r="G65" s="143">
        <f t="shared" si="4"/>
        <v>2000</v>
      </c>
    </row>
    <row r="66" spans="1:7" s="182" customFormat="1" ht="36.75" customHeight="1" x14ac:dyDescent="0.2">
      <c r="A66" s="130">
        <v>45451700</v>
      </c>
      <c r="B66" s="130" t="s">
        <v>233</v>
      </c>
      <c r="C66" s="166" t="s">
        <v>275</v>
      </c>
      <c r="D66" s="166" t="s">
        <v>198</v>
      </c>
      <c r="E66" s="192">
        <v>38551267</v>
      </c>
      <c r="F66" s="193">
        <v>1</v>
      </c>
      <c r="G66" s="143">
        <f t="shared" si="4"/>
        <v>38551.267</v>
      </c>
    </row>
  </sheetData>
  <mergeCells count="18">
    <mergeCell ref="E2:G2"/>
    <mergeCell ref="E3:G3"/>
    <mergeCell ref="B56:F56"/>
    <mergeCell ref="A5:G5"/>
    <mergeCell ref="A7:D7"/>
    <mergeCell ref="E7:G7"/>
    <mergeCell ref="A9:F9"/>
    <mergeCell ref="D10:F10"/>
    <mergeCell ref="B57:E57"/>
    <mergeCell ref="B11:F11"/>
    <mergeCell ref="B12:F12"/>
    <mergeCell ref="B17:F17"/>
    <mergeCell ref="B19:F19"/>
    <mergeCell ref="B25:F25"/>
    <mergeCell ref="B26:F26"/>
    <mergeCell ref="B54:F54"/>
    <mergeCell ref="B28:F28"/>
    <mergeCell ref="B29:F29"/>
  </mergeCells>
  <pageMargins left="0.2" right="0.2" top="0.46" bottom="0.55000000000000004" header="0.3" footer="0.3"/>
  <pageSetup paperSize="9" scale="60" firstPageNumber="23" orientation="portrait" useFirstPageNumber="1" verticalDpi="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 </vt:lpstr>
      <vt:lpstr>Հավելված 7</vt:lpstr>
      <vt:lpstr>Հավելված 8</vt:lpstr>
      <vt:lpstr>'Հավելված 1'!Print_Area</vt:lpstr>
      <vt:lpstr>'Հավելված 3'!Print_Area</vt:lpstr>
      <vt:lpstr>'Հավելված 5'!Print_Area</vt:lpstr>
      <vt:lpstr>'Հավելված 6 '!Print_Area</vt:lpstr>
      <vt:lpstr>'Հավելված 7'!Print_Area</vt:lpstr>
      <vt:lpstr>'Հավելված 8'!Print_Area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2026-05-20T11:19:06Z</cp:lastPrinted>
  <dcterms:created xsi:type="dcterms:W3CDTF">2018-09-30T11:43:43Z</dcterms:created>
  <dcterms:modified xsi:type="dcterms:W3CDTF">2026-05-21T05:48:46Z</dcterms:modified>
</cp:coreProperties>
</file>