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ELKU~1\AppData\Local\Temp\Rar$DIa16264.492\"/>
    </mc:Choice>
  </mc:AlternateContent>
  <xr:revisionPtr revIDLastSave="0" documentId="13_ncr:1_{CAEFC95E-0415-40DF-B2AB-C07E11483F3D}" xr6:coauthVersionLast="47" xr6:coauthVersionMax="47" xr10:uidLastSave="{00000000-0000-0000-0000-000000000000}"/>
  <bookViews>
    <workbookView xWindow="-120" yWindow="-120" windowWidth="29040" windowHeight="15720" firstSheet="2" activeTab="10" xr2:uid="{00000000-000D-0000-FFFF-FFFF00000000}"/>
  </bookViews>
  <sheets>
    <sheet name="Հավելված 1" sheetId="23" r:id="rId1"/>
    <sheet name="Հավելված 2 " sheetId="24" r:id="rId2"/>
    <sheet name="Հավելված 3" sheetId="26" r:id="rId3"/>
    <sheet name="Հավելված 4" sheetId="16" r:id="rId4"/>
    <sheet name="Հավելված 5" sheetId="17" r:id="rId5"/>
    <sheet name="Հավելված 6" sheetId="18" r:id="rId6"/>
    <sheet name="Հավելված 7" sheetId="21" r:id="rId7"/>
    <sheet name="Հավելված 8" sheetId="19" r:id="rId8"/>
    <sheet name="Հավելված 9" sheetId="20" r:id="rId9"/>
    <sheet name="Հավելված 10" sheetId="22" r:id="rId10"/>
    <sheet name="Հավելված 11" sheetId="27" r:id="rId11"/>
  </sheets>
  <externalReferences>
    <externalReference r:id="rId12"/>
    <externalReference r:id="rId13"/>
    <externalReference r:id="rId14"/>
    <externalReference r:id="rId15"/>
    <externalReference r:id="rId16"/>
  </externalReferences>
  <definedNames>
    <definedName name="\A">#REF!</definedName>
    <definedName name="_tab10" localSheetId="5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">#REF!</definedName>
    <definedName name="aaaa">#REF!</definedName>
    <definedName name="aaaaa">#REF!</definedName>
    <definedName name="AgencyCode" localSheetId="5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havelvac">#REF!</definedName>
    <definedName name="mas">#REF!</definedName>
    <definedName name="mass">#REF!</definedName>
    <definedName name="MonExo">#REF!</definedName>
    <definedName name="MonGrow">[2]BM!#REF!</definedName>
    <definedName name="PANature" localSheetId="5">#REF!</definedName>
    <definedName name="PANature">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5">#REF!,#REF!,#REF!,#REF!,#REF!</definedName>
    <definedName name="par_qual">#REF!,#REF!,#REF!,#REF!,#REF!</definedName>
    <definedName name="par_time" localSheetId="5">#REF!,#REF!,#REF!,#REF!</definedName>
    <definedName name="par_time">#REF!,#REF!,#REF!,#REF!</definedName>
    <definedName name="par2.12s" localSheetId="5">#REF!</definedName>
    <definedName name="par2.12s">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5">#REF!,#REF!</definedName>
    <definedName name="par2.5s">#REF!,#REF!</definedName>
    <definedName name="par2.6s" localSheetId="5">#REF!,#REF!,#REF!,#REF!</definedName>
    <definedName name="par2.6s">#REF!,#REF!,#REF!,#REF!</definedName>
    <definedName name="par2.7s" localSheetId="5">#REF!,#REF!</definedName>
    <definedName name="par2.7s">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5">#REF!,#REF!</definedName>
    <definedName name="par4.10s">#REF!,#REF!</definedName>
    <definedName name="par4.11d" localSheetId="5">#REF!,#REF!,#REF!,#REF!,#REF!</definedName>
    <definedName name="par4.11d">#REF!,#REF!,#REF!,#REF!,#REF!</definedName>
    <definedName name="par4.12d" localSheetId="5">#REF!</definedName>
    <definedName name="par4.12d">#REF!</definedName>
    <definedName name="par4.13s" localSheetId="5">#REF!</definedName>
    <definedName name="par4.13s">#REF!</definedName>
    <definedName name="par4.14" localSheetId="5">#REF!,#REF!,#REF!,#REF!,#REF!,#REF!</definedName>
    <definedName name="par4.14">#REF!,#REF!,#REF!,#REF!,#REF!,#REF!</definedName>
    <definedName name="par4.15" localSheetId="5">#REF!,#REF!,#REF!</definedName>
    <definedName name="par4.15">#REF!,#REF!,#REF!</definedName>
    <definedName name="par4.16" localSheetId="5">#REF!,#REF!,#REF!</definedName>
    <definedName name="par4.16">#REF!,#REF!,#REF!</definedName>
    <definedName name="par4.17" localSheetId="5">#REF!,#REF!,#REF!,#REF!</definedName>
    <definedName name="par4.17">#REF!,#REF!,#REF!,#REF!</definedName>
    <definedName name="par4.18d" localSheetId="5">#REF!,#REF!</definedName>
    <definedName name="par4.18d">#REF!,#REF!</definedName>
    <definedName name="par4.19s" localSheetId="5">#REF!</definedName>
    <definedName name="par4.19s">#REF!</definedName>
    <definedName name="par4.20f" localSheetId="5">#REF!</definedName>
    <definedName name="par4.20f">#REF!</definedName>
    <definedName name="par4.21f" localSheetId="5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5">#REF!,#REF!,#REF!,#REF!,#REF!</definedName>
    <definedName name="par4.8">#REF!,#REF!,#REF!,#REF!,#REF!</definedName>
    <definedName name="par4.9" localSheetId="5">#REF!,#REF!,#REF!,#REF!,#REF!,#REF!</definedName>
    <definedName name="par4.9">#REF!,#REF!,#REF!,#REF!,#REF!,#REF!</definedName>
    <definedName name="par5.1" localSheetId="5">#REF!,#REF!</definedName>
    <definedName name="par5.1">#REF!,#REF!</definedName>
    <definedName name="par5.3" localSheetId="5">#REF!,#REF!,#REF!,#REF!,#REF!,#REF!</definedName>
    <definedName name="par5.3">#REF!,#REF!,#REF!,#REF!,#REF!,#REF!</definedName>
    <definedName name="par5.4" localSheetId="5">#REF!,#REF!,#REF!,#REF!,#REF!</definedName>
    <definedName name="par5.4">#REF!,#REF!,#REF!,#REF!,#REF!</definedName>
    <definedName name="par5.5" localSheetId="5">#REF!</definedName>
    <definedName name="par5.5">#REF!</definedName>
    <definedName name="par5.6" localSheetId="5">#REF!,#REF!</definedName>
    <definedName name="par5.6">#REF!,#REF!</definedName>
    <definedName name="PAType" localSheetId="5">#REF!</definedName>
    <definedName name="PAType">#REF!</definedName>
    <definedName name="Performance2">#REF!</definedName>
    <definedName name="PerformanceType">#REF!</definedName>
    <definedName name="_xlnm.Print_Area" localSheetId="10">'Հավելված 11'!$A$1:$I$19</definedName>
    <definedName name="_xlnm.Print_Area" localSheetId="4">'Հավելված 5'!$A$1:$I$357</definedName>
    <definedName name="_xlnm.Print_Titles">[3]BP!$C:$C,[3]BP!$1:$3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 localSheetId="5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6" l="1"/>
  <c r="H171" i="17"/>
  <c r="G126" i="17"/>
  <c r="J126" i="17" s="1"/>
  <c r="I126" i="17"/>
  <c r="H126" i="17"/>
  <c r="I135" i="17"/>
  <c r="H135" i="17"/>
  <c r="K102" i="19"/>
  <c r="L102" i="19"/>
  <c r="J102" i="19"/>
  <c r="H73" i="17"/>
  <c r="G73" i="17"/>
  <c r="L82" i="20" l="1"/>
  <c r="L88" i="19"/>
  <c r="G238" i="17" l="1"/>
  <c r="I73" i="17"/>
  <c r="F23" i="16" l="1"/>
  <c r="E23" i="16"/>
  <c r="L18" i="20" l="1"/>
  <c r="I18" i="20"/>
  <c r="I11" i="27"/>
  <c r="H29" i="27"/>
  <c r="I29" i="27"/>
  <c r="G29" i="27"/>
  <c r="H28" i="27"/>
  <c r="H27" i="27" s="1"/>
  <c r="H26" i="27" s="1"/>
  <c r="H25" i="27" s="1"/>
  <c r="H24" i="27" s="1"/>
  <c r="H22" i="27" s="1"/>
  <c r="H20" i="27" s="1"/>
  <c r="H18" i="27" s="1"/>
  <c r="H16" i="27" s="1"/>
  <c r="I27" i="27"/>
  <c r="I26" i="27" s="1"/>
  <c r="I25" i="27" s="1"/>
  <c r="I24" i="27" s="1"/>
  <c r="I22" i="27" s="1"/>
  <c r="I20" i="27" s="1"/>
  <c r="G27" i="27"/>
  <c r="G26" i="27" s="1"/>
  <c r="G25" i="27" s="1"/>
  <c r="G24" i="27" s="1"/>
  <c r="G22" i="27" s="1"/>
  <c r="G20" i="27" s="1"/>
  <c r="I117" i="17"/>
  <c r="F18" i="27"/>
  <c r="G18" i="27" l="1"/>
  <c r="G16" i="27" s="1"/>
  <c r="G61" i="27"/>
  <c r="G60" i="27" s="1"/>
  <c r="G59" i="27" s="1"/>
  <c r="G58" i="27" s="1"/>
  <c r="G56" i="27" s="1"/>
  <c r="G54" i="27" s="1"/>
  <c r="G52" i="27" s="1"/>
  <c r="I18" i="27"/>
  <c r="I16" i="27" s="1"/>
  <c r="I61" i="27"/>
  <c r="H61" i="27"/>
  <c r="H60" i="27" s="1"/>
  <c r="H59" i="27" s="1"/>
  <c r="H58" i="27" s="1"/>
  <c r="H56" i="27" s="1"/>
  <c r="H54" i="27" s="1"/>
  <c r="H52" i="27" s="1"/>
  <c r="I60" i="27"/>
  <c r="I59" i="27" s="1"/>
  <c r="I58" i="27" s="1"/>
  <c r="I56" i="27" s="1"/>
  <c r="I54" i="27" s="1"/>
  <c r="I52" i="27" s="1"/>
  <c r="I50" i="27" l="1"/>
  <c r="I48" i="27" s="1"/>
  <c r="I46" i="27" s="1"/>
  <c r="I44" i="27" s="1"/>
  <c r="I42" i="27" s="1"/>
  <c r="G50" i="27"/>
  <c r="G48" i="27" s="1"/>
  <c r="G46" i="27" s="1"/>
  <c r="G44" i="27" s="1"/>
  <c r="G42" i="27" s="1"/>
  <c r="H50" i="27"/>
  <c r="H48" i="27" s="1"/>
  <c r="H46" i="27" s="1"/>
  <c r="H44" i="27" s="1"/>
  <c r="H42" i="27" s="1"/>
  <c r="G14" i="27"/>
  <c r="G12" i="27" s="1"/>
  <c r="G11" i="27" l="1"/>
  <c r="G9" i="27" s="1"/>
  <c r="G7" i="27" s="1"/>
  <c r="I14" i="27"/>
  <c r="I12" i="27" s="1"/>
  <c r="I9" i="27" s="1"/>
  <c r="I7" i="27" s="1"/>
  <c r="H14" i="27"/>
  <c r="H12" i="27" s="1"/>
  <c r="D13" i="26"/>
  <c r="D12" i="26" s="1"/>
  <c r="D11" i="26" s="1"/>
  <c r="D9" i="26" s="1"/>
  <c r="D7" i="26" s="1"/>
  <c r="C12" i="26"/>
  <c r="C11" i="26" s="1"/>
  <c r="C9" i="26" s="1"/>
  <c r="C7" i="26" s="1"/>
  <c r="B12" i="26"/>
  <c r="B11" i="26" s="1"/>
  <c r="B9" i="26" s="1"/>
  <c r="B7" i="26" s="1"/>
  <c r="H9" i="27" l="1"/>
  <c r="H7" i="27" s="1"/>
  <c r="H11" i="27"/>
  <c r="F162" i="19"/>
  <c r="F151" i="20" s="1"/>
  <c r="G152" i="20"/>
  <c r="G163" i="19"/>
  <c r="E161" i="19"/>
  <c r="E150" i="20" s="1"/>
  <c r="D161" i="19"/>
  <c r="D150" i="20" s="1"/>
  <c r="G320" i="17"/>
  <c r="G319" i="17" s="1"/>
  <c r="G318" i="17" s="1"/>
  <c r="G317" i="17" s="1"/>
  <c r="G316" i="17" s="1"/>
  <c r="G314" i="17" s="1"/>
  <c r="G312" i="17" s="1"/>
  <c r="G41" i="16" s="1"/>
  <c r="J161" i="19" s="1"/>
  <c r="J150" i="20" s="1"/>
  <c r="A161" i="20"/>
  <c r="L167" i="20"/>
  <c r="G53" i="19"/>
  <c r="G165" i="20" s="1"/>
  <c r="F52" i="19"/>
  <c r="F164" i="20" s="1"/>
  <c r="E51" i="19"/>
  <c r="C50" i="19"/>
  <c r="C162" i="20" s="1"/>
  <c r="L55" i="19"/>
  <c r="H182" i="17"/>
  <c r="I182" i="17" s="1"/>
  <c r="G181" i="17"/>
  <c r="G180" i="17" s="1"/>
  <c r="G178" i="17" s="1"/>
  <c r="G176" i="17" s="1"/>
  <c r="G174" i="17" s="1"/>
  <c r="G172" i="17" s="1"/>
  <c r="H320" i="17" l="1"/>
  <c r="H319" i="17" s="1"/>
  <c r="H318" i="17" s="1"/>
  <c r="H317" i="17" s="1"/>
  <c r="H316" i="17" s="1"/>
  <c r="H314" i="17" s="1"/>
  <c r="H312" i="17" s="1"/>
  <c r="H41" i="16" s="1"/>
  <c r="K161" i="19" s="1"/>
  <c r="K150" i="20" s="1"/>
  <c r="E163" i="20"/>
  <c r="G19" i="16"/>
  <c r="H181" i="17"/>
  <c r="H180" i="17" s="1"/>
  <c r="H178" i="17" s="1"/>
  <c r="H176" i="17" s="1"/>
  <c r="H174" i="17" s="1"/>
  <c r="I181" i="17"/>
  <c r="I180" i="17" s="1"/>
  <c r="I178" i="17" s="1"/>
  <c r="I176" i="17" s="1"/>
  <c r="I174" i="17" s="1"/>
  <c r="I320" i="17" l="1"/>
  <c r="I319" i="17" s="1"/>
  <c r="I318" i="17" s="1"/>
  <c r="I317" i="17" s="1"/>
  <c r="I316" i="17" s="1"/>
  <c r="I314" i="17" s="1"/>
  <c r="I312" i="17" s="1"/>
  <c r="I41" i="16" s="1"/>
  <c r="L161" i="19" s="1"/>
  <c r="L150" i="20" s="1"/>
  <c r="I19" i="16"/>
  <c r="I172" i="17"/>
  <c r="H19" i="16"/>
  <c r="H172" i="17"/>
  <c r="G18" i="16"/>
  <c r="J51" i="19"/>
  <c r="J163" i="20" l="1"/>
  <c r="J162" i="20" s="1"/>
  <c r="J161" i="20" s="1"/>
  <c r="J50" i="19"/>
  <c r="H18" i="16"/>
  <c r="K51" i="19"/>
  <c r="L51" i="19"/>
  <c r="I18" i="16"/>
  <c r="L163" i="20" l="1"/>
  <c r="L162" i="20" s="1"/>
  <c r="L161" i="20" s="1"/>
  <c r="L50" i="19"/>
  <c r="K50" i="19"/>
  <c r="K163" i="20"/>
  <c r="K162" i="20" s="1"/>
  <c r="K161" i="20" s="1"/>
  <c r="L136" i="19" l="1"/>
  <c r="L125" i="20" s="1"/>
  <c r="L136" i="20"/>
  <c r="L135" i="20"/>
  <c r="J136" i="20"/>
  <c r="J135" i="20"/>
  <c r="L122" i="20"/>
  <c r="L123" i="20"/>
  <c r="L124" i="20"/>
  <c r="L126" i="20"/>
  <c r="L127" i="20"/>
  <c r="L128" i="20"/>
  <c r="L129" i="20"/>
  <c r="L130" i="20"/>
  <c r="J122" i="20"/>
  <c r="J123" i="20"/>
  <c r="J124" i="20"/>
  <c r="J126" i="20"/>
  <c r="J127" i="20"/>
  <c r="J128" i="20"/>
  <c r="J129" i="20"/>
  <c r="J130" i="20"/>
  <c r="J136" i="19"/>
  <c r="J125" i="20" s="1"/>
  <c r="L132" i="19"/>
  <c r="L121" i="20" s="1"/>
  <c r="J132" i="19"/>
  <c r="J121" i="20" s="1"/>
  <c r="J115" i="20"/>
  <c r="J116" i="20"/>
  <c r="J114" i="20"/>
  <c r="K136" i="20" l="1"/>
  <c r="K135" i="20"/>
  <c r="L100" i="20"/>
  <c r="K95" i="20"/>
  <c r="L95" i="20"/>
  <c r="J95" i="20"/>
  <c r="K91" i="20"/>
  <c r="L91" i="20"/>
  <c r="J91" i="20"/>
  <c r="L90" i="20"/>
  <c r="K86" i="20"/>
  <c r="L86" i="20"/>
  <c r="J86" i="20"/>
  <c r="K109" i="20"/>
  <c r="L109" i="20"/>
  <c r="J109" i="20"/>
  <c r="L91" i="19" l="1"/>
  <c r="L190" i="20"/>
  <c r="K160" i="20" l="1"/>
  <c r="L160" i="20"/>
  <c r="H29" i="16"/>
  <c r="G29" i="16"/>
  <c r="H292" i="17" l="1"/>
  <c r="H291" i="17" s="1"/>
  <c r="H290" i="17" s="1"/>
  <c r="H289" i="17" s="1"/>
  <c r="H287" i="17" s="1"/>
  <c r="H285" i="17" s="1"/>
  <c r="I292" i="17"/>
  <c r="I291" i="17" s="1"/>
  <c r="I290" i="17" s="1"/>
  <c r="I289" i="17" s="1"/>
  <c r="I287" i="17" s="1"/>
  <c r="I285" i="17" s="1"/>
  <c r="G292" i="17"/>
  <c r="G291" i="17" s="1"/>
  <c r="G290" i="17" s="1"/>
  <c r="G289" i="17" s="1"/>
  <c r="G287" i="17" s="1"/>
  <c r="G285" i="17" s="1"/>
  <c r="J149" i="19" l="1"/>
  <c r="I38" i="16"/>
  <c r="L149" i="19"/>
  <c r="H38" i="16"/>
  <c r="K149" i="19"/>
  <c r="G38" i="16"/>
  <c r="I21" i="22"/>
  <c r="I19" i="22" s="1"/>
  <c r="J138" i="20" l="1"/>
  <c r="K138" i="20"/>
  <c r="L138" i="20"/>
  <c r="I18" i="22"/>
  <c r="I13" i="22" s="1"/>
  <c r="I17" i="22"/>
  <c r="I15" i="22" s="1"/>
  <c r="I14" i="22" s="1"/>
  <c r="I16" i="22"/>
  <c r="H238" i="17" l="1"/>
  <c r="I238" i="17" s="1"/>
  <c r="G229" i="17"/>
  <c r="H229" i="17" s="1"/>
  <c r="I229" i="17" s="1"/>
  <c r="I8" i="22"/>
  <c r="H282" i="17"/>
  <c r="I282" i="17"/>
  <c r="G282" i="17"/>
  <c r="H275" i="17"/>
  <c r="I275" i="17"/>
  <c r="G275" i="17"/>
  <c r="H268" i="17"/>
  <c r="I268" i="17"/>
  <c r="G268" i="17"/>
  <c r="H261" i="17"/>
  <c r="I261" i="17"/>
  <c r="G261" i="17"/>
  <c r="H254" i="17"/>
  <c r="I254" i="17"/>
  <c r="G254" i="17"/>
  <c r="H247" i="17"/>
  <c r="G247" i="17"/>
  <c r="L95" i="19"/>
  <c r="K91" i="19"/>
  <c r="J95" i="19"/>
  <c r="J91" i="19"/>
  <c r="L204" i="20"/>
  <c r="L203" i="20" s="1"/>
  <c r="K204" i="20"/>
  <c r="K203" i="20" s="1"/>
  <c r="J204" i="20"/>
  <c r="J203" i="20" s="1"/>
  <c r="L197" i="20"/>
  <c r="L196" i="20" s="1"/>
  <c r="K197" i="20"/>
  <c r="K196" i="20" s="1"/>
  <c r="J197" i="20"/>
  <c r="J196" i="20" s="1"/>
  <c r="L189" i="20"/>
  <c r="K190" i="20"/>
  <c r="K189" i="20" s="1"/>
  <c r="J190" i="20"/>
  <c r="J189" i="20" s="1"/>
  <c r="K176" i="20"/>
  <c r="K175" i="20" s="1"/>
  <c r="L176" i="20"/>
  <c r="L175" i="20" s="1"/>
  <c r="J176" i="20"/>
  <c r="J175" i="20" s="1"/>
  <c r="B176" i="20"/>
  <c r="B183" i="20" s="1"/>
  <c r="B190" i="20" s="1"/>
  <c r="B197" i="20" s="1"/>
  <c r="B204" i="20" s="1"/>
  <c r="G172" i="20"/>
  <c r="F171" i="20"/>
  <c r="E170" i="20"/>
  <c r="D170" i="20"/>
  <c r="D177" i="20" s="1"/>
  <c r="D184" i="20" s="1"/>
  <c r="D191" i="20" s="1"/>
  <c r="D198" i="20" s="1"/>
  <c r="D205" i="20" s="1"/>
  <c r="C169" i="20"/>
  <c r="H143" i="17" l="1"/>
  <c r="H142" i="17" s="1"/>
  <c r="H141" i="17" s="1"/>
  <c r="H140" i="17" s="1"/>
  <c r="H138" i="17" s="1"/>
  <c r="H136" i="17" s="1"/>
  <c r="I143" i="17"/>
  <c r="I142" i="17" s="1"/>
  <c r="I141" i="17" s="1"/>
  <c r="I140" i="17" s="1"/>
  <c r="I138" i="17" s="1"/>
  <c r="I136" i="17" s="1"/>
  <c r="I14" i="16" s="1"/>
  <c r="G143" i="17"/>
  <c r="G142" i="17" s="1"/>
  <c r="G141" i="17" s="1"/>
  <c r="G140" i="17" s="1"/>
  <c r="G138" i="17" s="1"/>
  <c r="G136" i="17" s="1"/>
  <c r="G14" i="16" s="1"/>
  <c r="C11" i="24"/>
  <c r="C9" i="24" s="1"/>
  <c r="K29" i="19" l="1"/>
  <c r="K29" i="20" s="1"/>
  <c r="H14" i="16"/>
  <c r="J29" i="19"/>
  <c r="J29" i="20" s="1"/>
  <c r="L29" i="19"/>
  <c r="L29" i="20" s="1"/>
  <c r="D11" i="24"/>
  <c r="D9" i="24" s="1"/>
  <c r="B10" i="23" l="1"/>
  <c r="G207" i="17"/>
  <c r="G206" i="17" s="1"/>
  <c r="H193" i="17"/>
  <c r="H11" i="21"/>
  <c r="K11" i="21"/>
  <c r="K27" i="21"/>
  <c r="K28" i="21"/>
  <c r="K30" i="21"/>
  <c r="I196" i="17" s="1"/>
  <c r="M26" i="21"/>
  <c r="M25" i="21" s="1"/>
  <c r="M24" i="21" s="1"/>
  <c r="M23" i="21" s="1"/>
  <c r="M21" i="21" s="1"/>
  <c r="M19" i="21" s="1"/>
  <c r="L26" i="21"/>
  <c r="L25" i="21" s="1"/>
  <c r="M29" i="21"/>
  <c r="L29" i="21"/>
  <c r="K29" i="21" s="1"/>
  <c r="J26" i="21"/>
  <c r="J25" i="21" s="1"/>
  <c r="J24" i="21" s="1"/>
  <c r="J23" i="21" s="1"/>
  <c r="I26" i="21"/>
  <c r="H26" i="21" s="1"/>
  <c r="J29" i="21"/>
  <c r="I29" i="21"/>
  <c r="H27" i="21"/>
  <c r="H28" i="21"/>
  <c r="H30" i="21"/>
  <c r="F26" i="21"/>
  <c r="F25" i="21" s="1"/>
  <c r="F24" i="21" s="1"/>
  <c r="G26" i="21"/>
  <c r="G25" i="21" s="1"/>
  <c r="G29" i="21"/>
  <c r="F29" i="21"/>
  <c r="E20" i="21"/>
  <c r="E27" i="21"/>
  <c r="E28" i="21"/>
  <c r="E30" i="21"/>
  <c r="K34" i="21"/>
  <c r="K39" i="21"/>
  <c r="I205" i="17" s="1"/>
  <c r="I37" i="21"/>
  <c r="I36" i="21" s="1"/>
  <c r="I35" i="21" s="1"/>
  <c r="F37" i="21"/>
  <c r="F36" i="21" s="1"/>
  <c r="F35" i="21" s="1"/>
  <c r="M38" i="21"/>
  <c r="M37" i="21" s="1"/>
  <c r="M36" i="21" s="1"/>
  <c r="M35" i="21" s="1"/>
  <c r="M33" i="21" s="1"/>
  <c r="M31" i="21" s="1"/>
  <c r="L38" i="21"/>
  <c r="K38" i="21" s="1"/>
  <c r="J38" i="21"/>
  <c r="I38" i="21"/>
  <c r="I40" i="21"/>
  <c r="H32" i="21"/>
  <c r="H34" i="21"/>
  <c r="H39" i="21"/>
  <c r="H205" i="17" s="1"/>
  <c r="G38" i="21"/>
  <c r="G37" i="21" s="1"/>
  <c r="G36" i="21" s="1"/>
  <c r="G35" i="21" s="1"/>
  <c r="G33" i="21" s="1"/>
  <c r="F38" i="21"/>
  <c r="E38" i="21" s="1"/>
  <c r="E31" i="21"/>
  <c r="E34" i="21"/>
  <c r="E39" i="21"/>
  <c r="G205" i="17" s="1"/>
  <c r="M40" i="21"/>
  <c r="L40" i="21"/>
  <c r="K40" i="21" s="1"/>
  <c r="K41" i="21"/>
  <c r="I207" i="17" s="1"/>
  <c r="I206" i="17" s="1"/>
  <c r="J40" i="21"/>
  <c r="H40" i="21" s="1"/>
  <c r="G40" i="21"/>
  <c r="E40" i="21" s="1"/>
  <c r="F40" i="21"/>
  <c r="H41" i="21"/>
  <c r="H207" i="17" s="1"/>
  <c r="H206" i="17" s="1"/>
  <c r="E41" i="21"/>
  <c r="K52" i="21"/>
  <c r="M51" i="21"/>
  <c r="L51" i="21"/>
  <c r="K51" i="21" s="1"/>
  <c r="K50" i="21"/>
  <c r="M49" i="21"/>
  <c r="L49" i="21"/>
  <c r="L48" i="21" s="1"/>
  <c r="K49" i="21"/>
  <c r="M48" i="21"/>
  <c r="M47" i="21" s="1"/>
  <c r="M46" i="21" s="1"/>
  <c r="M44" i="21" s="1"/>
  <c r="M42" i="21" s="1"/>
  <c r="M14" i="21" s="1"/>
  <c r="K45" i="21"/>
  <c r="H52" i="21"/>
  <c r="J51" i="21"/>
  <c r="I51" i="21"/>
  <c r="H51" i="21" s="1"/>
  <c r="H50" i="21"/>
  <c r="J49" i="21"/>
  <c r="I49" i="21"/>
  <c r="H49" i="21"/>
  <c r="H45" i="21"/>
  <c r="F48" i="21"/>
  <c r="F47" i="21" s="1"/>
  <c r="F46" i="21" s="1"/>
  <c r="F44" i="21" s="1"/>
  <c r="G49" i="21"/>
  <c r="G48" i="21" s="1"/>
  <c r="G47" i="21" s="1"/>
  <c r="G46" i="21" s="1"/>
  <c r="F49" i="21"/>
  <c r="G51" i="21"/>
  <c r="F51" i="21"/>
  <c r="E45" i="21"/>
  <c r="E50" i="21"/>
  <c r="E52" i="21"/>
  <c r="D66" i="20"/>
  <c r="K72" i="19"/>
  <c r="J72" i="19"/>
  <c r="J66" i="20" s="1"/>
  <c r="E46" i="21" l="1"/>
  <c r="G44" i="21"/>
  <c r="G42" i="21" s="1"/>
  <c r="G14" i="21" s="1"/>
  <c r="F42" i="21"/>
  <c r="F14" i="21" s="1"/>
  <c r="E14" i="21" s="1"/>
  <c r="E44" i="21"/>
  <c r="M17" i="21"/>
  <c r="M13" i="21"/>
  <c r="E24" i="21"/>
  <c r="F23" i="21"/>
  <c r="E35" i="21"/>
  <c r="F33" i="21"/>
  <c r="E33" i="21" s="1"/>
  <c r="J21" i="21"/>
  <c r="J19" i="21" s="1"/>
  <c r="L47" i="21"/>
  <c r="L46" i="21" s="1"/>
  <c r="K48" i="21"/>
  <c r="K25" i="21"/>
  <c r="L24" i="21"/>
  <c r="E25" i="21"/>
  <c r="G24" i="21"/>
  <c r="G23" i="21" s="1"/>
  <c r="G21" i="21" s="1"/>
  <c r="G19" i="21" s="1"/>
  <c r="E49" i="21"/>
  <c r="K26" i="21"/>
  <c r="I25" i="21"/>
  <c r="L37" i="21"/>
  <c r="J48" i="21"/>
  <c r="J47" i="21" s="1"/>
  <c r="J46" i="21" s="1"/>
  <c r="J44" i="21" s="1"/>
  <c r="J42" i="21" s="1"/>
  <c r="J14" i="21" s="1"/>
  <c r="E26" i="21"/>
  <c r="J37" i="21"/>
  <c r="J36" i="21" s="1"/>
  <c r="J35" i="21" s="1"/>
  <c r="J33" i="21" s="1"/>
  <c r="J31" i="21" s="1"/>
  <c r="I204" i="17"/>
  <c r="H204" i="17"/>
  <c r="G204" i="17"/>
  <c r="G203" i="17" s="1"/>
  <c r="H29" i="21"/>
  <c r="E29" i="21"/>
  <c r="I33" i="21"/>
  <c r="I31" i="21" s="1"/>
  <c r="H36" i="21"/>
  <c r="H38" i="21"/>
  <c r="E36" i="21"/>
  <c r="E37" i="21"/>
  <c r="I48" i="21"/>
  <c r="K66" i="20"/>
  <c r="E47" i="21"/>
  <c r="E48" i="21"/>
  <c r="E51" i="21"/>
  <c r="K37" i="21" l="1"/>
  <c r="L36" i="21"/>
  <c r="I24" i="21"/>
  <c r="H25" i="21"/>
  <c r="F21" i="21"/>
  <c r="E23" i="21"/>
  <c r="G13" i="21"/>
  <c r="G11" i="21" s="1"/>
  <c r="G17" i="21"/>
  <c r="K47" i="21"/>
  <c r="K24" i="21"/>
  <c r="L23" i="21"/>
  <c r="H35" i="21"/>
  <c r="H33" i="21"/>
  <c r="H37" i="21"/>
  <c r="J13" i="21"/>
  <c r="J17" i="21"/>
  <c r="H31" i="21"/>
  <c r="K46" i="21"/>
  <c r="L44" i="21"/>
  <c r="K44" i="21" s="1"/>
  <c r="I47" i="21"/>
  <c r="H48" i="21"/>
  <c r="K23" i="21" l="1"/>
  <c r="L21" i="21"/>
  <c r="E21" i="21"/>
  <c r="F19" i="21"/>
  <c r="I23" i="21"/>
  <c r="H24" i="21"/>
  <c r="L35" i="21"/>
  <c r="K36" i="21"/>
  <c r="L42" i="21"/>
  <c r="H47" i="21"/>
  <c r="I46" i="21"/>
  <c r="L14" i="21" l="1"/>
  <c r="K14" i="21" s="1"/>
  <c r="K42" i="21"/>
  <c r="L72" i="19" s="1"/>
  <c r="L66" i="20" s="1"/>
  <c r="L33" i="21"/>
  <c r="K35" i="21"/>
  <c r="I21" i="21"/>
  <c r="H23" i="21"/>
  <c r="F13" i="21"/>
  <c r="F17" i="21"/>
  <c r="E17" i="21" s="1"/>
  <c r="E19" i="21"/>
  <c r="L19" i="21"/>
  <c r="K21" i="21"/>
  <c r="H46" i="21"/>
  <c r="I44" i="21"/>
  <c r="K19" i="21" l="1"/>
  <c r="F11" i="21"/>
  <c r="B11" i="24" s="1"/>
  <c r="B9" i="24" s="1"/>
  <c r="E13" i="21"/>
  <c r="E11" i="21" s="1"/>
  <c r="I19" i="21"/>
  <c r="H21" i="21"/>
  <c r="H19" i="21" s="1"/>
  <c r="L31" i="21"/>
  <c r="K31" i="21" s="1"/>
  <c r="K33" i="21"/>
  <c r="H44" i="21"/>
  <c r="I42" i="21"/>
  <c r="I14" i="21" s="1"/>
  <c r="H14" i="21" s="1"/>
  <c r="I13" i="21" l="1"/>
  <c r="H13" i="21" s="1"/>
  <c r="I17" i="21"/>
  <c r="H17" i="21" s="1"/>
  <c r="L17" i="21"/>
  <c r="K17" i="21" s="1"/>
  <c r="L13" i="21"/>
  <c r="K13" i="21" s="1"/>
  <c r="E72" i="19"/>
  <c r="L63" i="19"/>
  <c r="K63" i="19"/>
  <c r="J63" i="19"/>
  <c r="L57" i="19"/>
  <c r="L51" i="20" s="1"/>
  <c r="K57" i="19"/>
  <c r="K51" i="20" s="1"/>
  <c r="J57" i="19"/>
  <c r="J51" i="20" s="1"/>
  <c r="I193" i="17"/>
  <c r="G193" i="17"/>
  <c r="G194" i="17"/>
  <c r="I194" i="17"/>
  <c r="H194" i="17"/>
  <c r="H192" i="17" s="1"/>
  <c r="G196" i="17"/>
  <c r="G195" i="17" s="1"/>
  <c r="F186" i="17"/>
  <c r="F187" i="17"/>
  <c r="F188" i="17"/>
  <c r="F189" i="17"/>
  <c r="F190" i="17"/>
  <c r="F191" i="17"/>
  <c r="F192" i="17"/>
  <c r="F193" i="17"/>
  <c r="F194" i="17"/>
  <c r="F195" i="17"/>
  <c r="F196" i="17"/>
  <c r="F185" i="17"/>
  <c r="E185" i="17"/>
  <c r="E66" i="20" l="1"/>
  <c r="D23" i="16"/>
  <c r="I192" i="17"/>
  <c r="G192" i="17"/>
  <c r="G191" i="17" s="1"/>
  <c r="G190" i="17" s="1"/>
  <c r="G189" i="17" s="1"/>
  <c r="G187" i="17" s="1"/>
  <c r="G185" i="17" s="1"/>
  <c r="L57" i="20"/>
  <c r="L50" i="20" s="1"/>
  <c r="L56" i="19"/>
  <c r="K57" i="20"/>
  <c r="K50" i="20" s="1"/>
  <c r="K56" i="19"/>
  <c r="J56" i="19"/>
  <c r="J57" i="20"/>
  <c r="J50" i="20" s="1"/>
  <c r="H196" i="17"/>
  <c r="H195" i="17" s="1"/>
  <c r="H191" i="17" s="1"/>
  <c r="I12" i="22"/>
  <c r="I11" i="22" s="1"/>
  <c r="I10" i="22" s="1"/>
  <c r="I9" i="22" s="1"/>
  <c r="G21" i="16" l="1"/>
  <c r="H190" i="17"/>
  <c r="H189" i="17" s="1"/>
  <c r="H187" i="17" s="1"/>
  <c r="H185" i="17" s="1"/>
  <c r="H21" i="16" s="1"/>
  <c r="I195" i="17"/>
  <c r="I191" i="17" l="1"/>
  <c r="I190" i="17" s="1"/>
  <c r="I189" i="17" s="1"/>
  <c r="I187" i="17" s="1"/>
  <c r="I185" i="17" s="1"/>
  <c r="I21" i="16" s="1"/>
  <c r="I31" i="16" l="1"/>
  <c r="H31" i="16"/>
  <c r="G31" i="16"/>
  <c r="I45" i="17"/>
  <c r="I44" i="17" s="1"/>
  <c r="I43" i="17" s="1"/>
  <c r="I42" i="17" s="1"/>
  <c r="I40" i="17" s="1"/>
  <c r="I38" i="17" s="1"/>
  <c r="H45" i="17"/>
  <c r="H44" i="17" s="1"/>
  <c r="H43" i="17" s="1"/>
  <c r="H42" i="17" s="1"/>
  <c r="H40" i="17" s="1"/>
  <c r="H38" i="17" s="1"/>
  <c r="K107" i="19" s="1"/>
  <c r="G45" i="17"/>
  <c r="G44" i="17" s="1"/>
  <c r="G43" i="17" s="1"/>
  <c r="G42" i="17" s="1"/>
  <c r="G40" i="17" s="1"/>
  <c r="G38" i="17" s="1"/>
  <c r="J107" i="19" s="1"/>
  <c r="I27" i="17"/>
  <c r="I26" i="17" s="1"/>
  <c r="I25" i="17" s="1"/>
  <c r="I24" i="17" s="1"/>
  <c r="I22" i="17" s="1"/>
  <c r="I20" i="17" s="1"/>
  <c r="H48" i="20"/>
  <c r="F46" i="19"/>
  <c r="F46" i="20" s="1"/>
  <c r="D17" i="16"/>
  <c r="E45" i="19" s="1"/>
  <c r="E45" i="20" s="1"/>
  <c r="I17" i="16"/>
  <c r="L45" i="19" s="1"/>
  <c r="L45" i="20" s="1"/>
  <c r="G17" i="16"/>
  <c r="J45" i="19" s="1"/>
  <c r="J45" i="20" s="1"/>
  <c r="H17" i="16"/>
  <c r="K45" i="19" s="1"/>
  <c r="K45" i="20" s="1"/>
  <c r="J96" i="20" l="1"/>
  <c r="L107" i="19"/>
  <c r="L96" i="20" s="1"/>
  <c r="I29" i="16"/>
  <c r="K96" i="20"/>
  <c r="I170" i="17" l="1"/>
  <c r="I169" i="17" s="1"/>
  <c r="I168" i="17" s="1"/>
  <c r="I167" i="17" s="1"/>
  <c r="I165" i="17" s="1"/>
  <c r="I163" i="17" s="1"/>
  <c r="H170" i="17"/>
  <c r="H169" i="17" s="1"/>
  <c r="H168" i="17" s="1"/>
  <c r="H167" i="17" s="1"/>
  <c r="H165" i="17" s="1"/>
  <c r="H163" i="17" s="1"/>
  <c r="G170" i="17"/>
  <c r="G169" i="17" s="1"/>
  <c r="G168" i="17" s="1"/>
  <c r="G167" i="17" s="1"/>
  <c r="G165" i="17" s="1"/>
  <c r="G163" i="17" s="1"/>
  <c r="H17" i="20"/>
  <c r="G16" i="20"/>
  <c r="F15" i="20"/>
  <c r="E14" i="20"/>
  <c r="I357" i="17" l="1"/>
  <c r="I349" i="17"/>
  <c r="G357" i="17"/>
  <c r="G349" i="17"/>
  <c r="H357" i="17"/>
  <c r="H349" i="17"/>
  <c r="G348" i="17"/>
  <c r="I228" i="17"/>
  <c r="I227" i="17" s="1"/>
  <c r="I226" i="17" s="1"/>
  <c r="I225" i="17" s="1"/>
  <c r="I223" i="17" s="1"/>
  <c r="I221" i="17" s="1"/>
  <c r="H228" i="17"/>
  <c r="H227" i="17" s="1"/>
  <c r="H226" i="17" s="1"/>
  <c r="H225" i="17" s="1"/>
  <c r="H223" i="17" s="1"/>
  <c r="H221" i="17" s="1"/>
  <c r="K74" i="20" s="1"/>
  <c r="G228" i="17"/>
  <c r="G227" i="17" s="1"/>
  <c r="G226" i="17" s="1"/>
  <c r="G225" i="17" s="1"/>
  <c r="G223" i="17" s="1"/>
  <c r="G221" i="17" s="1"/>
  <c r="J74" i="20" s="1"/>
  <c r="L80" i="19" l="1"/>
  <c r="L74" i="20"/>
  <c r="G25" i="16"/>
  <c r="J80" i="19"/>
  <c r="H25" i="16"/>
  <c r="K80" i="19"/>
  <c r="I25" i="16"/>
  <c r="I90" i="17"/>
  <c r="I89" i="17" s="1"/>
  <c r="I88" i="17" s="1"/>
  <c r="I87" i="17" s="1"/>
  <c r="I85" i="17" s="1"/>
  <c r="I83" i="17" s="1"/>
  <c r="H90" i="17"/>
  <c r="H89" i="17" s="1"/>
  <c r="H88" i="17" s="1"/>
  <c r="H87" i="17" s="1"/>
  <c r="H85" i="17" s="1"/>
  <c r="H83" i="17" s="1"/>
  <c r="G90" i="17"/>
  <c r="G89" i="17" s="1"/>
  <c r="G88" i="17" s="1"/>
  <c r="G87" i="17" s="1"/>
  <c r="G85" i="17" s="1"/>
  <c r="G83" i="17" s="1"/>
  <c r="I81" i="17"/>
  <c r="I80" i="17" s="1"/>
  <c r="I79" i="17" s="1"/>
  <c r="I78" i="17" s="1"/>
  <c r="I76" i="17" s="1"/>
  <c r="I74" i="17" s="1"/>
  <c r="H81" i="17"/>
  <c r="H80" i="17" s="1"/>
  <c r="H79" i="17" s="1"/>
  <c r="H78" i="17" s="1"/>
  <c r="H76" i="17" s="1"/>
  <c r="H74" i="17" s="1"/>
  <c r="G81" i="17"/>
  <c r="G80" i="17" s="1"/>
  <c r="G79" i="17" s="1"/>
  <c r="G78" i="17" s="1"/>
  <c r="G76" i="17" s="1"/>
  <c r="G74" i="17" s="1"/>
  <c r="I72" i="17"/>
  <c r="I71" i="17" s="1"/>
  <c r="I70" i="17" s="1"/>
  <c r="I69" i="17" s="1"/>
  <c r="I67" i="17" s="1"/>
  <c r="I65" i="17" s="1"/>
  <c r="H72" i="17"/>
  <c r="H71" i="17" s="1"/>
  <c r="H70" i="17" s="1"/>
  <c r="H69" i="17" s="1"/>
  <c r="H67" i="17" s="1"/>
  <c r="H65" i="17" s="1"/>
  <c r="G72" i="17"/>
  <c r="G71" i="17" s="1"/>
  <c r="G70" i="17" s="1"/>
  <c r="G69" i="17" s="1"/>
  <c r="G67" i="17" s="1"/>
  <c r="G65" i="17" s="1"/>
  <c r="I63" i="17"/>
  <c r="I62" i="17" s="1"/>
  <c r="I61" i="17" s="1"/>
  <c r="I60" i="17" s="1"/>
  <c r="I58" i="17" s="1"/>
  <c r="I56" i="17" s="1"/>
  <c r="I33" i="16" s="1"/>
  <c r="L116" i="19" s="1"/>
  <c r="L105" i="20" s="1"/>
  <c r="H63" i="17"/>
  <c r="H62" i="17" s="1"/>
  <c r="H61" i="17" s="1"/>
  <c r="H60" i="17" s="1"/>
  <c r="H58" i="17" s="1"/>
  <c r="H56" i="17" s="1"/>
  <c r="H33" i="16" s="1"/>
  <c r="K116" i="19" s="1"/>
  <c r="K105" i="20" s="1"/>
  <c r="G63" i="17"/>
  <c r="G62" i="17" s="1"/>
  <c r="G61" i="17" s="1"/>
  <c r="G60" i="17" s="1"/>
  <c r="G58" i="17" s="1"/>
  <c r="G56" i="17" s="1"/>
  <c r="G33" i="16" s="1"/>
  <c r="J116" i="19" s="1"/>
  <c r="J105" i="20" s="1"/>
  <c r="I54" i="17"/>
  <c r="I53" i="17" s="1"/>
  <c r="I52" i="17" s="1"/>
  <c r="I51" i="17" s="1"/>
  <c r="I49" i="17" s="1"/>
  <c r="I47" i="17" s="1"/>
  <c r="H54" i="17"/>
  <c r="H53" i="17" s="1"/>
  <c r="H52" i="17" s="1"/>
  <c r="H51" i="17" s="1"/>
  <c r="H49" i="17" s="1"/>
  <c r="H47" i="17" s="1"/>
  <c r="G54" i="17"/>
  <c r="G53" i="17" s="1"/>
  <c r="G52" i="17" s="1"/>
  <c r="G51" i="17" s="1"/>
  <c r="G49" i="17" s="1"/>
  <c r="G47" i="17" s="1"/>
  <c r="G32" i="16" s="1"/>
  <c r="I36" i="17"/>
  <c r="I35" i="17" s="1"/>
  <c r="I34" i="17" s="1"/>
  <c r="I33" i="17" s="1"/>
  <c r="I31" i="17" s="1"/>
  <c r="I29" i="17" s="1"/>
  <c r="H36" i="17"/>
  <c r="H35" i="17" s="1"/>
  <c r="H34" i="17" s="1"/>
  <c r="H33" i="17" s="1"/>
  <c r="H31" i="17" s="1"/>
  <c r="H29" i="17" s="1"/>
  <c r="H18" i="17" s="1"/>
  <c r="G36" i="17"/>
  <c r="G35" i="17" s="1"/>
  <c r="G34" i="17" s="1"/>
  <c r="G33" i="17" s="1"/>
  <c r="G31" i="17" s="1"/>
  <c r="G29" i="17" s="1"/>
  <c r="I18" i="17" l="1"/>
  <c r="G18" i="17"/>
  <c r="G16" i="17" s="1"/>
  <c r="I34" i="16"/>
  <c r="L121" i="19"/>
  <c r="L110" i="20" s="1"/>
  <c r="G35" i="16"/>
  <c r="J128" i="19"/>
  <c r="J117" i="20" s="1"/>
  <c r="H35" i="16"/>
  <c r="K128" i="19"/>
  <c r="K117" i="20" s="1"/>
  <c r="I35" i="16"/>
  <c r="L128" i="19"/>
  <c r="L117" i="20" s="1"/>
  <c r="G36" i="16"/>
  <c r="J142" i="19"/>
  <c r="J131" i="20" s="1"/>
  <c r="H36" i="16"/>
  <c r="K142" i="19"/>
  <c r="K131" i="20" s="1"/>
  <c r="I36" i="16"/>
  <c r="L142" i="19"/>
  <c r="L131" i="20" s="1"/>
  <c r="G34" i="16"/>
  <c r="J121" i="19"/>
  <c r="H34" i="16"/>
  <c r="K121" i="19"/>
  <c r="K110" i="20" s="1"/>
  <c r="G30" i="16"/>
  <c r="H30" i="16"/>
  <c r="H16" i="17"/>
  <c r="I30" i="16"/>
  <c r="I28" i="16" s="1"/>
  <c r="I16" i="17"/>
  <c r="H32" i="16"/>
  <c r="K112" i="19"/>
  <c r="J112" i="19"/>
  <c r="I32" i="16"/>
  <c r="L112" i="19"/>
  <c r="H28" i="16" l="1"/>
  <c r="J101" i="20"/>
  <c r="J96" i="19"/>
  <c r="G28" i="16"/>
  <c r="L96" i="19"/>
  <c r="K96" i="19"/>
  <c r="N96" i="19" s="1"/>
  <c r="L101" i="20"/>
  <c r="L85" i="20" s="1"/>
  <c r="K101" i="20"/>
  <c r="K85" i="20" s="1"/>
  <c r="J110" i="20"/>
  <c r="J85" i="20" s="1"/>
  <c r="O96" i="19"/>
  <c r="M96" i="19" l="1"/>
  <c r="I328" i="17"/>
  <c r="I327" i="17" s="1"/>
  <c r="I326" i="17" s="1"/>
  <c r="I325" i="17" s="1"/>
  <c r="I323" i="17" s="1"/>
  <c r="I321" i="17" s="1"/>
  <c r="H328" i="17"/>
  <c r="H327" i="17" s="1"/>
  <c r="H326" i="17" s="1"/>
  <c r="H325" i="17" s="1"/>
  <c r="H323" i="17" s="1"/>
  <c r="H321" i="17" s="1"/>
  <c r="G328" i="17"/>
  <c r="G327" i="17" s="1"/>
  <c r="G326" i="17" s="1"/>
  <c r="G325" i="17" s="1"/>
  <c r="G323" i="17" s="1"/>
  <c r="G321" i="17" s="1"/>
  <c r="G42" i="16" l="1"/>
  <c r="J167" i="19" s="1"/>
  <c r="J156" i="20" s="1"/>
  <c r="H42" i="16"/>
  <c r="K167" i="19" s="1"/>
  <c r="K156" i="20"/>
  <c r="I42" i="16"/>
  <c r="L167" i="19" s="1"/>
  <c r="I310" i="17"/>
  <c r="I309" i="17" s="1"/>
  <c r="I308" i="17" s="1"/>
  <c r="I307" i="17" s="1"/>
  <c r="I305" i="17" s="1"/>
  <c r="I303" i="17" s="1"/>
  <c r="H310" i="17"/>
  <c r="H309" i="17" s="1"/>
  <c r="H308" i="17" s="1"/>
  <c r="H307" i="17" s="1"/>
  <c r="H305" i="17" s="1"/>
  <c r="H303" i="17" s="1"/>
  <c r="G310" i="17"/>
  <c r="G309" i="17" s="1"/>
  <c r="G308" i="17" s="1"/>
  <c r="G307" i="17" s="1"/>
  <c r="G305" i="17" s="1"/>
  <c r="G303" i="17" s="1"/>
  <c r="I301" i="17"/>
  <c r="I300" i="17" s="1"/>
  <c r="I299" i="17" s="1"/>
  <c r="I298" i="17" s="1"/>
  <c r="I296" i="17" s="1"/>
  <c r="I294" i="17" s="1"/>
  <c r="H301" i="17"/>
  <c r="H300" i="17" s="1"/>
  <c r="H299" i="17" s="1"/>
  <c r="H298" i="17" s="1"/>
  <c r="H296" i="17" s="1"/>
  <c r="H294" i="17" s="1"/>
  <c r="H283" i="17" s="1"/>
  <c r="G301" i="17"/>
  <c r="G300" i="17" s="1"/>
  <c r="G299" i="17" s="1"/>
  <c r="G298" i="17" s="1"/>
  <c r="G296" i="17" s="1"/>
  <c r="G294" i="17" s="1"/>
  <c r="G283" i="17" s="1"/>
  <c r="L153" i="19" l="1"/>
  <c r="I283" i="17"/>
  <c r="H40" i="16"/>
  <c r="K157" i="19"/>
  <c r="K146" i="20" s="1"/>
  <c r="J153" i="19"/>
  <c r="K153" i="19"/>
  <c r="G40" i="16"/>
  <c r="J157" i="19"/>
  <c r="J146" i="20" s="1"/>
  <c r="I40" i="16"/>
  <c r="L157" i="19"/>
  <c r="L146" i="20" s="1"/>
  <c r="L156" i="20"/>
  <c r="I39" i="16"/>
  <c r="I37" i="16" s="1"/>
  <c r="G39" i="16"/>
  <c r="H39" i="16"/>
  <c r="I281" i="17"/>
  <c r="I280" i="17" s="1"/>
  <c r="I279" i="17" s="1"/>
  <c r="I278" i="17" s="1"/>
  <c r="I276" i="17" s="1"/>
  <c r="H281" i="17"/>
  <c r="H280" i="17" s="1"/>
  <c r="H279" i="17" s="1"/>
  <c r="H278" i="17" s="1"/>
  <c r="H276" i="17" s="1"/>
  <c r="G281" i="17"/>
  <c r="G280" i="17" s="1"/>
  <c r="G279" i="17" s="1"/>
  <c r="G278" i="17" s="1"/>
  <c r="G276" i="17" s="1"/>
  <c r="G274" i="17"/>
  <c r="G273" i="17" s="1"/>
  <c r="G272" i="17" s="1"/>
  <c r="G271" i="17" s="1"/>
  <c r="G269" i="17" s="1"/>
  <c r="I253" i="17"/>
  <c r="I252" i="17" s="1"/>
  <c r="I251" i="17" s="1"/>
  <c r="I250" i="17" s="1"/>
  <c r="I248" i="17" s="1"/>
  <c r="H253" i="17"/>
  <c r="H252" i="17" s="1"/>
  <c r="H251" i="17" s="1"/>
  <c r="H250" i="17" s="1"/>
  <c r="H248" i="17" s="1"/>
  <c r="G253" i="17"/>
  <c r="G252" i="17" s="1"/>
  <c r="G251" i="17" s="1"/>
  <c r="G250" i="17" s="1"/>
  <c r="G248" i="17" s="1"/>
  <c r="I246" i="17"/>
  <c r="I245" i="17" s="1"/>
  <c r="I244" i="17" s="1"/>
  <c r="I243" i="17" s="1"/>
  <c r="I241" i="17" s="1"/>
  <c r="H246" i="17"/>
  <c r="H245" i="17" s="1"/>
  <c r="H244" i="17" s="1"/>
  <c r="H243" i="17" s="1"/>
  <c r="H241" i="17" s="1"/>
  <c r="G246" i="17"/>
  <c r="G245" i="17" s="1"/>
  <c r="G244" i="17" s="1"/>
  <c r="G243" i="17" s="1"/>
  <c r="G241" i="17" s="1"/>
  <c r="I267" i="17"/>
  <c r="I266" i="17" s="1"/>
  <c r="I265" i="17" s="1"/>
  <c r="I264" i="17" s="1"/>
  <c r="I262" i="17" s="1"/>
  <c r="H267" i="17"/>
  <c r="H266" i="17" s="1"/>
  <c r="H265" i="17" s="1"/>
  <c r="H264" i="17" s="1"/>
  <c r="H262" i="17" s="1"/>
  <c r="G267" i="17"/>
  <c r="G266" i="17" s="1"/>
  <c r="G265" i="17" s="1"/>
  <c r="G264" i="17" s="1"/>
  <c r="G262" i="17" s="1"/>
  <c r="I260" i="17"/>
  <c r="I259" i="17" s="1"/>
  <c r="I258" i="17" s="1"/>
  <c r="I257" i="17" s="1"/>
  <c r="I255" i="17" s="1"/>
  <c r="H260" i="17"/>
  <c r="H259" i="17" s="1"/>
  <c r="H258" i="17" s="1"/>
  <c r="H257" i="17" s="1"/>
  <c r="H255" i="17" s="1"/>
  <c r="G260" i="17"/>
  <c r="G259" i="17" s="1"/>
  <c r="G258" i="17" s="1"/>
  <c r="G257" i="17" s="1"/>
  <c r="G255" i="17" s="1"/>
  <c r="I274" i="17"/>
  <c r="I273" i="17" s="1"/>
  <c r="I272" i="17" s="1"/>
  <c r="I271" i="17" s="1"/>
  <c r="I269" i="17" s="1"/>
  <c r="H274" i="17"/>
  <c r="H273" i="17" s="1"/>
  <c r="H272" i="17" s="1"/>
  <c r="H271" i="17" s="1"/>
  <c r="H269" i="17" s="1"/>
  <c r="I237" i="17"/>
  <c r="I236" i="17" s="1"/>
  <c r="I235" i="17" s="1"/>
  <c r="I234" i="17" s="1"/>
  <c r="I232" i="17" s="1"/>
  <c r="I230" i="17" s="1"/>
  <c r="H237" i="17"/>
  <c r="H236" i="17" s="1"/>
  <c r="H235" i="17" s="1"/>
  <c r="H234" i="17" s="1"/>
  <c r="H232" i="17" s="1"/>
  <c r="H230" i="17" s="1"/>
  <c r="G237" i="17"/>
  <c r="G236" i="17" s="1"/>
  <c r="G235" i="17" s="1"/>
  <c r="G234" i="17" s="1"/>
  <c r="G232" i="17" s="1"/>
  <c r="G230" i="17" s="1"/>
  <c r="I203" i="17"/>
  <c r="H203" i="17"/>
  <c r="I161" i="17"/>
  <c r="I160" i="17" s="1"/>
  <c r="I159" i="17" s="1"/>
  <c r="I158" i="17" s="1"/>
  <c r="I156" i="17" s="1"/>
  <c r="I154" i="17" s="1"/>
  <c r="L40" i="19" s="1"/>
  <c r="L40" i="20" s="1"/>
  <c r="H161" i="17"/>
  <c r="H160" i="17" s="1"/>
  <c r="H159" i="17" s="1"/>
  <c r="H158" i="17" s="1"/>
  <c r="H156" i="17" s="1"/>
  <c r="H154" i="17" s="1"/>
  <c r="K40" i="19" s="1"/>
  <c r="K40" i="20" s="1"/>
  <c r="G161" i="17"/>
  <c r="G160" i="17" s="1"/>
  <c r="G159" i="17" s="1"/>
  <c r="G158" i="17" s="1"/>
  <c r="G156" i="17" s="1"/>
  <c r="G154" i="17" s="1"/>
  <c r="J40" i="19" s="1"/>
  <c r="J40" i="20" s="1"/>
  <c r="I152" i="17"/>
  <c r="I151" i="17" s="1"/>
  <c r="I150" i="17" s="1"/>
  <c r="I149" i="17" s="1"/>
  <c r="I147" i="17" s="1"/>
  <c r="I145" i="17" s="1"/>
  <c r="L34" i="20" s="1"/>
  <c r="H152" i="17"/>
  <c r="H151" i="17" s="1"/>
  <c r="H150" i="17" s="1"/>
  <c r="H149" i="17" s="1"/>
  <c r="H147" i="17" s="1"/>
  <c r="H145" i="17" s="1"/>
  <c r="K34" i="20" s="1"/>
  <c r="G152" i="17"/>
  <c r="G151" i="17" s="1"/>
  <c r="G150" i="17" s="1"/>
  <c r="G149" i="17" s="1"/>
  <c r="G147" i="17" s="1"/>
  <c r="G145" i="17" s="1"/>
  <c r="J34" i="20" s="1"/>
  <c r="I125" i="17"/>
  <c r="I124" i="17" s="1"/>
  <c r="I123" i="17" s="1"/>
  <c r="I122" i="17" s="1"/>
  <c r="I120" i="17" s="1"/>
  <c r="I118" i="17" s="1"/>
  <c r="H125" i="17"/>
  <c r="H124" i="17" s="1"/>
  <c r="H123" i="17" s="1"/>
  <c r="H122" i="17" s="1"/>
  <c r="H120" i="17" s="1"/>
  <c r="H118" i="17" s="1"/>
  <c r="G125" i="17"/>
  <c r="G124" i="17" s="1"/>
  <c r="G123" i="17" s="1"/>
  <c r="G122" i="17" s="1"/>
  <c r="G120" i="17" s="1"/>
  <c r="G118" i="17" s="1"/>
  <c r="I116" i="17"/>
  <c r="I115" i="17" s="1"/>
  <c r="I114" i="17" s="1"/>
  <c r="I113" i="17" s="1"/>
  <c r="I111" i="17" s="1"/>
  <c r="I109" i="17" s="1"/>
  <c r="H116" i="17"/>
  <c r="H115" i="17" s="1"/>
  <c r="H114" i="17" s="1"/>
  <c r="H113" i="17" s="1"/>
  <c r="H111" i="17" s="1"/>
  <c r="H109" i="17" s="1"/>
  <c r="G116" i="17"/>
  <c r="G115" i="17" s="1"/>
  <c r="G114" i="17" s="1"/>
  <c r="G113" i="17" s="1"/>
  <c r="G111" i="17" s="1"/>
  <c r="G109" i="17" s="1"/>
  <c r="H107" i="17"/>
  <c r="H106" i="17" s="1"/>
  <c r="H105" i="17" s="1"/>
  <c r="H104" i="17" s="1"/>
  <c r="H102" i="17" s="1"/>
  <c r="H100" i="17" s="1"/>
  <c r="I107" i="17"/>
  <c r="I106" i="17" s="1"/>
  <c r="I105" i="17" s="1"/>
  <c r="I104" i="17" s="1"/>
  <c r="I102" i="17" s="1"/>
  <c r="I100" i="17" s="1"/>
  <c r="G107" i="17"/>
  <c r="G106" i="17" s="1"/>
  <c r="G105" i="17" s="1"/>
  <c r="G104" i="17" s="1"/>
  <c r="G102" i="17" s="1"/>
  <c r="G100" i="17" s="1"/>
  <c r="K148" i="19" l="1"/>
  <c r="J148" i="19"/>
  <c r="H37" i="16"/>
  <c r="G37" i="16"/>
  <c r="L142" i="20"/>
  <c r="L137" i="20" s="1"/>
  <c r="L148" i="19"/>
  <c r="J84" i="19"/>
  <c r="J79" i="19" s="1"/>
  <c r="J78" i="20"/>
  <c r="J73" i="20" s="1"/>
  <c r="K84" i="19"/>
  <c r="K79" i="19" s="1"/>
  <c r="K78" i="20"/>
  <c r="K73" i="20" s="1"/>
  <c r="L84" i="19"/>
  <c r="L79" i="19" s="1"/>
  <c r="L78" i="20"/>
  <c r="L73" i="20" s="1"/>
  <c r="J9" i="19"/>
  <c r="K142" i="20"/>
  <c r="J142" i="20"/>
  <c r="J137" i="20" s="1"/>
  <c r="L9" i="20"/>
  <c r="K9" i="20"/>
  <c r="J9" i="20"/>
  <c r="H239" i="17"/>
  <c r="H27" i="16" s="1"/>
  <c r="I239" i="17"/>
  <c r="I27" i="16" s="1"/>
  <c r="G239" i="17"/>
  <c r="G27" i="16" s="1"/>
  <c r="H202" i="17"/>
  <c r="H201" i="17" s="1"/>
  <c r="H199" i="17" s="1"/>
  <c r="H197" i="17" s="1"/>
  <c r="I16" i="16"/>
  <c r="G16" i="16"/>
  <c r="G23" i="16"/>
  <c r="G15" i="16"/>
  <c r="J34" i="19"/>
  <c r="H10" i="16"/>
  <c r="K9" i="19"/>
  <c r="I15" i="16"/>
  <c r="L34" i="19"/>
  <c r="G202" i="17"/>
  <c r="G201" i="17" s="1"/>
  <c r="G199" i="17" s="1"/>
  <c r="G197" i="17" s="1"/>
  <c r="G183" i="17" s="1"/>
  <c r="I202" i="17"/>
  <c r="I201" i="17" s="1"/>
  <c r="I199" i="17" s="1"/>
  <c r="I197" i="17" s="1"/>
  <c r="H16" i="16"/>
  <c r="H23" i="16"/>
  <c r="G12" i="16"/>
  <c r="J19" i="19"/>
  <c r="J19" i="20" s="1"/>
  <c r="I23" i="16"/>
  <c r="G26" i="16"/>
  <c r="H26" i="16"/>
  <c r="G10" i="16"/>
  <c r="I26" i="16"/>
  <c r="I10" i="16"/>
  <c r="L9" i="19"/>
  <c r="G15" i="18"/>
  <c r="G14" i="18" s="1"/>
  <c r="H15" i="16"/>
  <c r="K34" i="19"/>
  <c r="L19" i="19"/>
  <c r="L19" i="20" s="1"/>
  <c r="H12" i="16"/>
  <c r="K19" i="19"/>
  <c r="K19" i="20" s="1"/>
  <c r="I11" i="16"/>
  <c r="L14" i="19"/>
  <c r="L14" i="20" s="1"/>
  <c r="H11" i="16"/>
  <c r="K14" i="19"/>
  <c r="K14" i="20" s="1"/>
  <c r="G11" i="16"/>
  <c r="J14" i="19"/>
  <c r="I14" i="17"/>
  <c r="I12" i="17" s="1"/>
  <c r="H14" i="17"/>
  <c r="H12" i="17" s="1"/>
  <c r="G14" i="17"/>
  <c r="G12" i="17" s="1"/>
  <c r="I219" i="17" l="1"/>
  <c r="O138" i="20"/>
  <c r="K137" i="20"/>
  <c r="N138" i="20" s="1"/>
  <c r="M138" i="20"/>
  <c r="G13" i="18"/>
  <c r="G12" i="18" s="1"/>
  <c r="J14" i="20"/>
  <c r="G22" i="16"/>
  <c r="G20" i="16" s="1"/>
  <c r="I183" i="17"/>
  <c r="I22" i="16"/>
  <c r="I20" i="16" s="1"/>
  <c r="H183" i="17"/>
  <c r="H22" i="16"/>
  <c r="H20" i="16" s="1"/>
  <c r="H219" i="17"/>
  <c r="G219" i="17"/>
  <c r="G24" i="16"/>
  <c r="H24" i="16"/>
  <c r="I24" i="16"/>
  <c r="C8" i="20"/>
  <c r="B13" i="18"/>
  <c r="N56" i="19" l="1"/>
  <c r="O56" i="19"/>
  <c r="M56" i="19"/>
  <c r="O79" i="19"/>
  <c r="M79" i="19"/>
  <c r="N79" i="19"/>
  <c r="J183" i="20"/>
  <c r="J182" i="20" s="1"/>
  <c r="K183" i="20"/>
  <c r="K182" i="20" s="1"/>
  <c r="J169" i="20" l="1"/>
  <c r="J168" i="20" s="1"/>
  <c r="K169" i="20"/>
  <c r="K168" i="20" s="1"/>
  <c r="G134" i="17" l="1"/>
  <c r="G133" i="17" s="1"/>
  <c r="G132" i="17" s="1"/>
  <c r="G131" i="17" s="1"/>
  <c r="G129" i="17" s="1"/>
  <c r="G127" i="17" s="1"/>
  <c r="G98" i="17" l="1"/>
  <c r="G96" i="17" s="1"/>
  <c r="G13" i="16"/>
  <c r="J24" i="19"/>
  <c r="J8" i="19" s="1"/>
  <c r="G9" i="16" l="1"/>
  <c r="G8" i="16" s="1"/>
  <c r="J24" i="20"/>
  <c r="J7" i="19"/>
  <c r="J8" i="20" l="1"/>
  <c r="J7" i="20" s="1"/>
  <c r="G347" i="17"/>
  <c r="G346" i="17" s="1"/>
  <c r="G344" i="17" s="1"/>
  <c r="G342" i="17" s="1"/>
  <c r="G45" i="16" s="1"/>
  <c r="G94" i="17"/>
  <c r="G92" i="17" s="1"/>
  <c r="G11" i="17" s="1"/>
  <c r="G9" i="17" l="1"/>
  <c r="M7" i="19" s="1"/>
  <c r="J212" i="20"/>
  <c r="J174" i="19"/>
  <c r="L183" i="20" l="1"/>
  <c r="L182" i="20" s="1"/>
  <c r="L169" i="20"/>
  <c r="L168" i="20" s="1"/>
  <c r="F178" i="20"/>
  <c r="F185" i="20" s="1"/>
  <c r="F192" i="20" s="1"/>
  <c r="F199" i="20" s="1"/>
  <c r="F206" i="20" s="1"/>
  <c r="E177" i="20"/>
  <c r="E184" i="20" s="1"/>
  <c r="E191" i="20" s="1"/>
  <c r="E198" i="20" s="1"/>
  <c r="E205" i="20" s="1"/>
  <c r="C176" i="20"/>
  <c r="C183" i="20" s="1"/>
  <c r="C190" i="20" s="1"/>
  <c r="C197" i="20" s="1"/>
  <c r="C204" i="20" s="1"/>
  <c r="G179" i="20"/>
  <c r="G186" i="20" s="1"/>
  <c r="G193" i="20" s="1"/>
  <c r="G200" i="20" s="1"/>
  <c r="G207" i="20" s="1"/>
  <c r="G11" i="18" l="1"/>
  <c r="I356" i="17"/>
  <c r="I355" i="17" s="1"/>
  <c r="I354" i="17" s="1"/>
  <c r="I352" i="17" s="1"/>
  <c r="I350" i="17" s="1"/>
  <c r="H356" i="17"/>
  <c r="H355" i="17" s="1"/>
  <c r="H354" i="17" s="1"/>
  <c r="H352" i="17" s="1"/>
  <c r="H350" i="17" s="1"/>
  <c r="I348" i="17"/>
  <c r="I347" i="17" s="1"/>
  <c r="I346" i="17" s="1"/>
  <c r="I344" i="17" s="1"/>
  <c r="I342" i="17" s="1"/>
  <c r="H348" i="17"/>
  <c r="H347" i="17" s="1"/>
  <c r="H346" i="17" s="1"/>
  <c r="H344" i="17" s="1"/>
  <c r="H342" i="17" s="1"/>
  <c r="H45" i="16" s="1"/>
  <c r="I134" i="17"/>
  <c r="I133" i="17" s="1"/>
  <c r="I132" i="17" s="1"/>
  <c r="I131" i="17" s="1"/>
  <c r="I129" i="17" s="1"/>
  <c r="I127" i="17" s="1"/>
  <c r="I98" i="17" s="1"/>
  <c r="H134" i="17"/>
  <c r="H133" i="17" s="1"/>
  <c r="H132" i="17" s="1"/>
  <c r="H131" i="17" s="1"/>
  <c r="H129" i="17" s="1"/>
  <c r="H127" i="17" s="1"/>
  <c r="F98" i="17"/>
  <c r="H98" i="17" l="1"/>
  <c r="H96" i="17" s="1"/>
  <c r="I96" i="17"/>
  <c r="I45" i="16"/>
  <c r="L174" i="19"/>
  <c r="L212" i="20"/>
  <c r="K174" i="19"/>
  <c r="K212" i="20"/>
  <c r="K178" i="19"/>
  <c r="K216" i="20"/>
  <c r="I46" i="16"/>
  <c r="L216" i="20"/>
  <c r="L178" i="19"/>
  <c r="I13" i="16"/>
  <c r="H13" i="16"/>
  <c r="K24" i="19"/>
  <c r="K8" i="19" s="1"/>
  <c r="L24" i="19"/>
  <c r="L8" i="19" s="1"/>
  <c r="H340" i="17"/>
  <c r="H338" i="17" s="1"/>
  <c r="H336" i="17" s="1"/>
  <c r="H334" i="17" s="1"/>
  <c r="H332" i="17" s="1"/>
  <c r="H330" i="17" s="1"/>
  <c r="H46" i="16"/>
  <c r="I340" i="17"/>
  <c r="I338" i="17" s="1"/>
  <c r="I336" i="17" s="1"/>
  <c r="I334" i="17" s="1"/>
  <c r="I332" i="17" s="1"/>
  <c r="I330" i="17" s="1"/>
  <c r="H9" i="16" l="1"/>
  <c r="H8" i="16" s="1"/>
  <c r="I9" i="16"/>
  <c r="I8" i="16" s="1"/>
  <c r="L211" i="20"/>
  <c r="L210" i="20" s="1"/>
  <c r="I44" i="16"/>
  <c r="I43" i="16" s="1"/>
  <c r="K173" i="19"/>
  <c r="K172" i="19" s="1"/>
  <c r="L173" i="19"/>
  <c r="L172" i="19" s="1"/>
  <c r="L24" i="20"/>
  <c r="K24" i="20"/>
  <c r="H44" i="16"/>
  <c r="H43" i="16" s="1"/>
  <c r="K8" i="20" l="1"/>
  <c r="K7" i="20" s="1"/>
  <c r="L8" i="20"/>
  <c r="L7" i="20" s="1"/>
  <c r="L6" i="20" s="1"/>
  <c r="K7" i="19"/>
  <c r="K6" i="19" s="1"/>
  <c r="L7" i="19"/>
  <c r="L6" i="19" s="1"/>
  <c r="K211" i="20"/>
  <c r="K210" i="20" s="1"/>
  <c r="K6" i="20" l="1"/>
  <c r="H94" i="17"/>
  <c r="H92" i="17" s="1"/>
  <c r="H11" i="17" l="1"/>
  <c r="H9" i="17" s="1"/>
  <c r="I94" i="17"/>
  <c r="I92" i="17" s="1"/>
  <c r="H7" i="16"/>
  <c r="H7" i="17" l="1"/>
  <c r="N7" i="19"/>
  <c r="I11" i="17"/>
  <c r="I9" i="17" s="1"/>
  <c r="I7" i="16"/>
  <c r="B9" i="23" s="1"/>
  <c r="B11" i="23" s="1"/>
  <c r="G356" i="17"/>
  <c r="G355" i="17" s="1"/>
  <c r="G354" i="17" s="1"/>
  <c r="G352" i="17" s="1"/>
  <c r="G350" i="17" s="1"/>
  <c r="G46" i="16" s="1"/>
  <c r="G340" i="17" l="1"/>
  <c r="J178" i="19"/>
  <c r="J173" i="19" s="1"/>
  <c r="J172" i="19" s="1"/>
  <c r="J6" i="19" s="1"/>
  <c r="J216" i="20"/>
  <c r="I7" i="17"/>
  <c r="O7" i="19"/>
  <c r="G338" i="17"/>
  <c r="G336" i="17" s="1"/>
  <c r="G334" i="17" s="1"/>
  <c r="G332" i="17" s="1"/>
  <c r="G44" i="16"/>
  <c r="G330" i="17" l="1"/>
  <c r="G7" i="17" s="1"/>
  <c r="G43" i="16"/>
  <c r="G7" i="16" l="1"/>
  <c r="J211" i="20"/>
  <c r="J210" i="20" s="1"/>
  <c r="J6" i="20" s="1"/>
</calcChain>
</file>

<file path=xl/sharedStrings.xml><?xml version="1.0" encoding="utf-8"?>
<sst xmlns="http://schemas.openxmlformats.org/spreadsheetml/2006/main" count="1280" uniqueCount="489">
  <si>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</si>
  <si>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</si>
  <si>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</si>
  <si>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</si>
  <si>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</si>
  <si>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</si>
  <si>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</si>
  <si>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ԸՆԴԱՄԵՆԸ</t>
  </si>
  <si>
    <t>ՀՀ էկոնոմիկայի նախարարություն</t>
  </si>
  <si>
    <t xml:space="preserve"> ՀՀ էկոնոմիկայի նախարարություն</t>
  </si>
  <si>
    <t xml:space="preserve"> Ծրագրային դասիչը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</si>
  <si>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</si>
  <si>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</si>
  <si>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</si>
  <si>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</si>
  <si>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</si>
  <si>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ՀՀ էկոնոմիկայի նախարարություն </t>
  </si>
  <si>
    <t xml:space="preserve"> Ծառայությունների մատուցում </t>
  </si>
  <si>
    <t xml:space="preserve"> այդ թվում`</t>
  </si>
  <si>
    <t xml:space="preserve"> ԸՆԴԱՄԵՆԸ ԾԱԽՍԵՐ</t>
  </si>
  <si>
    <t xml:space="preserve"> Գյուղատնտեսություն, անտառային տնտեսություն, ձկնորսություն և որսորդություն</t>
  </si>
  <si>
    <t xml:space="preserve"> 01</t>
  </si>
  <si>
    <t xml:space="preserve"> Գյուղատնտեսություն</t>
  </si>
  <si>
    <t xml:space="preserve"> ՏՆՏԵՍԱԿԱՆ ՀԱՐԱԲԵՐՈՒԹՅՈՒՆՆԵՐ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</si>
  <si>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</si>
  <si>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</si>
  <si>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</si>
  <si>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</si>
  <si>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</si>
  <si>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>Ցուցանիշների փոփոխությունները (ավելացումները նշված են դրական նշանով)</t>
  </si>
  <si>
    <t>Ցուցանիշների փոփոխությունը (նվազեցումները նշված են փակագծերում)</t>
  </si>
  <si>
    <t xml:space="preserve"> ՍՈՒԲՍԻԴԻԱՆԵՐ</t>
  </si>
  <si>
    <t xml:space="preserve"> Սուբսիդիաներ ոչ պետական կազմակերպություններին</t>
  </si>
  <si>
    <t>Գյուղատնտեսության խթանման ծրագիր</t>
  </si>
  <si>
    <t xml:space="preserve"> Տրանսֆերտների տրամադրում </t>
  </si>
  <si>
    <t xml:space="preserve"> - Այլ ընթացիկ դրամաշնորհներ</t>
  </si>
  <si>
    <t>01</t>
  </si>
  <si>
    <t>Առաջին կիսամյակ</t>
  </si>
  <si>
    <t>Ինն ամիս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</si>
  <si>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</si>
  <si>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</si>
  <si>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</si>
  <si>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</si>
  <si>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փոփոխությունները (ավելացումներ նշված են դրական նշանով, նվազեցումները՝ փակագծերում)</t>
  </si>
  <si>
    <t>Գյուղատնտեսական մթերքի և դրանց վերամշակումից ստացվող սննդամթերքի ծավալների ավելացում</t>
  </si>
  <si>
    <t>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</si>
  <si>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>Ծառայությունների մատուցում</t>
  </si>
  <si>
    <t>Տրանսֆերտների տրամադրում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</si>
  <si>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</si>
  <si>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</si>
  <si>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</si>
  <si>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</si>
  <si>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</si>
  <si>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</si>
  <si>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</si>
  <si>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հազար դրամներով</t>
  </si>
  <si>
    <t>Գործառնական դասիչ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</si>
  <si>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</si>
  <si>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 նշված են դրական նշանով, իսկ նվազեցումները՝ փակագծերում)</t>
  </si>
  <si>
    <t>Բաժին</t>
  </si>
  <si>
    <t>Խումբ</t>
  </si>
  <si>
    <t>Դաս</t>
  </si>
  <si>
    <t>ԸՆԴԱՄԵՆԸ ԾԱԽՍԵՐ</t>
  </si>
  <si>
    <t xml:space="preserve"> 04</t>
  </si>
  <si>
    <t>02</t>
  </si>
  <si>
    <t xml:space="preserve"> - Սուբսիդիաներ ոչ  պետական ոչ ֆինանսական կազմակերպություններին</t>
  </si>
  <si>
    <t xml:space="preserve"> ՀՀ կառավարություն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</si>
  <si>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</si>
  <si>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</si>
  <si>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</si>
  <si>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</si>
  <si>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</si>
  <si>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</si>
  <si>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>___________  ___-ի N _______ -Ն    որոշման</t>
  </si>
  <si>
    <t>Ընդամենը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</si>
  <si>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</si>
  <si>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</si>
  <si>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</si>
  <si>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</si>
  <si>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</si>
  <si>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</si>
  <si>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</si>
  <si>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</si>
  <si>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</si>
  <si>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</si>
  <si>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</si>
  <si>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</si>
  <si>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</si>
  <si>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</si>
  <si>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</si>
  <si>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</si>
  <si>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</si>
  <si>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ԲՍԿ </t>
  </si>
  <si>
    <t>ՀՀ Արագածոտնի մարզպետի աշխատակազմ</t>
  </si>
  <si>
    <t>ՀՀ Լոռու մարզպետի աշխատակազմ</t>
  </si>
  <si>
    <t xml:space="preserve"> Անասնաբուծության ճյուղում իրականացվող ներդրումային ծրագրերին աջակցություն</t>
  </si>
  <si>
    <t>Անասնաբուծության ճյուղում իրականացվող ներդրումային ծրագրերին աջակցություն</t>
  </si>
  <si>
    <t>Անասնաբուծության ճյուղում իրականացվող առնվազն 1 մլրդ դրամի ներդրումներից կապիտալ ներդրումների մասնակի փոխհատուցում</t>
  </si>
  <si>
    <t xml:space="preserve">ՀՀ կառավարության 2026 թվականի </t>
  </si>
  <si>
    <t xml:space="preserve">ՀԱՅԱՍՏԱՆԻ ՀԱՆՐԱՊԵՏՈՒԹՅԱՆ ԿԱՌԱՎԱՐՈՒԹՅԱՆ   2025   ԹՎԱԿԱՆԻ  ԴԵԿՏԵՄԲԵՐԻ  25-Ի   N 1910-Ն  ՈՐՈՇՄԱՆ  N 9 ՀԱՎԵԼՎԱԾՈՒՄ  ԿԱՏԱՐՎՈՂ ՓՈՓՈԽՈՒԹՅՈՒՆՆԵՐԸ ԵՎ ԼՐԱՑՈՒՄՆԵՐԸ </t>
  </si>
  <si>
    <t xml:space="preserve"> Առաջին կիսամյակ </t>
  </si>
  <si>
    <t xml:space="preserve"> Ինն ամիս </t>
  </si>
  <si>
    <t xml:space="preserve"> Ծառայությունը մատուցողի անվանումը` Մասնագիտացված կազմակերպություններ </t>
  </si>
  <si>
    <t/>
  </si>
  <si>
    <t xml:space="preserve"> 1022 - 12010 </t>
  </si>
  <si>
    <t xml:space="preserve"> Անասնաբուծության ճյուղում իրականացվող առնվազն 1 մլրդ դրամի ներդրումներից կապիտալ ներդրումների մասնակի փոխհատուցում </t>
  </si>
  <si>
    <t xml:space="preserve"> Շահառուների ընտրության չափորոշիչները` ՀՀ գյուղատնտեսական տնտեսավարողներ՛ ընտրված ՀՀ կառավարության 03.03.2022թ. թիվ 276-Լ որոշմամբ հաստատված  ծրագրի չափանիշներին համապատասխան </t>
  </si>
  <si>
    <t>Նախորդ տարիներից իրականացվող ներդրումային ծրագրեր, հատ</t>
  </si>
  <si>
    <t>ՀԱՅԱՍՏԱՆԻ ՀԱՆՐԱՊԵՏՈՒԹՅԱՆ ԿԱՌԱՎԱՐՈՒԹՅԱՆ   2025   ԹՎԱԿԱՆԻ  ԴԵԿՏԵՄԲԵՐԻ  25-Ի   N 1910-Ն  ՈՐՈՇՄԱՆ  NN 3 ԵՎ 4 ՀԱՎԵԼՎԱԾՆԵՐՈՒՄ ԿԱՏԱՐՎՈՂ ՓՈՓՈԽՈՒԹՅՈՒՆՆԵՐԸ ԵՎ ԼՐԱՑՈՒՄՆԵՐԸ</t>
  </si>
  <si>
    <t xml:space="preserve">ՀԱՅԱՍՏԱՆԻ ՀԱՆՐԱՊԵՏՈՒԹՅԱՆ ԿԱՌԱՎԱՐՈՒԹՅԱՆ   2025   ԹՎԱԿԱՆԻ  ԴԵԿՏԵՄԲԵՐԻ  25-Ի   N 1910-Ն  ՈՐՈՇՄԱՆ  N 9.1 ՀԱՎԵԼՎԱԾՈՒՄ  ԿԱՏԱՐՎՈՂ ՓՈՓՈԽՈՒԹՅՈՒՆՆԵՐԸ ԵՎ ԼՐԱՑՈՒՄՆԵՐԸ </t>
  </si>
  <si>
    <t xml:space="preserve"> Սպանդանոցների կողմից մատուցվող խոշոր եղջերավոր կենդանիների սպանդի ծառայության վճարի մասնակի փոխհատուցման ծրագրի շրջանակներում ստացված դիմումների ուսումնասիրություն և մոնիթորինգի իրականացմանն աջակցություն</t>
  </si>
  <si>
    <t xml:space="preserve"> - Այլ ընթացիկ դրամաշնորհներ համայնքներին</t>
  </si>
  <si>
    <t xml:space="preserve"> - Սուբսիդիաներ ոչ պետական ֆինանսական կազմակերպություններին</t>
  </si>
  <si>
    <t xml:space="preserve"> Գյուղատնտեսական վարկերի տոկոսադրույքների սուբսիդավորում</t>
  </si>
  <si>
    <t xml:space="preserve"> Գերմանիայի զարգացման վարկերի բանկի (KFW) հետ համատեղ գյուղատնտեսության ոլորտում ապահովագրական համակարգի ներդրման փորձնական ծրագրի իրականացման համար պետական աջակցություն</t>
  </si>
  <si>
    <t xml:space="preserve"> Հայաստանի Հանրապետությունում  արդյունաբերական խեցգետնաբուծության զարգացման ծրագիր</t>
  </si>
  <si>
    <t xml:space="preserve"> Սպանդանոցների կողմից մատուցվող խոշոր եղջերավոր կենդանիների սպանդի ծառայության վճարի մասնակի փոխհատուցման տրամադրում</t>
  </si>
  <si>
    <t xml:space="preserve"> Գյուղական ենթակառուցվածքների վերականգնում և զարգացում</t>
  </si>
  <si>
    <t xml:space="preserve"> Զարգացման ֆրանսիական գործակալության աջակցությամբ ՀՀ Արարատի և Արմավիրի մարզերում ժամանակակաից պահանջներին համապատասխան ոռոգման համակարգերի ներդրման և զարգացմանն աջակցություն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</si>
  <si>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</si>
  <si>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</si>
  <si>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</si>
  <si>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</si>
  <si>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</si>
  <si>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</si>
  <si>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Անասնաբուժական ծառայություններ</t>
  </si>
  <si>
    <t xml:space="preserve"> Հայաստանի Հանրապետությունում խոշոր և մանր եղջերավոր կենդանիների համարակալում և հաշվառում</t>
  </si>
  <si>
    <t xml:space="preserve"> ԾԱՌԱՅՈՒԹՅՈՒՆՆԵՐԻ  ԵՎ   ԱՊՐԱՆՔՆԵՐԻ  ՁԵՌՔԲԵՐՈՒՄ</t>
  </si>
  <si>
    <t xml:space="preserve"> Նյութեր (Ապրանքներ)</t>
  </si>
  <si>
    <t xml:space="preserve"> - Հատուկ նպատակային այլ նյութեր</t>
  </si>
  <si>
    <t xml:space="preserve"> Մթերատվության բարձրացման փորձնական ծրագրի շրջանակներում կովերի արհեստական սերմնավորման միջոցառումների իրականացում</t>
  </si>
  <si>
    <t xml:space="preserve"> ՀՀ Արագածոտնի  մարզպետի աշխատակազմ</t>
  </si>
  <si>
    <t xml:space="preserve"> ՀՀ Գեղարքունիքի մարզպետի աշխատակազմ</t>
  </si>
  <si>
    <t xml:space="preserve"> ՀՀ Շիրակի մարզպետի աշխատակազմ</t>
  </si>
  <si>
    <t xml:space="preserve"> ՀՀ Սյունիքի մարզպետի աշխատակազմ</t>
  </si>
  <si>
    <t xml:space="preserve"> ՀՀ Տավուշի մարզպետի աշխատակազմ</t>
  </si>
  <si>
    <t xml:space="preserve"> ՀՀ Լոռու մարզպետի աշխատակազմ</t>
  </si>
  <si>
    <t xml:space="preserve"> Գյուղատնտեսության արդիականացման ծրագիր</t>
  </si>
  <si>
    <t xml:space="preserve"> Հայաստանի Հանրապետությունում 2019-2024 թվականների տավարաբուծության զարգացման ծրագիր</t>
  </si>
  <si>
    <t xml:space="preserve"> ՀՀ-ում  ոչխարաբուծության և այծաբուծության զարգացման նպատակով  տրամադրվող նպատակային վարկերի տոկոսադրույքների սուբսիդավորում</t>
  </si>
  <si>
    <t xml:space="preserve"> Հայաստանի Հանրապետությունում 2025-2029 թվականների տավարաբուծության զարգացման ծրագրի շրջանակներում սուբսիդավորում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</si>
  <si>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</si>
  <si>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</si>
  <si>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Ներդրումների և արտահանման խթանման ծրագիր</t>
  </si>
  <si>
    <t xml:space="preserve"> Տեքստիլ ոլորտի կազմակերպությունների համար մատակարարման շղթաների դիվերսիֆիկացիայի ապահովմանն ուղղված պետական աջակցություն</t>
  </si>
  <si>
    <t xml:space="preserve"> Կլինիկական փորձարկումների, կենսահամարժեքության հետազոտությունների սուբսիդավորում</t>
  </si>
  <si>
    <t xml:space="preserve"> Մշակող արդյունաբերության ոլորտում աշխատողների ներգրավմանը պետական աջակցության տրամադրում</t>
  </si>
  <si>
    <t xml:space="preserve"> Արտահանման խթանման նպատակով օժանդակության տրամադրում</t>
  </si>
  <si>
    <t xml:space="preserve"> Կառավարման համակարգերի և արտադրանքի համապատասխանության սերտիֆիկատների ստացմանն աջակցություն</t>
  </si>
  <si>
    <t xml:space="preserve"> Արտադրանքի սերտիֆիկացման և լաբորատոր փորձարկումների վճարների փոխհատուցում</t>
  </si>
  <si>
    <t>Սպանդանոցների կողմից մատուցվող խոշոր եղջերավոր կենդանիների սպանդի ծառայության վճարի մասնակի փոխհատուցման ծրագրի շրջանակներում ստացված դիմումների ուսումնասիրություն և մոնիթորինգի իրականացմանն աջակցություն</t>
  </si>
  <si>
    <t>Սպանդանոցների տեղակայման վայրի համայնքների կողմից խոշոր եղջերավոր կենդանիների սպանդի ծառայության վճարի մասնակի փոխհատուցման ծրագրի շրջանակներում ստացված դիմումների ուսումնասիրություն և մոնիթորինգի իրականացում</t>
  </si>
  <si>
    <t>Գյուղատնտեսական վարկերի տոկոսադրույքների սուբսիդավորում</t>
  </si>
  <si>
    <t>Գյուղատնտեսության ոլորտում տրամադրվող վարկերի տոկոսադրույքների սուբսիդավորում</t>
  </si>
  <si>
    <t>Գերմանիայի զարգացման վարկերի բանկի (KFW) հետ համատեղ գյուղատնտեսության ոլորտում ապահովագրական համակարգի ներդրման փորձնական ծրագրի իրականացման համար պետական աջակցություն</t>
  </si>
  <si>
    <t xml:space="preserve">Ապահովագրավճարների մասնակի սուբսիդավորում մարզերի կամ մարզերի որոշ տարածաշրջանների գյուղատնտեսությունում տնտեսավարողներին </t>
  </si>
  <si>
    <t xml:space="preserve">Անասնաբուծության ճյուղում իրականացվող ներդրումային ծրագրերին աջակցություն </t>
  </si>
  <si>
    <t>Հայաստանի Հանրապետությունում  արդյունաբերական խեցգետնաբուծության զարգացման ծրագիր</t>
  </si>
  <si>
    <t>Բնական պաշարների խնայողաբար օգտագործման, արտադրական գործընթացների արդյունավետության բարձրացման և շահառուների եկամուտների ավելացման նպատակով ՀՀ-ում խեցգետինների արհեստական բուծման և աճեցման տնտեսությունների հիմնման գործընթացի խթանում պետական աջակցությամբ</t>
  </si>
  <si>
    <t>1022-11006</t>
  </si>
  <si>
    <t>1022-12001</t>
  </si>
  <si>
    <t>1022-12005</t>
  </si>
  <si>
    <t>1022-12010</t>
  </si>
  <si>
    <t>1022-12013</t>
  </si>
  <si>
    <t>1022-12018</t>
  </si>
  <si>
    <t>Սպանդանոցների կողմից մատուցվող խոշոր եղջերավոր կենդանիների սպանդի ծառայության վճարի մասնակի փոխհատուցման տրամադրում</t>
  </si>
  <si>
    <t>Սպանդանոցների կողմից մատուցվող խոշոր եղջերավոր կենդանիների սպանդի ծառայության վճարի մասնակի փոխհատուցում</t>
  </si>
  <si>
    <t xml:space="preserve"> Գյուղատնտեսական կենդանիների պատվաստում</t>
  </si>
  <si>
    <t xml:space="preserve"> - Առողջապահական և լաբորատոր նյութեր</t>
  </si>
  <si>
    <t>1086 - 12003</t>
  </si>
  <si>
    <t>Զարգացման ֆրանսիական գործակալության աջակցությամբ ՀՀ Արարատի և Արմավիրի մարզերում ժամանակակաից պահանջներին համապատասխան ոռոգման համակարգերի ներդրման և զարգացմանն աջակցություն</t>
  </si>
  <si>
    <t xml:space="preserve">Արարատի և Արմավիրի մարզերում ժամանակակից պահանջներին համապատասխան ոռոգման համակարգերի ներդրմանը աջակցություն </t>
  </si>
  <si>
    <t>Գյուղական ենթակառուցվածքների վերականգնում և զարգացում</t>
  </si>
  <si>
    <t>Գյուղատնտեսության ոլորտի արդյունավետության աճ</t>
  </si>
  <si>
    <t>Գյուղատնտեսական արտադրանքի ծավալների ավելացում</t>
  </si>
  <si>
    <t>1116</t>
  </si>
  <si>
    <t>Անասնաբուժական ծառայություններ</t>
  </si>
  <si>
    <t>Անասնահամաճարակային կայուն ֆոնի ապահովում</t>
  </si>
  <si>
    <t>Գյուղատնտեսական կենդանիների վարակամերժության ապահովում</t>
  </si>
  <si>
    <t>1116 - 11001</t>
  </si>
  <si>
    <t>Անասնաբուժական ծառայության հակահամաճարակային միջոցառումների, կենդանիների հիվանդությունների կանխարգելման աշխատանքների կազմակերպում և համակարգում, անհրաժեշտ նյութերի ձեռքբերում</t>
  </si>
  <si>
    <t>1116 - 11005</t>
  </si>
  <si>
    <t>Հայաստանի Հանրապետությունում խոշոր և մանր եղջերավոր կենդանիների համարակալում և հաշվառում</t>
  </si>
  <si>
    <t>Հայաստանի Հանրապետությունում խոշոր և մանր եղջերավոր կենդանիների համարակալման և հաշվառման միջոցառումների իրականացում</t>
  </si>
  <si>
    <t>1116 - 12001</t>
  </si>
  <si>
    <t>Մթերատվության բարձրացման փորձնական ծրագրի շրջանակներում կովերի արհեստական սերմնավորման միջոցառումների իրականացում</t>
  </si>
  <si>
    <t>Արհեստական սերմնավորման միջոցով հանրապետությունում անասնագլխաքանակի ավելացում և տոհմային հատկանիշների բարելավում</t>
  </si>
  <si>
    <t>1165</t>
  </si>
  <si>
    <t>Ներդրումների և արտահանման խթանման ծրագիր</t>
  </si>
  <si>
    <t>Ներդրումների ներգրավման և արտահանման խթանում</t>
  </si>
  <si>
    <t>Նախորդ տարվա համեմատ ներդրումների և արտահանման ծավալների աճ</t>
  </si>
  <si>
    <t>1165 - 12002</t>
  </si>
  <si>
    <t>Տեքստիլ ոլորտի կազմակերպությունների համար մատակարարման շղթաների դիվերսիֆիկացիայի ապահովմանն ուղղված պետական աջակցություն</t>
  </si>
  <si>
    <t>Տեքստիլ ընկերությունների կողմից ներգրավված առևտրի ֆինանսավորման վարկային գործիքների տոկոսադրույքների սուբսիդավորում և էլեկտրոնային հարթակներում վաճառքների խթանում</t>
  </si>
  <si>
    <t>1165 - 12004</t>
  </si>
  <si>
    <t>Կլինիկական փորձարկումների, կենսահամարժեքության հետազոտությունների սուբսիդավորում</t>
  </si>
  <si>
    <t>Հայաստանի Հանրապետությունում արտադրվող դեղերի կլինիկական փորձարկումների և (կամ) կենսահամարժեքության  հետազոտությունների ծախսերի մասնակի սուբսիդավորում</t>
  </si>
  <si>
    <t>1165 - 12007</t>
  </si>
  <si>
    <t>Մշակող արդյունաբերության ոլորտում աշխատողների ներգրավմանը պետական աջակցության տրամադրում</t>
  </si>
  <si>
    <t>Աշխատողների որակավորման կամ վերապատրաստման ծախսերի մասնակի փոխհատուցման միջոցով խրախուսել մշակող արդյունաբերության ճյուղի գործատուներին ներգրավել առավել մեծ թվով պոտենցիալ աշխատողներ և կանխել ոլորտում աշխատողների հոսունությունը</t>
  </si>
  <si>
    <t>1165 - 12009</t>
  </si>
  <si>
    <t>Արտահանման խթանման նպատակով օժանդակության տրամադրում</t>
  </si>
  <si>
    <t>Արտահանման խթանման նպատակով արտահանողին ապրանքի արտահանումից հետո ներմուծվող երկրի օրենսդրությամբ այդ ապրանքի համար սահմանված մաքսատուրքի դրույքաչափին համապատասխան հաշվարկված գումարի չափով օժանդակության տրամադրում</t>
  </si>
  <si>
    <t>1165 - 12012</t>
  </si>
  <si>
    <t>Կառավարման համակարգերի և արտադրանքի համապատասխանության սերտիֆիկատների ստացմանն աջակցություն</t>
  </si>
  <si>
    <t>Կազմակերպությունում ներդրված կառավարման համակարգերի սերտիֆիկացման համար կատարված ծախսերի և արտահանման նպատակով արտադրված արտադրանքի համար տրամադրված սերտիֆիկատի ծախսերի փոխհատուցում</t>
  </si>
  <si>
    <t>1165 - 12013</t>
  </si>
  <si>
    <t>Արտադրանքի սերտիֆիկացման և լաբորատոր փորձարկումների վճարների փոխհատուցում</t>
  </si>
  <si>
    <t>Երրորդ երկրի շուկայում տեղադրված արտադրանքի սերտիֆիկատի, լաբորատոր փորձարկման համար կատարված ծախսերի մասնակի փոխհատուցում</t>
  </si>
  <si>
    <t>1187</t>
  </si>
  <si>
    <t>Գյուղատնտեսության արդիականացման ծրագիր</t>
  </si>
  <si>
    <t>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</si>
  <si>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>Ոռոգման արդիական համակարգեր ներդրված հողատարածքների և տոհմային կենդանիների տեսակարար կշռի ավելացում</t>
  </si>
  <si>
    <t>1187 - 12006</t>
  </si>
  <si>
    <t>Հայաստանի Հանրապետության գյուղատնտեսությունում կարկտապաշտպան ցանցերի ներդրման համար տրամադրվող վարկերի տոկոսադրույքների սուբսիդավորում</t>
  </si>
  <si>
    <t xml:space="preserve"> Գյուղատնտեսության ոլորտում կարկտապաշտպան ցանցերի ներդրման համար տրամադրվող վարկերի տոկոսադրույքների սուբսիդավորում</t>
  </si>
  <si>
    <t>1187 - 12008</t>
  </si>
  <si>
    <t>Հայաստանի Հանրապետությունում 2019-2024 թվականների տավարաբուծության զարգացման ծրագիր</t>
  </si>
  <si>
    <t>Հանրապետությունում  խոշոր եղջերավոր տոհմային կենդանիների ձեռքբերման համար տրմադրվող նպատակային վարկերի տոկոսադրույքների սուբսիդավորում</t>
  </si>
  <si>
    <t>1187 - 12012</t>
  </si>
  <si>
    <t>ՀՀ-ում  ոչխարաբուծության և այծաբուծության զարգացման նպատակով  տրամադրվող նպատակային վարկերի տոկոսադրույքների սուբսիդավորում</t>
  </si>
  <si>
    <t>Հանրապետությունում մանր եղջերավոր տոհմային կենդանիների ձեռքբերման համար տրամադրվող նպատակային վարկերի տոկոսադրույքների սուբսիդավորում</t>
  </si>
  <si>
    <t>1187 - 12021</t>
  </si>
  <si>
    <t>Հայաստանի Հանրապետությունում 2025-2029 թվականների տավարաբուծության զարգացման ծրագրի շրջանակներում սուբսիդավորում</t>
  </si>
  <si>
    <t>Խոշոր եղջերավոր տոհմային կենդանիների ձեռքբերման համար տրամադրվող նպատակային վարկերի տոկոսադրույքների մասնակի սուբսիդավորում</t>
  </si>
  <si>
    <t>ՀՀ կառավարության կողմից հաստատված համապատասխան ծրագրի չափանիշները բավարարող համայնքներ</t>
  </si>
  <si>
    <t>______________ ի    ___Ն որոշման</t>
  </si>
  <si>
    <t xml:space="preserve"> Բյուջետային գլխավոր կարգադրիչների, ծրագրերի և միջոցառումների անվանումները</t>
  </si>
  <si>
    <t xml:space="preserve"> Միջոց առում</t>
  </si>
  <si>
    <t xml:space="preserve"> ԸՆԴԱՄԵՆԸ</t>
  </si>
  <si>
    <t xml:space="preserve">ՀՀ կառավարության  2026 թվականի </t>
  </si>
  <si>
    <t xml:space="preserve"> 12003</t>
  </si>
  <si>
    <t xml:space="preserve"> Ընդամենը </t>
  </si>
  <si>
    <t>Դրամաշնորհային միջոցներ</t>
  </si>
  <si>
    <t>Համաֆինանսավորում</t>
  </si>
  <si>
    <t xml:space="preserve"> 1022 </t>
  </si>
  <si>
    <t xml:space="preserve"> Գյուղատնտեսության խթանման ծրագիր </t>
  </si>
  <si>
    <t xml:space="preserve"> 1022 - 11006 </t>
  </si>
  <si>
    <t xml:space="preserve"> Սպանդանոցների տեղակայման վայրի համայնքների կողմից խոշոր եղջերավոր կենդանիների սպանդի ծառայության վճարի մասնակի փոխհատուցման ծրագրի շրջանակներում ստացված դիմումների ուսումնասիրություն և մոնիթորինգի իրականացում </t>
  </si>
  <si>
    <t xml:space="preserve"> Ծառայությունը մատուցողի անվանումը` Համայնքներ՛ ընտրված ՀՀ կառավարության կողմից հաստատվածհամապատասխան ծրագրի չափանիշներին </t>
  </si>
  <si>
    <t>Սպանդանոցների տեղակայման վայրի համայնքներ, հատ մինչև</t>
  </si>
  <si>
    <t xml:space="preserve"> 1022 - 12001 </t>
  </si>
  <si>
    <t xml:space="preserve"> Գյուղատնտեսության ոլորտում տրամադրվող վարկերի տոկոսադրույքների սուբսիդավորում </t>
  </si>
  <si>
    <t>Սուբսիդավորվող տնտեսավարող սուբյեկտներ, վարկառու</t>
  </si>
  <si>
    <t xml:space="preserve"> 1022 - 12005 </t>
  </si>
  <si>
    <t xml:space="preserve"> Ապահովագրավճարների մասնակի սուբսիդավորում մարզերի կամ մարզերի որոշ տարածաշրջանների գյուղատնտեսությունում տնտեսավարողներին  </t>
  </si>
  <si>
    <t xml:space="preserve"> Շահառուների ընտրության չափորոշիչները` ՀՀ գյուղատնտեսությամբ զբաղվող տնտեսավարողներ՛ ընտրված ՀՀ կառավարության 2019 թվականի հոկտեմբերի 24-ի թիվ 1485-Լ որոշմամբ և ապահովագրական կառույցի կողմից հաստատված չափանիշների համաձայն </t>
  </si>
  <si>
    <t>Ապահովագրվող տարածքներ, հա</t>
  </si>
  <si>
    <t>Նախորդ տարներից իրականացվող ներդրումային ծրագրեր, հատ</t>
  </si>
  <si>
    <t xml:space="preserve"> 1022 - 12013 </t>
  </si>
  <si>
    <t xml:space="preserve"> Բնական պաշարների խնայողաբար օգտագործման, արտադրական գործընթացների արդյունավետության բարձրացման և շահառուների եկամուտների ավելացման նպատակով ՀՀ-ում խեցգետինների արհեստական բուծման և աճեցման տնտեսությունների հիմնման գործընթացի խթանում պետական աջակցությամբ </t>
  </si>
  <si>
    <t xml:space="preserve"> Շահառուների ընտրության չափորոշիչները` ՀՀ տնտեսավարողներ՛ ընտրված ՀՀ կառավարության 13.04.2023թ. թիվ 532-Լ որոշմամբ հաստատված ծրագրի չափանիշներին համապատասխան </t>
  </si>
  <si>
    <t>Ծրագրի շրջանակներում հիմնվող խոշոր խեցգետնաբուծական համալիրներ, հատ</t>
  </si>
  <si>
    <t xml:space="preserve"> 1022 - 12018 </t>
  </si>
  <si>
    <t xml:space="preserve"> Սպանդանոցների կողմից մատուցվող խոշոր եղջերավոր կենդանիների սպանդի ծառայության վճարի մասնակի փոխհատուցում </t>
  </si>
  <si>
    <t xml:space="preserve"> Շահառուների ընտրության չափորոշիչները` Շահառուների ընտրության չափորոշիչները` ՀՀ կառավարության 2024 թվականի օգոստոսի 1-ի N 1176-Լ որոշմամբ հաստատված ծրագրի չափանիշները բավարարող շահառուներ </t>
  </si>
  <si>
    <t>Սպանդանոցային սպանդի ծառայության մատուցմամբ սպանդի ենթարկված խոշոր եղջերավոր կենդանիների գլխաքանակ, հատ</t>
  </si>
  <si>
    <t xml:space="preserve"> 1086 </t>
  </si>
  <si>
    <t xml:space="preserve"> Գյուղական ենթակառուցվածքների վերականգնում և զարգացում </t>
  </si>
  <si>
    <t xml:space="preserve"> Ծառայությունը մատուցողի անվանումը` Մասնագիտացված միավոր </t>
  </si>
  <si>
    <t xml:space="preserve"> 1086 - 11005 </t>
  </si>
  <si>
    <t>Ասիական զարգացման բանկի աջակցությամբ իրականացվող «Կլիմայական փոփոխություններին հարմարեցվող պարենային անվտանգության բարձրացման» դրամաշնորհային ծրագրի համակարգում և ղեկավարում</t>
  </si>
  <si>
    <t xml:space="preserve"> Ներդրումներ կլիմադիմակայուն գյուղատնտեսության և պարենային անվտանգության բարձրացման նպատակով, ինչն ուղղվելու է երկու մարզերին Շիրակի և Տավուշի, որտեղ փոքր ֆերմերները բախվում են բարձր աղքատության, պարենային անապահովության և կլիմայական ռիսկերի </t>
  </si>
  <si>
    <t>Վերապատրաստման և կարողությունների զարգացման դասընթացների քանակ, հատ</t>
  </si>
  <si>
    <t>Աջակցություն ստացած համայնքների (գյուղերի) քանակ, հատ</t>
  </si>
  <si>
    <t xml:space="preserve"> 1086 - 12003 </t>
  </si>
  <si>
    <t xml:space="preserve"> Արարատի և Արմավիրի մարզերում ժամանակակից պահանջներին համապատասխան ոռոգման համակարգերի ներդրմանը աջակցություն  </t>
  </si>
  <si>
    <t xml:space="preserve"> Շահառուների ընտրության չափորոշիչները` Մասնագիտացված միավոր </t>
  </si>
  <si>
    <t>Նոր տեխնոլոգիաներով ոռոգման ենթակա հողատարածքներ, հա</t>
  </si>
  <si>
    <t>Հողերի խոշորացման գործարքներ, հատ</t>
  </si>
  <si>
    <t>Կոոպերատիվների ստեղծում, միավոր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</si>
  <si>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</si>
  <si>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Մասնագիտացված միավոր </t>
  </si>
  <si>
    <t>Համակարգչային սարքավորումներ, հատ</t>
  </si>
  <si>
    <t>Գրասենյակային գույքի միավորի քանակ, հատ</t>
  </si>
  <si>
    <t xml:space="preserve"> 1116 </t>
  </si>
  <si>
    <t xml:space="preserve"> Անասնաբուժական ծառայություններ </t>
  </si>
  <si>
    <t xml:space="preserve"> 1116 - 11001 </t>
  </si>
  <si>
    <t xml:space="preserve"> Անասնաբուժական ծառայության հակահամաճարակային միջոցառումների, կենդանիների հիվանդությունների կանխարգելման աշխատանքների կազմակերպում և համակարգում, անհրաժեշտ նյութերի ձեռքբերում </t>
  </si>
  <si>
    <t xml:space="preserve"> 1116 - 11005 </t>
  </si>
  <si>
    <t xml:space="preserve"> Հայաստանի Հանրապետությունում խոշոր և մանր եղջերավոր կենդանիների համարակալման և հաշվառման միջոցառումների իրականացում </t>
  </si>
  <si>
    <t xml:space="preserve"> 1116 - 12001 </t>
  </si>
  <si>
    <t xml:space="preserve"> Արհեստական սերմնավորման միջոցով հանրապետությունում անասնագլխաքանակի ավելացում և տոհմային հատկանիշների բարելավում </t>
  </si>
  <si>
    <t xml:space="preserve"> Շահառուների ընտրության չափորոշիչները` ՀՀ կառավարության 2024 թվականի օգոստոսի 22-ի N 1392-Լ որոշմամբ հաստատված ծրագրի չափանիշները բավարարող շահառուներ </t>
  </si>
  <si>
    <t>Սերմնավորված կովեր, գլուխ</t>
  </si>
  <si>
    <t xml:space="preserve"> 1165 </t>
  </si>
  <si>
    <t xml:space="preserve"> Ներդրումների և արտահանման խթանման ծրագիր </t>
  </si>
  <si>
    <t xml:space="preserve"> 1165 - 11014 </t>
  </si>
  <si>
    <t>Տեղական արտադրության դեղերի ներկայացման հեռուստահաղորդաշարի պատրաստում և հեռարձակման ապահովում</t>
  </si>
  <si>
    <t xml:space="preserve"> Ընկերությունների մասին պատմող ճանաչողական հաղորդաշարերի հեռարձակում </t>
  </si>
  <si>
    <t>Տեղական ընկերությունների մասին պատմող ճանաչողական հաղորդաշարի հեռարձակման քանակը, հաղորդաշար</t>
  </si>
  <si>
    <t xml:space="preserve"> 1165 - 12002 </t>
  </si>
  <si>
    <t xml:space="preserve"> Տեքստիլ ընկերությունների կողմից ներգրավված առևտրի ֆինանսավորման վարկային գործիքների տոկոսադրույքների սուբսիդավորում և էլեկտրոնային հարթակներում վաճառքների խթանում </t>
  </si>
  <si>
    <t xml:space="preserve"> Շահառուների ընտրության չափորոշիչները`  ՀՀ կառավարության 2025 թվականի օգոստոսի 7-ի N 1099-Լ որոշմամբ հաստատված չափանիշներին համապատասխանող տնտեսավարողներ </t>
  </si>
  <si>
    <t>Առևտրի ֆինանսավորման սուբսիդավորվող վարկերի ծավալ, հատ</t>
  </si>
  <si>
    <t xml:space="preserve"> 1165 - 12004 </t>
  </si>
  <si>
    <t xml:space="preserve"> Հայաստանի Հանրապետությունում արտադրվող դեղերի կլինիկական փորձարկումների և (կամ) կենսահամարժեքության  հետազոտությունների ծախսերի մասնակի սուբսիդավորում </t>
  </si>
  <si>
    <t xml:space="preserve"> Շահառուների ընտրության չափորոշիչները`  ՀՀ կառավարության 2023 թվականի մայիսի 25-ի N 811-Լ որոշմամբ հաստատված չափանիշներին համապատասխանող տնտեսավարողներ </t>
  </si>
  <si>
    <t>Իրականացված կլինիկական հետազոտությունների քանակը, հետազոտություն</t>
  </si>
  <si>
    <t xml:space="preserve"> 1165 - 12005 </t>
  </si>
  <si>
    <t>Դեղերի գրանցման փորձաքննությունների ծախսերի սուբսիդավորում</t>
  </si>
  <si>
    <t xml:space="preserve"> Դեղերի շրջանառության պետական կարգավորման ոլորտում ԵԱՏՄ գրանցումների և վերագրանցումների, Հայաստանում կիրառման ենթակա դեղերի գրանցման և վերագրանցման, արտերկրում հայկական արտադրությանդեղերի գրանցման ծախսերի սուբսիդավորում </t>
  </si>
  <si>
    <t xml:space="preserve"> 1165 - 12007 </t>
  </si>
  <si>
    <t xml:space="preserve"> Աշխատողների որակավորման կամ վերապատրաստման ծախսերի մասնակի փոխհատուցման միջոցով խրախուսել մշակող արդյունաբերության ճյուղի գործատուներին ներգրավել առավել մեծ թվով պոտենցիալ աշխատողներ և կանխել ոլորտում աշխատողների հոսունությունը </t>
  </si>
  <si>
    <t xml:space="preserve"> Շահառուների ընտրության չափորոշիչները`  Կառավարության 2023թ նոյեմբերի 30-ի 2070-Լ որոշման չափանիշներին համապատասխանող շահառուներ </t>
  </si>
  <si>
    <t>Մշակող արդյունաբերության ոլորտում աշխատողների թիվ (մարդ)</t>
  </si>
  <si>
    <t xml:space="preserve"> 1165 - 12009 </t>
  </si>
  <si>
    <t xml:space="preserve"> Արտահանման խթանման նպատակով արտահանողին ապրանքի արտահանումից հետո ներմուծվող երկրի օրենսդրությամբ այդ ապրանքի համար սահմանված մաքսատուրքի դրույքաչափին համապատասխան հաշվարկված գումարի չափով օժանդակության տրամադրում </t>
  </si>
  <si>
    <t xml:space="preserve"> Շահառուների ընտրության չափորոշիչները` ՀՀ կառավարության 2025 թվականի հունվարի 23-ի N 98-Ն որոշմամբ հաստատված ծրագրի չափանիշներին բավարարող շահառուներ </t>
  </si>
  <si>
    <t>2026 թվականին թիրախային ապրանքային խմբի ապրանքների թիրախային երկրներ արտահանման ծավալ, մլրդ դրամ</t>
  </si>
  <si>
    <t>Ծրագրի շրջանակներում 2026թ. փոխհատուցվող ալյումինի և դրանից իրերի արտահանման ծավալ, մլրդ դրամ</t>
  </si>
  <si>
    <t>Ծրագրի շրջանակներում 2026թ. փոխհատուցվող տրիկոտաժե հագուստի և հագուստի պարագաների արտահանման ծավալ, մլրդ դրամ</t>
  </si>
  <si>
    <t xml:space="preserve"> 1165 - 12012 </t>
  </si>
  <si>
    <t xml:space="preserve"> Կազմակերպությունում ներդրված կառավարման համակարգերի սերտիֆիկացման համար կատարված ծախսերի և արտահանման նպատակով արտադրված արտադրանքի համար տրամադրված սերտիֆիկատի ծախսերի փոխհատուցում </t>
  </si>
  <si>
    <t xml:space="preserve"> Շահառուների ընտրության չափորոշիչները` Կառավարության 2025 թվականի հունիսի 5-ի N 737-Ն  որոշմամբ հաստատված ծրագրի չափանիշներին բավարարող շահառուներ </t>
  </si>
  <si>
    <t>ներդրված կառավարման համակարգի սերտիֆիկատ,  որից</t>
  </si>
  <si>
    <t>1գ1 ԻՍՕ 9001, հատ</t>
  </si>
  <si>
    <t>1գ2 ԻՍՕ 14001, հատ</t>
  </si>
  <si>
    <t>1գ3 ԻՍՕ 22000, հատ</t>
  </si>
  <si>
    <t>2 արտահանման նպատակով արտադրված արտադրանքի համար տրամադրված սերտիֆիկատ, որից</t>
  </si>
  <si>
    <t>2.1 հալալի սերտիֆիկատ, հատ</t>
  </si>
  <si>
    <t>2.2 օրգանական սերտիֆիկատ, հատ</t>
  </si>
  <si>
    <t>2.3 անցումային շրջանի  օրգանական սերտիֆիկատ, հատ</t>
  </si>
  <si>
    <t>2.4 գլոբալ ԳԱՓ սերտիֆիկատ, հատ</t>
  </si>
  <si>
    <t>2.5  թեթև արդյունաբերության ոլորտի սերտիֆիկատ, հատ</t>
  </si>
  <si>
    <t xml:space="preserve"> 1165 - 12013 </t>
  </si>
  <si>
    <t xml:space="preserve"> Երրորդ երկրի շուկայում տեղադրված արտադրանքի սերտիֆիկատի, լաբորատոր փորձարկման համար կատարված ծախսերի մասնակի փոխհատուցում </t>
  </si>
  <si>
    <t xml:space="preserve"> Շահառուների ընտրության չափորոշիչները` Կառավարության 2025 թվականի հունիսի 5-ի N 735-Ն  որոշմամբ հաստատված ծրագրի չափանիշներին բավարարող շահառուներ </t>
  </si>
  <si>
    <t>Համապատասխանության սերտիֆիկատ (կամ սերտիֆիկատին համարժեք համապատասխանության գնահատման փաստաթուղթ) և փորձարկման արձանագրություն</t>
  </si>
  <si>
    <t>Համապատասխանության սերտիֆիկատ կամ համապատասխանության սերտիֆիկատին համարժեք համապատասխանության գնահատման փաստաթուղթ</t>
  </si>
  <si>
    <t xml:space="preserve"> 1187 </t>
  </si>
  <si>
    <t xml:space="preserve"> Գյուղատնտեսության արդիականացման ծրագիր </t>
  </si>
  <si>
    <t xml:space="preserve"> 1187 - 12006 </t>
  </si>
  <si>
    <t xml:space="preserve">  Գյուղատնտեսության ոլորտում կարկտապաշտպան ցանցերի ներդրման համար տրամադրվող վարկերի տոկոսադրույքների սուբսիդավորում </t>
  </si>
  <si>
    <t xml:space="preserve"> Շահառուների ընտրության չափորոշիչները` ՀՀ գյուղատնտեսական տնտեսավարողներ՛ ընտրված համաձայն՛  ՀՀ կառավարության 04.04.2019թ. թիվ 362-Լ որոշմամբ հաստատված ծրագրի և ֆինանսական կառույցների կողմից հաստատված համապատասխան չափանիշների </t>
  </si>
  <si>
    <t xml:space="preserve"> 1187 - 12008 </t>
  </si>
  <si>
    <t xml:space="preserve"> Հանրապետությունում  խոշոր եղջերավոր տոհմային կենդանիների ձեռքբերման համար տրմադրվող նպատակային վարկերի տոկոսադրույքների սուբսիդավորում </t>
  </si>
  <si>
    <t xml:space="preserve"> Շահառուների ընտրության չափորոշիչները` ՀՀ գյուղատնտեսական տնտեսավարողներ՛ ընտրված համաձայն՛  ՀՀ կառավարության 29.03.2019թ. թիվ 327-Լ որոշմամբ հավանության արժանացած ծրագրի և ֆինանսական կառույցների կողմից հաստատված համապատասխան չափանիշների </t>
  </si>
  <si>
    <t xml:space="preserve"> 1187 - 12012 </t>
  </si>
  <si>
    <t xml:space="preserve"> Հանրապետությունում մանր եղջերավոր տոհմային կենդանիների ձեռքբերման համար տրամադրվող նպատակային վարկերի տոկոսադրույքների սուբսիդավորում </t>
  </si>
  <si>
    <t xml:space="preserve"> Շահառուների ընտրության չափորոշիչները` ՀՀ գյուղատնտեսական տնտեսավարողներ՛ ընտրված համաձայն ՀՀ կառավարության 19.09.2019թ. թիվ 1305-Լ որոշմամբ հաստատված ծրագրի և ֆինանսական կառույցների կողմից հաստատված համապատասխան չափանիշների </t>
  </si>
  <si>
    <t xml:space="preserve"> 1187 - 12021 </t>
  </si>
  <si>
    <t xml:space="preserve"> Խոշոր եղջերավոր տոհմային կենդանիների ձեռքբերման համար տրամադրվող նպատակային վարկերի տոկոսադրույքների մասնակի սուբսիդավորում </t>
  </si>
  <si>
    <t xml:space="preserve"> Շահառուների ընտրության չափորոշիչները` ՀՀ գյուղատնտեսական տնտեսավարողներ՛ ընտրված համաձայն ՀՀ կառավարության 2024 թվականի օգոստոսի 22-ի N 1392-Լ որոշմամբ հաստատված ծրագրի չափանիշների </t>
  </si>
  <si>
    <t>Ձեռք բերվող խոշոր եղջերավոր տոհմային կենդանիների քանակ, գլուխ</t>
  </si>
  <si>
    <t>Խաղող վերամշակող տնտեսավարողներին տրամադրվող վարկերի տոկոսադրույքների սուբսիդավորում</t>
  </si>
  <si>
    <t>Խաղող վերամշակող տնտեսավարողներին աշխատակիցներին աշխատավարձի և դրան հավասարեցված վճարումների, պետական կամ համայնքի բյուջե հարկերի և պարտադիր վճարումների նպատակով տրամադրվող վարկերի տոկոսադրույքների սուբսիդավորում</t>
  </si>
  <si>
    <t xml:space="preserve"> Շահառուների ընտրության չափորոշիչները` ՀՀ ընկերություններ՝ ընտրված համաձայն՝  ՀՀ կառավարության 26.03.2026թ. թիվ 387-Լ որոշմամբ հաստատված ծրագրի և ֆինանսական կառույցների կողմից հաստատված համապատասխան չափանիշների </t>
  </si>
  <si>
    <t xml:space="preserve"> Տեղական արտադրության դեղերի ներկայացման հեռուստահաղորդաշարի պատրաստում և հեռարձակման ապահովում</t>
  </si>
  <si>
    <t xml:space="preserve"> Պայմանագրային այլ ծառայությունների ձեռքբերում</t>
  </si>
  <si>
    <t xml:space="preserve"> - Տեղեկատվական ծառայություններ</t>
  </si>
  <si>
    <t xml:space="preserve"> Դեղերի գրանցման փորձաքննությունների ծախսերի սուբսիդավորում</t>
  </si>
  <si>
    <t>1165 - 12005</t>
  </si>
  <si>
    <t>ՀՀ կառավարության 2023 թվականի մայիսի 25-ի «Դեղագործական արդյունաբերության զարգացման հնգամյա ծրագիրը և դրա իրականացումն ապահովող միջոցառումների ծրագիրը հաստատելու մասին» N 811-Լ որոշում, ՀՀ կառավարության 4.07.2024 թ. N 1034-Ն որոշում</t>
  </si>
  <si>
    <t>Գնման առարկայի</t>
  </si>
  <si>
    <t>Գնման ձևը (ընթացակարգը)</t>
  </si>
  <si>
    <t>Չափի միավորը</t>
  </si>
  <si>
    <t>Միջանցիկ կոդը` ըստ CPV դասակարգման</t>
  </si>
  <si>
    <t>անվանումը</t>
  </si>
  <si>
    <t>Միավորի գինը                 (ՀՀ դրամ)</t>
  </si>
  <si>
    <t>Քանակը</t>
  </si>
  <si>
    <t xml:space="preserve"> Գումարը  (հազար դրամով)</t>
  </si>
  <si>
    <t xml:space="preserve"> </t>
  </si>
  <si>
    <t xml:space="preserve"> ՄԱՍ I. Ա Պ Ր Ա Ն Ք Ն Ե Ր</t>
  </si>
  <si>
    <t xml:space="preserve"> ԷԱՃ</t>
  </si>
  <si>
    <t xml:space="preserve"> Բաժին N 04</t>
  </si>
  <si>
    <t xml:space="preserve"> Խումբ N 01</t>
  </si>
  <si>
    <t xml:space="preserve"> Դաս N 01</t>
  </si>
  <si>
    <t xml:space="preserve"> 1165  11014</t>
  </si>
  <si>
    <t xml:space="preserve"> 39294200-1</t>
  </si>
  <si>
    <t xml:space="preserve">  տեղեկատվական և գովազդային արտադրանք</t>
  </si>
  <si>
    <t xml:space="preserve"> հատ</t>
  </si>
  <si>
    <t xml:space="preserve"> Ասիական զարգացման բանկի աջակցությամբ իրականացվող «Կլիմայական փոփոխություններին հարմարեցվող պարենային  անվտանգության բարձրացման» դրամաշնորհային ծրագրի իրականացման համար տեխնիկական հագեցվածության ապահովում</t>
  </si>
  <si>
    <t xml:space="preserve"> ԱՅԼ ՀԻՄՆԱԿԱՆ ՄԻՋՈՑՆԵՐ</t>
  </si>
  <si>
    <t xml:space="preserve"> - Ոչ նյութական հիմնական միջոցներ</t>
  </si>
  <si>
    <t xml:space="preserve"> 1086</t>
  </si>
  <si>
    <t xml:space="preserve"> 11005</t>
  </si>
  <si>
    <t xml:space="preserve"> Ասիական զարգացման բանկի աջակցությամբ իրականացվող «Կլիմայական փոփոխություններին հարմարեցվող պարենային անվտանգության բարձրացման» դրամաշնորհային ծրագրի համակարգում և ղեկավարում</t>
  </si>
  <si>
    <t xml:space="preserve"> - Համակարգչային ծառայություններ</t>
  </si>
  <si>
    <t xml:space="preserve"> - Կառավարչական ծառայություններ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</si>
  <si>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</si>
  <si>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</si>
  <si>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Զարգացման ֆրանսիական գործակալության աջակցությամբ ՀՀ Արարատի և Արմավիրի մարզերում ժամանակակից պահանջներին համապատասխան ոռոգման համակարգերի ներդրման և զարգացմանն աջակցություն</t>
  </si>
  <si>
    <t>Գյուղատնտեսության աջակցության երաշխիքային ֆոնդի ստեղծում, միավոր</t>
  </si>
  <si>
    <t>Վարչական սարքավորումներ, հատ</t>
  </si>
  <si>
    <t xml:space="preserve"> Ծրագրի իրականացման համար աշխատանքային պայմանների ապահովման նպատակով վարչական սարքավորումների ձեռք բերում</t>
  </si>
  <si>
    <t>1086 - 31003</t>
  </si>
  <si>
    <t>1086 - 11005</t>
  </si>
  <si>
    <t>Ներդրումներ կլիմադիմակայուն գյուղատնտեսության և պարենային անվտանգության բարձրացման նպատակով, ինչն ուղղվելու է երկու մարզերին Շիրակի և Տավուշի, որտեղ փոքր ֆերմերները բախվում են բարձր աղքատության, պարենային անապահովության և կլիմայական ռիսկերի</t>
  </si>
  <si>
    <t>Հավելված N 1</t>
  </si>
  <si>
    <t>Եկամուտների գծով</t>
  </si>
  <si>
    <t>Ծախսերի գծով</t>
  </si>
  <si>
    <t>Դեֆիցիտը (պակասուրդը)</t>
  </si>
  <si>
    <t xml:space="preserve">          </t>
  </si>
  <si>
    <t>Հավելված N 2</t>
  </si>
  <si>
    <t>Պետական բյուջեի եկամուտները</t>
  </si>
  <si>
    <t>այդ թվում</t>
  </si>
  <si>
    <t>Պաշտոնական դրամաշնորհներ</t>
  </si>
  <si>
    <t>ՀՀ կառավարության  2026 թվականի</t>
  </si>
  <si>
    <t xml:space="preserve">«ՀԱՅԱՍՏԱՆԻ ՀԱՆՐԱՊԵՏՈՒԹՅԱՆ 2026 ԹՎԱԿԱՆԻ ՊԵՏԱԿԱՆ ԲՅՈՒՋԵԻ ՄԱՍԻՆ» ՀԱՅԱՍՏԱՆԻ ՀԱՆՐԱՊԵՏՈՒԹՅԱՆ ՕՐԵՆՔԻ 2-ՐԴ ՀՈԴՎԱԾԻ ԱՂՅՈՒՍԱԿՈՒՄ ԿԱՏԱՐՎՈՂ ՓՈՓՈԽՈՒԹՅՈՒՆՆԵՐԸ  </t>
  </si>
  <si>
    <t>«ՀԱՅԱՍՏԱՆԻ ՀԱՆՐԱՊԵՏՈՒԹՅԱՆ 2026 ԹՎԱԿԱՆԻ ՊԵՏԱԿԱՆ ԲՅՈՒՋԵԻ ՄԱՍԻՆ» ՕՐԵՆՔԻ 6-ՐԴ ՀՈԴՎԱԾԻ ԱՂՅՈՒՍԱԿՈՒՄ ԵՎ ՀԱՅԱՍՏԱՆԻ ՀԱՆՐԱՊԵՏՈՒԹՅԱՆ ԿԱՌԱՎԱՐՈՒԹՅԱՆ 2025 ԹՎԱԿԱՆԻ ԴԵԿՏԵՄԲԵՐԻ 25-Ի N 1910-Ն ՈՐՈՇՄԱՆ N 2 ՀԱՎԵԼՎԱԾՈՒՄ ԿԱՏԱՐՎՈՂ ՓՈՓՈԽՈՒԹՅՈՒՆՆԵՐԸ</t>
  </si>
  <si>
    <t xml:space="preserve"> Հայաստանի Հանրապետությունում գյուղատնտեսական նշանակության հողերի միավորմանը (կոնսոլիդացիային) աջակցություն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</si>
  <si>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</si>
  <si>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</si>
  <si>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</si>
  <si>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1022 - 12011</t>
  </si>
  <si>
    <t>Հայաստանի Հանրապետությունում գյուղատնտեսական նշանակության հողերի միավորմանը (կոնսոլիդացիային) աջակցություն</t>
  </si>
  <si>
    <t>Գյուղատնտեսական նշանակության հողերի առանձին գույքային միավորների ձեռքբերման և միավորման միջոցով առնվազն 5 հա հանրագումարային մակերեսով հողամասերի ստեղծում և ձեռքբերված առանձին գույքային միավոր հանդիսացող հողամասերի կադաստրային արժեքի 30%-ի փոխհատուցում</t>
  </si>
  <si>
    <t xml:space="preserve"> 1022 - 12011 </t>
  </si>
  <si>
    <t xml:space="preserve"> Գյուղատնտեսական նշանակության հողերի առանձին գույքային միավորների ձեռքբերման և միավորման միջոցով առնվազն 5 հա հանրագումարային մակերեսով հողամասերի ստեղծում և ձեռքբերված առանձին գույքային միավոր հանդիսացող հողամասերի կադաստրային արժեքի 30%-ի փոխհատուցում </t>
  </si>
  <si>
    <t>Ծրագրի շրջանակում միավորված հողեր, հեկտար</t>
  </si>
  <si>
    <t xml:space="preserve"> Շահառուների ընտրության չափորոշիչները`  ՀՀ տնտեսավարողներ՛ ՀՀ կառավարության 04.08.2022թ. թիվ 1220-Լ որոշմամբ հաստատված ծրագրի չափանիշներին համապատասխան </t>
  </si>
  <si>
    <t>Ծրագրի շրջանակներում հիմնվող միջին խեցգետնաբուծական համալիրներ, հատ</t>
  </si>
  <si>
    <t xml:space="preserve"> ՀԻՄՆԱԿԱՆ ԲԱԺԻՆՆԵՐԻՆ ՉԴԱՍՎՈՂ ՊԱՀՈՒՍՏԱՅԻՆ ՖՈՆԴԵՐ</t>
  </si>
  <si>
    <t xml:space="preserve"> ՀՀ Գեղարքունիքի մարզպետի աշխատակազմ </t>
  </si>
  <si>
    <t>ՀՀ Շիրակ մարզպետի աշխատակազմ</t>
  </si>
  <si>
    <t>ՀՀ Սյունիք մարզպետի աշխատակազմ</t>
  </si>
  <si>
    <t>ՀՀ Տավուշի մարզպետի աշխատակազմ</t>
  </si>
  <si>
    <t xml:space="preserve"> Խումբ N 02</t>
  </si>
  <si>
    <t xml:space="preserve"> 1116  11001</t>
  </si>
  <si>
    <t xml:space="preserve"> մլ</t>
  </si>
  <si>
    <t xml:space="preserve">  անասնաբուժության մեջ կիրառվող պատվաստանյութեր</t>
  </si>
  <si>
    <t xml:space="preserve"> 33651257-2</t>
  </si>
  <si>
    <t>33651257/501</t>
  </si>
  <si>
    <t xml:space="preserve"> 1116  11005</t>
  </si>
  <si>
    <t xml:space="preserve"> 03341200-1</t>
  </si>
  <si>
    <t xml:space="preserve"> մանր եղջերավոր կենդանիների ականջների պիտակներ</t>
  </si>
  <si>
    <t>տավարի ականջների պիտակներ</t>
  </si>
  <si>
    <t xml:space="preserve"> 03341100/501</t>
  </si>
  <si>
    <t>ՀԱՅԱՍՏԱՆԻ ՀԱՆՐԱՊԵՏՈՒԹՅԱՆ ԿԱՌԱՎԱՐՈՒԹՅԱՆ   2025   ԹՎԱԿԱՆԻ  ԴԵԿՏԵՄԲԵՐԻ  25-Ի   N 1910-Ն  ՈՐՈՇՄԱՆ  N 10 ՀԱՎԵԼՎԱԾՈՒՄ ԿԱՏԱՐՎՈՂ ՓՈՓՈԽՈՒԹՅՈՒՆՆԵՐԸ ԵՎ ԼՐԱՑՈՒՄՆԵՐԸ</t>
  </si>
  <si>
    <t xml:space="preserve"> Հայաստանի Հանրապետության գյուղատնտեսությունում կարկտապաշտպան ցանցերի ներդրման համար տրամադրվող վարկերի տոկոսադրույքների սուբսիդավորում</t>
  </si>
  <si>
    <t>1165 - 11014</t>
  </si>
  <si>
    <t>Ընկերությունների մասին պատմող ճանաչողական հաղորդաշարերի հեռարձակում</t>
  </si>
  <si>
    <t xml:space="preserve">Գյուղատնտեսական կենդանիների պատվաստում </t>
  </si>
  <si>
    <t xml:space="preserve"> 1187 - 12006</t>
  </si>
  <si>
    <t xml:space="preserve">Գյուղատնտեսության ոլորտում կարկտապաշտպան ցանցերի ներդրման համար տրամադրվող վարկերի տոկոսադրույքների սուբսիդավորում </t>
  </si>
  <si>
    <t xml:space="preserve"> Բուսաբուծության խթանում և բույսերի պաշտպանություն</t>
  </si>
  <si>
    <t>ՀՀ Արարատի մարզպետի աշխատակազմ</t>
  </si>
  <si>
    <t xml:space="preserve"> ՀՀ տարբեր մարզերում 2024 և 2025 թթ. տեղացած կարկուտի հետևանքով հողօգտագործողներին պատճառված վնասների մասնակի փոխհատուցում</t>
  </si>
  <si>
    <t>1059</t>
  </si>
  <si>
    <t>Բուսաբուծության խթանում և բույսերի պաշտպանություն</t>
  </si>
  <si>
    <t>Հողագործությունից ստացվող արդյունքի բարելավում</t>
  </si>
  <si>
    <t>Մշակաբույսերի միջին բերքատվության բարձրացում:ՀՀ գյուղատնտեսական նշանակության ողջ հողատարածքի համար կազմված ագրոքիմիական քարտեզներով ապահովվածություն: Հացահատիկի և հատիկաընդեղենի արտադրության ծավալների ավելացում:</t>
  </si>
  <si>
    <t>1059-12004</t>
  </si>
  <si>
    <t>2024 և 2025 թվականներին ՀՀ Արագածոտնի, Արարատի, Արմավիրի, Գեղարքունիքի, Լոռու, Շիրակի, Տավուշի և Սյունիքի մարզերում տեղացած կարկուտի հետևանքով հողօգտագործողներին պատճառված վնասների մասնակի փոխհատուցման տրամադրում</t>
  </si>
  <si>
    <t xml:space="preserve">Շահառուների ընտրության չափորոշիչները` ՀՀ գյուղատնտեսությամբ զբաղվող տնտեսավարող սուբյեկտներ ընտրված համաձայն` ՀՀ կառավարության 09. 10.2025թ. թիվ 1441 -Լ որոշմամբ հաստատված ծրագրի և ֆինանսական կառույցների կողմից հաստատված համապատասխան չափանիշների </t>
  </si>
  <si>
    <t>Վնասված ցանքատարածությունների և այգետարածքների մակերես, հա</t>
  </si>
  <si>
    <t xml:space="preserve"> Հայաստանի Հանրապետությունում ինտենսիվ այգեգործության զարգացման նպատակով ծախսերի փոխհատուցում</t>
  </si>
  <si>
    <t>1187 - 12015</t>
  </si>
  <si>
    <t>Հայաստանի Հանրապետությունում ինտենսիվ այգեգործության զարգացման նպատակով ծախսերի փոխհատուցում</t>
  </si>
  <si>
    <t>Հայաստանի Հանրապետությունում այգեհիմնման նպատակով կատարված ծախսերի մասնակի փոխհատուցում</t>
  </si>
  <si>
    <t xml:space="preserve"> Շահառուների ընտրության չափորոշիչները` ՀՀ գյուղատնտեսական տնտեսավարողներ՛ ընտրված համաձայն ՀՀ կառավարության 03.06.2021թ. թիվ 927-Լ որոշմամբ հաստատված ծրագրի չափանիշների </t>
  </si>
  <si>
    <t>Ծրագրի շրջանակներում հիմնված նոր ինտենսիվ պտղատու այգիներ, հեկտար</t>
  </si>
  <si>
    <t>Ոռոգման արդիական համակարգերով ներդրված տարածքներ, հեկտար</t>
  </si>
  <si>
    <r>
      <t>Ցուցանիշների փոփոխությունը (</t>
    </r>
    <r>
      <rPr>
        <sz val="12"/>
        <color theme="1"/>
        <rFont val="GHEA Grapalat"/>
        <family val="3"/>
      </rPr>
      <t>նվազեցումները նշված են  փակագծերում)</t>
    </r>
  </si>
  <si>
    <t>«ՀԱՅԱՍՏԱՆԻ ՀԱՆՐԱՊԵՏՈՒԹՅԱՆ 2026 ԹՎԱԿԱՆԻ ՊԵՏԱԿԱՆ ԲՅՈՒՋԵԻ ՄԱՍԻՆ» ՕՐԵՆՔԻ N 1 ՀԱՎԵԼՎԱԾԻ N  2 ԱՂՅՈՒՍԱԿՈՒՄ ԿԱՏԱՐՎՈՂ ՎԵՐԱԲԱՇԽՈՒՄԸ ԵՎ ԼՐԱՑՈՒՄՆԵՐԸ, ՀԱՅԱՍՏԱՆԻ ՀԱՆՐԱՊԵՏՈՒԹՅԱՆ ԿԱՌԱՎԱՐՈՒԹՅԱՆ 2025 ԹՎԱԿԱՆԻ ԴԵԿՏԵՄԲԵՐԻ 25-Ի N 1910-Ն ՈՐՈՇՄԱՆ N 5 ՀԱՎԵԼՎԱԾԻ  N 1 ԱՂՅՈՒՍԱԿՈՒՄ ԿԱՏԱՐՎՈՂ ՓՈՓՈԽՈՒԹՅՈՒՆՆԵՐԸ ԵՎ ԼՐԱՑՈՒՄՆԵՐԸ</t>
  </si>
  <si>
    <t>ՀԱՅԱՍՏԱՆԻ ՀԱՆՐԱՊԵՏՈՒԹՅԱՆ ԿԱՌԱՎԱՐՈՒԹՅԱՆ 2025 ԹՎԱԿԱՆԻ ԴԵԿՏԵՄԲԵՐԻ25-Ի N 1910-Ն ՈՐՈՇՄԱՆ N 5 ՀԱՎԵԼՎԱԾԻ 7 ԱՂՅՈՒՍԱԿՈՒՄ ԿԱՏԱՐՎՈՂ ՓՈՓՈԽՈՒԹՅՈՒՆԸ</t>
  </si>
  <si>
    <t>Հավելված 8
ՀՀ կառավարության 2026 թվականի
____________ի  N _____-Ն որոշման</t>
  </si>
  <si>
    <t>«ՀԱՅԱUՏԱՆԻ ՀԱՆՐԱՊԵՏՈՒԹՅԱՆ 2026 ԹՎԱԿԱՆԻ ՊԵՏԱԿԱՆ ԲՅՈՒՋԵԻ ՄԱUԻՆ» OՐԵՆՔԻ N 1 ՀԱՎԵԼՎԱԾԻ N 4 ԱՂՅՈՒՍԱԿՈՒՄ ԿԱՏԱՐՎՈՂ ՓՈՓՈԽՈՒԹՅՈՒՆՆԵՐԸ ԵՎ ԼՐԱՑՈՒՄՆԵՐԸ, ՀԱՅԱՍՏԱՆԻ ՀԱՆՐԱՊԵՏՈՒԹՅԱՆ ԿԱՌԱՎԱՐՈՒԹՅԱՆ 2025 ԹՎԱԿԱՆԻ ԴԵԿՏԵՄԲԵՐԻ 25-Ի N 1910-Ն ՈՐՈՇՄԱՆ N 5 ՀԱՎԵԼՎԱԾԻ N 4 ԱՂՅՈՒՍԱԿՈՒՄ ԿԱՏԱՐՎՈՂ ՓՈՓՈԽՈՒԹՅՈՒՆՆԵՐԸ ԵՎ ԼՐԱՑՈՒՄՆԵՐԸ</t>
  </si>
  <si>
    <t xml:space="preserve"> ՀԱՅԱUՏԱՆԻ ՀԱՆՐԱՊԵՏՈՒԹՅԱՆ ԿԱՌԱՎԱՐՈՒԹՅԱՆ 2025 ԹՎԱԿԱՆԻ ԴԵԿՏԵՄԲԵՐԻ 25-Ի N 1910-Ն ՈՐՈՇՄԱՆ N 1 ՀԱՎԵԼՎԱԾԻ N 1 ԱՂՅՈՒՍԱԿՈՒՄ ԿԱՏԱՐՎՈՂ ՓՈՓՈԽՈՒԹՅՈՒՆՆԵՐԸ  </t>
  </si>
  <si>
    <t>Պետական  բյուջեի  դեֆիցիտի ֆինանսավորման աղբյուրներն ու դրանց տարրերի անվանումները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</si>
  <si>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</si>
  <si>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</si>
  <si>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</si>
  <si>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</si>
  <si>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</si>
  <si>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</si>
  <si>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Հավելված 11
ՀՀ կառավարության 2026 թվականի 
____________ի  N _____-Ն որոշման</t>
  </si>
  <si>
    <t>Հավելված 10
ՀՀ կառավարության 2026 թվականի 
____________ի  N _____-Ն որոշման</t>
  </si>
  <si>
    <t>Հավելված 9
ՀՀ կառավարության 2026 թվականի
____________ի  N _____-Ն որոշման</t>
  </si>
  <si>
    <t>Հավելված N7</t>
  </si>
  <si>
    <t>Հավելված 6</t>
  </si>
  <si>
    <t>Հավելված 5
ՀՀ կառավարության 2026 թվականի 
____________ի  N _____-Ն որոշման</t>
  </si>
  <si>
    <t>Հավելված N 4
ՀՀ կառավարության 2026 թվականի
____________ի  N _____-Ն որոշման</t>
  </si>
  <si>
    <t>Հավելված N 3
ՀՀ կառավարության 2026 թվականի
––-------------------–––––––– N –––––– որոշման</t>
  </si>
  <si>
    <t>ՀԱՅԱՍՏԱՆԻ ՀԱՆՐԱՊԵՏՈՒԹՅԱՆ 2026 ԹՎԱԿԱՆԻ ՊԵՏԱԿԱՆ ԲՅՈՒՋԵՈՎ ՆԱԽԱՏԵՍՎԱԾ՝ ՀԱՅԱՍՏԱՆԻ ՀԱՆՐԱՊԵՏՈՒԹՅԱՆ ԿԱՌԱՎԱՐՈՒԹՅԱՆ ՊԱՀՈՒՍՏԱՅԻՆ ՖՈՆԴԻՑ ՀԱՏԿԱՑՈՒՄՆԵՐ ԿԱՏԱՐԵԼՈՒ ՎԵՐԱԲԵՐՅԱԼ</t>
  </si>
  <si>
    <t>Ագրոպարենային ոլորտին 0% տոկոսադրույքով տրամադրվող վարկերի սուբսիդավորվող տնտեսավարող սուբյեկտներ, վարկառու</t>
  </si>
  <si>
    <t xml:space="preserve"> Շահառուների ընտրության չափորոշիչները` ՀՀ գյուղատնտեսությամբ զբաղվող տնտեսավարող սուբյեկտներ ընտրված համաձայն` ՀՀ կառավարության 07.03.2019թ. թիվ 184-Լ և  09.04.2026թ. N 468-Լ որոշումներով հաստատված ծրագրերի և ֆինանսական կառույցների կողմից հաստատված համապատասխան չափանիշների </t>
  </si>
  <si>
    <t>Ցուցադրական գյուղացիական տնտեսությունների հիմնման աջակցություն</t>
  </si>
  <si>
    <t>-</t>
  </si>
  <si>
    <t xml:space="preserve"> 1022 - 12021</t>
  </si>
  <si>
    <t>1022-12021</t>
  </si>
  <si>
    <t>Ցուցանիշների փոփոխությունները (ավելացումները նշված են դրական նշանով, նվազեցումները՝ փակագծերում)</t>
  </si>
  <si>
    <t>Ցուցանիշների փոփոխությունը (ավելացումները նշված են դրական նշանով)</t>
  </si>
  <si>
    <t>Ցուցանիշների փոփոխությունը 
(ավելացումները նշված են դրական նշանով, նվազեցումները՝ փակագծերում)</t>
  </si>
  <si>
    <t>Համարակալման միջոցառումների քանակը հատ, այդ թվում</t>
  </si>
  <si>
    <t>խոշոր եղջերավոր կենդանիներ</t>
  </si>
  <si>
    <t>ընթացիկ տարվա հորթեր</t>
  </si>
  <si>
    <t>Գյուղատնտեսական կենդանիների պատվաստում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</si>
</sst>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(* #,##0.00_);_(* \(#,##0.00\);_(* &quot;-&quot;??_);_(@_)"/>
    <numFmt numFmtId="164" formatCode="#,##0.0"/>
    <numFmt numFmtId="165" formatCode="##,##0.0;\(##,##0.0\);\-"/>
    <numFmt numFmtId="166" formatCode="_(* #,##0.0_);_(* \(#,##0.0\);_(* &quot;-&quot;??_);_(@_)"/>
    <numFmt numFmtId="167" formatCode="_-* #,##0.00_р_._-;\-* #,##0.00_р_._-;_-* &quot;-&quot;??_р_._-;_-@_-"/>
    <numFmt numFmtId="168" formatCode="##,##0;\(##,##0\);\-"/>
    <numFmt numFmtId="169" formatCode="#,##0.0_);\(#,##0.0\)"/>
    <numFmt numFmtId="170" formatCode="_-* #,##0.00\ _₽_-;\-* #,##0.00\ _₽_-;_-* &quot;-&quot;??\ _₽_-;_-@_-"/>
    <numFmt numFmtId="171" formatCode="0_);\(0\)"/>
    <numFmt numFmtId="172" formatCode="_(* #,##0.0_);_(* \(#,##0.0\);_(* &quot;-&quot;?_);_(@_)"/>
    <numFmt numFmtId="173" formatCode="_(* #,##0.000_);_(* \(#,##0.000\);_(* &quot;-&quot;??_);_(@_)"/>
    <numFmt numFmtId="174" formatCode="0.00_);\(0.00\)"/>
    <numFmt numFmtId="175" formatCode="_(* #,##0_);_(* \(#,##0\);_(* &quot;-&quot;??_);_(@_)"/>
    <numFmt numFmtId="176" formatCode="#,##0.0;\ \(#,##0.0\)"/>
    <numFmt numFmtId="177" formatCode="_-* #,##0.00\ _դ_ր_._-;\-* #,##0.00\ _դ_ր_._-;_-* &quot;-&quot;??\ _դ_ր_._-;_-@_-"/>
    <numFmt numFmtId="178" formatCode="0.0_);\(0.0\)"/>
    <numFmt numFmtId="179" formatCode="0.0"/>
  </numFmts>
  <fonts count="1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theme="0"/>
      <name val="Calibri"/>
      <family val="2"/>
      <scheme val="minor"/>
    </font>
    <font>
      <sz val="10"/>
      <color theme="1"/>
      <name val="GHEA Grapalat"/>
      <family val="3"/>
    </font>
    <font>
      <sz val="11"/>
      <color indexed="8"/>
      <name val="Calibri"/>
      <family val="2"/>
    </font>
    <font>
      <sz val="10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sz val="10"/>
      <name val="Arial"/>
      <family val="2"/>
      <charset val="204"/>
    </font>
    <font>
      <sz val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rgb="FF9C5700"/>
      <name val="Calibri"/>
      <family val="2"/>
      <scheme val="minor"/>
    </font>
    <font>
      <b/>
      <i/>
      <sz val="12"/>
      <color theme="1"/>
      <name val="GHEA Grapalat"/>
      <family val="3"/>
    </font>
    <font>
      <i/>
      <sz val="11"/>
      <color theme="1"/>
      <name val="GHEA Grapalat"/>
      <family val="3"/>
    </font>
    <font>
      <b/>
      <i/>
      <sz val="11"/>
      <color theme="1"/>
      <name val="GHEA Grapalat"/>
      <family val="3"/>
    </font>
    <font>
      <b/>
      <sz val="9"/>
      <name val="GHEA Grapalat"/>
      <family val="2"/>
    </font>
    <font>
      <sz val="11"/>
      <color rgb="FF000000"/>
      <name val="Calibri"/>
      <family val="2"/>
    </font>
    <font>
      <sz val="12"/>
      <color rgb="FFFF0000"/>
      <name val="GHEA Grapalat"/>
      <family val="3"/>
    </font>
    <font>
      <sz val="12"/>
      <color theme="0"/>
      <name val="GHEA Grapalat"/>
      <family val="3"/>
    </font>
    <font>
      <i/>
      <sz val="11"/>
      <name val="GHEA Grapalat"/>
      <family val="2"/>
    </font>
    <font>
      <i/>
      <sz val="8"/>
      <name val="GHEA Grapalat"/>
      <family val="2"/>
    </font>
    <font>
      <sz val="12"/>
      <name val="GHEA Grapalat"/>
      <family val="2"/>
    </font>
    <font>
      <b/>
      <sz val="18"/>
      <color theme="3"/>
      <name val="Calibri Light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sz val="12"/>
      <color indexed="8"/>
      <name val="GHEA Grapalat"/>
      <family val="3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sz val="8"/>
      <color theme="1"/>
      <name val="GHEA Grapalat"/>
      <family val="3"/>
    </font>
    <font>
      <sz val="11"/>
      <color theme="1"/>
      <name val="GHEA Grapalat"/>
      <family val="2"/>
    </font>
    <font>
      <sz val="12"/>
      <color rgb="FF00000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75">
    <xf numFmtId="0" fontId="0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" fillId="0" borderId="0"/>
    <xf numFmtId="0" fontId="7" fillId="0" borderId="0"/>
    <xf numFmtId="0" fontId="11" fillId="4" borderId="0" applyNumberFormat="0" applyBorder="0" applyAlignment="0" applyProtection="0"/>
    <xf numFmtId="0" fontId="8" fillId="0" borderId="0"/>
    <xf numFmtId="0" fontId="9" fillId="0" borderId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37" borderId="0" applyNumberFormat="0" applyBorder="0" applyAlignment="0" applyProtection="0"/>
    <xf numFmtId="0" fontId="5" fillId="36" borderId="0" applyNumberFormat="0" applyBorder="0" applyAlignment="0" applyProtection="0"/>
    <xf numFmtId="0" fontId="5" fillId="42" borderId="0" applyNumberFormat="0" applyBorder="0" applyAlignment="0" applyProtection="0"/>
    <xf numFmtId="0" fontId="5" fillId="44" borderId="0" applyNumberFormat="0" applyBorder="0" applyAlignment="0" applyProtection="0"/>
    <xf numFmtId="0" fontId="12" fillId="45" borderId="0" applyNumberFormat="0" applyBorder="0" applyAlignment="0" applyProtection="0"/>
    <xf numFmtId="0" fontId="12" fillId="43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39" borderId="0" applyNumberFormat="0" applyBorder="0" applyAlignment="0" applyProtection="0"/>
    <xf numFmtId="0" fontId="12" fillId="47" borderId="0" applyNumberFormat="0" applyBorder="0" applyAlignment="0" applyProtection="0"/>
    <xf numFmtId="0" fontId="12" fillId="48" borderId="0" applyNumberFormat="0" applyBorder="0" applyAlignment="0" applyProtection="0"/>
    <xf numFmtId="0" fontId="12" fillId="49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3" fillId="34" borderId="0" applyNumberFormat="0" applyBorder="0" applyAlignment="0" applyProtection="0"/>
    <xf numFmtId="0" fontId="14" fillId="51" borderId="16" applyNumberFormat="0" applyAlignment="0" applyProtection="0"/>
    <xf numFmtId="0" fontId="15" fillId="52" borderId="17" applyNumberFormat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35" borderId="0" applyNumberFormat="0" applyBorder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20" fillId="0" borderId="20" applyNumberFormat="0" applyFill="0" applyAlignment="0" applyProtection="0"/>
    <xf numFmtId="0" fontId="20" fillId="0" borderId="0" applyNumberFormat="0" applyFill="0" applyBorder="0" applyAlignment="0" applyProtection="0"/>
    <xf numFmtId="0" fontId="21" fillId="41" borderId="16" applyNumberFormat="0" applyAlignment="0" applyProtection="0"/>
    <xf numFmtId="0" fontId="22" fillId="0" borderId="21" applyNumberFormat="0" applyFill="0" applyAlignment="0" applyProtection="0"/>
    <xf numFmtId="0" fontId="23" fillId="53" borderId="0" applyNumberFormat="0" applyBorder="0" applyAlignment="0" applyProtection="0"/>
    <xf numFmtId="1" fontId="29" fillId="0" borderId="0"/>
    <xf numFmtId="1" fontId="29" fillId="0" borderId="0"/>
    <xf numFmtId="1" fontId="29" fillId="0" borderId="0"/>
    <xf numFmtId="0" fontId="1" fillId="0" borderId="0"/>
    <xf numFmtId="0" fontId="9" fillId="0" borderId="0"/>
    <xf numFmtId="0" fontId="9" fillId="0" borderId="0"/>
    <xf numFmtId="0" fontId="7" fillId="54" borderId="22" applyNumberFormat="0" applyFont="0" applyAlignment="0" applyProtection="0"/>
    <xf numFmtId="0" fontId="24" fillId="51" borderId="23" applyNumberFormat="0" applyAlignment="0" applyProtection="0"/>
    <xf numFmtId="0" fontId="28" fillId="0" borderId="0"/>
    <xf numFmtId="0" fontId="28" fillId="0" borderId="0"/>
    <xf numFmtId="0" fontId="28" fillId="0" borderId="0"/>
    <xf numFmtId="0" fontId="25" fillId="0" borderId="0" applyNumberFormat="0" applyFill="0" applyBorder="0" applyAlignment="0" applyProtection="0"/>
    <xf numFmtId="0" fontId="26" fillId="0" borderId="24" applyNumberFormat="0" applyFill="0" applyAlignment="0" applyProtection="0"/>
    <xf numFmtId="0" fontId="27" fillId="0" borderId="0" applyNumberFormat="0" applyFill="0" applyBorder="0" applyAlignment="0" applyProtection="0"/>
    <xf numFmtId="0" fontId="10" fillId="0" borderId="0"/>
    <xf numFmtId="1" fontId="29" fillId="0" borderId="0"/>
    <xf numFmtId="0" fontId="30" fillId="0" borderId="0"/>
    <xf numFmtId="0" fontId="9" fillId="0" borderId="0"/>
    <xf numFmtId="0" fontId="10" fillId="0" borderId="0"/>
    <xf numFmtId="0" fontId="28" fillId="0" borderId="0"/>
    <xf numFmtId="165" fontId="31" fillId="0" borderId="0" applyFill="0" applyBorder="0" applyProtection="0">
      <alignment horizontal="right" vertical="top"/>
    </xf>
    <xf numFmtId="165" fontId="33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9" fillId="0" borderId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3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39" borderId="0" applyNumberFormat="0" applyBorder="0" applyAlignment="0" applyProtection="0"/>
    <xf numFmtId="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7" fillId="0" borderId="0"/>
    <xf numFmtId="0" fontId="7" fillId="0" borderId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50" borderId="0" applyNumberFormat="0" applyBorder="0" applyAlignment="0" applyProtection="0"/>
    <xf numFmtId="0" fontId="39" fillId="41" borderId="16" applyNumberFormat="0" applyAlignment="0" applyProtection="0"/>
    <xf numFmtId="0" fontId="40" fillId="51" borderId="23" applyNumberFormat="0" applyAlignment="0" applyProtection="0"/>
    <xf numFmtId="0" fontId="41" fillId="51" borderId="16" applyNumberFormat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4" fillId="0" borderId="20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24" applyNumberFormat="0" applyFill="0" applyAlignment="0" applyProtection="0"/>
    <xf numFmtId="0" fontId="46" fillId="52" borderId="17" applyNumberFormat="0" applyAlignment="0" applyProtection="0"/>
    <xf numFmtId="0" fontId="47" fillId="0" borderId="0" applyNumberFormat="0" applyFill="0" applyBorder="0" applyAlignment="0" applyProtection="0"/>
    <xf numFmtId="0" fontId="48" fillId="53" borderId="0" applyNumberFormat="0" applyBorder="0" applyAlignment="0" applyProtection="0"/>
    <xf numFmtId="0" fontId="49" fillId="34" borderId="0" applyNumberFormat="0" applyBorder="0" applyAlignment="0" applyProtection="0"/>
    <xf numFmtId="0" fontId="50" fillId="0" borderId="0" applyNumberFormat="0" applyFill="0" applyBorder="0" applyAlignment="0" applyProtection="0"/>
    <xf numFmtId="0" fontId="9" fillId="54" borderId="22" applyNumberFormat="0" applyFont="0" applyAlignment="0" applyProtection="0"/>
    <xf numFmtId="0" fontId="51" fillId="0" borderId="21" applyNumberFormat="0" applyFill="0" applyAlignment="0" applyProtection="0"/>
    <xf numFmtId="0" fontId="52" fillId="0" borderId="0" applyNumberFormat="0" applyFill="0" applyBorder="0" applyAlignment="0" applyProtection="0"/>
    <xf numFmtId="0" fontId="53" fillId="35" borderId="0" applyNumberFormat="0" applyBorder="0" applyAlignment="0" applyProtection="0"/>
    <xf numFmtId="0" fontId="7" fillId="0" borderId="0"/>
    <xf numFmtId="0" fontId="31" fillId="0" borderId="0">
      <alignment horizontal="left" vertical="top" wrapText="1"/>
    </xf>
    <xf numFmtId="0" fontId="8" fillId="0" borderId="0"/>
    <xf numFmtId="0" fontId="56" fillId="10" borderId="0" applyNumberFormat="0" applyBorder="0" applyAlignment="0" applyProtection="0"/>
    <xf numFmtId="0" fontId="56" fillId="14" borderId="0" applyNumberFormat="0" applyBorder="0" applyAlignment="0" applyProtection="0"/>
    <xf numFmtId="0" fontId="56" fillId="18" borderId="0" applyNumberFormat="0" applyBorder="0" applyAlignment="0" applyProtection="0"/>
    <xf numFmtId="0" fontId="56" fillId="22" borderId="0" applyNumberFormat="0" applyBorder="0" applyAlignment="0" applyProtection="0"/>
    <xf numFmtId="0" fontId="56" fillId="26" borderId="0" applyNumberFormat="0" applyBorder="0" applyAlignment="0" applyProtection="0"/>
    <xf numFmtId="0" fontId="56" fillId="30" borderId="0" applyNumberFormat="0" applyBorder="0" applyAlignment="0" applyProtection="0"/>
    <xf numFmtId="0" fontId="56" fillId="11" borderId="0" applyNumberFormat="0" applyBorder="0" applyAlignment="0" applyProtection="0"/>
    <xf numFmtId="0" fontId="56" fillId="15" borderId="0" applyNumberFormat="0" applyBorder="0" applyAlignment="0" applyProtection="0"/>
    <xf numFmtId="0" fontId="56" fillId="19" borderId="0" applyNumberFormat="0" applyBorder="0" applyAlignment="0" applyProtection="0"/>
    <xf numFmtId="0" fontId="56" fillId="23" borderId="0" applyNumberFormat="0" applyBorder="0" applyAlignment="0" applyProtection="0"/>
    <xf numFmtId="0" fontId="56" fillId="27" borderId="0" applyNumberFormat="0" applyBorder="0" applyAlignment="0" applyProtection="0"/>
    <xf numFmtId="0" fontId="56" fillId="31" borderId="0" applyNumberFormat="0" applyBorder="0" applyAlignment="0" applyProtection="0"/>
    <xf numFmtId="0" fontId="57" fillId="12" borderId="0" applyNumberFormat="0" applyBorder="0" applyAlignment="0" applyProtection="0"/>
    <xf numFmtId="0" fontId="57" fillId="16" borderId="0" applyNumberFormat="0" applyBorder="0" applyAlignment="0" applyProtection="0"/>
    <xf numFmtId="0" fontId="57" fillId="20" borderId="0" applyNumberFormat="0" applyBorder="0" applyAlignment="0" applyProtection="0"/>
    <xf numFmtId="0" fontId="57" fillId="24" borderId="0" applyNumberFormat="0" applyBorder="0" applyAlignment="0" applyProtection="0"/>
    <xf numFmtId="0" fontId="57" fillId="28" borderId="0" applyNumberFormat="0" applyBorder="0" applyAlignment="0" applyProtection="0"/>
    <xf numFmtId="0" fontId="57" fillId="32" borderId="0" applyNumberFormat="0" applyBorder="0" applyAlignment="0" applyProtection="0"/>
    <xf numFmtId="0" fontId="57" fillId="9" borderId="0" applyNumberFormat="0" applyBorder="0" applyAlignment="0" applyProtection="0"/>
    <xf numFmtId="0" fontId="57" fillId="13" borderId="0" applyNumberFormat="0" applyBorder="0" applyAlignment="0" applyProtection="0"/>
    <xf numFmtId="0" fontId="57" fillId="17" borderId="0" applyNumberFormat="0" applyBorder="0" applyAlignment="0" applyProtection="0"/>
    <xf numFmtId="0" fontId="57" fillId="21" borderId="0" applyNumberFormat="0" applyBorder="0" applyAlignment="0" applyProtection="0"/>
    <xf numFmtId="0" fontId="57" fillId="25" borderId="0" applyNumberFormat="0" applyBorder="0" applyAlignment="0" applyProtection="0"/>
    <xf numFmtId="0" fontId="57" fillId="29" borderId="0" applyNumberFormat="0" applyBorder="0" applyAlignment="0" applyProtection="0"/>
    <xf numFmtId="0" fontId="58" fillId="3" borderId="0" applyNumberFormat="0" applyBorder="0" applyAlignment="0" applyProtection="0"/>
    <xf numFmtId="0" fontId="59" fillId="6" borderId="4" applyNumberFormat="0" applyAlignment="0" applyProtection="0"/>
    <xf numFmtId="0" fontId="60" fillId="7" borderId="7" applyNumberFormat="0" applyAlignment="0" applyProtection="0"/>
    <xf numFmtId="43" fontId="8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2" borderId="0" applyNumberFormat="0" applyBorder="0" applyAlignment="0" applyProtection="0"/>
    <xf numFmtId="0" fontId="63" fillId="0" borderId="1" applyNumberFormat="0" applyFill="0" applyAlignment="0" applyProtection="0"/>
    <xf numFmtId="0" fontId="64" fillId="0" borderId="2" applyNumberFormat="0" applyFill="0" applyAlignment="0" applyProtection="0"/>
    <xf numFmtId="0" fontId="65" fillId="0" borderId="3" applyNumberFormat="0" applyFill="0" applyAlignment="0" applyProtection="0"/>
    <xf numFmtId="0" fontId="65" fillId="0" borderId="0" applyNumberFormat="0" applyFill="0" applyBorder="0" applyAlignment="0" applyProtection="0"/>
    <xf numFmtId="0" fontId="66" fillId="5" borderId="4" applyNumberFormat="0" applyAlignment="0" applyProtection="0"/>
    <xf numFmtId="0" fontId="67" fillId="0" borderId="6" applyNumberFormat="0" applyFill="0" applyAlignment="0" applyProtection="0"/>
    <xf numFmtId="0" fontId="68" fillId="4" borderId="0" applyNumberFormat="0" applyBorder="0" applyAlignment="0" applyProtection="0"/>
    <xf numFmtId="0" fontId="8" fillId="0" borderId="0"/>
    <xf numFmtId="0" fontId="69" fillId="0" borderId="0"/>
    <xf numFmtId="0" fontId="31" fillId="0" borderId="0">
      <alignment horizontal="left" vertical="top" wrapText="1"/>
    </xf>
    <xf numFmtId="0" fontId="56" fillId="8" borderId="8" applyNumberFormat="0" applyFont="0" applyAlignment="0" applyProtection="0"/>
    <xf numFmtId="0" fontId="1" fillId="8" borderId="8" applyNumberFormat="0" applyFont="0" applyAlignment="0" applyProtection="0"/>
    <xf numFmtId="0" fontId="70" fillId="6" borderId="5" applyNumberFormat="0" applyAlignment="0" applyProtection="0"/>
    <xf numFmtId="0" fontId="2" fillId="0" borderId="0" applyNumberFormat="0" applyFill="0" applyBorder="0" applyAlignment="0" applyProtection="0"/>
    <xf numFmtId="0" fontId="71" fillId="0" borderId="9" applyNumberFormat="0" applyFill="0" applyAlignment="0" applyProtection="0"/>
    <xf numFmtId="0" fontId="72" fillId="0" borderId="0" applyNumberFormat="0" applyFill="0" applyBorder="0" applyAlignment="0" applyProtection="0"/>
    <xf numFmtId="0" fontId="55" fillId="0" borderId="0"/>
    <xf numFmtId="0" fontId="1" fillId="8" borderId="8" applyNumberFormat="0" applyFont="0" applyAlignment="0" applyProtection="0"/>
    <xf numFmtId="0" fontId="73" fillId="0" borderId="0" applyNumberFormat="0" applyFill="0" applyBorder="0" applyAlignment="0" applyProtection="0"/>
    <xf numFmtId="0" fontId="74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78" fillId="0" borderId="0"/>
    <xf numFmtId="0" fontId="2" fillId="0" borderId="0" applyNumberFormat="0" applyFill="0" applyBorder="0" applyAlignment="0" applyProtection="0"/>
    <xf numFmtId="0" fontId="80" fillId="0" borderId="1" applyNumberFormat="0" applyFill="0" applyAlignment="0" applyProtection="0"/>
    <xf numFmtId="0" fontId="81" fillId="0" borderId="2" applyNumberFormat="0" applyFill="0" applyAlignment="0" applyProtection="0"/>
    <xf numFmtId="0" fontId="82" fillId="0" borderId="3" applyNumberFormat="0" applyFill="0" applyAlignment="0" applyProtection="0"/>
    <xf numFmtId="0" fontId="82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84" fillId="3" borderId="0" applyNumberFormat="0" applyBorder="0" applyAlignment="0" applyProtection="0"/>
    <xf numFmtId="0" fontId="85" fillId="5" borderId="4" applyNumberFormat="0" applyAlignment="0" applyProtection="0"/>
    <xf numFmtId="0" fontId="86" fillId="6" borderId="5" applyNumberFormat="0" applyAlignment="0" applyProtection="0"/>
    <xf numFmtId="0" fontId="87" fillId="6" borderId="4" applyNumberFormat="0" applyAlignment="0" applyProtection="0"/>
    <xf numFmtId="0" fontId="88" fillId="0" borderId="6" applyNumberFormat="0" applyFill="0" applyAlignment="0" applyProtection="0"/>
    <xf numFmtId="0" fontId="89" fillId="7" borderId="7" applyNumberFormat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99" fillId="0" borderId="0"/>
    <xf numFmtId="43" fontId="7" fillId="0" borderId="0" applyFont="0" applyFill="0" applyBorder="0" applyAlignment="0" applyProtection="0"/>
    <xf numFmtId="43" fontId="100" fillId="0" borderId="0" applyFont="0" applyFill="0" applyBorder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100" fillId="0" borderId="0"/>
    <xf numFmtId="167" fontId="10" fillId="0" borderId="0" applyFont="0" applyFill="0" applyBorder="0" applyAlignment="0" applyProtection="0"/>
    <xf numFmtId="43" fontId="100" fillId="0" borderId="0" applyFont="0" applyFill="0" applyBorder="0" applyAlignment="0" applyProtection="0"/>
    <xf numFmtId="0" fontId="31" fillId="0" borderId="0">
      <alignment horizontal="left" vertical="top" wrapText="1"/>
    </xf>
    <xf numFmtId="165" fontId="105" fillId="0" borderId="0" applyFill="0" applyBorder="0" applyProtection="0">
      <alignment horizontal="right" vertical="top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106" fillId="0" borderId="0"/>
    <xf numFmtId="0" fontId="8" fillId="0" borderId="0"/>
    <xf numFmtId="43" fontId="8" fillId="0" borderId="0" applyFont="0" applyFill="0" applyBorder="0" applyAlignment="0" applyProtection="0"/>
    <xf numFmtId="0" fontId="9" fillId="0" borderId="0"/>
    <xf numFmtId="0" fontId="7" fillId="0" borderId="0"/>
    <xf numFmtId="0" fontId="31" fillId="0" borderId="0">
      <alignment horizontal="left" vertical="top" wrapText="1"/>
    </xf>
    <xf numFmtId="43" fontId="8" fillId="0" borderId="0" applyFont="0" applyFill="0" applyBorder="0" applyAlignment="0" applyProtection="0"/>
    <xf numFmtId="0" fontId="9" fillId="0" borderId="0"/>
    <xf numFmtId="0" fontId="7" fillId="0" borderId="0"/>
    <xf numFmtId="43" fontId="31" fillId="0" borderId="0" applyFont="0" applyFill="0" applyBorder="0" applyAlignment="0" applyProtection="0"/>
    <xf numFmtId="0" fontId="1" fillId="0" borderId="0"/>
    <xf numFmtId="43" fontId="106" fillId="0" borderId="0" applyFont="0" applyFill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100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9" fillId="0" borderId="0"/>
    <xf numFmtId="0" fontId="100" fillId="0" borderId="0"/>
    <xf numFmtId="0" fontId="10" fillId="0" borderId="0"/>
    <xf numFmtId="0" fontId="100" fillId="0" borderId="0"/>
    <xf numFmtId="0" fontId="100" fillId="0" borderId="0"/>
    <xf numFmtId="0" fontId="1" fillId="8" borderId="8" applyNumberFormat="0" applyFont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85" fillId="5" borderId="4" applyNumberFormat="0" applyAlignment="0" applyProtection="0"/>
    <xf numFmtId="0" fontId="86" fillId="6" borderId="5" applyNumberFormat="0" applyAlignment="0" applyProtection="0"/>
    <xf numFmtId="0" fontId="87" fillId="6" borderId="4" applyNumberFormat="0" applyAlignment="0" applyProtection="0"/>
    <xf numFmtId="0" fontId="80" fillId="0" borderId="1" applyNumberFormat="0" applyFill="0" applyAlignment="0" applyProtection="0"/>
    <xf numFmtId="0" fontId="81" fillId="0" borderId="2" applyNumberFormat="0" applyFill="0" applyAlignment="0" applyProtection="0"/>
    <xf numFmtId="0" fontId="82" fillId="0" borderId="3" applyNumberFormat="0" applyFill="0" applyAlignment="0" applyProtection="0"/>
    <xf numFmtId="0" fontId="82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89" fillId="7" borderId="7" applyNumberFormat="0" applyAlignment="0" applyProtection="0"/>
    <xf numFmtId="0" fontId="2" fillId="0" borderId="0" applyNumberFormat="0" applyFill="0" applyBorder="0" applyAlignment="0" applyProtection="0"/>
    <xf numFmtId="0" fontId="74" fillId="4" borderId="0" applyNumberFormat="0" applyBorder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84" fillId="3" borderId="0" applyNumberFormat="0" applyBorder="0" applyAlignment="0" applyProtection="0"/>
    <xf numFmtId="0" fontId="91" fillId="0" borderId="0" applyNumberFormat="0" applyFill="0" applyBorder="0" applyAlignment="0" applyProtection="0"/>
    <xf numFmtId="0" fontId="88" fillId="0" borderId="6" applyNumberFormat="0" applyFill="0" applyAlignment="0" applyProtection="0"/>
    <xf numFmtId="0" fontId="90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1" fillId="0" borderId="0"/>
    <xf numFmtId="0" fontId="1" fillId="0" borderId="0"/>
    <xf numFmtId="0" fontId="31" fillId="0" borderId="0">
      <alignment horizontal="left" vertical="top" wrapText="1"/>
    </xf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06" fillId="0" borderId="0"/>
    <xf numFmtId="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5" fillId="0" borderId="0"/>
    <xf numFmtId="9" fontId="9" fillId="0" borderId="0" applyFont="0" applyFill="0" applyBorder="0" applyAlignment="0" applyProtection="0"/>
    <xf numFmtId="0" fontId="10" fillId="0" borderId="0"/>
    <xf numFmtId="0" fontId="7" fillId="0" borderId="0"/>
    <xf numFmtId="0" fontId="101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74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01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31" fillId="0" borderId="0">
      <alignment horizontal="left" vertical="top" wrapText="1"/>
    </xf>
    <xf numFmtId="165" fontId="110" fillId="0" borderId="0" applyFill="0" applyBorder="0" applyProtection="0">
      <alignment horizontal="right" vertical="top"/>
    </xf>
    <xf numFmtId="0" fontId="10" fillId="0" borderId="0"/>
    <xf numFmtId="0" fontId="117" fillId="3" borderId="0" applyNumberFormat="0" applyBorder="0" applyAlignment="0" applyProtection="0"/>
    <xf numFmtId="0" fontId="115" fillId="0" borderId="3" applyNumberFormat="0" applyFill="0" applyAlignment="0" applyProtection="0"/>
    <xf numFmtId="177" fontId="31" fillId="0" borderId="0" applyFont="0" applyFill="0" applyBorder="0" applyAlignment="0" applyProtection="0">
      <alignment horizontal="left" vertical="top" wrapText="1"/>
    </xf>
    <xf numFmtId="0" fontId="114" fillId="0" borderId="2" applyNumberFormat="0" applyFill="0" applyAlignment="0" applyProtection="0"/>
    <xf numFmtId="0" fontId="116" fillId="2" borderId="0" applyNumberFormat="0" applyBorder="0" applyAlignment="0" applyProtection="0"/>
    <xf numFmtId="0" fontId="113" fillId="0" borderId="1" applyNumberFormat="0" applyFill="0" applyAlignment="0" applyProtection="0"/>
    <xf numFmtId="0" fontId="118" fillId="4" borderId="0" applyNumberFormat="0" applyBorder="0" applyAlignment="0" applyProtection="0"/>
    <xf numFmtId="0" fontId="115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9" fillId="5" borderId="4" applyNumberFormat="0" applyAlignment="0" applyProtection="0"/>
    <xf numFmtId="0" fontId="120" fillId="6" borderId="5" applyNumberFormat="0" applyAlignment="0" applyProtection="0"/>
    <xf numFmtId="0" fontId="121" fillId="6" borderId="4" applyNumberFormat="0" applyAlignment="0" applyProtection="0"/>
    <xf numFmtId="0" fontId="122" fillId="0" borderId="6" applyNumberFormat="0" applyFill="0" applyAlignment="0" applyProtection="0"/>
    <xf numFmtId="0" fontId="123" fillId="7" borderId="7" applyNumberFormat="0" applyAlignment="0" applyProtection="0"/>
    <xf numFmtId="0" fontId="124" fillId="0" borderId="0" applyNumberFormat="0" applyFill="0" applyBorder="0" applyAlignment="0" applyProtection="0"/>
    <xf numFmtId="0" fontId="100" fillId="8" borderId="8" applyNumberFormat="0" applyFont="0" applyAlignment="0" applyProtection="0"/>
    <xf numFmtId="0" fontId="125" fillId="0" borderId="0" applyNumberFormat="0" applyFill="0" applyBorder="0" applyAlignment="0" applyProtection="0"/>
    <xf numFmtId="0" fontId="126" fillId="0" borderId="9" applyNumberFormat="0" applyFill="0" applyAlignment="0" applyProtection="0"/>
    <xf numFmtId="0" fontId="127" fillId="9" borderId="0" applyNumberFormat="0" applyBorder="0" applyAlignment="0" applyProtection="0"/>
    <xf numFmtId="0" fontId="100" fillId="10" borderId="0" applyNumberFormat="0" applyBorder="0" applyAlignment="0" applyProtection="0"/>
    <xf numFmtId="0" fontId="100" fillId="11" borderId="0" applyNumberFormat="0" applyBorder="0" applyAlignment="0" applyProtection="0"/>
    <xf numFmtId="0" fontId="127" fillId="12" borderId="0" applyNumberFormat="0" applyBorder="0" applyAlignment="0" applyProtection="0"/>
    <xf numFmtId="0" fontId="127" fillId="13" borderId="0" applyNumberFormat="0" applyBorder="0" applyAlignment="0" applyProtection="0"/>
    <xf numFmtId="0" fontId="100" fillId="14" borderId="0" applyNumberFormat="0" applyBorder="0" applyAlignment="0" applyProtection="0"/>
    <xf numFmtId="0" fontId="100" fillId="15" borderId="0" applyNumberFormat="0" applyBorder="0" applyAlignment="0" applyProtection="0"/>
    <xf numFmtId="0" fontId="127" fillId="16" borderId="0" applyNumberFormat="0" applyBorder="0" applyAlignment="0" applyProtection="0"/>
    <xf numFmtId="0" fontId="127" fillId="17" borderId="0" applyNumberFormat="0" applyBorder="0" applyAlignment="0" applyProtection="0"/>
    <xf numFmtId="0" fontId="100" fillId="18" borderId="0" applyNumberFormat="0" applyBorder="0" applyAlignment="0" applyProtection="0"/>
    <xf numFmtId="0" fontId="100" fillId="19" borderId="0" applyNumberFormat="0" applyBorder="0" applyAlignment="0" applyProtection="0"/>
    <xf numFmtId="0" fontId="127" fillId="20" borderId="0" applyNumberFormat="0" applyBorder="0" applyAlignment="0" applyProtection="0"/>
    <xf numFmtId="0" fontId="127" fillId="21" borderId="0" applyNumberFormat="0" applyBorder="0" applyAlignment="0" applyProtection="0"/>
    <xf numFmtId="0" fontId="100" fillId="22" borderId="0" applyNumberFormat="0" applyBorder="0" applyAlignment="0" applyProtection="0"/>
    <xf numFmtId="0" fontId="100" fillId="23" borderId="0" applyNumberFormat="0" applyBorder="0" applyAlignment="0" applyProtection="0"/>
    <xf numFmtId="0" fontId="127" fillId="24" borderId="0" applyNumberFormat="0" applyBorder="0" applyAlignment="0" applyProtection="0"/>
    <xf numFmtId="0" fontId="127" fillId="25" borderId="0" applyNumberFormat="0" applyBorder="0" applyAlignment="0" applyProtection="0"/>
    <xf numFmtId="0" fontId="100" fillId="26" borderId="0" applyNumberFormat="0" applyBorder="0" applyAlignment="0" applyProtection="0"/>
    <xf numFmtId="0" fontId="100" fillId="27" borderId="0" applyNumberFormat="0" applyBorder="0" applyAlignment="0" applyProtection="0"/>
    <xf numFmtId="0" fontId="127" fillId="28" borderId="0" applyNumberFormat="0" applyBorder="0" applyAlignment="0" applyProtection="0"/>
    <xf numFmtId="0" fontId="127" fillId="29" borderId="0" applyNumberFormat="0" applyBorder="0" applyAlignment="0" applyProtection="0"/>
    <xf numFmtId="0" fontId="100" fillId="30" borderId="0" applyNumberFormat="0" applyBorder="0" applyAlignment="0" applyProtection="0"/>
    <xf numFmtId="0" fontId="100" fillId="31" borderId="0" applyNumberFormat="0" applyBorder="0" applyAlignment="0" applyProtection="0"/>
    <xf numFmtId="0" fontId="127" fillId="32" borderId="0" applyNumberFormat="0" applyBorder="0" applyAlignment="0" applyProtection="0"/>
    <xf numFmtId="0" fontId="9" fillId="0" borderId="0"/>
    <xf numFmtId="0" fontId="5" fillId="0" borderId="0"/>
    <xf numFmtId="0" fontId="10" fillId="0" borderId="0"/>
    <xf numFmtId="0" fontId="5" fillId="0" borderId="0"/>
    <xf numFmtId="0" fontId="7" fillId="0" borderId="0"/>
    <xf numFmtId="0" fontId="5" fillId="0" borderId="0"/>
    <xf numFmtId="0" fontId="10" fillId="0" borderId="0"/>
    <xf numFmtId="0" fontId="10" fillId="0" borderId="0"/>
    <xf numFmtId="0" fontId="7" fillId="0" borderId="0"/>
    <xf numFmtId="0" fontId="8" fillId="0" borderId="0"/>
    <xf numFmtId="43" fontId="8" fillId="0" borderId="0" applyFont="0" applyFill="0" applyBorder="0" applyAlignment="0" applyProtection="0"/>
    <xf numFmtId="0" fontId="31" fillId="0" borderId="0">
      <alignment horizontal="left" vertical="top" wrapText="1"/>
    </xf>
    <xf numFmtId="0" fontId="100" fillId="0" borderId="0"/>
    <xf numFmtId="9" fontId="100" fillId="0" borderId="0" applyFont="0" applyFill="0" applyBorder="0" applyAlignment="0" applyProtection="0"/>
    <xf numFmtId="0" fontId="87" fillId="6" borderId="4" applyNumberFormat="0" applyAlignment="0" applyProtection="0"/>
    <xf numFmtId="0" fontId="31" fillId="0" borderId="0">
      <alignment horizontal="left" vertical="top" wrapText="1"/>
    </xf>
    <xf numFmtId="0" fontId="7" fillId="0" borderId="0"/>
    <xf numFmtId="0" fontId="80" fillId="0" borderId="1" applyNumberFormat="0" applyFill="0" applyAlignment="0" applyProtection="0"/>
    <xf numFmtId="0" fontId="81" fillId="0" borderId="2" applyNumberFormat="0" applyFill="0" applyAlignment="0" applyProtection="0"/>
    <xf numFmtId="0" fontId="82" fillId="0" borderId="3" applyNumberFormat="0" applyFill="0" applyAlignment="0" applyProtection="0"/>
    <xf numFmtId="0" fontId="82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84" fillId="3" borderId="0" applyNumberFormat="0" applyBorder="0" applyAlignment="0" applyProtection="0"/>
    <xf numFmtId="0" fontId="101" fillId="4" borderId="0" applyNumberFormat="0" applyBorder="0" applyAlignment="0" applyProtection="0"/>
    <xf numFmtId="0" fontId="85" fillId="5" borderId="4" applyNumberFormat="0" applyAlignment="0" applyProtection="0"/>
    <xf numFmtId="0" fontId="86" fillId="6" borderId="5" applyNumberFormat="0" applyAlignment="0" applyProtection="0"/>
    <xf numFmtId="0" fontId="88" fillId="0" borderId="6" applyNumberFormat="0" applyFill="0" applyAlignment="0" applyProtection="0"/>
    <xf numFmtId="0" fontId="89" fillId="7" borderId="7" applyNumberFormat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3" fillId="9" borderId="0" applyNumberFormat="0" applyBorder="0" applyAlignment="0" applyProtection="0"/>
    <xf numFmtId="0" fontId="1" fillId="12" borderId="0" applyNumberFormat="0" applyBorder="0" applyAlignment="0" applyProtection="0"/>
    <xf numFmtId="0" fontId="3" fillId="13" borderId="0" applyNumberFormat="0" applyBorder="0" applyAlignment="0" applyProtection="0"/>
    <xf numFmtId="0" fontId="1" fillId="16" borderId="0" applyNumberFormat="0" applyBorder="0" applyAlignment="0" applyProtection="0"/>
    <xf numFmtId="0" fontId="3" fillId="17" borderId="0" applyNumberFormat="0" applyBorder="0" applyAlignment="0" applyProtection="0"/>
    <xf numFmtId="0" fontId="1" fillId="20" borderId="0" applyNumberFormat="0" applyBorder="0" applyAlignment="0" applyProtection="0"/>
    <xf numFmtId="0" fontId="3" fillId="21" borderId="0" applyNumberFormat="0" applyBorder="0" applyAlignment="0" applyProtection="0"/>
    <xf numFmtId="0" fontId="1" fillId="24" borderId="0" applyNumberFormat="0" applyBorder="0" applyAlignment="0" applyProtection="0"/>
    <xf numFmtId="0" fontId="3" fillId="25" borderId="0" applyNumberFormat="0" applyBorder="0" applyAlignment="0" applyProtection="0"/>
    <xf numFmtId="0" fontId="1" fillId="28" borderId="0" applyNumberFormat="0" applyBorder="0" applyAlignment="0" applyProtection="0"/>
    <xf numFmtId="0" fontId="3" fillId="29" borderId="0" applyNumberFormat="0" applyBorder="0" applyAlignment="0" applyProtection="0"/>
    <xf numFmtId="0" fontId="1" fillId="32" borderId="0" applyNumberFormat="0" applyBorder="0" applyAlignment="0" applyProtection="0"/>
    <xf numFmtId="0" fontId="130" fillId="0" borderId="0"/>
    <xf numFmtId="0" fontId="9" fillId="0" borderId="0"/>
    <xf numFmtId="167" fontId="9" fillId="0" borderId="0" applyFont="0" applyFill="0" applyBorder="0" applyAlignment="0" applyProtection="0"/>
    <xf numFmtId="0" fontId="100" fillId="0" borderId="0"/>
    <xf numFmtId="0" fontId="1" fillId="0" borderId="0"/>
    <xf numFmtId="0" fontId="100" fillId="0" borderId="0"/>
    <xf numFmtId="43" fontId="100" fillId="0" borderId="0" applyFont="0" applyFill="0" applyBorder="0" applyAlignment="0" applyProtection="0"/>
    <xf numFmtId="0" fontId="100" fillId="0" borderId="0"/>
    <xf numFmtId="0" fontId="9" fillId="0" borderId="0"/>
  </cellStyleXfs>
  <cellXfs count="468">
    <xf numFmtId="0" fontId="0" fillId="0" borderId="0" xfId="0"/>
    <xf numFmtId="0" fontId="54" fillId="0" borderId="0" xfId="0" applyFont="1" applyAlignment="1">
      <alignment horizontal="left" vertical="top" wrapText="1"/>
    </xf>
    <xf numFmtId="0" fontId="36" fillId="0" borderId="0" xfId="0" applyFont="1" applyAlignment="1">
      <alignment horizontal="left" vertical="top" wrapText="1"/>
    </xf>
    <xf numFmtId="0" fontId="54" fillId="55" borderId="0" xfId="0" applyFont="1" applyFill="1"/>
    <xf numFmtId="0" fontId="75" fillId="0" borderId="0" xfId="0" applyFont="1" applyAlignment="1">
      <alignment horizontal="left" vertical="top" wrapText="1"/>
    </xf>
    <xf numFmtId="0" fontId="95" fillId="55" borderId="0" xfId="0" applyFont="1" applyFill="1"/>
    <xf numFmtId="0" fontId="94" fillId="55" borderId="10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left" vertical="top" wrapText="1"/>
    </xf>
    <xf numFmtId="0" fontId="35" fillId="0" borderId="0" xfId="0" applyFont="1" applyAlignment="1">
      <alignment horizontal="right" vertical="center" wrapText="1"/>
    </xf>
    <xf numFmtId="0" fontId="93" fillId="55" borderId="10" xfId="251" applyFont="1" applyFill="1" applyBorder="1" applyAlignment="1">
      <alignment horizontal="left" vertical="center" wrapText="1"/>
    </xf>
    <xf numFmtId="166" fontId="54" fillId="55" borderId="10" xfId="1" applyNumberFormat="1" applyFont="1" applyFill="1" applyBorder="1" applyAlignment="1">
      <alignment horizontal="center" vertical="center"/>
    </xf>
    <xf numFmtId="166" fontId="36" fillId="55" borderId="10" xfId="1" applyNumberFormat="1" applyFont="1" applyFill="1" applyBorder="1" applyAlignment="1">
      <alignment horizontal="right" vertical="top"/>
    </xf>
    <xf numFmtId="0" fontId="34" fillId="55" borderId="10" xfId="0" applyFont="1" applyFill="1" applyBorder="1" applyAlignment="1">
      <alignment horizontal="left" vertical="top" wrapText="1"/>
    </xf>
    <xf numFmtId="0" fontId="54" fillId="55" borderId="0" xfId="0" applyFont="1" applyFill="1" applyAlignment="1">
      <alignment horizontal="left" vertical="top" wrapText="1"/>
    </xf>
    <xf numFmtId="0" fontId="54" fillId="0" borderId="0" xfId="0" applyFont="1" applyAlignment="1">
      <alignment horizontal="center" vertical="top" wrapText="1"/>
    </xf>
    <xf numFmtId="0" fontId="54" fillId="0" borderId="0" xfId="252" applyFont="1"/>
    <xf numFmtId="0" fontId="4" fillId="0" borderId="0" xfId="252" applyFont="1"/>
    <xf numFmtId="0" fontId="54" fillId="0" borderId="0" xfId="252" applyFont="1" applyAlignment="1">
      <alignment horizontal="right"/>
    </xf>
    <xf numFmtId="0" fontId="54" fillId="0" borderId="0" xfId="252" applyFont="1" applyAlignment="1">
      <alignment horizontal="center" vertical="center"/>
    </xf>
    <xf numFmtId="0" fontId="54" fillId="0" borderId="0" xfId="252" applyFont="1" applyAlignment="1">
      <alignment vertical="center"/>
    </xf>
    <xf numFmtId="0" fontId="75" fillId="0" borderId="10" xfId="252" applyFont="1" applyBorder="1" applyAlignment="1">
      <alignment horizontal="center" vertical="center" wrapText="1"/>
    </xf>
    <xf numFmtId="164" fontId="75" fillId="0" borderId="10" xfId="252" applyNumberFormat="1" applyFont="1" applyBorder="1" applyAlignment="1">
      <alignment horizontal="center" vertical="center" wrapText="1"/>
    </xf>
    <xf numFmtId="1" fontId="77" fillId="0" borderId="15" xfId="252" applyNumberFormat="1" applyFont="1" applyBorder="1" applyAlignment="1">
      <alignment horizontal="center" vertical="center"/>
    </xf>
    <xf numFmtId="1" fontId="77" fillId="0" borderId="11" xfId="252" applyNumberFormat="1" applyFont="1" applyBorder="1" applyAlignment="1">
      <alignment horizontal="center" vertical="center"/>
    </xf>
    <xf numFmtId="166" fontId="36" fillId="55" borderId="10" xfId="253" applyNumberFormat="1" applyFont="1" applyFill="1" applyBorder="1" applyAlignment="1">
      <alignment horizontal="center" vertical="center"/>
    </xf>
    <xf numFmtId="166" fontId="36" fillId="55" borderId="10" xfId="254" applyNumberFormat="1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0" fontId="35" fillId="0" borderId="13" xfId="252" applyFont="1" applyBorder="1" applyAlignment="1">
      <alignment horizontal="center" vertical="center" wrapText="1"/>
    </xf>
    <xf numFmtId="0" fontId="6" fillId="0" borderId="0" xfId="255" applyFont="1">
      <alignment horizontal="left" vertical="top" wrapText="1"/>
    </xf>
    <xf numFmtId="0" fontId="102" fillId="0" borderId="0" xfId="252" applyFont="1" applyAlignment="1">
      <alignment horizontal="right"/>
    </xf>
    <xf numFmtId="0" fontId="95" fillId="55" borderId="10" xfId="251" applyFont="1" applyFill="1" applyBorder="1" applyAlignment="1">
      <alignment horizontal="left" vertical="center" wrapText="1"/>
    </xf>
    <xf numFmtId="165" fontId="36" fillId="55" borderId="10" xfId="87" applyFont="1" applyFill="1" applyBorder="1" applyAlignment="1">
      <alignment horizontal="center" vertical="center"/>
    </xf>
    <xf numFmtId="165" fontId="34" fillId="55" borderId="10" xfId="87" applyFont="1" applyFill="1" applyBorder="1" applyAlignment="1">
      <alignment horizontal="center" vertical="center"/>
    </xf>
    <xf numFmtId="43" fontId="34" fillId="55" borderId="10" xfId="1" applyFont="1" applyFill="1" applyBorder="1" applyAlignment="1">
      <alignment horizontal="center" vertical="center"/>
    </xf>
    <xf numFmtId="0" fontId="36" fillId="55" borderId="10" xfId="0" applyFont="1" applyFill="1" applyBorder="1" applyAlignment="1">
      <alignment horizontal="left" vertical="top" wrapText="1"/>
    </xf>
    <xf numFmtId="0" fontId="75" fillId="55" borderId="0" xfId="0" applyFont="1" applyFill="1" applyAlignment="1">
      <alignment horizontal="left" vertical="top" wrapText="1"/>
    </xf>
    <xf numFmtId="0" fontId="76" fillId="55" borderId="10" xfId="0" applyFont="1" applyFill="1" applyBorder="1" applyAlignment="1">
      <alignment horizontal="left" vertical="top" wrapText="1"/>
    </xf>
    <xf numFmtId="164" fontId="98" fillId="55" borderId="10" xfId="0" applyNumberFormat="1" applyFont="1" applyFill="1" applyBorder="1" applyAlignment="1">
      <alignment horizontal="right" vertical="center"/>
    </xf>
    <xf numFmtId="164" fontId="94" fillId="55" borderId="10" xfId="0" applyNumberFormat="1" applyFont="1" applyFill="1" applyBorder="1" applyAlignment="1">
      <alignment horizontal="right" vertical="center"/>
    </xf>
    <xf numFmtId="0" fontId="94" fillId="55" borderId="10" xfId="0" applyFont="1" applyFill="1" applyBorder="1" applyAlignment="1">
      <alignment horizontal="center" vertical="center"/>
    </xf>
    <xf numFmtId="0" fontId="93" fillId="55" borderId="10" xfId="0" applyFont="1" applyFill="1" applyBorder="1" applyAlignment="1">
      <alignment horizontal="center" vertical="center"/>
    </xf>
    <xf numFmtId="0" fontId="93" fillId="55" borderId="10" xfId="0" applyFont="1" applyFill="1" applyBorder="1" applyAlignment="1">
      <alignment vertical="center" wrapText="1"/>
    </xf>
    <xf numFmtId="0" fontId="98" fillId="55" borderId="11" xfId="0" applyFont="1" applyFill="1" applyBorder="1" applyAlignment="1">
      <alignment horizontal="left" vertical="center" wrapText="1"/>
    </xf>
    <xf numFmtId="0" fontId="32" fillId="55" borderId="0" xfId="0" applyFont="1" applyFill="1" applyAlignment="1">
      <alignment horizontal="center" vertical="center" wrapText="1"/>
    </xf>
    <xf numFmtId="0" fontId="95" fillId="55" borderId="26" xfId="0" applyFont="1" applyFill="1" applyBorder="1" applyAlignment="1">
      <alignment horizontal="right" wrapText="1"/>
    </xf>
    <xf numFmtId="166" fontId="94" fillId="55" borderId="10" xfId="1" applyNumberFormat="1" applyFont="1" applyFill="1" applyBorder="1" applyAlignment="1">
      <alignment horizontal="center" vertical="center" wrapText="1"/>
    </xf>
    <xf numFmtId="166" fontId="94" fillId="55" borderId="10" xfId="1" applyNumberFormat="1" applyFont="1" applyFill="1" applyBorder="1" applyAlignment="1">
      <alignment horizontal="right" vertical="top"/>
    </xf>
    <xf numFmtId="166" fontId="94" fillId="55" borderId="10" xfId="1" applyNumberFormat="1" applyFont="1" applyFill="1" applyBorder="1" applyAlignment="1">
      <alignment horizontal="right" vertical="center"/>
    </xf>
    <xf numFmtId="0" fontId="93" fillId="55" borderId="10" xfId="0" applyFont="1" applyFill="1" applyBorder="1" applyAlignment="1">
      <alignment horizontal="left" vertical="center" wrapText="1"/>
    </xf>
    <xf numFmtId="0" fontId="94" fillId="55" borderId="10" xfId="249" applyFont="1" applyFill="1" applyBorder="1" applyAlignment="1">
      <alignment horizontal="left" vertical="center" wrapText="1"/>
    </xf>
    <xf numFmtId="0" fontId="96" fillId="55" borderId="10" xfId="0" applyFont="1" applyFill="1" applyBorder="1" applyAlignment="1">
      <alignment horizontal="left" vertical="top" wrapText="1"/>
    </xf>
    <xf numFmtId="0" fontId="97" fillId="55" borderId="10" xfId="0" applyFont="1" applyFill="1" applyBorder="1" applyAlignment="1">
      <alignment horizontal="left" vertical="top" wrapText="1"/>
    </xf>
    <xf numFmtId="0" fontId="96" fillId="55" borderId="10" xfId="0" applyFont="1" applyFill="1" applyBorder="1" applyAlignment="1">
      <alignment horizontal="left" vertical="center" wrapText="1"/>
    </xf>
    <xf numFmtId="0" fontId="97" fillId="55" borderId="10" xfId="0" applyFont="1" applyFill="1" applyBorder="1" applyAlignment="1">
      <alignment horizontal="left" vertical="center" wrapText="1"/>
    </xf>
    <xf numFmtId="0" fontId="97" fillId="55" borderId="10" xfId="0" applyFont="1" applyFill="1" applyBorder="1" applyAlignment="1">
      <alignment horizontal="center" vertical="center" wrapText="1"/>
    </xf>
    <xf numFmtId="0" fontId="93" fillId="55" borderId="29" xfId="0" applyFont="1" applyFill="1" applyBorder="1" applyAlignment="1">
      <alignment horizontal="center" vertical="center" wrapText="1"/>
    </xf>
    <xf numFmtId="0" fontId="34" fillId="55" borderId="10" xfId="0" applyFont="1" applyFill="1" applyBorder="1" applyAlignment="1">
      <alignment horizontal="left" vertical="center" wrapText="1"/>
    </xf>
    <xf numFmtId="0" fontId="36" fillId="55" borderId="10" xfId="0" applyFont="1" applyFill="1" applyBorder="1" applyAlignment="1">
      <alignment horizontal="center" vertical="center" wrapText="1"/>
    </xf>
    <xf numFmtId="0" fontId="36" fillId="55" borderId="10" xfId="0" applyFont="1" applyFill="1" applyBorder="1" applyAlignment="1">
      <alignment horizontal="left" vertical="center" wrapText="1"/>
    </xf>
    <xf numFmtId="0" fontId="34" fillId="55" borderId="10" xfId="0" applyFont="1" applyFill="1" applyBorder="1" applyAlignment="1">
      <alignment horizontal="center" vertical="center" wrapText="1"/>
    </xf>
    <xf numFmtId="0" fontId="34" fillId="55" borderId="0" xfId="0" applyFont="1" applyFill="1" applyAlignment="1">
      <alignment vertical="center" wrapText="1"/>
    </xf>
    <xf numFmtId="0" fontId="34" fillId="55" borderId="0" xfId="0" applyFont="1" applyFill="1" applyAlignment="1">
      <alignment horizontal="center" vertical="center" wrapText="1"/>
    </xf>
    <xf numFmtId="0" fontId="35" fillId="55" borderId="0" xfId="0" applyFont="1" applyFill="1" applyAlignment="1">
      <alignment horizontal="center" vertical="center" wrapText="1"/>
    </xf>
    <xf numFmtId="166" fontId="36" fillId="55" borderId="10" xfId="1" applyNumberFormat="1" applyFont="1" applyFill="1" applyBorder="1" applyAlignment="1">
      <alignment horizontal="center" vertical="center" wrapText="1"/>
    </xf>
    <xf numFmtId="0" fontId="34" fillId="55" borderId="25" xfId="0" applyFont="1" applyFill="1" applyBorder="1" applyAlignment="1">
      <alignment horizontal="center" vertical="center" wrapText="1"/>
    </xf>
    <xf numFmtId="0" fontId="34" fillId="55" borderId="0" xfId="0" applyFont="1" applyFill="1" applyAlignment="1">
      <alignment horizontal="left" vertical="top" wrapText="1"/>
    </xf>
    <xf numFmtId="165" fontId="36" fillId="55" borderId="10" xfId="86" applyFont="1" applyFill="1" applyBorder="1" applyAlignment="1">
      <alignment horizontal="center" vertical="center"/>
    </xf>
    <xf numFmtId="0" fontId="36" fillId="55" borderId="0" xfId="0" applyFont="1" applyFill="1" applyAlignment="1">
      <alignment horizontal="left" vertical="top" wrapText="1"/>
    </xf>
    <xf numFmtId="0" fontId="35" fillId="55" borderId="10" xfId="0" applyFont="1" applyFill="1" applyBorder="1" applyAlignment="1">
      <alignment horizontal="left" vertical="top" wrapText="1"/>
    </xf>
    <xf numFmtId="43" fontId="34" fillId="55" borderId="10" xfId="1" applyFont="1" applyFill="1" applyBorder="1" applyAlignment="1">
      <alignment horizontal="center" vertical="center" wrapText="1"/>
    </xf>
    <xf numFmtId="165" fontId="34" fillId="55" borderId="10" xfId="0" applyNumberFormat="1" applyFont="1" applyFill="1" applyBorder="1" applyAlignment="1">
      <alignment horizontal="center" vertical="center" wrapText="1"/>
    </xf>
    <xf numFmtId="0" fontId="36" fillId="55" borderId="10" xfId="0" applyFont="1" applyFill="1" applyBorder="1" applyAlignment="1">
      <alignment vertical="center" textRotation="90" wrapText="1"/>
    </xf>
    <xf numFmtId="0" fontId="93" fillId="55" borderId="10" xfId="0" applyFont="1" applyFill="1" applyBorder="1" applyAlignment="1">
      <alignment horizontal="left" vertical="top" wrapText="1"/>
    </xf>
    <xf numFmtId="0" fontId="36" fillId="0" borderId="0" xfId="0" applyFont="1" applyAlignment="1">
      <alignment vertical="center" wrapText="1"/>
    </xf>
    <xf numFmtId="0" fontId="34" fillId="57" borderId="10" xfId="23" applyFont="1" applyFill="1" applyBorder="1" applyAlignment="1">
      <alignment horizontal="center" vertical="center" wrapText="1"/>
    </xf>
    <xf numFmtId="0" fontId="34" fillId="0" borderId="0" xfId="380" applyFont="1" applyAlignment="1">
      <alignment horizontal="left" vertical="top" wrapText="1"/>
    </xf>
    <xf numFmtId="0" fontId="102" fillId="0" borderId="0" xfId="0" applyFont="1" applyAlignment="1">
      <alignment vertical="center" wrapText="1"/>
    </xf>
    <xf numFmtId="0" fontId="93" fillId="55" borderId="10" xfId="0" applyFont="1" applyFill="1" applyBorder="1" applyAlignment="1">
      <alignment horizontal="center" vertical="center" wrapText="1"/>
    </xf>
    <xf numFmtId="0" fontId="54" fillId="0" borderId="0" xfId="0" applyFont="1" applyAlignment="1">
      <alignment horizontal="center" vertical="center" wrapText="1"/>
    </xf>
    <xf numFmtId="0" fontId="34" fillId="0" borderId="10" xfId="378" applyFont="1" applyBorder="1" applyAlignment="1">
      <alignment horizontal="center" vertical="top" wrapText="1"/>
    </xf>
    <xf numFmtId="0" fontId="34" fillId="0" borderId="10" xfId="378" applyFont="1" applyBorder="1">
      <alignment horizontal="left" vertical="top" wrapText="1"/>
    </xf>
    <xf numFmtId="165" fontId="34" fillId="0" borderId="10" xfId="86" applyFont="1" applyBorder="1">
      <alignment horizontal="right" vertical="top"/>
    </xf>
    <xf numFmtId="0" fontId="54" fillId="0" borderId="0" xfId="0" applyFont="1" applyAlignment="1">
      <alignment horizontal="left" vertical="center" wrapText="1"/>
    </xf>
    <xf numFmtId="166" fontId="36" fillId="55" borderId="10" xfId="87" applyNumberFormat="1" applyFont="1" applyFill="1" applyBorder="1" applyAlignment="1">
      <alignment horizontal="right" vertical="center"/>
    </xf>
    <xf numFmtId="0" fontId="54" fillId="55" borderId="10" xfId="378" applyFont="1" applyFill="1" applyBorder="1" applyAlignment="1">
      <alignment horizontal="left" vertical="center" wrapText="1"/>
    </xf>
    <xf numFmtId="0" fontId="77" fillId="0" borderId="0" xfId="252" applyFont="1" applyAlignment="1">
      <alignment horizontal="left" vertical="center" wrapText="1"/>
    </xf>
    <xf numFmtId="0" fontId="35" fillId="0" borderId="26" xfId="252" applyFont="1" applyBorder="1" applyAlignment="1">
      <alignment horizontal="right" vertical="top" wrapText="1"/>
    </xf>
    <xf numFmtId="165" fontId="109" fillId="55" borderId="10" xfId="379" applyFont="1" applyFill="1" applyBorder="1">
      <alignment horizontal="right" vertical="top"/>
    </xf>
    <xf numFmtId="0" fontId="108" fillId="55" borderId="0" xfId="112" applyFont="1" applyFill="1" applyAlignment="1">
      <alignment vertical="center" wrapText="1"/>
    </xf>
    <xf numFmtId="0" fontId="54" fillId="0" borderId="0" xfId="252" applyFont="1" applyAlignment="1">
      <alignment horizontal="left" vertical="top"/>
    </xf>
    <xf numFmtId="166" fontId="34" fillId="55" borderId="10" xfId="252" applyNumberFormat="1" applyFont="1" applyFill="1" applyBorder="1" applyAlignment="1">
      <alignment vertical="center"/>
    </xf>
    <xf numFmtId="0" fontId="34" fillId="55" borderId="0" xfId="112" applyFont="1" applyFill="1" applyAlignment="1">
      <alignment vertical="center" wrapText="1"/>
    </xf>
    <xf numFmtId="172" fontId="34" fillId="0" borderId="0" xfId="252" applyNumberFormat="1" applyFont="1" applyAlignment="1">
      <alignment horizontal="left" vertical="center" wrapText="1"/>
    </xf>
    <xf numFmtId="0" fontId="54" fillId="55" borderId="10" xfId="378" applyFont="1" applyFill="1" applyBorder="1">
      <alignment horizontal="left" vertical="top" wrapText="1"/>
    </xf>
    <xf numFmtId="166" fontId="34" fillId="0" borderId="0" xfId="473" applyNumberFormat="1" applyFont="1" applyAlignment="1">
      <alignment horizontal="center" vertical="center" wrapText="1"/>
    </xf>
    <xf numFmtId="166" fontId="54" fillId="55" borderId="10" xfId="378" applyNumberFormat="1" applyFont="1" applyFill="1" applyBorder="1" applyAlignment="1">
      <alignment horizontal="right" vertical="center" wrapText="1"/>
    </xf>
    <xf numFmtId="166" fontId="54" fillId="55" borderId="10" xfId="378" applyNumberFormat="1" applyFont="1" applyFill="1" applyBorder="1" applyAlignment="1">
      <alignment horizontal="left" vertical="center" wrapText="1"/>
    </xf>
    <xf numFmtId="0" fontId="34" fillId="55" borderId="0" xfId="112" applyFont="1" applyFill="1" applyAlignment="1">
      <alignment horizontal="center" vertical="center" wrapText="1"/>
    </xf>
    <xf numFmtId="0" fontId="128" fillId="0" borderId="0" xfId="473" applyFont="1" applyAlignment="1">
      <alignment horizontal="left" vertical="top"/>
    </xf>
    <xf numFmtId="0" fontId="34" fillId="0" borderId="0" xfId="473" applyFont="1" applyAlignment="1">
      <alignment horizontal="center" vertical="center" wrapText="1"/>
    </xf>
    <xf numFmtId="0" fontId="96" fillId="55" borderId="10" xfId="378" applyFont="1" applyFill="1" applyBorder="1">
      <alignment horizontal="left" vertical="top" wrapText="1"/>
    </xf>
    <xf numFmtId="0" fontId="34" fillId="0" borderId="0" xfId="252" applyFont="1" applyAlignment="1">
      <alignment horizontal="left" vertical="center" wrapText="1"/>
    </xf>
    <xf numFmtId="166" fontId="128" fillId="0" borderId="0" xfId="473" applyNumberFormat="1" applyFont="1" applyAlignment="1">
      <alignment horizontal="left" vertical="top"/>
    </xf>
    <xf numFmtId="0" fontId="75" fillId="55" borderId="10" xfId="378" applyFont="1" applyFill="1" applyBorder="1" applyAlignment="1">
      <alignment horizontal="left" vertical="center" wrapText="1"/>
    </xf>
    <xf numFmtId="43" fontId="128" fillId="0" borderId="0" xfId="473" applyNumberFormat="1" applyFont="1" applyAlignment="1">
      <alignment horizontal="left" vertical="top"/>
    </xf>
    <xf numFmtId="0" fontId="34" fillId="55" borderId="10" xfId="112" applyFont="1" applyFill="1" applyBorder="1" applyAlignment="1">
      <alignment horizontal="center" vertical="center" wrapText="1"/>
    </xf>
    <xf numFmtId="0" fontId="34" fillId="0" borderId="10" xfId="473" applyFont="1" applyBorder="1" applyAlignment="1">
      <alignment horizontal="left" vertical="center" wrapText="1"/>
    </xf>
    <xf numFmtId="0" fontId="34" fillId="55" borderId="0" xfId="138" applyFont="1" applyFill="1" applyAlignment="1">
      <alignment horizontal="right" vertical="center"/>
    </xf>
    <xf numFmtId="166" fontId="75" fillId="55" borderId="10" xfId="378" applyNumberFormat="1" applyFont="1" applyFill="1" applyBorder="1" applyAlignment="1">
      <alignment horizontal="left" vertical="center" wrapText="1"/>
    </xf>
    <xf numFmtId="0" fontId="34" fillId="0" borderId="0" xfId="252" applyFont="1" applyAlignment="1">
      <alignment horizontal="left" vertical="top" wrapText="1"/>
    </xf>
    <xf numFmtId="0" fontId="0" fillId="55" borderId="0" xfId="0" applyFill="1" applyAlignment="1">
      <alignment horizontal="left" vertical="top" wrapText="1"/>
    </xf>
    <xf numFmtId="0" fontId="54" fillId="0" borderId="0" xfId="252" applyFont="1" applyAlignment="1">
      <alignment horizontal="left" vertical="center" wrapText="1"/>
    </xf>
    <xf numFmtId="0" fontId="34" fillId="0" borderId="0" xfId="252" applyFont="1" applyAlignment="1">
      <alignment horizontal="center" vertical="center" wrapText="1"/>
    </xf>
    <xf numFmtId="0" fontId="36" fillId="55" borderId="10" xfId="378" applyFont="1" applyFill="1" applyBorder="1" applyAlignment="1">
      <alignment horizontal="left" vertical="center" wrapText="1"/>
    </xf>
    <xf numFmtId="0" fontId="109" fillId="55" borderId="10" xfId="378" applyFont="1" applyFill="1" applyBorder="1">
      <alignment horizontal="left" vertical="top" wrapText="1"/>
    </xf>
    <xf numFmtId="166" fontId="34" fillId="55" borderId="10" xfId="252" applyNumberFormat="1" applyFont="1" applyFill="1" applyBorder="1" applyAlignment="1">
      <alignment horizontal="center" vertical="center"/>
    </xf>
    <xf numFmtId="164" fontId="98" fillId="0" borderId="0" xfId="427" applyNumberFormat="1" applyFont="1" applyAlignment="1">
      <alignment horizontal="right" vertical="center"/>
    </xf>
    <xf numFmtId="0" fontId="35" fillId="55" borderId="0" xfId="112" applyFont="1" applyFill="1" applyAlignment="1">
      <alignment vertical="center" wrapText="1"/>
    </xf>
    <xf numFmtId="49" fontId="34" fillId="55" borderId="0" xfId="112" applyNumberFormat="1" applyFont="1" applyFill="1" applyAlignment="1">
      <alignment horizontal="center" vertical="center" wrapText="1"/>
    </xf>
    <xf numFmtId="0" fontId="34" fillId="0" borderId="0" xfId="473" applyFont="1" applyAlignment="1">
      <alignment horizontal="left" vertical="center" wrapText="1"/>
    </xf>
    <xf numFmtId="0" fontId="54" fillId="0" borderId="0" xfId="252" applyFont="1" applyAlignment="1">
      <alignment horizontal="left" vertical="top" wrapText="1"/>
    </xf>
    <xf numFmtId="0" fontId="34" fillId="0" borderId="0" xfId="473" applyFont="1" applyAlignment="1">
      <alignment horizontal="right" vertical="center" wrapText="1"/>
    </xf>
    <xf numFmtId="172" fontId="34" fillId="55" borderId="0" xfId="264" applyNumberFormat="1" applyFont="1" applyFill="1"/>
    <xf numFmtId="166" fontId="129" fillId="55" borderId="10" xfId="473" applyNumberFormat="1" applyFont="1" applyFill="1" applyBorder="1" applyAlignment="1">
      <alignment vertical="center"/>
    </xf>
    <xf numFmtId="0" fontId="36" fillId="55" borderId="0" xfId="112" applyFont="1" applyFill="1" applyAlignment="1">
      <alignment vertical="center" wrapText="1"/>
    </xf>
    <xf numFmtId="0" fontId="34" fillId="55" borderId="10" xfId="252" applyFont="1" applyFill="1" applyBorder="1" applyAlignment="1">
      <alignment horizontal="left" vertical="center"/>
    </xf>
    <xf numFmtId="166" fontId="54" fillId="0" borderId="0" xfId="252" applyNumberFormat="1" applyFont="1" applyAlignment="1">
      <alignment horizontal="left" vertical="center" wrapText="1"/>
    </xf>
    <xf numFmtId="0" fontId="34" fillId="55" borderId="0" xfId="138" applyFont="1" applyFill="1" applyAlignment="1">
      <alignment horizontal="right" wrapText="1"/>
    </xf>
    <xf numFmtId="0" fontId="75" fillId="55" borderId="10" xfId="378" applyFont="1" applyFill="1" applyBorder="1">
      <alignment horizontal="left" vertical="top" wrapText="1"/>
    </xf>
    <xf numFmtId="169" fontId="107" fillId="55" borderId="0" xfId="112" applyNumberFormat="1" applyFont="1" applyFill="1" applyAlignment="1">
      <alignment vertical="center" wrapText="1"/>
    </xf>
    <xf numFmtId="165" fontId="34" fillId="55" borderId="10" xfId="86" applyFont="1" applyFill="1" applyBorder="1">
      <alignment horizontal="right" vertical="top"/>
    </xf>
    <xf numFmtId="0" fontId="34" fillId="55" borderId="10" xfId="378" applyFont="1" applyFill="1" applyBorder="1">
      <alignment horizontal="left" vertical="top" wrapText="1"/>
    </xf>
    <xf numFmtId="0" fontId="36" fillId="55" borderId="10" xfId="378" applyFont="1" applyFill="1" applyBorder="1">
      <alignment horizontal="left" vertical="top" wrapText="1"/>
    </xf>
    <xf numFmtId="165" fontId="36" fillId="55" borderId="10" xfId="86" applyFont="1" applyFill="1" applyBorder="1" applyAlignment="1">
      <alignment horizontal="right" vertical="center"/>
    </xf>
    <xf numFmtId="165" fontId="34" fillId="55" borderId="10" xfId="86" applyFont="1" applyFill="1" applyBorder="1" applyAlignment="1">
      <alignment horizontal="right" vertical="center"/>
    </xf>
    <xf numFmtId="165" fontId="36" fillId="55" borderId="10" xfId="87" applyFont="1" applyFill="1" applyBorder="1" applyAlignment="1">
      <alignment horizontal="right" vertical="center"/>
    </xf>
    <xf numFmtId="165" fontId="36" fillId="55" borderId="10" xfId="86" applyFont="1" applyFill="1" applyBorder="1">
      <alignment horizontal="right" vertical="top"/>
    </xf>
    <xf numFmtId="166" fontId="34" fillId="55" borderId="10" xfId="472" applyNumberFormat="1" applyFont="1" applyFill="1" applyBorder="1" applyAlignment="1">
      <alignment horizontal="center" vertical="top" wrapText="1"/>
    </xf>
    <xf numFmtId="166" fontId="34" fillId="55" borderId="10" xfId="472" applyNumberFormat="1" applyFont="1" applyFill="1" applyBorder="1" applyAlignment="1">
      <alignment horizontal="left" vertical="top" wrapText="1"/>
    </xf>
    <xf numFmtId="165" fontId="96" fillId="55" borderId="10" xfId="86" applyFont="1" applyFill="1" applyBorder="1">
      <alignment horizontal="right" vertical="top"/>
    </xf>
    <xf numFmtId="165" fontId="34" fillId="55" borderId="10" xfId="87" applyFont="1" applyFill="1" applyBorder="1" applyAlignment="1">
      <alignment horizontal="right" vertical="center"/>
    </xf>
    <xf numFmtId="176" fontId="36" fillId="57" borderId="10" xfId="23" applyNumberFormat="1" applyFont="1" applyFill="1" applyBorder="1" applyAlignment="1">
      <alignment horizontal="center" vertical="center" wrapText="1"/>
    </xf>
    <xf numFmtId="165" fontId="34" fillId="0" borderId="10" xfId="86" applyFont="1" applyBorder="1" applyAlignment="1">
      <alignment horizontal="center" vertical="top" wrapText="1"/>
    </xf>
    <xf numFmtId="0" fontId="54" fillId="0" borderId="10" xfId="0" applyFont="1" applyBorder="1" applyAlignment="1">
      <alignment horizontal="left" vertical="top" wrapText="1"/>
    </xf>
    <xf numFmtId="0" fontId="54" fillId="0" borderId="10" xfId="0" applyFont="1" applyBorder="1" applyAlignment="1">
      <alignment horizontal="center" vertical="top" wrapText="1"/>
    </xf>
    <xf numFmtId="168" fontId="34" fillId="0" borderId="10" xfId="86" applyNumberFormat="1" applyFont="1" applyBorder="1">
      <alignment horizontal="right" vertical="top"/>
    </xf>
    <xf numFmtId="0" fontId="75" fillId="0" borderId="10" xfId="0" applyFont="1" applyBorder="1" applyAlignment="1">
      <alignment horizontal="left" vertical="top" wrapText="1"/>
    </xf>
    <xf numFmtId="165" fontId="75" fillId="0" borderId="10" xfId="0" applyNumberFormat="1" applyFont="1" applyBorder="1" applyAlignment="1">
      <alignment horizontal="center" vertical="top" wrapText="1"/>
    </xf>
    <xf numFmtId="0" fontId="75" fillId="0" borderId="0" xfId="0" applyFont="1" applyAlignment="1">
      <alignment horizontal="center" vertical="top" wrapText="1"/>
    </xf>
    <xf numFmtId="0" fontId="36" fillId="0" borderId="10" xfId="378" applyFont="1" applyBorder="1">
      <alignment horizontal="left" vertical="top" wrapText="1"/>
    </xf>
    <xf numFmtId="165" fontId="36" fillId="0" borderId="10" xfId="86" applyFont="1" applyBorder="1" applyAlignment="1">
      <alignment horizontal="center" vertical="top" wrapText="1"/>
    </xf>
    <xf numFmtId="0" fontId="54" fillId="55" borderId="10" xfId="0" applyFont="1" applyFill="1" applyBorder="1" applyAlignment="1">
      <alignment horizontal="left" vertical="top" wrapText="1"/>
    </xf>
    <xf numFmtId="0" fontId="93" fillId="55" borderId="10" xfId="250" applyFont="1" applyFill="1" applyBorder="1" applyAlignment="1">
      <alignment horizontal="left" vertical="center" wrapText="1"/>
    </xf>
    <xf numFmtId="166" fontId="54" fillId="55" borderId="0" xfId="1" applyNumberFormat="1" applyFont="1" applyFill="1"/>
    <xf numFmtId="0" fontId="93" fillId="55" borderId="10" xfId="249" applyFont="1" applyFill="1" applyBorder="1" applyAlignment="1">
      <alignment horizontal="left" vertical="center" wrapText="1"/>
    </xf>
    <xf numFmtId="166" fontId="93" fillId="55" borderId="10" xfId="1" applyNumberFormat="1" applyFont="1" applyFill="1" applyBorder="1" applyAlignment="1">
      <alignment horizontal="left" vertical="center" wrapText="1"/>
    </xf>
    <xf numFmtId="0" fontId="54" fillId="55" borderId="0" xfId="0" applyFont="1" applyFill="1" applyAlignment="1">
      <alignment horizontal="center" vertical="top" wrapText="1"/>
    </xf>
    <xf numFmtId="0" fontId="109" fillId="55" borderId="10" xfId="0" applyFont="1" applyFill="1" applyBorder="1" applyAlignment="1">
      <alignment horizontal="left" vertical="top" wrapText="1"/>
    </xf>
    <xf numFmtId="43" fontId="54" fillId="55" borderId="0" xfId="0" applyNumberFormat="1" applyFont="1" applyFill="1"/>
    <xf numFmtId="0" fontId="93" fillId="55" borderId="0" xfId="0" applyFont="1" applyFill="1" applyAlignment="1">
      <alignment horizontal="left" vertical="top" wrapText="1"/>
    </xf>
    <xf numFmtId="0" fontId="94" fillId="55" borderId="10" xfId="0" applyFont="1" applyFill="1" applyBorder="1" applyAlignment="1">
      <alignment horizontal="left" vertical="top" wrapText="1"/>
    </xf>
    <xf numFmtId="169" fontId="54" fillId="55" borderId="0" xfId="0" applyNumberFormat="1" applyFont="1" applyFill="1" applyAlignment="1">
      <alignment horizontal="left" vertical="top" wrapText="1"/>
    </xf>
    <xf numFmtId="0" fontId="97" fillId="55" borderId="10" xfId="378" applyFont="1" applyFill="1" applyBorder="1">
      <alignment horizontal="left" vertical="top" wrapText="1"/>
    </xf>
    <xf numFmtId="0" fontId="54" fillId="55" borderId="0" xfId="0" applyFont="1" applyFill="1" applyAlignment="1">
      <alignment horizontal="left" vertical="center"/>
    </xf>
    <xf numFmtId="0" fontId="34" fillId="55" borderId="0" xfId="0" applyFont="1" applyFill="1"/>
    <xf numFmtId="0" fontId="95" fillId="55" borderId="10" xfId="0" applyFont="1" applyFill="1" applyBorder="1" applyAlignment="1">
      <alignment horizontal="left" vertical="top" wrapText="1"/>
    </xf>
    <xf numFmtId="0" fontId="32" fillId="55" borderId="10" xfId="0" applyFont="1" applyFill="1" applyBorder="1" applyAlignment="1">
      <alignment horizontal="left" vertical="top" wrapText="1"/>
    </xf>
    <xf numFmtId="165" fontId="32" fillId="55" borderId="10" xfId="256" applyFont="1" applyFill="1" applyBorder="1">
      <alignment horizontal="right" vertical="top"/>
    </xf>
    <xf numFmtId="0" fontId="95" fillId="55" borderId="0" xfId="0" applyFont="1" applyFill="1" applyAlignment="1">
      <alignment horizontal="left" vertical="top" wrapText="1"/>
    </xf>
    <xf numFmtId="0" fontId="95" fillId="55" borderId="10" xfId="0" applyFont="1" applyFill="1" applyBorder="1" applyAlignment="1">
      <alignment horizontal="right" vertical="top" wrapText="1"/>
    </xf>
    <xf numFmtId="0" fontId="93" fillId="55" borderId="25" xfId="0" applyFont="1" applyFill="1" applyBorder="1" applyAlignment="1">
      <alignment horizontal="left" vertical="top" wrapText="1"/>
    </xf>
    <xf numFmtId="0" fontId="96" fillId="55" borderId="10" xfId="0" applyFont="1" applyFill="1" applyBorder="1" applyAlignment="1">
      <alignment horizontal="right" vertical="top" wrapText="1"/>
    </xf>
    <xf numFmtId="165" fontId="97" fillId="55" borderId="10" xfId="256" applyFont="1" applyFill="1" applyBorder="1">
      <alignment horizontal="right" vertical="top"/>
    </xf>
    <xf numFmtId="0" fontId="34" fillId="55" borderId="10" xfId="378" applyFont="1" applyFill="1" applyBorder="1" applyAlignment="1">
      <alignment horizontal="left" vertical="center" wrapText="1"/>
    </xf>
    <xf numFmtId="43" fontId="93" fillId="55" borderId="0" xfId="0" applyNumberFormat="1" applyFont="1" applyFill="1" applyAlignment="1">
      <alignment horizontal="left" vertical="top" wrapText="1"/>
    </xf>
    <xf numFmtId="166" fontId="34" fillId="55" borderId="0" xfId="1" applyNumberFormat="1" applyFont="1" applyFill="1"/>
    <xf numFmtId="166" fontId="34" fillId="55" borderId="25" xfId="1" applyNumberFormat="1" applyFont="1" applyFill="1" applyBorder="1" applyAlignment="1">
      <alignment horizontal="center" vertical="center" wrapText="1"/>
    </xf>
    <xf numFmtId="166" fontId="32" fillId="55" borderId="10" xfId="1" applyNumberFormat="1" applyFont="1" applyFill="1" applyBorder="1" applyAlignment="1">
      <alignment horizontal="right" vertical="top"/>
    </xf>
    <xf numFmtId="166" fontId="32" fillId="55" borderId="10" xfId="1" applyNumberFormat="1" applyFont="1" applyFill="1" applyBorder="1" applyAlignment="1">
      <alignment horizontal="right" vertical="top" wrapText="1"/>
    </xf>
    <xf numFmtId="166" fontId="96" fillId="55" borderId="10" xfId="1" applyNumberFormat="1" applyFont="1" applyFill="1" applyBorder="1" applyAlignment="1">
      <alignment horizontal="right" vertical="top" wrapText="1"/>
    </xf>
    <xf numFmtId="166" fontId="97" fillId="55" borderId="10" xfId="1" applyNumberFormat="1" applyFont="1" applyFill="1" applyBorder="1" applyAlignment="1">
      <alignment horizontal="right" vertical="top"/>
    </xf>
    <xf numFmtId="166" fontId="36" fillId="55" borderId="10" xfId="1" applyNumberFormat="1" applyFont="1" applyFill="1" applyBorder="1" applyAlignment="1">
      <alignment horizontal="left" vertical="top"/>
    </xf>
    <xf numFmtId="166" fontId="36" fillId="55" borderId="10" xfId="1" applyNumberFormat="1" applyFont="1" applyFill="1" applyBorder="1" applyAlignment="1">
      <alignment horizontal="left" vertical="top" wrapText="1"/>
    </xf>
    <xf numFmtId="0" fontId="103" fillId="55" borderId="26" xfId="0" applyFont="1" applyFill="1" applyBorder="1" applyAlignment="1">
      <alignment horizontal="right"/>
    </xf>
    <xf numFmtId="0" fontId="95" fillId="55" borderId="25" xfId="0" applyFont="1" applyFill="1" applyBorder="1" applyAlignment="1">
      <alignment horizontal="center" vertical="center" wrapText="1"/>
    </xf>
    <xf numFmtId="0" fontId="54" fillId="55" borderId="25" xfId="0" applyFont="1" applyFill="1" applyBorder="1" applyAlignment="1">
      <alignment horizontal="center" vertical="center" wrapText="1"/>
    </xf>
    <xf numFmtId="0" fontId="75" fillId="55" borderId="25" xfId="0" applyFont="1" applyFill="1" applyBorder="1" applyAlignment="1">
      <alignment horizontal="center" vertical="center" wrapText="1"/>
    </xf>
    <xf numFmtId="166" fontId="32" fillId="55" borderId="10" xfId="0" applyNumberFormat="1" applyFont="1" applyFill="1" applyBorder="1" applyAlignment="1">
      <alignment horizontal="left" vertical="top"/>
    </xf>
    <xf numFmtId="165" fontId="32" fillId="55" borderId="10" xfId="257" applyNumberFormat="1" applyFont="1" applyFill="1" applyBorder="1" applyAlignment="1">
      <alignment vertical="center"/>
    </xf>
    <xf numFmtId="0" fontId="75" fillId="55" borderId="10" xfId="257" applyFont="1" applyFill="1" applyBorder="1">
      <alignment horizontal="left" vertical="top" wrapText="1"/>
    </xf>
    <xf numFmtId="165" fontId="75" fillId="55" borderId="10" xfId="256" applyFont="1" applyFill="1" applyBorder="1" applyAlignment="1">
      <alignment vertical="center"/>
    </xf>
    <xf numFmtId="174" fontId="95" fillId="55" borderId="10" xfId="0" applyNumberFormat="1" applyFont="1" applyFill="1" applyBorder="1" applyAlignment="1">
      <alignment horizontal="right" vertical="top" wrapText="1"/>
    </xf>
    <xf numFmtId="171" fontId="95" fillId="55" borderId="10" xfId="0" applyNumberFormat="1" applyFont="1" applyFill="1" applyBorder="1" applyAlignment="1">
      <alignment horizontal="right" vertical="top" wrapText="1"/>
    </xf>
    <xf numFmtId="175" fontId="95" fillId="55" borderId="10" xfId="1" applyNumberFormat="1" applyFont="1" applyFill="1" applyBorder="1" applyAlignment="1">
      <alignment horizontal="right" vertical="top" wrapText="1"/>
    </xf>
    <xf numFmtId="0" fontId="32" fillId="55" borderId="10" xfId="0" applyFont="1" applyFill="1" applyBorder="1" applyAlignment="1">
      <alignment horizontal="left" vertical="top"/>
    </xf>
    <xf numFmtId="0" fontId="32" fillId="55" borderId="10" xfId="259" applyFont="1" applyFill="1" applyBorder="1">
      <alignment horizontal="left" vertical="top" wrapText="1"/>
    </xf>
    <xf numFmtId="0" fontId="132" fillId="55" borderId="10" xfId="257" applyFont="1" applyFill="1" applyBorder="1">
      <alignment horizontal="left" vertical="top" wrapText="1"/>
    </xf>
    <xf numFmtId="0" fontId="32" fillId="55" borderId="10" xfId="257" applyFont="1" applyFill="1" applyBorder="1">
      <alignment horizontal="left" vertical="top" wrapText="1"/>
    </xf>
    <xf numFmtId="169" fontId="32" fillId="55" borderId="10" xfId="1" applyNumberFormat="1" applyFont="1" applyFill="1" applyBorder="1" applyAlignment="1">
      <alignment horizontal="center" vertical="center"/>
    </xf>
    <xf numFmtId="166" fontId="32" fillId="55" borderId="10" xfId="1" applyNumberFormat="1" applyFont="1" applyFill="1" applyBorder="1" applyAlignment="1">
      <alignment horizontal="center" vertical="center"/>
    </xf>
    <xf numFmtId="0" fontId="95" fillId="55" borderId="10" xfId="378" applyFont="1" applyFill="1" applyBorder="1">
      <alignment horizontal="left" vertical="top" wrapText="1"/>
    </xf>
    <xf numFmtId="0" fontId="95" fillId="55" borderId="10" xfId="378" applyFont="1" applyFill="1" applyBorder="1" applyAlignment="1">
      <alignment horizontal="right" vertical="top" wrapText="1"/>
    </xf>
    <xf numFmtId="168" fontId="54" fillId="55" borderId="10" xfId="87" applyNumberFormat="1" applyFont="1" applyFill="1" applyBorder="1" applyAlignment="1">
      <alignment horizontal="right" vertical="center"/>
    </xf>
    <xf numFmtId="0" fontId="75" fillId="55" borderId="10" xfId="0" applyFont="1" applyFill="1" applyBorder="1" applyAlignment="1">
      <alignment horizontal="left" vertical="top" wrapText="1"/>
    </xf>
    <xf numFmtId="165" fontId="54" fillId="55" borderId="0" xfId="0" applyNumberFormat="1" applyFont="1" applyFill="1"/>
    <xf numFmtId="0" fontId="133" fillId="55" borderId="10" xfId="0" applyFont="1" applyFill="1" applyBorder="1" applyAlignment="1">
      <alignment horizontal="left" vertical="top" wrapText="1"/>
    </xf>
    <xf numFmtId="166" fontId="133" fillId="55" borderId="10" xfId="1" applyNumberFormat="1" applyFont="1" applyFill="1" applyBorder="1" applyAlignment="1">
      <alignment horizontal="right" vertical="top" wrapText="1"/>
    </xf>
    <xf numFmtId="166" fontId="93" fillId="55" borderId="0" xfId="0" applyNumberFormat="1" applyFont="1" applyFill="1" applyAlignment="1">
      <alignment horizontal="left" vertical="top" wrapText="1"/>
    </xf>
    <xf numFmtId="166" fontId="54" fillId="55" borderId="0" xfId="0" applyNumberFormat="1" applyFont="1" applyFill="1"/>
    <xf numFmtId="165" fontId="95" fillId="55" borderId="0" xfId="0" applyNumberFormat="1" applyFont="1" applyFill="1" applyAlignment="1">
      <alignment horizontal="left" vertical="top" wrapText="1"/>
    </xf>
    <xf numFmtId="166" fontId="95" fillId="55" borderId="0" xfId="0" applyNumberFormat="1" applyFont="1" applyFill="1"/>
    <xf numFmtId="0" fontId="54" fillId="55" borderId="10" xfId="257" applyFont="1" applyFill="1" applyBorder="1">
      <alignment horizontal="left" vertical="top" wrapText="1"/>
    </xf>
    <xf numFmtId="0" fontId="132" fillId="55" borderId="10" xfId="259" applyFont="1" applyFill="1" applyBorder="1">
      <alignment horizontal="left" vertical="top" wrapText="1"/>
    </xf>
    <xf numFmtId="166" fontId="32" fillId="55" borderId="10" xfId="1" applyNumberFormat="1" applyFont="1" applyFill="1" applyBorder="1" applyAlignment="1">
      <alignment horizontal="center" vertical="center" wrapText="1"/>
    </xf>
    <xf numFmtId="0" fontId="54" fillId="55" borderId="10" xfId="0" applyFont="1" applyFill="1" applyBorder="1"/>
    <xf numFmtId="172" fontId="95" fillId="55" borderId="0" xfId="0" applyNumberFormat="1" applyFont="1" applyFill="1"/>
    <xf numFmtId="168" fontId="54" fillId="0" borderId="0" xfId="0" applyNumberFormat="1" applyFont="1" applyAlignment="1">
      <alignment horizontal="center" vertical="top" wrapText="1"/>
    </xf>
    <xf numFmtId="166" fontId="98" fillId="55" borderId="10" xfId="1" applyNumberFormat="1" applyFont="1" applyFill="1" applyBorder="1" applyAlignment="1">
      <alignment horizontal="right" vertical="top" wrapText="1"/>
    </xf>
    <xf numFmtId="0" fontId="98" fillId="55" borderId="10" xfId="0" applyFont="1" applyFill="1" applyBorder="1" applyAlignment="1">
      <alignment horizontal="right" vertical="top" wrapText="1"/>
    </xf>
    <xf numFmtId="175" fontId="98" fillId="55" borderId="10" xfId="1" applyNumberFormat="1" applyFont="1" applyFill="1" applyBorder="1" applyAlignment="1">
      <alignment horizontal="right" vertical="top" wrapText="1"/>
    </xf>
    <xf numFmtId="166" fontId="77" fillId="55" borderId="11" xfId="1" applyNumberFormat="1" applyFont="1" applyFill="1" applyBorder="1" applyAlignment="1">
      <alignment horizontal="right" vertical="top" wrapText="1"/>
    </xf>
    <xf numFmtId="166" fontId="32" fillId="55" borderId="10" xfId="0" applyNumberFormat="1" applyFont="1" applyFill="1" applyBorder="1" applyAlignment="1">
      <alignment horizontal="right" vertical="top" wrapText="1"/>
    </xf>
    <xf numFmtId="0" fontId="36" fillId="55" borderId="25" xfId="0" applyFont="1" applyFill="1" applyBorder="1" applyAlignment="1">
      <alignment vertical="top" wrapText="1"/>
    </xf>
    <xf numFmtId="0" fontId="36" fillId="55" borderId="15" xfId="0" applyFont="1" applyFill="1" applyBorder="1" applyAlignment="1">
      <alignment vertical="top" wrapText="1"/>
    </xf>
    <xf numFmtId="0" fontId="36" fillId="55" borderId="11" xfId="0" applyFont="1" applyFill="1" applyBorder="1" applyAlignment="1">
      <alignment vertical="top" wrapText="1"/>
    </xf>
    <xf numFmtId="0" fontId="98" fillId="55" borderId="10" xfId="0" applyFont="1" applyFill="1" applyBorder="1" applyAlignment="1">
      <alignment horizontal="left" vertical="top" wrapText="1"/>
    </xf>
    <xf numFmtId="166" fontId="75" fillId="55" borderId="10" xfId="1" applyNumberFormat="1" applyFont="1" applyFill="1" applyBorder="1" applyAlignment="1">
      <alignment horizontal="center" vertical="center"/>
    </xf>
    <xf numFmtId="178" fontId="98" fillId="55" borderId="10" xfId="0" applyNumberFormat="1" applyFont="1" applyFill="1" applyBorder="1" applyAlignment="1">
      <alignment horizontal="center" vertical="center" wrapText="1"/>
    </xf>
    <xf numFmtId="175" fontId="36" fillId="55" borderId="10" xfId="1" applyNumberFormat="1" applyFont="1" applyFill="1" applyBorder="1" applyAlignment="1">
      <alignment horizontal="center" vertical="center" wrapText="1"/>
    </xf>
    <xf numFmtId="169" fontId="134" fillId="0" borderId="0" xfId="474" applyNumberFormat="1" applyFont="1" applyAlignment="1">
      <alignment vertical="center" wrapText="1"/>
    </xf>
    <xf numFmtId="0" fontId="9" fillId="0" borderId="0" xfId="474" applyAlignment="1">
      <alignment horizontal="left" vertical="top" wrapText="1"/>
    </xf>
    <xf numFmtId="0" fontId="34" fillId="0" borderId="0" xfId="474" applyFont="1" applyAlignment="1">
      <alignment horizontal="left" vertical="top" wrapText="1"/>
    </xf>
    <xf numFmtId="0" fontId="36" fillId="0" borderId="0" xfId="474" applyFont="1" applyAlignment="1">
      <alignment vertical="center" wrapText="1"/>
    </xf>
    <xf numFmtId="0" fontId="34" fillId="0" borderId="0" xfId="474" applyFont="1" applyAlignment="1">
      <alignment horizontal="right" vertical="center" wrapText="1"/>
    </xf>
    <xf numFmtId="0" fontId="36" fillId="55" borderId="32" xfId="0" applyFont="1" applyFill="1" applyBorder="1" applyAlignment="1">
      <alignment horizontal="center" vertical="center" wrapText="1"/>
    </xf>
    <xf numFmtId="166" fontId="36" fillId="55" borderId="33" xfId="0" applyNumberFormat="1" applyFont="1" applyFill="1" applyBorder="1" applyAlignment="1">
      <alignment horizontal="center" vertical="center"/>
    </xf>
    <xf numFmtId="0" fontId="36" fillId="0" borderId="10" xfId="474" applyFont="1" applyBorder="1" applyAlignment="1">
      <alignment wrapText="1"/>
    </xf>
    <xf numFmtId="166" fontId="36" fillId="0" borderId="10" xfId="247" applyNumberFormat="1" applyFont="1" applyFill="1" applyBorder="1" applyAlignment="1">
      <alignment vertical="center"/>
    </xf>
    <xf numFmtId="166" fontId="36" fillId="0" borderId="10" xfId="247" applyNumberFormat="1" applyFont="1" applyFill="1" applyBorder="1" applyAlignment="1">
      <alignment horizontal="center" vertical="center"/>
    </xf>
    <xf numFmtId="0" fontId="34" fillId="0" borderId="10" xfId="474" applyFont="1" applyBorder="1" applyAlignment="1">
      <alignment vertical="center" wrapText="1"/>
    </xf>
    <xf numFmtId="166" fontId="34" fillId="0" borderId="10" xfId="247" applyNumberFormat="1" applyFont="1" applyFill="1" applyBorder="1" applyAlignment="1">
      <alignment vertical="center"/>
    </xf>
    <xf numFmtId="166" fontId="34" fillId="0" borderId="10" xfId="247" applyNumberFormat="1" applyFont="1" applyFill="1" applyBorder="1" applyAlignment="1">
      <alignment horizontal="center" vertical="center"/>
    </xf>
    <xf numFmtId="0" fontId="36" fillId="0" borderId="10" xfId="474" applyFont="1" applyBorder="1" applyAlignment="1">
      <alignment vertical="center" wrapText="1"/>
    </xf>
    <xf numFmtId="166" fontId="36" fillId="0" borderId="10" xfId="247" applyNumberFormat="1" applyFont="1" applyFill="1" applyBorder="1" applyAlignment="1">
      <alignment horizontal="left" vertical="center"/>
    </xf>
    <xf numFmtId="165" fontId="9" fillId="0" borderId="0" xfId="474" applyNumberFormat="1" applyAlignment="1">
      <alignment horizontal="left" vertical="top" wrapText="1"/>
    </xf>
    <xf numFmtId="175" fontId="96" fillId="55" borderId="10" xfId="1" applyNumberFormat="1" applyFont="1" applyFill="1" applyBorder="1" applyAlignment="1">
      <alignment horizontal="right" vertical="top" wrapText="1"/>
    </xf>
    <xf numFmtId="175" fontId="96" fillId="55" borderId="10" xfId="0" applyNumberFormat="1" applyFont="1" applyFill="1" applyBorder="1" applyAlignment="1">
      <alignment horizontal="right" vertical="top" wrapText="1"/>
    </xf>
    <xf numFmtId="175" fontId="133" fillId="55" borderId="10" xfId="0" applyNumberFormat="1" applyFont="1" applyFill="1" applyBorder="1" applyAlignment="1">
      <alignment horizontal="right" vertical="top" wrapText="1"/>
    </xf>
    <xf numFmtId="171" fontId="98" fillId="55" borderId="10" xfId="0" applyNumberFormat="1" applyFont="1" applyFill="1" applyBorder="1" applyAlignment="1">
      <alignment horizontal="center" vertical="center" wrapText="1"/>
    </xf>
    <xf numFmtId="175" fontId="32" fillId="55" borderId="10" xfId="1" applyNumberFormat="1" applyFont="1" applyFill="1" applyBorder="1" applyAlignment="1">
      <alignment horizontal="left" vertical="top" wrapText="1"/>
    </xf>
    <xf numFmtId="175" fontId="34" fillId="55" borderId="10" xfId="1" applyNumberFormat="1" applyFont="1" applyFill="1" applyBorder="1" applyAlignment="1">
      <alignment horizontal="right" vertical="center"/>
    </xf>
    <xf numFmtId="175" fontId="93" fillId="55" borderId="10" xfId="1" applyNumberFormat="1" applyFont="1" applyFill="1" applyBorder="1" applyAlignment="1">
      <alignment horizontal="right" vertical="top" wrapText="1"/>
    </xf>
    <xf numFmtId="0" fontId="107" fillId="55" borderId="0" xfId="0" applyFont="1" applyFill="1" applyAlignment="1">
      <alignment horizontal="left" vertical="top" wrapText="1"/>
    </xf>
    <xf numFmtId="165" fontId="107" fillId="55" borderId="0" xfId="0" applyNumberFormat="1" applyFont="1" applyFill="1" applyAlignment="1">
      <alignment horizontal="left" vertical="top" wrapText="1"/>
    </xf>
    <xf numFmtId="165" fontId="34" fillId="55" borderId="10" xfId="87" applyFont="1" applyFill="1" applyBorder="1" applyAlignment="1">
      <alignment vertical="center"/>
    </xf>
    <xf numFmtId="179" fontId="35" fillId="55" borderId="31" xfId="259" applyNumberFormat="1" applyFont="1" applyFill="1" applyBorder="1" applyAlignment="1">
      <alignment horizontal="right" vertical="top" wrapText="1"/>
    </xf>
    <xf numFmtId="166" fontId="75" fillId="55" borderId="10" xfId="0" applyNumberFormat="1" applyFont="1" applyFill="1" applyBorder="1" applyAlignment="1">
      <alignment horizontal="left" vertical="top"/>
    </xf>
    <xf numFmtId="166" fontId="75" fillId="55" borderId="10" xfId="1" applyNumberFormat="1" applyFont="1" applyFill="1" applyBorder="1" applyAlignment="1">
      <alignment horizontal="left" vertical="top" wrapText="1"/>
    </xf>
    <xf numFmtId="166" fontId="32" fillId="55" borderId="0" xfId="0" applyNumberFormat="1" applyFont="1" applyFill="1" applyAlignment="1">
      <alignment horizontal="center" vertical="center" wrapText="1"/>
    </xf>
    <xf numFmtId="166" fontId="94" fillId="55" borderId="10" xfId="0" applyNumberFormat="1" applyFont="1" applyFill="1" applyBorder="1" applyAlignment="1">
      <alignment horizontal="center" vertical="center" wrapText="1"/>
    </xf>
    <xf numFmtId="166" fontId="34" fillId="55" borderId="0" xfId="0" applyNumberFormat="1" applyFont="1" applyFill="1"/>
    <xf numFmtId="166" fontId="35" fillId="55" borderId="26" xfId="0" applyNumberFormat="1" applyFont="1" applyFill="1" applyBorder="1" applyAlignment="1">
      <alignment horizontal="right"/>
    </xf>
    <xf numFmtId="166" fontId="34" fillId="55" borderId="25" xfId="0" applyNumberFormat="1" applyFont="1" applyFill="1" applyBorder="1" applyAlignment="1">
      <alignment horizontal="center" vertical="center" wrapText="1"/>
    </xf>
    <xf numFmtId="166" fontId="36" fillId="55" borderId="25" xfId="0" applyNumberFormat="1" applyFont="1" applyFill="1" applyBorder="1" applyAlignment="1">
      <alignment horizontal="center" vertical="center" wrapText="1"/>
    </xf>
    <xf numFmtId="166" fontId="94" fillId="55" borderId="10" xfId="256" applyNumberFormat="1" applyFont="1" applyFill="1" applyBorder="1">
      <alignment horizontal="right" vertical="top"/>
    </xf>
    <xf numFmtId="166" fontId="94" fillId="55" borderId="10" xfId="0" applyNumberFormat="1" applyFont="1" applyFill="1" applyBorder="1" applyAlignment="1">
      <alignment horizontal="left" vertical="top" wrapText="1"/>
    </xf>
    <xf numFmtId="166" fontId="94" fillId="55" borderId="10" xfId="0" applyNumberFormat="1" applyFont="1" applyFill="1" applyBorder="1" applyAlignment="1">
      <alignment horizontal="right" vertical="top" wrapText="1"/>
    </xf>
    <xf numFmtId="166" fontId="32" fillId="55" borderId="10" xfId="256" applyNumberFormat="1" applyFont="1" applyFill="1" applyBorder="1">
      <alignment horizontal="right" vertical="top"/>
    </xf>
    <xf numFmtId="166" fontId="95" fillId="55" borderId="10" xfId="0" applyNumberFormat="1" applyFont="1" applyFill="1" applyBorder="1" applyAlignment="1">
      <alignment horizontal="right" vertical="top" wrapText="1"/>
    </xf>
    <xf numFmtId="166" fontId="133" fillId="55" borderId="10" xfId="0" applyNumberFormat="1" applyFont="1" applyFill="1" applyBorder="1" applyAlignment="1">
      <alignment horizontal="right" vertical="top" wrapText="1"/>
    </xf>
    <xf numFmtId="166" fontId="97" fillId="55" borderId="10" xfId="256" applyNumberFormat="1" applyFont="1" applyFill="1" applyBorder="1">
      <alignment horizontal="right" vertical="top"/>
    </xf>
    <xf numFmtId="166" fontId="96" fillId="55" borderId="10" xfId="0" applyNumberFormat="1" applyFont="1" applyFill="1" applyBorder="1" applyAlignment="1">
      <alignment horizontal="right" vertical="top" wrapText="1"/>
    </xf>
    <xf numFmtId="166" fontId="35" fillId="55" borderId="31" xfId="259" applyNumberFormat="1" applyFont="1" applyFill="1" applyBorder="1" applyAlignment="1">
      <alignment horizontal="center" vertical="top" wrapText="1"/>
    </xf>
    <xf numFmtId="166" fontId="98" fillId="55" borderId="10" xfId="0" applyNumberFormat="1" applyFont="1" applyFill="1" applyBorder="1" applyAlignment="1">
      <alignment horizontal="center" vertical="center" wrapText="1"/>
    </xf>
    <xf numFmtId="166" fontId="97" fillId="55" borderId="10" xfId="0" applyNumberFormat="1" applyFont="1" applyFill="1" applyBorder="1" applyAlignment="1">
      <alignment horizontal="left" vertical="top" wrapText="1"/>
    </xf>
    <xf numFmtId="166" fontId="36" fillId="55" borderId="10" xfId="0" applyNumberFormat="1" applyFont="1" applyFill="1" applyBorder="1" applyAlignment="1">
      <alignment horizontal="left" vertical="top"/>
    </xf>
    <xf numFmtId="175" fontId="93" fillId="55" borderId="10" xfId="0" applyNumberFormat="1" applyFont="1" applyFill="1" applyBorder="1" applyAlignment="1">
      <alignment horizontal="right" vertical="top" wrapText="1"/>
    </xf>
    <xf numFmtId="175" fontId="94" fillId="55" borderId="10" xfId="0" applyNumberFormat="1" applyFont="1" applyFill="1" applyBorder="1" applyAlignment="1">
      <alignment horizontal="right" vertical="top" wrapText="1"/>
    </xf>
    <xf numFmtId="175" fontId="96" fillId="55" borderId="10" xfId="378" applyNumberFormat="1" applyFont="1" applyFill="1" applyBorder="1" applyAlignment="1">
      <alignment horizontal="right" vertical="top" wrapText="1"/>
    </xf>
    <xf numFmtId="175" fontId="34" fillId="55" borderId="10" xfId="87" applyNumberFormat="1" applyFont="1" applyFill="1" applyBorder="1" applyAlignment="1">
      <alignment horizontal="right" vertical="center"/>
    </xf>
    <xf numFmtId="175" fontId="97" fillId="55" borderId="10" xfId="1" applyNumberFormat="1" applyFont="1" applyFill="1" applyBorder="1" applyAlignment="1">
      <alignment horizontal="right" vertical="top"/>
    </xf>
    <xf numFmtId="175" fontId="98" fillId="55" borderId="10" xfId="0" applyNumberFormat="1" applyFont="1" applyFill="1" applyBorder="1" applyAlignment="1">
      <alignment horizontal="center" vertical="center" wrapText="1"/>
    </xf>
    <xf numFmtId="179" fontId="32" fillId="55" borderId="10" xfId="0" applyNumberFormat="1" applyFont="1" applyFill="1" applyBorder="1" applyAlignment="1">
      <alignment horizontal="right" vertical="top" wrapText="1"/>
    </xf>
    <xf numFmtId="0" fontId="34" fillId="55" borderId="0" xfId="0" applyFont="1" applyFill="1" applyAlignment="1">
      <alignment horizontal="right" vertical="center" wrapText="1"/>
    </xf>
    <xf numFmtId="0" fontId="35" fillId="55" borderId="0" xfId="0" applyFont="1" applyFill="1" applyAlignment="1">
      <alignment horizontal="right" vertical="center" wrapText="1"/>
    </xf>
    <xf numFmtId="0" fontId="36" fillId="55" borderId="10" xfId="0" applyFont="1" applyFill="1" applyBorder="1" applyAlignment="1">
      <alignment horizontal="right" vertical="center" wrapText="1"/>
    </xf>
    <xf numFmtId="166" fontId="36" fillId="55" borderId="10" xfId="1" applyNumberFormat="1" applyFont="1" applyFill="1" applyBorder="1" applyAlignment="1">
      <alignment horizontal="right" vertical="center" wrapText="1"/>
    </xf>
    <xf numFmtId="0" fontId="34" fillId="55" borderId="10" xfId="0" applyFont="1" applyFill="1" applyBorder="1" applyAlignment="1">
      <alignment horizontal="right" vertical="center" wrapText="1"/>
    </xf>
    <xf numFmtId="0" fontId="54" fillId="55" borderId="0" xfId="0" applyFont="1" applyFill="1" applyAlignment="1">
      <alignment horizontal="right" vertical="top" wrapText="1"/>
    </xf>
    <xf numFmtId="169" fontId="54" fillId="55" borderId="0" xfId="0" applyNumberFormat="1" applyFont="1" applyFill="1" applyAlignment="1">
      <alignment horizontal="right" vertical="top" wrapText="1"/>
    </xf>
    <xf numFmtId="0" fontId="34" fillId="55" borderId="10" xfId="252" applyFont="1" applyFill="1" applyBorder="1" applyAlignment="1">
      <alignment horizontal="center" vertical="center" wrapText="1"/>
    </xf>
    <xf numFmtId="166" fontId="93" fillId="55" borderId="10" xfId="1" applyNumberFormat="1" applyFont="1" applyFill="1" applyBorder="1" applyAlignment="1">
      <alignment horizontal="center" vertical="center" wrapText="1"/>
    </xf>
    <xf numFmtId="0" fontId="35" fillId="55" borderId="10" xfId="378" applyFont="1" applyFill="1" applyBorder="1">
      <alignment horizontal="left" vertical="top" wrapText="1"/>
    </xf>
    <xf numFmtId="43" fontId="107" fillId="55" borderId="0" xfId="1" applyFont="1" applyFill="1" applyAlignment="1">
      <alignment horizontal="left" vertical="top" wrapText="1"/>
    </xf>
    <xf numFmtId="43" fontId="54" fillId="55" borderId="0" xfId="0" applyNumberFormat="1" applyFont="1" applyFill="1" applyAlignment="1">
      <alignment horizontal="left" vertical="top" wrapText="1"/>
    </xf>
    <xf numFmtId="169" fontId="54" fillId="0" borderId="0" xfId="0" applyNumberFormat="1" applyFont="1" applyAlignment="1">
      <alignment horizontal="center" vertical="top" wrapText="1"/>
    </xf>
    <xf numFmtId="175" fontId="97" fillId="55" borderId="10" xfId="0" applyNumberFormat="1" applyFont="1" applyFill="1" applyBorder="1" applyAlignment="1">
      <alignment horizontal="right" vertical="top" wrapText="1"/>
    </xf>
    <xf numFmtId="0" fontId="95" fillId="55" borderId="10" xfId="0" applyFont="1" applyFill="1" applyBorder="1" applyAlignment="1">
      <alignment horizontal="center" vertical="center" wrapText="1"/>
    </xf>
    <xf numFmtId="0" fontId="34" fillId="55" borderId="10" xfId="474" applyFont="1" applyFill="1" applyBorder="1" applyAlignment="1">
      <alignment horizontal="left" vertical="center" wrapText="1"/>
    </xf>
    <xf numFmtId="165" fontId="34" fillId="55" borderId="10" xfId="474" applyNumberFormat="1" applyFont="1" applyFill="1" applyBorder="1" applyAlignment="1">
      <alignment vertical="center" wrapText="1"/>
    </xf>
    <xf numFmtId="165" fontId="34" fillId="55" borderId="10" xfId="474" applyNumberFormat="1" applyFont="1" applyFill="1" applyBorder="1" applyAlignment="1">
      <alignment horizontal="right" vertical="center" wrapText="1"/>
    </xf>
    <xf numFmtId="165" fontId="34" fillId="55" borderId="10" xfId="474" applyNumberFormat="1" applyFont="1" applyFill="1" applyBorder="1" applyAlignment="1">
      <alignment horizontal="center" vertical="center" wrapText="1"/>
    </xf>
    <xf numFmtId="0" fontId="9" fillId="55" borderId="0" xfId="474" applyFill="1" applyAlignment="1">
      <alignment horizontal="left" vertical="top" wrapText="1"/>
    </xf>
    <xf numFmtId="0" fontId="94" fillId="55" borderId="10" xfId="378" applyFont="1" applyFill="1" applyBorder="1" applyAlignment="1">
      <alignment horizontal="center" vertical="center" wrapText="1"/>
    </xf>
    <xf numFmtId="0" fontId="54" fillId="55" borderId="0" xfId="0" applyFont="1" applyFill="1" applyAlignment="1">
      <alignment vertical="center"/>
    </xf>
    <xf numFmtId="0" fontId="34" fillId="0" borderId="0" xfId="0" applyFont="1" applyAlignment="1">
      <alignment horizontal="right"/>
    </xf>
    <xf numFmtId="0" fontId="36" fillId="0" borderId="0" xfId="252" applyFont="1" applyAlignment="1">
      <alignment horizontal="center" vertical="center" wrapText="1"/>
    </xf>
    <xf numFmtId="0" fontId="36" fillId="0" borderId="0" xfId="473" applyFont="1" applyAlignment="1">
      <alignment horizontal="center" vertical="center" wrapText="1"/>
    </xf>
    <xf numFmtId="0" fontId="34" fillId="0" borderId="10" xfId="473" applyFont="1" applyBorder="1" applyAlignment="1">
      <alignment horizontal="center" vertical="center" wrapText="1"/>
    </xf>
    <xf numFmtId="0" fontId="111" fillId="0" borderId="14" xfId="473" applyFont="1" applyBorder="1" applyAlignment="1">
      <alignment horizontal="center" vertical="center" wrapText="1"/>
    </xf>
    <xf numFmtId="0" fontId="111" fillId="0" borderId="12" xfId="473" applyFont="1" applyBorder="1" applyAlignment="1">
      <alignment horizontal="center" vertical="center" wrapText="1"/>
    </xf>
    <xf numFmtId="0" fontId="111" fillId="0" borderId="13" xfId="473" applyFont="1" applyBorder="1" applyAlignment="1">
      <alignment horizontal="center" vertical="center" wrapText="1"/>
    </xf>
    <xf numFmtId="0" fontId="35" fillId="0" borderId="0" xfId="0" applyFont="1" applyAlignment="1">
      <alignment horizontal="right" vertical="center" wrapText="1"/>
    </xf>
    <xf numFmtId="0" fontId="36" fillId="0" borderId="0" xfId="474" applyFont="1" applyAlignment="1">
      <alignment horizontal="center" vertical="center" wrapText="1"/>
    </xf>
    <xf numFmtId="0" fontId="35" fillId="0" borderId="0" xfId="474" applyFont="1" applyAlignment="1">
      <alignment horizontal="right" vertical="top" wrapText="1"/>
    </xf>
    <xf numFmtId="43" fontId="36" fillId="0" borderId="25" xfId="246" applyFont="1" applyFill="1" applyBorder="1" applyAlignment="1">
      <alignment horizontal="center" vertical="center" wrapText="1"/>
    </xf>
    <xf numFmtId="43" fontId="36" fillId="0" borderId="11" xfId="246" applyFont="1" applyFill="1" applyBorder="1" applyAlignment="1">
      <alignment horizontal="center" vertical="center" wrapText="1"/>
    </xf>
    <xf numFmtId="0" fontId="76" fillId="0" borderId="34" xfId="474" applyFont="1" applyBorder="1" applyAlignment="1">
      <alignment horizontal="center" vertical="top" wrapText="1"/>
    </xf>
    <xf numFmtId="0" fontId="76" fillId="0" borderId="35" xfId="474" applyFont="1" applyBorder="1" applyAlignment="1">
      <alignment horizontal="center" vertical="top" wrapText="1"/>
    </xf>
    <xf numFmtId="0" fontId="76" fillId="0" borderId="36" xfId="474" applyFont="1" applyBorder="1" applyAlignment="1">
      <alignment horizontal="center" vertical="top" wrapText="1"/>
    </xf>
    <xf numFmtId="0" fontId="97" fillId="55" borderId="25" xfId="0" applyFont="1" applyFill="1" applyBorder="1" applyAlignment="1">
      <alignment horizontal="center" vertical="top" wrapText="1"/>
    </xf>
    <xf numFmtId="0" fontId="97" fillId="55" borderId="15" xfId="0" applyFont="1" applyFill="1" applyBorder="1" applyAlignment="1">
      <alignment horizontal="center" vertical="top" wrapText="1"/>
    </xf>
    <xf numFmtId="0" fontId="97" fillId="55" borderId="11" xfId="0" applyFont="1" applyFill="1" applyBorder="1" applyAlignment="1">
      <alignment horizontal="center" vertical="top" wrapText="1"/>
    </xf>
    <xf numFmtId="0" fontId="94" fillId="55" borderId="14" xfId="0" applyFont="1" applyFill="1" applyBorder="1" applyAlignment="1">
      <alignment horizontal="left" vertical="center" wrapText="1"/>
    </xf>
    <xf numFmtId="0" fontId="94" fillId="55" borderId="12" xfId="0" applyFont="1" applyFill="1" applyBorder="1" applyAlignment="1">
      <alignment horizontal="left" vertical="center" wrapText="1"/>
    </xf>
    <xf numFmtId="0" fontId="94" fillId="55" borderId="13" xfId="0" applyFont="1" applyFill="1" applyBorder="1" applyAlignment="1">
      <alignment horizontal="left" vertical="center" wrapText="1"/>
    </xf>
    <xf numFmtId="0" fontId="94" fillId="55" borderId="10" xfId="0" applyFont="1" applyFill="1" applyBorder="1" applyAlignment="1">
      <alignment horizontal="left" vertical="center" wrapText="1"/>
    </xf>
    <xf numFmtId="0" fontId="36" fillId="55" borderId="14" xfId="0" applyFont="1" applyFill="1" applyBorder="1" applyAlignment="1">
      <alignment horizontal="left" vertical="center" wrapText="1"/>
    </xf>
    <xf numFmtId="0" fontId="36" fillId="55" borderId="12" xfId="0" applyFont="1" applyFill="1" applyBorder="1" applyAlignment="1">
      <alignment horizontal="left" vertical="center" wrapText="1"/>
    </xf>
    <xf numFmtId="0" fontId="36" fillId="55" borderId="13" xfId="0" applyFont="1" applyFill="1" applyBorder="1" applyAlignment="1">
      <alignment horizontal="left" vertical="center" wrapText="1"/>
    </xf>
    <xf numFmtId="0" fontId="94" fillId="55" borderId="25" xfId="0" applyFont="1" applyFill="1" applyBorder="1" applyAlignment="1">
      <alignment horizontal="center" vertical="top" wrapText="1"/>
    </xf>
    <xf numFmtId="0" fontId="94" fillId="55" borderId="15" xfId="0" applyFont="1" applyFill="1" applyBorder="1" applyAlignment="1">
      <alignment horizontal="center" vertical="top" wrapText="1"/>
    </xf>
    <xf numFmtId="0" fontId="93" fillId="55" borderId="25" xfId="0" applyFont="1" applyFill="1" applyBorder="1" applyAlignment="1">
      <alignment horizontal="center" vertical="center" wrapText="1"/>
    </xf>
    <xf numFmtId="0" fontId="93" fillId="55" borderId="15" xfId="0" applyFont="1" applyFill="1" applyBorder="1" applyAlignment="1">
      <alignment horizontal="center" vertical="center" wrapText="1"/>
    </xf>
    <xf numFmtId="0" fontId="102" fillId="55" borderId="0" xfId="0" applyFont="1" applyFill="1" applyAlignment="1">
      <alignment horizontal="right" vertical="center" wrapText="1"/>
    </xf>
    <xf numFmtId="0" fontId="75" fillId="55" borderId="0" xfId="0" applyFont="1" applyFill="1" applyAlignment="1">
      <alignment horizontal="center" vertical="center" wrapText="1"/>
    </xf>
    <xf numFmtId="166" fontId="103" fillId="55" borderId="26" xfId="1" applyNumberFormat="1" applyFont="1" applyFill="1" applyBorder="1" applyAlignment="1">
      <alignment horizontal="right" vertical="center"/>
    </xf>
    <xf numFmtId="0" fontId="94" fillId="55" borderId="10" xfId="0" applyFont="1" applyFill="1" applyBorder="1" applyAlignment="1">
      <alignment horizontal="center" vertical="center" wrapText="1"/>
    </xf>
    <xf numFmtId="166" fontId="32" fillId="55" borderId="14" xfId="1" applyNumberFormat="1" applyFont="1" applyFill="1" applyBorder="1" applyAlignment="1">
      <alignment horizontal="center" vertical="center" wrapText="1"/>
    </xf>
    <xf numFmtId="166" fontId="32" fillId="55" borderId="12" xfId="1" applyNumberFormat="1" applyFont="1" applyFill="1" applyBorder="1" applyAlignment="1">
      <alignment horizontal="center" vertical="center" wrapText="1"/>
    </xf>
    <xf numFmtId="166" fontId="32" fillId="55" borderId="13" xfId="1" applyNumberFormat="1" applyFont="1" applyFill="1" applyBorder="1" applyAlignment="1">
      <alignment horizontal="center" vertical="center" wrapText="1"/>
    </xf>
    <xf numFmtId="0" fontId="34" fillId="55" borderId="10" xfId="0" applyFont="1" applyFill="1" applyBorder="1" applyAlignment="1">
      <alignment horizontal="center" vertical="top" wrapText="1"/>
    </xf>
    <xf numFmtId="0" fontId="36" fillId="55" borderId="10" xfId="0" applyFont="1" applyFill="1" applyBorder="1" applyAlignment="1">
      <alignment horizontal="center" vertical="top" wrapText="1"/>
    </xf>
    <xf numFmtId="0" fontId="54" fillId="55" borderId="25" xfId="0" applyFont="1" applyFill="1" applyBorder="1" applyAlignment="1">
      <alignment horizontal="center" vertical="top" wrapText="1"/>
    </xf>
    <xf numFmtId="0" fontId="54" fillId="55" borderId="15" xfId="0" applyFont="1" applyFill="1" applyBorder="1" applyAlignment="1">
      <alignment horizontal="center" vertical="top" wrapText="1"/>
    </xf>
    <xf numFmtId="0" fontId="54" fillId="55" borderId="11" xfId="0" applyFont="1" applyFill="1" applyBorder="1" applyAlignment="1">
      <alignment horizontal="center" vertical="top" wrapText="1"/>
    </xf>
    <xf numFmtId="0" fontId="36" fillId="55" borderId="25" xfId="0" applyFont="1" applyFill="1" applyBorder="1" applyAlignment="1">
      <alignment horizontal="center" vertical="center" textRotation="90" wrapText="1"/>
    </xf>
    <xf numFmtId="0" fontId="36" fillId="55" borderId="11" xfId="0" applyFont="1" applyFill="1" applyBorder="1" applyAlignment="1">
      <alignment horizontal="center" vertical="center" textRotation="90" wrapText="1"/>
    </xf>
    <xf numFmtId="0" fontId="34" fillId="55" borderId="10" xfId="0" applyFont="1" applyFill="1" applyBorder="1" applyAlignment="1">
      <alignment horizontal="center" vertical="center" wrapText="1"/>
    </xf>
    <xf numFmtId="49" fontId="36" fillId="55" borderId="10" xfId="0" applyNumberFormat="1" applyFont="1" applyFill="1" applyBorder="1" applyAlignment="1">
      <alignment horizontal="center" vertical="top" wrapText="1"/>
    </xf>
    <xf numFmtId="0" fontId="36" fillId="55" borderId="10" xfId="0" quotePrefix="1" applyFont="1" applyFill="1" applyBorder="1" applyAlignment="1">
      <alignment horizontal="center" vertical="top" wrapText="1"/>
    </xf>
    <xf numFmtId="0" fontId="36" fillId="55" borderId="10" xfId="0" applyFont="1" applyFill="1" applyBorder="1" applyAlignment="1">
      <alignment horizontal="center" vertical="center" textRotation="90" wrapText="1"/>
    </xf>
    <xf numFmtId="0" fontId="36" fillId="55" borderId="25" xfId="0" applyFont="1" applyFill="1" applyBorder="1" applyAlignment="1">
      <alignment horizontal="center" vertical="top" wrapText="1"/>
    </xf>
    <xf numFmtId="0" fontId="36" fillId="55" borderId="15" xfId="0" applyFont="1" applyFill="1" applyBorder="1" applyAlignment="1">
      <alignment horizontal="center" vertical="top" wrapText="1"/>
    </xf>
    <xf numFmtId="0" fontId="36" fillId="55" borderId="11" xfId="0" applyFont="1" applyFill="1" applyBorder="1" applyAlignment="1">
      <alignment horizontal="center" vertical="top" wrapText="1"/>
    </xf>
    <xf numFmtId="0" fontId="36" fillId="55" borderId="10" xfId="0" applyFont="1" applyFill="1" applyBorder="1" applyAlignment="1">
      <alignment horizontal="center" vertical="center" wrapText="1"/>
    </xf>
    <xf numFmtId="0" fontId="36" fillId="55" borderId="28" xfId="0" applyFont="1" applyFill="1" applyBorder="1" applyAlignment="1">
      <alignment horizontal="center" vertical="top" wrapText="1"/>
    </xf>
    <xf numFmtId="0" fontId="36" fillId="55" borderId="30" xfId="0" applyFont="1" applyFill="1" applyBorder="1" applyAlignment="1">
      <alignment horizontal="center" vertical="top" wrapText="1"/>
    </xf>
    <xf numFmtId="0" fontId="36" fillId="55" borderId="27" xfId="0" applyFont="1" applyFill="1" applyBorder="1" applyAlignment="1">
      <alignment horizontal="center" vertical="top" wrapText="1"/>
    </xf>
    <xf numFmtId="0" fontId="36" fillId="55" borderId="29" xfId="0" applyFont="1" applyFill="1" applyBorder="1" applyAlignment="1">
      <alignment horizontal="center" vertical="top" wrapText="1"/>
    </xf>
    <xf numFmtId="0" fontId="36" fillId="55" borderId="26" xfId="0" applyFont="1" applyFill="1" applyBorder="1" applyAlignment="1">
      <alignment horizontal="center" vertical="top" wrapText="1"/>
    </xf>
    <xf numFmtId="0" fontId="36" fillId="55" borderId="31" xfId="0" applyFont="1" applyFill="1" applyBorder="1" applyAlignment="1">
      <alignment horizontal="center" vertical="top" wrapText="1"/>
    </xf>
    <xf numFmtId="0" fontId="36" fillId="55" borderId="25" xfId="0" applyFont="1" applyFill="1" applyBorder="1" applyAlignment="1">
      <alignment horizontal="center" vertical="center" wrapText="1"/>
    </xf>
    <xf numFmtId="0" fontId="36" fillId="55" borderId="11" xfId="0" applyFont="1" applyFill="1" applyBorder="1" applyAlignment="1">
      <alignment horizontal="center" vertical="center" wrapText="1"/>
    </xf>
    <xf numFmtId="0" fontId="34" fillId="55" borderId="0" xfId="0" applyFont="1" applyFill="1" applyAlignment="1">
      <alignment horizontal="center" vertical="top" wrapText="1"/>
    </xf>
    <xf numFmtId="0" fontId="36" fillId="55" borderId="0" xfId="0" applyFont="1" applyFill="1" applyAlignment="1">
      <alignment horizontal="center" vertical="center" wrapText="1"/>
    </xf>
    <xf numFmtId="0" fontId="36" fillId="55" borderId="12" xfId="0" applyFont="1" applyFill="1" applyBorder="1" applyAlignment="1">
      <alignment horizontal="center" vertical="center" wrapText="1"/>
    </xf>
    <xf numFmtId="0" fontId="36" fillId="55" borderId="13" xfId="0" applyFont="1" applyFill="1" applyBorder="1" applyAlignment="1">
      <alignment horizontal="center" vertical="center" wrapText="1"/>
    </xf>
    <xf numFmtId="0" fontId="36" fillId="56" borderId="14" xfId="252" applyFont="1" applyFill="1" applyBorder="1" applyAlignment="1">
      <alignment horizontal="center" vertical="center"/>
    </xf>
    <xf numFmtId="0" fontId="36" fillId="56" borderId="12" xfId="252" applyFont="1" applyFill="1" applyBorder="1" applyAlignment="1">
      <alignment horizontal="center" vertical="center"/>
    </xf>
    <xf numFmtId="0" fontId="36" fillId="56" borderId="13" xfId="252" applyFont="1" applyFill="1" applyBorder="1" applyAlignment="1">
      <alignment horizontal="center" vertical="center"/>
    </xf>
    <xf numFmtId="0" fontId="32" fillId="55" borderId="10" xfId="0" applyFont="1" applyFill="1" applyBorder="1" applyAlignment="1">
      <alignment horizontal="center" vertical="center" wrapText="1"/>
    </xf>
    <xf numFmtId="0" fontId="75" fillId="0" borderId="0" xfId="252" applyFont="1" applyAlignment="1">
      <alignment horizontal="center" vertical="center" wrapText="1"/>
    </xf>
    <xf numFmtId="0" fontId="94" fillId="0" borderId="14" xfId="0" applyFont="1" applyBorder="1" applyAlignment="1">
      <alignment horizontal="center" vertical="center" wrapText="1"/>
    </xf>
    <xf numFmtId="0" fontId="94" fillId="0" borderId="12" xfId="0" applyFont="1" applyBorder="1" applyAlignment="1">
      <alignment horizontal="center" vertical="center" wrapText="1"/>
    </xf>
    <xf numFmtId="0" fontId="94" fillId="0" borderId="13" xfId="0" applyFont="1" applyBorder="1" applyAlignment="1">
      <alignment horizontal="center" vertical="center" wrapText="1"/>
    </xf>
    <xf numFmtId="0" fontId="75" fillId="0" borderId="14" xfId="252" applyFont="1" applyBorder="1" applyAlignment="1">
      <alignment horizontal="center" vertical="center" wrapText="1"/>
    </xf>
    <xf numFmtId="0" fontId="75" fillId="0" borderId="13" xfId="252" applyFont="1" applyBorder="1" applyAlignment="1">
      <alignment horizontal="center" vertical="center" wrapText="1"/>
    </xf>
    <xf numFmtId="0" fontId="75" fillId="0" borderId="10" xfId="252" applyFont="1" applyBorder="1" applyAlignment="1">
      <alignment horizontal="center" vertical="center" wrapText="1"/>
    </xf>
    <xf numFmtId="1" fontId="77" fillId="0" borderId="15" xfId="252" applyNumberFormat="1" applyFont="1" applyBorder="1" applyAlignment="1">
      <alignment horizontal="center" vertical="center"/>
    </xf>
    <xf numFmtId="1" fontId="102" fillId="0" borderId="10" xfId="252" applyNumberFormat="1" applyFont="1" applyBorder="1" applyAlignment="1">
      <alignment horizontal="left" vertical="center"/>
    </xf>
    <xf numFmtId="0" fontId="102" fillId="0" borderId="0" xfId="252" applyFont="1" applyAlignment="1">
      <alignment horizontal="right"/>
    </xf>
    <xf numFmtId="0" fontId="54" fillId="0" borderId="0" xfId="252" applyFont="1" applyAlignment="1">
      <alignment horizontal="right"/>
    </xf>
    <xf numFmtId="0" fontId="34" fillId="55" borderId="0" xfId="138" applyFont="1" applyFill="1" applyAlignment="1">
      <alignment horizontal="right" vertical="center" wrapText="1"/>
    </xf>
    <xf numFmtId="0" fontId="34" fillId="55" borderId="0" xfId="138" applyFont="1" applyFill="1" applyAlignment="1">
      <alignment horizontal="center" vertical="center" wrapText="1"/>
    </xf>
    <xf numFmtId="0" fontId="34" fillId="55" borderId="10" xfId="112" applyFont="1" applyFill="1" applyBorder="1" applyAlignment="1">
      <alignment horizontal="center" vertical="center" wrapText="1"/>
    </xf>
    <xf numFmtId="173" fontId="94" fillId="55" borderId="10" xfId="0" applyNumberFormat="1" applyFont="1" applyFill="1" applyBorder="1" applyAlignment="1">
      <alignment horizontal="center" vertical="center" wrapText="1"/>
    </xf>
    <xf numFmtId="0" fontId="93" fillId="55" borderId="10" xfId="0" applyFont="1" applyFill="1" applyBorder="1" applyAlignment="1">
      <alignment horizontal="center" vertical="center" wrapText="1"/>
    </xf>
    <xf numFmtId="169" fontId="34" fillId="55" borderId="14" xfId="112" applyNumberFormat="1" applyFont="1" applyFill="1" applyBorder="1" applyAlignment="1">
      <alignment horizontal="center" vertical="center" wrapText="1"/>
    </xf>
    <xf numFmtId="169" fontId="34" fillId="55" borderId="12" xfId="112" applyNumberFormat="1" applyFont="1" applyFill="1" applyBorder="1" applyAlignment="1">
      <alignment horizontal="center" vertical="center" wrapText="1"/>
    </xf>
    <xf numFmtId="169" fontId="34" fillId="55" borderId="13" xfId="112" applyNumberFormat="1" applyFont="1" applyFill="1" applyBorder="1" applyAlignment="1">
      <alignment horizontal="center" vertical="center" wrapText="1"/>
    </xf>
    <xf numFmtId="0" fontId="34" fillId="55" borderId="26" xfId="138" applyFont="1" applyFill="1" applyBorder="1" applyAlignment="1">
      <alignment horizontal="center" wrapText="1"/>
    </xf>
    <xf numFmtId="0" fontId="94" fillId="55" borderId="10" xfId="0" applyFont="1" applyFill="1" applyBorder="1" applyAlignment="1">
      <alignment horizontal="left" vertical="top" wrapText="1"/>
    </xf>
    <xf numFmtId="0" fontId="97" fillId="55" borderId="10" xfId="0" applyFont="1" applyFill="1" applyBorder="1" applyAlignment="1">
      <alignment horizontal="left" vertical="top" wrapText="1"/>
    </xf>
    <xf numFmtId="0" fontId="54" fillId="55" borderId="0" xfId="0" applyFont="1" applyFill="1" applyAlignment="1">
      <alignment horizontal="center"/>
    </xf>
    <xf numFmtId="0" fontId="36" fillId="55" borderId="10" xfId="0" applyFont="1" applyFill="1" applyBorder="1" applyAlignment="1">
      <alignment horizontal="left" vertical="top" wrapText="1"/>
    </xf>
    <xf numFmtId="0" fontId="32" fillId="55" borderId="10" xfId="0" applyFont="1" applyFill="1" applyBorder="1" applyAlignment="1">
      <alignment horizontal="left" vertical="top" wrapText="1"/>
    </xf>
    <xf numFmtId="0" fontId="36" fillId="55" borderId="10" xfId="0" applyFont="1" applyFill="1" applyBorder="1" applyAlignment="1">
      <alignment horizontal="left" vertical="top"/>
    </xf>
    <xf numFmtId="0" fontId="97" fillId="55" borderId="14" xfId="0" applyFont="1" applyFill="1" applyBorder="1" applyAlignment="1">
      <alignment horizontal="left" vertical="top" wrapText="1"/>
    </xf>
    <xf numFmtId="0" fontId="97" fillId="55" borderId="12" xfId="0" applyFont="1" applyFill="1" applyBorder="1" applyAlignment="1">
      <alignment horizontal="left" vertical="top" wrapText="1"/>
    </xf>
    <xf numFmtId="0" fontId="97" fillId="55" borderId="13" xfId="0" applyFont="1" applyFill="1" applyBorder="1" applyAlignment="1">
      <alignment horizontal="left" vertical="top" wrapText="1"/>
    </xf>
    <xf numFmtId="0" fontId="76" fillId="55" borderId="0" xfId="0" applyFont="1" applyFill="1" applyAlignment="1">
      <alignment horizontal="right" vertical="center" wrapText="1"/>
    </xf>
    <xf numFmtId="0" fontId="34" fillId="55" borderId="25" xfId="0" applyFont="1" applyFill="1" applyBorder="1" applyAlignment="1">
      <alignment horizontal="center" vertical="center" wrapText="1"/>
    </xf>
    <xf numFmtId="0" fontId="36" fillId="55" borderId="10" xfId="257" applyFont="1" applyFill="1" applyBorder="1" applyAlignment="1">
      <alignment horizontal="left" vertical="top"/>
    </xf>
    <xf numFmtId="166" fontId="36" fillId="55" borderId="14" xfId="0" applyNumberFormat="1" applyFont="1" applyFill="1" applyBorder="1" applyAlignment="1">
      <alignment horizontal="center" vertical="center" wrapText="1"/>
    </xf>
    <xf numFmtId="166" fontId="36" fillId="55" borderId="12" xfId="0" applyNumberFormat="1" applyFont="1" applyFill="1" applyBorder="1" applyAlignment="1">
      <alignment horizontal="center" vertical="center" wrapText="1"/>
    </xf>
    <xf numFmtId="166" fontId="36" fillId="55" borderId="13" xfId="0" applyNumberFormat="1" applyFont="1" applyFill="1" applyBorder="1" applyAlignment="1">
      <alignment horizontal="center" vertical="center" wrapText="1"/>
    </xf>
    <xf numFmtId="0" fontId="32" fillId="55" borderId="10" xfId="259" applyFont="1" applyFill="1" applyBorder="1">
      <alignment horizontal="left" vertical="top" wrapText="1"/>
    </xf>
    <xf numFmtId="0" fontId="103" fillId="55" borderId="10" xfId="0" applyFont="1" applyFill="1" applyBorder="1" applyAlignment="1">
      <alignment horizontal="left" vertical="center"/>
    </xf>
    <xf numFmtId="0" fontId="32" fillId="55" borderId="10" xfId="0" applyFont="1" applyFill="1" applyBorder="1" applyAlignment="1">
      <alignment horizontal="left" vertical="top"/>
    </xf>
    <xf numFmtId="0" fontId="32" fillId="55" borderId="10" xfId="257" applyFont="1" applyFill="1" applyBorder="1">
      <alignment horizontal="left" vertical="top" wrapText="1"/>
    </xf>
    <xf numFmtId="0" fontId="54" fillId="55" borderId="10" xfId="0" applyFont="1" applyFill="1" applyBorder="1" applyAlignment="1">
      <alignment horizontal="center"/>
    </xf>
    <xf numFmtId="0" fontId="75" fillId="55" borderId="10" xfId="0" applyFont="1" applyFill="1" applyBorder="1" applyAlignment="1">
      <alignment horizontal="left" vertical="top" wrapText="1"/>
    </xf>
    <xf numFmtId="0" fontId="75" fillId="55" borderId="10" xfId="257" applyFont="1" applyFill="1" applyBorder="1">
      <alignment horizontal="left" vertical="top" wrapText="1"/>
    </xf>
    <xf numFmtId="0" fontId="75" fillId="55" borderId="10" xfId="0" applyFont="1" applyFill="1" applyBorder="1" applyAlignment="1">
      <alignment horizontal="left" vertical="top"/>
    </xf>
    <xf numFmtId="0" fontId="32" fillId="55" borderId="10" xfId="257" applyFont="1" applyFill="1" applyBorder="1" applyAlignment="1">
      <alignment horizontal="left" vertical="top"/>
    </xf>
    <xf numFmtId="0" fontId="104" fillId="55" borderId="0" xfId="0" applyFont="1" applyFill="1" applyAlignment="1">
      <alignment horizontal="right" vertical="center" wrapText="1"/>
    </xf>
    <xf numFmtId="0" fontId="95" fillId="55" borderId="10" xfId="0" applyFont="1" applyFill="1" applyBorder="1" applyAlignment="1">
      <alignment horizontal="center" vertical="center" wrapText="1"/>
    </xf>
    <xf numFmtId="0" fontId="95" fillId="55" borderId="25" xfId="0" applyFont="1" applyFill="1" applyBorder="1" applyAlignment="1">
      <alignment horizontal="center" vertical="center" wrapText="1"/>
    </xf>
    <xf numFmtId="0" fontId="32" fillId="55" borderId="14" xfId="0" applyFont="1" applyFill="1" applyBorder="1" applyAlignment="1">
      <alignment horizontal="center" vertical="center" wrapText="1"/>
    </xf>
    <xf numFmtId="0" fontId="32" fillId="55" borderId="12" xfId="0" applyFont="1" applyFill="1" applyBorder="1" applyAlignment="1">
      <alignment horizontal="center" vertical="center" wrapText="1"/>
    </xf>
    <xf numFmtId="0" fontId="32" fillId="55" borderId="13" xfId="0" applyFont="1" applyFill="1" applyBorder="1" applyAlignment="1">
      <alignment horizontal="center" vertical="center" wrapText="1"/>
    </xf>
    <xf numFmtId="0" fontId="54" fillId="0" borderId="10" xfId="0" applyFont="1" applyBorder="1" applyAlignment="1">
      <alignment horizontal="left" vertical="top" wrapText="1"/>
    </xf>
    <xf numFmtId="0" fontId="54" fillId="55" borderId="10" xfId="0" applyFont="1" applyFill="1" applyBorder="1" applyAlignment="1">
      <alignment horizontal="left" vertical="top" wrapText="1"/>
    </xf>
    <xf numFmtId="0" fontId="34" fillId="57" borderId="14" xfId="23" applyFont="1" applyFill="1" applyBorder="1" applyAlignment="1">
      <alignment horizontal="center" vertical="center" wrapText="1"/>
    </xf>
    <xf numFmtId="0" fontId="34" fillId="57" borderId="12" xfId="23" applyFont="1" applyFill="1" applyBorder="1" applyAlignment="1">
      <alignment horizontal="center" vertical="center" wrapText="1"/>
    </xf>
    <xf numFmtId="0" fontId="34" fillId="57" borderId="13" xfId="23" applyFont="1" applyFill="1" applyBorder="1" applyAlignment="1">
      <alignment horizontal="center" vertical="center" wrapText="1"/>
    </xf>
    <xf numFmtId="0" fontId="54" fillId="0" borderId="14" xfId="0" applyFont="1" applyBorder="1" applyAlignment="1">
      <alignment horizontal="left" vertical="top" wrapText="1"/>
    </xf>
    <xf numFmtId="0" fontId="54" fillId="0" borderId="12" xfId="0" applyFont="1" applyBorder="1" applyAlignment="1">
      <alignment horizontal="left" vertical="top" wrapText="1"/>
    </xf>
    <xf numFmtId="0" fontId="54" fillId="0" borderId="13" xfId="0" applyFont="1" applyBorder="1" applyAlignment="1">
      <alignment horizontal="left" vertical="top" wrapText="1"/>
    </xf>
    <xf numFmtId="0" fontId="36" fillId="0" borderId="10" xfId="378" applyFont="1" applyBorder="1">
      <alignment horizontal="left" vertical="top" wrapText="1"/>
    </xf>
    <xf numFmtId="0" fontId="54" fillId="0" borderId="14" xfId="0" applyFont="1" applyBorder="1" applyAlignment="1">
      <alignment horizontal="left" vertical="top"/>
    </xf>
    <xf numFmtId="0" fontId="54" fillId="0" borderId="12" xfId="0" applyFont="1" applyBorder="1" applyAlignment="1">
      <alignment horizontal="left" vertical="top"/>
    </xf>
    <xf numFmtId="0" fontId="54" fillId="0" borderId="13" xfId="0" applyFont="1" applyBorder="1" applyAlignment="1">
      <alignment horizontal="left" vertical="top"/>
    </xf>
    <xf numFmtId="0" fontId="34" fillId="0" borderId="10" xfId="378" applyFont="1" applyBorder="1">
      <alignment horizontal="left" vertical="top" wrapText="1"/>
    </xf>
    <xf numFmtId="0" fontId="75" fillId="0" borderId="10" xfId="0" applyFont="1" applyBorder="1" applyAlignment="1">
      <alignment horizontal="left" vertical="top" wrapText="1"/>
    </xf>
    <xf numFmtId="0" fontId="102" fillId="0" borderId="0" xfId="0" applyFont="1" applyAlignment="1">
      <alignment horizontal="right" vertical="center" wrapText="1"/>
    </xf>
    <xf numFmtId="0" fontId="34" fillId="0" borderId="0" xfId="0" applyFont="1" applyAlignment="1">
      <alignment horizontal="center" vertical="top" wrapText="1"/>
    </xf>
    <xf numFmtId="0" fontId="36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34" fillId="57" borderId="10" xfId="23" applyFont="1" applyFill="1" applyBorder="1" applyAlignment="1">
      <alignment horizontal="center" vertical="center" wrapText="1"/>
    </xf>
    <xf numFmtId="0" fontId="34" fillId="57" borderId="25" xfId="23" applyFont="1" applyFill="1" applyBorder="1" applyAlignment="1">
      <alignment horizontal="center" vertical="center" wrapText="1"/>
    </xf>
    <xf numFmtId="0" fontId="34" fillId="57" borderId="11" xfId="23" applyFont="1" applyFill="1" applyBorder="1" applyAlignment="1">
      <alignment horizontal="center" vertical="center" wrapText="1"/>
    </xf>
    <xf numFmtId="0" fontId="36" fillId="55" borderId="12" xfId="0" applyFont="1" applyFill="1" applyBorder="1" applyAlignment="1">
      <alignment horizontal="right" vertical="center" wrapText="1"/>
    </xf>
    <xf numFmtId="0" fontId="36" fillId="55" borderId="13" xfId="0" applyFont="1" applyFill="1" applyBorder="1" applyAlignment="1">
      <alignment horizontal="right" vertical="center" wrapText="1"/>
    </xf>
    <xf numFmtId="169" fontId="108" fillId="55" borderId="0" xfId="0" applyNumberFormat="1" applyFont="1" applyFill="1" applyAlignment="1">
      <alignment horizontal="left" vertical="top" wrapText="1"/>
    </xf>
    <xf numFmtId="0" fontId="54" fillId="55" borderId="10" xfId="0" applyFont="1" applyFill="1" applyBorder="1" applyAlignment="1">
      <alignment horizontal="center" vertical="top" wrapText="1"/>
    </xf>
    <xf numFmtId="166" fontId="93" fillId="55" borderId="10" xfId="1" applyNumberFormat="1" applyFont="1" applyFill="1" applyBorder="1" applyAlignment="1">
      <alignment horizontal="right" vertical="top"/>
    </xf>
    <xf numFmtId="166" fontId="93" fillId="55" borderId="10" xfId="86" applyNumberFormat="1" applyFont="1" applyFill="1" applyBorder="1">
      <alignment horizontal="right" vertical="top"/>
    </xf>
    <xf numFmtId="166" fontId="93" fillId="55" borderId="10" xfId="1" applyNumberFormat="1" applyFont="1" applyFill="1" applyBorder="1" applyAlignment="1">
      <alignment horizontal="right" vertical="top" wrapText="1"/>
    </xf>
    <xf numFmtId="166" fontId="93" fillId="55" borderId="10" xfId="0" applyNumberFormat="1" applyFont="1" applyFill="1" applyBorder="1" applyAlignment="1">
      <alignment horizontal="right" vertical="top" wrapText="1"/>
    </xf>
    <xf numFmtId="175" fontId="95" fillId="55" borderId="10" xfId="0" applyNumberFormat="1" applyFont="1" applyFill="1" applyBorder="1" applyAlignment="1">
      <alignment horizontal="right" vertical="top" wrapText="1"/>
    </xf>
    <xf numFmtId="0" fontId="36" fillId="55" borderId="0" xfId="0" applyFont="1" applyFill="1" applyAlignment="1">
      <alignment horizontal="left" vertical="top"/>
    </xf>
    <xf numFmtId="0" fontId="36" fillId="55" borderId="10" xfId="257" applyFont="1" applyFill="1" applyBorder="1">
      <alignment horizontal="left" vertical="top" wrapText="1"/>
    </xf>
    <xf numFmtId="0" fontId="36" fillId="55" borderId="10" xfId="257" applyFont="1" applyFill="1" applyBorder="1">
      <alignment horizontal="left" vertical="top" wrapText="1"/>
    </xf>
    <xf numFmtId="0" fontId="34" fillId="55" borderId="0" xfId="259" applyFont="1" applyFill="1">
      <alignment horizontal="left" vertical="top" wrapText="1"/>
    </xf>
    <xf numFmtId="0" fontId="36" fillId="55" borderId="11" xfId="259" applyFont="1" applyFill="1" applyBorder="1">
      <alignment horizontal="left" vertical="top" wrapText="1"/>
    </xf>
    <xf numFmtId="0" fontId="36" fillId="55" borderId="11" xfId="259" applyFont="1" applyFill="1" applyBorder="1">
      <alignment horizontal="left" vertical="top" wrapText="1"/>
    </xf>
    <xf numFmtId="166" fontId="36" fillId="55" borderId="11" xfId="1" applyNumberFormat="1" applyFont="1" applyFill="1" applyBorder="1" applyAlignment="1">
      <alignment horizontal="left" vertical="top" wrapText="1"/>
    </xf>
    <xf numFmtId="0" fontId="36" fillId="55" borderId="10" xfId="259" applyFont="1" applyFill="1" applyBorder="1">
      <alignment horizontal="left" vertical="top" wrapText="1"/>
    </xf>
    <xf numFmtId="0" fontId="36" fillId="55" borderId="14" xfId="259" applyFont="1" applyFill="1" applyBorder="1">
      <alignment horizontal="left" vertical="top" wrapText="1"/>
    </xf>
    <xf numFmtId="0" fontId="36" fillId="55" borderId="12" xfId="259" applyFont="1" applyFill="1" applyBorder="1">
      <alignment horizontal="left" vertical="top" wrapText="1"/>
    </xf>
    <xf numFmtId="0" fontId="36" fillId="55" borderId="13" xfId="259" applyFont="1" applyFill="1" applyBorder="1">
      <alignment horizontal="left" vertical="top" wrapText="1"/>
    </xf>
    <xf numFmtId="0" fontId="35" fillId="55" borderId="29" xfId="259" applyFont="1" applyFill="1" applyBorder="1">
      <alignment horizontal="left" vertical="top" wrapText="1"/>
    </xf>
    <xf numFmtId="0" fontId="35" fillId="55" borderId="31" xfId="259" applyFont="1" applyFill="1" applyBorder="1">
      <alignment horizontal="left" vertical="top" wrapText="1"/>
    </xf>
    <xf numFmtId="166" fontId="35" fillId="55" borderId="31" xfId="259" applyNumberFormat="1" applyFont="1" applyFill="1" applyBorder="1">
      <alignment horizontal="left" vertical="top" wrapText="1"/>
    </xf>
    <xf numFmtId="171" fontId="103" fillId="55" borderId="10" xfId="0" applyNumberFormat="1" applyFont="1" applyFill="1" applyBorder="1" applyAlignment="1">
      <alignment horizontal="right" vertical="top" wrapText="1"/>
    </xf>
    <xf numFmtId="0" fontId="35" fillId="55" borderId="31" xfId="259" applyFont="1" applyFill="1" applyBorder="1">
      <alignment horizontal="left" vertical="top" wrapText="1"/>
    </xf>
  </cellXfs>
  <cellStyles count="475">
    <cellStyle name="_artabyuje" xfId="89" xr:uid="{00000000-0005-0000-0000-000000000000}"/>
    <cellStyle name="20% - Accent1" xfId="2" builtinId="30" customBuiltin="1"/>
    <cellStyle name="20% - Accent1 2" xfId="28" xr:uid="{00000000-0005-0000-0000-000002000000}"/>
    <cellStyle name="20% - Accent1 2 2" xfId="140" xr:uid="{00000000-0005-0000-0000-000003000000}"/>
    <cellStyle name="20% - Accent1 2 2 2" xfId="276" xr:uid="{B101ECB9-8DA4-4DEE-9244-6F7AD36F0CF6}"/>
    <cellStyle name="20% - Accent1 2 3" xfId="233" xr:uid="{B50C8435-1B34-4EA9-A74C-4DE4F6774F0E}"/>
    <cellStyle name="20% - Accent1 3" xfId="197" xr:uid="{00000000-0005-0000-0000-000004000000}"/>
    <cellStyle name="20% - Accent1 4" xfId="400" xr:uid="{8647B8FC-5754-4497-8DD7-84751F596360}"/>
    <cellStyle name="20% - Accent2" xfId="4" builtinId="34" customBuiltin="1"/>
    <cellStyle name="20% - Accent2 2" xfId="29" xr:uid="{00000000-0005-0000-0000-000006000000}"/>
    <cellStyle name="20% - Accent2 2 2" xfId="141" xr:uid="{00000000-0005-0000-0000-000007000000}"/>
    <cellStyle name="20% - Accent2 2 2 2" xfId="277" xr:uid="{48180FC5-C046-4C85-8F1F-5BFD14665711}"/>
    <cellStyle name="20% - Accent2 2 3" xfId="235" xr:uid="{0E6FB4A0-662E-4065-92CB-65D99BA1F8D4}"/>
    <cellStyle name="20% - Accent2 3" xfId="198" xr:uid="{00000000-0005-0000-0000-000008000000}"/>
    <cellStyle name="20% - Accent2 4" xfId="404" xr:uid="{C0492536-D9CF-4D38-912F-EF6DFD637AD9}"/>
    <cellStyle name="20% - Accent3" xfId="6" builtinId="38" customBuiltin="1"/>
    <cellStyle name="20% - Accent3 2" xfId="30" xr:uid="{00000000-0005-0000-0000-00000A000000}"/>
    <cellStyle name="20% - Accent3 2 2" xfId="142" xr:uid="{00000000-0005-0000-0000-00000B000000}"/>
    <cellStyle name="20% - Accent3 2 2 2" xfId="278" xr:uid="{C6180D70-BCC5-4FF4-B933-738565DCBC57}"/>
    <cellStyle name="20% - Accent3 2 3" xfId="237" xr:uid="{AF636484-26B8-4C00-94CE-E7F7FC0C697B}"/>
    <cellStyle name="20% - Accent3 3" xfId="199" xr:uid="{00000000-0005-0000-0000-00000C000000}"/>
    <cellStyle name="20% - Accent3 4" xfId="408" xr:uid="{47FB44DF-E6F1-40E5-B658-A1CA8F78BD6B}"/>
    <cellStyle name="20% - Accent4" xfId="8" builtinId="42" customBuiltin="1"/>
    <cellStyle name="20% - Accent4 2" xfId="31" xr:uid="{00000000-0005-0000-0000-00000E000000}"/>
    <cellStyle name="20% - Accent4 2 2" xfId="143" xr:uid="{00000000-0005-0000-0000-00000F000000}"/>
    <cellStyle name="20% - Accent4 2 2 2" xfId="279" xr:uid="{6F8E2137-9BE0-47D2-8D4B-E0E44BE349E0}"/>
    <cellStyle name="20% - Accent4 2 3" xfId="239" xr:uid="{6C7C0F22-84DA-42BD-B7CC-539F6A5C32AD}"/>
    <cellStyle name="20% - Accent4 3" xfId="200" xr:uid="{00000000-0005-0000-0000-000010000000}"/>
    <cellStyle name="20% - Accent4 4" xfId="412" xr:uid="{5C180C35-DD10-4BA3-8CB2-606943901DA5}"/>
    <cellStyle name="20% - Accent5" xfId="10" builtinId="46" customBuiltin="1"/>
    <cellStyle name="20% - Accent5 2" xfId="32" xr:uid="{00000000-0005-0000-0000-000012000000}"/>
    <cellStyle name="20% - Accent5 2 2" xfId="144" xr:uid="{00000000-0005-0000-0000-000013000000}"/>
    <cellStyle name="20% - Accent5 2 2 2" xfId="280" xr:uid="{22E75B8A-594E-445A-AB18-AC26FB3B686C}"/>
    <cellStyle name="20% - Accent5 2 3" xfId="241" xr:uid="{AA761B69-3284-43C4-A36B-1AF13556628E}"/>
    <cellStyle name="20% - Accent5 3" xfId="201" xr:uid="{00000000-0005-0000-0000-000014000000}"/>
    <cellStyle name="20% - Accent5 4" xfId="416" xr:uid="{C67636DE-4964-4B5E-B2F5-1454B576CAB2}"/>
    <cellStyle name="20% - Accent6" xfId="12" builtinId="50" customBuiltin="1"/>
    <cellStyle name="20% - Accent6 2" xfId="33" xr:uid="{00000000-0005-0000-0000-000016000000}"/>
    <cellStyle name="20% - Accent6 2 2" xfId="145" xr:uid="{00000000-0005-0000-0000-000017000000}"/>
    <cellStyle name="20% - Accent6 2 2 2" xfId="281" xr:uid="{F7E161EA-9932-4ACF-9448-FD98371176AF}"/>
    <cellStyle name="20% - Accent6 2 3" xfId="243" xr:uid="{67A4E846-E801-46E2-93A9-406DEF5953DC}"/>
    <cellStyle name="20% - Accent6 3" xfId="202" xr:uid="{00000000-0005-0000-0000-000018000000}"/>
    <cellStyle name="20% - Accent6 4" xfId="420" xr:uid="{5EEB1121-37A2-4146-84E9-21B1225B9A24}"/>
    <cellStyle name="20% - Акцент1" xfId="90" xr:uid="{00000000-0005-0000-0000-000019000000}"/>
    <cellStyle name="20% - Акцент1 2" xfId="282" xr:uid="{45F93A7B-BA65-46D1-A64C-589F2F31358A}"/>
    <cellStyle name="20% - Акцент2" xfId="91" xr:uid="{00000000-0005-0000-0000-00001A000000}"/>
    <cellStyle name="20% - Акцент2 2" xfId="283" xr:uid="{5F7A923A-4284-49B1-9FB2-6AEF70E2FDE1}"/>
    <cellStyle name="20% - Акцент3" xfId="92" xr:uid="{00000000-0005-0000-0000-00001B000000}"/>
    <cellStyle name="20% - Акцент3 2" xfId="284" xr:uid="{05F2CD92-F1B6-4311-894A-3D07D63940A4}"/>
    <cellStyle name="20% - Акцент4" xfId="93" xr:uid="{00000000-0005-0000-0000-00001C000000}"/>
    <cellStyle name="20% - Акцент4 2" xfId="285" xr:uid="{B30B2E55-1E4C-42CD-BC74-2D30EE49FCDC}"/>
    <cellStyle name="20% - Акцент5" xfId="94" xr:uid="{00000000-0005-0000-0000-00001D000000}"/>
    <cellStyle name="20% - Акцент5 2" xfId="286" xr:uid="{82B541BF-864A-4803-9B76-F08676CC2A7D}"/>
    <cellStyle name="20% - Акцент6" xfId="95" xr:uid="{00000000-0005-0000-0000-00001E000000}"/>
    <cellStyle name="20% - Акцент6 2" xfId="287" xr:uid="{6E3C60B5-366E-488C-A303-CFD8359CF502}"/>
    <cellStyle name="40% - Accent1" xfId="3" builtinId="31" customBuiltin="1"/>
    <cellStyle name="40% - Accent1 2" xfId="34" xr:uid="{00000000-0005-0000-0000-000020000000}"/>
    <cellStyle name="40% - Accent1 2 2" xfId="146" xr:uid="{00000000-0005-0000-0000-000021000000}"/>
    <cellStyle name="40% - Accent1 2 2 2" xfId="288" xr:uid="{69A861A9-A21D-4F9D-A9FF-1D60EAE679DF}"/>
    <cellStyle name="40% - Accent1 2 3" xfId="234" xr:uid="{A153C01E-EC4F-4802-B60F-7996D3350F89}"/>
    <cellStyle name="40% - Accent1 3" xfId="203" xr:uid="{00000000-0005-0000-0000-000022000000}"/>
    <cellStyle name="40% - Accent1 4" xfId="401" xr:uid="{779D28CC-BD00-4C94-A3FB-7640A1B72525}"/>
    <cellStyle name="40% - Accent2" xfId="5" builtinId="35" customBuiltin="1"/>
    <cellStyle name="40% - Accent2 2" xfId="35" xr:uid="{00000000-0005-0000-0000-000024000000}"/>
    <cellStyle name="40% - Accent2 2 2" xfId="147" xr:uid="{00000000-0005-0000-0000-000025000000}"/>
    <cellStyle name="40% - Accent2 2 2 2" xfId="289" xr:uid="{544038B5-9170-4C6E-A944-3531176D1C27}"/>
    <cellStyle name="40% - Accent2 2 3" xfId="236" xr:uid="{3CF6CA63-B86C-43CB-95C5-54D1104CBD7F}"/>
    <cellStyle name="40% - Accent2 3" xfId="204" xr:uid="{00000000-0005-0000-0000-000026000000}"/>
    <cellStyle name="40% - Accent2 4" xfId="405" xr:uid="{84E621E3-CF58-4AA5-AF22-38C9BDB5CB2E}"/>
    <cellStyle name="40% - Accent3" xfId="7" builtinId="39" customBuiltin="1"/>
    <cellStyle name="40% - Accent3 2" xfId="36" xr:uid="{00000000-0005-0000-0000-000028000000}"/>
    <cellStyle name="40% - Accent3 2 2" xfId="148" xr:uid="{00000000-0005-0000-0000-000029000000}"/>
    <cellStyle name="40% - Accent3 2 2 2" xfId="290" xr:uid="{FD9CC524-83E1-41C5-9966-4FFB14FA55B4}"/>
    <cellStyle name="40% - Accent3 2 3" xfId="238" xr:uid="{9199FEC9-631B-4022-87E7-BFDB3FB45DE2}"/>
    <cellStyle name="40% - Accent3 3" xfId="205" xr:uid="{00000000-0005-0000-0000-00002A000000}"/>
    <cellStyle name="40% - Accent3 4" xfId="409" xr:uid="{FFDEFB6C-F724-4DFB-AAD5-1573E2E7BAA9}"/>
    <cellStyle name="40% - Accent4" xfId="9" builtinId="43" customBuiltin="1"/>
    <cellStyle name="40% - Accent4 2" xfId="37" xr:uid="{00000000-0005-0000-0000-00002C000000}"/>
    <cellStyle name="40% - Accent4 2 2" xfId="149" xr:uid="{00000000-0005-0000-0000-00002D000000}"/>
    <cellStyle name="40% - Accent4 2 2 2" xfId="291" xr:uid="{205C3A36-42F0-4538-A717-28C2BBDA8DE1}"/>
    <cellStyle name="40% - Accent4 2 3" xfId="240" xr:uid="{46967536-480B-439F-8E3A-99BA69B5F2C3}"/>
    <cellStyle name="40% - Accent4 3" xfId="206" xr:uid="{00000000-0005-0000-0000-00002E000000}"/>
    <cellStyle name="40% - Accent4 4" xfId="413" xr:uid="{CF12197D-D6C3-452E-B87F-B880B2A7A665}"/>
    <cellStyle name="40% - Accent5" xfId="11" builtinId="47" customBuiltin="1"/>
    <cellStyle name="40% - Accent5 2" xfId="38" xr:uid="{00000000-0005-0000-0000-000030000000}"/>
    <cellStyle name="40% - Accent5 2 2" xfId="150" xr:uid="{00000000-0005-0000-0000-000031000000}"/>
    <cellStyle name="40% - Accent5 2 2 2" xfId="292" xr:uid="{A782C6D9-4679-48DD-85E3-15B88F32EEB2}"/>
    <cellStyle name="40% - Accent5 2 3" xfId="242" xr:uid="{F861C595-6B69-4713-B327-76F8D4BCE025}"/>
    <cellStyle name="40% - Accent5 3" xfId="207" xr:uid="{00000000-0005-0000-0000-000032000000}"/>
    <cellStyle name="40% - Accent5 4" xfId="417" xr:uid="{2557F7BF-CF89-41E4-BE24-F7727F12F0E2}"/>
    <cellStyle name="40% - Accent6" xfId="13" builtinId="51" customBuiltin="1"/>
    <cellStyle name="40% - Accent6 2" xfId="39" xr:uid="{00000000-0005-0000-0000-000034000000}"/>
    <cellStyle name="40% - Accent6 2 2" xfId="151" xr:uid="{00000000-0005-0000-0000-000035000000}"/>
    <cellStyle name="40% - Accent6 2 2 2" xfId="293" xr:uid="{59ED06D3-3F9E-41C3-BD38-B42952E66DD7}"/>
    <cellStyle name="40% - Accent6 2 3" xfId="244" xr:uid="{823142E8-190F-4E23-9002-D6A12CC26415}"/>
    <cellStyle name="40% - Accent6 3" xfId="208" xr:uid="{00000000-0005-0000-0000-000036000000}"/>
    <cellStyle name="40% - Accent6 4" xfId="421" xr:uid="{5A5987C3-810F-4207-AB92-2448779111E7}"/>
    <cellStyle name="40% - Акцент1" xfId="96" xr:uid="{00000000-0005-0000-0000-000037000000}"/>
    <cellStyle name="40% - Акцент1 2" xfId="294" xr:uid="{BE4066BA-F608-4C70-9A60-569B470F05A1}"/>
    <cellStyle name="40% - Акцент2" xfId="97" xr:uid="{00000000-0005-0000-0000-000038000000}"/>
    <cellStyle name="40% - Акцент2 2" xfId="295" xr:uid="{3153CB27-F359-4A44-9F71-73D4F598B7F4}"/>
    <cellStyle name="40% - Акцент3" xfId="98" xr:uid="{00000000-0005-0000-0000-000039000000}"/>
    <cellStyle name="40% - Акцент3 2" xfId="296" xr:uid="{6A55204A-A9C0-41AD-A379-85233D1FBB98}"/>
    <cellStyle name="40% - Акцент4" xfId="99" xr:uid="{00000000-0005-0000-0000-00003A000000}"/>
    <cellStyle name="40% - Акцент4 2" xfId="297" xr:uid="{C8884D04-9EE5-4E7A-997F-F07F1C64C4A6}"/>
    <cellStyle name="40% - Акцент5" xfId="100" xr:uid="{00000000-0005-0000-0000-00003B000000}"/>
    <cellStyle name="40% - Акцент5 2" xfId="298" xr:uid="{40DDAE25-27C0-4B55-9527-B7280700D050}"/>
    <cellStyle name="40% - Акцент6" xfId="101" xr:uid="{00000000-0005-0000-0000-00003C000000}"/>
    <cellStyle name="40% - Акцент6 2" xfId="299" xr:uid="{110D8E17-957A-4A8C-9D3B-3D0FA6D31053}"/>
    <cellStyle name="60% - Accent1" xfId="372" builtinId="32" customBuiltin="1"/>
    <cellStyle name="60% - Accent1 2" xfId="40" xr:uid="{00000000-0005-0000-0000-00003D000000}"/>
    <cellStyle name="60% - Accent1 2 2" xfId="152" xr:uid="{00000000-0005-0000-0000-00003E000000}"/>
    <cellStyle name="60% - Accent1 2 2 2" xfId="361" xr:uid="{B6D2EA1E-6A3F-42CE-A4E6-6D703E442A10}"/>
    <cellStyle name="60% - Accent1 2 3" xfId="455" xr:uid="{DAF05DA1-916C-4322-98EC-45B98D15A248}"/>
    <cellStyle name="60% - Accent1 3" xfId="190" xr:uid="{00000000-0005-0000-0000-00003F000000}"/>
    <cellStyle name="60% - Accent1 3 2" xfId="354" xr:uid="{6A4E2A0C-1B23-4B30-B9A1-C4AC5832D5DA}"/>
    <cellStyle name="60% - Accent1 4" xfId="402" xr:uid="{22CDCD11-57E8-401B-8CAA-96B9B9782D13}"/>
    <cellStyle name="60% - Accent2" xfId="373" builtinId="36" customBuiltin="1"/>
    <cellStyle name="60% - Accent2 2" xfId="41" xr:uid="{00000000-0005-0000-0000-000040000000}"/>
    <cellStyle name="60% - Accent2 2 2" xfId="153" xr:uid="{00000000-0005-0000-0000-000041000000}"/>
    <cellStyle name="60% - Accent2 2 2 2" xfId="362" xr:uid="{24AA799D-263E-4EE7-A5D8-E31681955FCC}"/>
    <cellStyle name="60% - Accent2 2 3" xfId="457" xr:uid="{8AAE9B7A-5433-4D47-BF97-282AB5A43C5E}"/>
    <cellStyle name="60% - Accent2 3" xfId="191" xr:uid="{00000000-0005-0000-0000-000042000000}"/>
    <cellStyle name="60% - Accent2 3 2" xfId="355" xr:uid="{044AD2F7-88D2-441F-B2DC-7E9926AE06B4}"/>
    <cellStyle name="60% - Accent2 4" xfId="406" xr:uid="{EB23EB65-9013-4243-9F8D-84AFC3E8E923}"/>
    <cellStyle name="60% - Accent3" xfId="374" builtinId="40" customBuiltin="1"/>
    <cellStyle name="60% - Accent3 2" xfId="42" xr:uid="{00000000-0005-0000-0000-000043000000}"/>
    <cellStyle name="60% - Accent3 2 2" xfId="154" xr:uid="{00000000-0005-0000-0000-000044000000}"/>
    <cellStyle name="60% - Accent3 2 2 2" xfId="363" xr:uid="{7CABB16F-D181-40A6-ADB1-145A23DCB3EF}"/>
    <cellStyle name="60% - Accent3 2 3" xfId="459" xr:uid="{1BD37031-EC3F-4D97-8466-3F7FE80E3792}"/>
    <cellStyle name="60% - Accent3 3" xfId="192" xr:uid="{00000000-0005-0000-0000-000045000000}"/>
    <cellStyle name="60% - Accent3 3 2" xfId="356" xr:uid="{14000C66-629D-4DC2-B38F-716BD536C2B2}"/>
    <cellStyle name="60% - Accent3 4" xfId="410" xr:uid="{3EBAF62C-D7D9-4D82-AB4D-05BD2C3BB832}"/>
    <cellStyle name="60% - Accent4" xfId="375" builtinId="44" customBuiltin="1"/>
    <cellStyle name="60% - Accent4 2" xfId="43" xr:uid="{00000000-0005-0000-0000-000046000000}"/>
    <cellStyle name="60% - Accent4 2 2" xfId="155" xr:uid="{00000000-0005-0000-0000-000047000000}"/>
    <cellStyle name="60% - Accent4 2 2 2" xfId="364" xr:uid="{28B2DA40-C385-495C-9AC1-5AE127E46117}"/>
    <cellStyle name="60% - Accent4 2 3" xfId="461" xr:uid="{3519B177-419E-43B3-8244-9CA90387980A}"/>
    <cellStyle name="60% - Accent4 3" xfId="193" xr:uid="{00000000-0005-0000-0000-000048000000}"/>
    <cellStyle name="60% - Accent4 3 2" xfId="357" xr:uid="{8A35371A-0EF0-4296-9413-6F624B201F94}"/>
    <cellStyle name="60% - Accent4 4" xfId="414" xr:uid="{B6DF3232-BC96-4D25-B74A-034557A854AD}"/>
    <cellStyle name="60% - Accent5" xfId="376" builtinId="48" customBuiltin="1"/>
    <cellStyle name="60% - Accent5 2" xfId="44" xr:uid="{00000000-0005-0000-0000-000049000000}"/>
    <cellStyle name="60% - Accent5 2 2" xfId="156" xr:uid="{00000000-0005-0000-0000-00004A000000}"/>
    <cellStyle name="60% - Accent5 2 2 2" xfId="365" xr:uid="{22F8D050-F1B7-4AA9-B3E0-6E1B49A0CBDF}"/>
    <cellStyle name="60% - Accent5 2 3" xfId="463" xr:uid="{1102C9FD-C322-4338-B12D-AAD8518D1363}"/>
    <cellStyle name="60% - Accent5 3" xfId="194" xr:uid="{00000000-0005-0000-0000-00004B000000}"/>
    <cellStyle name="60% - Accent5 3 2" xfId="358" xr:uid="{66C0CBDD-22B5-4727-BCA4-855D85486F7D}"/>
    <cellStyle name="60% - Accent5 4" xfId="418" xr:uid="{6AE89795-52EE-4331-8A98-3F0DFB0C6048}"/>
    <cellStyle name="60% - Accent6" xfId="377" builtinId="52" customBuiltin="1"/>
    <cellStyle name="60% - Accent6 2" xfId="45" xr:uid="{00000000-0005-0000-0000-00004C000000}"/>
    <cellStyle name="60% - Accent6 2 2" xfId="157" xr:uid="{00000000-0005-0000-0000-00004D000000}"/>
    <cellStyle name="60% - Accent6 2 2 2" xfId="366" xr:uid="{BCC8D909-A5C0-4292-A27C-2B8751A67A15}"/>
    <cellStyle name="60% - Accent6 2 3" xfId="465" xr:uid="{C070910B-A18D-4DC5-AFF0-03D0DBC18CD8}"/>
    <cellStyle name="60% - Accent6 3" xfId="195" xr:uid="{00000000-0005-0000-0000-00004E000000}"/>
    <cellStyle name="60% - Accent6 3 2" xfId="359" xr:uid="{3C5B9D2C-88F1-4CBC-BC74-BAE8AE9DB129}"/>
    <cellStyle name="60% - Accent6 4" xfId="422" xr:uid="{307C7C17-F9B5-45E6-A6C1-57E8D924BE3C}"/>
    <cellStyle name="60% - Акцент1" xfId="102" xr:uid="{00000000-0005-0000-0000-00004F000000}"/>
    <cellStyle name="60% - Акцент1 2" xfId="300" xr:uid="{913FA6E1-FAC3-42EB-9C32-4201F4307B18}"/>
    <cellStyle name="60% - Акцент2" xfId="103" xr:uid="{00000000-0005-0000-0000-000050000000}"/>
    <cellStyle name="60% - Акцент2 2" xfId="301" xr:uid="{C667B66E-AEC3-4187-B302-6B4105B4A114}"/>
    <cellStyle name="60% - Акцент3" xfId="104" xr:uid="{00000000-0005-0000-0000-000051000000}"/>
    <cellStyle name="60% - Акцент3 2" xfId="302" xr:uid="{9C813AE6-9A65-4D99-A545-F84DF8C3A7DC}"/>
    <cellStyle name="60% - Акцент4" xfId="105" xr:uid="{00000000-0005-0000-0000-000052000000}"/>
    <cellStyle name="60% - Акцент4 2" xfId="303" xr:uid="{618437CD-7046-4B33-AECB-61D9DDEB4C18}"/>
    <cellStyle name="60% - Акцент5" xfId="106" xr:uid="{00000000-0005-0000-0000-000053000000}"/>
    <cellStyle name="60% - Акцент5 2" xfId="304" xr:uid="{42108A2E-790C-4DB4-B4E6-4BCE537F69BE}"/>
    <cellStyle name="60% - Акцент6" xfId="107" xr:uid="{00000000-0005-0000-0000-000054000000}"/>
    <cellStyle name="60% - Акцент6 2" xfId="305" xr:uid="{6B3985B1-6477-40D8-A1AB-E64AD32A7579}"/>
    <cellStyle name="Accent1" xfId="114" builtinId="29" customBuiltin="1"/>
    <cellStyle name="Accent1 2" xfId="46" xr:uid="{00000000-0005-0000-0000-000056000000}"/>
    <cellStyle name="Accent1 2 2" xfId="158" xr:uid="{00000000-0005-0000-0000-000057000000}"/>
    <cellStyle name="Accent1 2 3" xfId="454" xr:uid="{7D24F86B-E87C-4C38-A4F1-FBE402397234}"/>
    <cellStyle name="Accent1 3" xfId="226" xr:uid="{04F5555A-213E-438A-9D32-2F93C2FC08C6}"/>
    <cellStyle name="Accent1 4" xfId="399" xr:uid="{DAE66F43-799D-45C8-AD89-816192F4D6CE}"/>
    <cellStyle name="Accent2" xfId="115" builtinId="33" customBuiltin="1"/>
    <cellStyle name="Accent2 2" xfId="47" xr:uid="{00000000-0005-0000-0000-000059000000}"/>
    <cellStyle name="Accent2 2 2" xfId="159" xr:uid="{00000000-0005-0000-0000-00005A000000}"/>
    <cellStyle name="Accent2 2 3" xfId="456" xr:uid="{B81A33B0-9E47-4B88-BDA4-B5F536F41819}"/>
    <cellStyle name="Accent2 3" xfId="227" xr:uid="{849B19CF-DBB2-4E2C-A4F9-8B961BDE9389}"/>
    <cellStyle name="Accent2 4" xfId="403" xr:uid="{6701B445-7D6B-4495-B797-71901D751F7B}"/>
    <cellStyle name="Accent3" xfId="116" builtinId="37" customBuiltin="1"/>
    <cellStyle name="Accent3 2" xfId="48" xr:uid="{00000000-0005-0000-0000-00005C000000}"/>
    <cellStyle name="Accent3 2 2" xfId="160" xr:uid="{00000000-0005-0000-0000-00005D000000}"/>
    <cellStyle name="Accent3 2 3" xfId="458" xr:uid="{1D52F25D-FE60-4643-B65D-411CFB7E7D3E}"/>
    <cellStyle name="Accent3 3" xfId="228" xr:uid="{3C833078-EDA8-4CF3-A8F5-B2BA02A4A80B}"/>
    <cellStyle name="Accent3 4" xfId="407" xr:uid="{4E5D1B12-6A63-4457-9022-ED86B7727E3B}"/>
    <cellStyle name="Accent4" xfId="117" builtinId="41" customBuiltin="1"/>
    <cellStyle name="Accent4 2" xfId="49" xr:uid="{00000000-0005-0000-0000-00005F000000}"/>
    <cellStyle name="Accent4 2 2" xfId="161" xr:uid="{00000000-0005-0000-0000-000060000000}"/>
    <cellStyle name="Accent4 2 3" xfId="460" xr:uid="{133ED058-0812-4201-8266-1F4C812FE052}"/>
    <cellStyle name="Accent4 3" xfId="229" xr:uid="{5920188C-DCB2-4143-85BF-097424756EC2}"/>
    <cellStyle name="Accent4 4" xfId="411" xr:uid="{E7BE232A-7FCE-4888-8DCD-088B8067F6CE}"/>
    <cellStyle name="Accent5" xfId="118" builtinId="45" customBuiltin="1"/>
    <cellStyle name="Accent5 2" xfId="50" xr:uid="{00000000-0005-0000-0000-000062000000}"/>
    <cellStyle name="Accent5 2 2" xfId="162" xr:uid="{00000000-0005-0000-0000-000063000000}"/>
    <cellStyle name="Accent5 2 3" xfId="462" xr:uid="{88DB15D0-5484-4A1A-B46E-345CE4EF436F}"/>
    <cellStyle name="Accent5 3" xfId="230" xr:uid="{C2F7A0D9-15A3-4405-B12D-6785771E8C4B}"/>
    <cellStyle name="Accent5 4" xfId="415" xr:uid="{EA273738-ED2A-4E0B-B6D4-D1059B315F0C}"/>
    <cellStyle name="Accent6" xfId="119" builtinId="49" customBuiltin="1"/>
    <cellStyle name="Accent6 2" xfId="51" xr:uid="{00000000-0005-0000-0000-000065000000}"/>
    <cellStyle name="Accent6 2 2" xfId="163" xr:uid="{00000000-0005-0000-0000-000066000000}"/>
    <cellStyle name="Accent6 2 3" xfId="464" xr:uid="{B5B89265-D216-462F-B6B9-1AD87331AE67}"/>
    <cellStyle name="Accent6 3" xfId="231" xr:uid="{37046EE9-E176-4B2A-A4B1-15CFED676AF2}"/>
    <cellStyle name="Accent6 4" xfId="419" xr:uid="{D2E00FBB-267B-49F9-8028-2BF583CEA59E}"/>
    <cellStyle name="Bad" xfId="131" builtinId="27" customBuiltin="1"/>
    <cellStyle name="Bad 2" xfId="52" xr:uid="{00000000-0005-0000-0000-000068000000}"/>
    <cellStyle name="Bad 2 2" xfId="164" xr:uid="{00000000-0005-0000-0000-000069000000}"/>
    <cellStyle name="Bad 2 3" xfId="445" xr:uid="{0DD21B39-8AA0-48F0-8E2A-24F9FA7865D0}"/>
    <cellStyle name="Bad 3" xfId="217" xr:uid="{DD39640D-53CC-481D-9FC2-BD8431F2889B}"/>
    <cellStyle name="Bad 4" xfId="381" xr:uid="{D292BCB9-2743-4372-9191-42228A5F5D3C}"/>
    <cellStyle name="Calculation" xfId="122" builtinId="22" customBuiltin="1"/>
    <cellStyle name="Calculation 2" xfId="53" xr:uid="{00000000-0005-0000-0000-00006B000000}"/>
    <cellStyle name="Calculation 2 2" xfId="165" xr:uid="{00000000-0005-0000-0000-00006C000000}"/>
    <cellStyle name="Calculation 2 3" xfId="437" xr:uid="{38DD1427-0C9C-47E8-9BB1-E8F28B616867}"/>
    <cellStyle name="Calculation 3" xfId="220" xr:uid="{07289825-6D24-400C-869D-EAAF7D90BD60}"/>
    <cellStyle name="Calculation 4" xfId="392" xr:uid="{D3C27037-CECF-4084-B612-0E98758B0E76}"/>
    <cellStyle name="Check Cell" xfId="128" builtinId="23" customBuiltin="1"/>
    <cellStyle name="Check Cell 2" xfId="54" xr:uid="{00000000-0005-0000-0000-00006E000000}"/>
    <cellStyle name="Check Cell 2 2" xfId="166" xr:uid="{00000000-0005-0000-0000-00006F000000}"/>
    <cellStyle name="Check Cell 2 3" xfId="450" xr:uid="{25C8EF31-6EC0-4944-A3C2-5C5F9936B137}"/>
    <cellStyle name="Check Cell 3" xfId="222" xr:uid="{129CBF46-16D3-4138-A745-8EDAA43631EF}"/>
    <cellStyle name="Check Cell 4" xfId="394" xr:uid="{808B6B1E-F39D-4A5E-AD56-2E165D5725A8}"/>
    <cellStyle name="Comma" xfId="1" builtinId="3"/>
    <cellStyle name="Comma 11" xfId="269" xr:uid="{96F0C48E-F58D-43BC-B6FB-D852FEA16209}"/>
    <cellStyle name="Comma 11 4" xfId="472" xr:uid="{CF0C66EE-3C3F-46BA-A1E7-87B65CC9CFFF}"/>
    <cellStyle name="Comma 12 2" xfId="274" xr:uid="{22392FB0-6390-407B-A2EF-438E3197531A}"/>
    <cellStyle name="Comma 15" xfId="88" xr:uid="{00000000-0005-0000-0000-000071000000}"/>
    <cellStyle name="Comma 15 2" xfId="307" xr:uid="{4333F20B-0F76-4CB0-A414-C41B59DC9273}"/>
    <cellStyle name="Comma 15 3" xfId="246" xr:uid="{2B95D393-31F6-47A9-9037-B9B3331C2B59}"/>
    <cellStyle name="Comma 19" xfId="247" xr:uid="{C78D33EC-24C3-4DDA-9BD1-7AAA023323D6}"/>
    <cellStyle name="Comma 2" xfId="15" xr:uid="{00000000-0005-0000-0000-000072000000}"/>
    <cellStyle name="Comma 2 2" xfId="19" xr:uid="{00000000-0005-0000-0000-000073000000}"/>
    <cellStyle name="Comma 2 2 2" xfId="55" xr:uid="{00000000-0005-0000-0000-000074000000}"/>
    <cellStyle name="Comma 2 2 5 2" xfId="273" xr:uid="{32934135-A4E8-4862-88C0-3C616FA11A63}"/>
    <cellStyle name="Comma 2 3" xfId="22" xr:uid="{00000000-0005-0000-0000-000075000000}"/>
    <cellStyle name="Comma 2 3 2" xfId="262" xr:uid="{18EA9168-C9E2-46B9-A779-6F317C2FBD54}"/>
    <cellStyle name="Comma 2 3 2 2" xfId="369" xr:uid="{7CAD435C-4C0A-48F9-A574-17CCE07C3AFF}"/>
    <cellStyle name="Comma 2 4" xfId="108" xr:uid="{00000000-0005-0000-0000-000076000000}"/>
    <cellStyle name="Comma 2 4 2" xfId="344" xr:uid="{061E4D63-5187-4F7F-8BE5-15B4EDFD7DB0}"/>
    <cellStyle name="Comma 2 6" xfId="271" xr:uid="{1AC9DFB8-7DD1-4131-85E2-438130A449EE}"/>
    <cellStyle name="Comma 2 8" xfId="254" xr:uid="{D9D84AEE-1BD0-40E4-87D8-D2DB3202F7D1}"/>
    <cellStyle name="Comma 21 3" xfId="253" xr:uid="{B4442486-E447-42B7-855B-9DC85F40DD9C}"/>
    <cellStyle name="Comma 3" xfId="18" xr:uid="{00000000-0005-0000-0000-000077000000}"/>
    <cellStyle name="Comma 3 2" xfId="56" xr:uid="{00000000-0005-0000-0000-000078000000}"/>
    <cellStyle name="Comma 3 2 2" xfId="370" xr:uid="{A2C13795-407B-442E-ADA9-8AA6B050CFC2}"/>
    <cellStyle name="Comma 3 2 3" xfId="266" xr:uid="{E2317104-E67E-4A96-BDE1-D5D8EC25EEEF}"/>
    <cellStyle name="Comma 3 3" xfId="109" xr:uid="{00000000-0005-0000-0000-000079000000}"/>
    <cellStyle name="Comma 3 3 2" xfId="348" xr:uid="{6C754F43-9723-4281-BD85-90BEA9DC5AA1}"/>
    <cellStyle name="Comma 3 4" xfId="468" xr:uid="{9082C0B5-2AC9-4452-B481-B5453C51161E}"/>
    <cellStyle name="Comma 4" xfId="21" xr:uid="{00000000-0005-0000-0000-00007A000000}"/>
    <cellStyle name="Comma 4 2" xfId="110" xr:uid="{00000000-0005-0000-0000-00007B000000}"/>
    <cellStyle name="Comma 4 2 2" xfId="433" xr:uid="{0E44B7F9-ED2F-499B-92F8-5C5AFEFEFC4F}"/>
    <cellStyle name="Comma 5" xfId="111" xr:uid="{00000000-0005-0000-0000-00007C000000}"/>
    <cellStyle name="Comma 5 2" xfId="306" xr:uid="{09FF8199-0449-42E8-A0F6-FC6545064DC9}"/>
    <cellStyle name="Comma 6" xfId="167" xr:uid="{00000000-0005-0000-0000-00007D000000}"/>
    <cellStyle name="Comma 7" xfId="383" xr:uid="{EFBCAA3B-D45C-4740-9C6A-89140D4B040B}"/>
    <cellStyle name="Explanatory Text" xfId="132" builtinId="53" customBuiltin="1"/>
    <cellStyle name="Explanatory Text 2" xfId="57" xr:uid="{00000000-0005-0000-0000-00007F000000}"/>
    <cellStyle name="Explanatory Text 2 2" xfId="168" xr:uid="{00000000-0005-0000-0000-000080000000}"/>
    <cellStyle name="Explanatory Text 2 3" xfId="452" xr:uid="{D549AD95-4164-4D83-B93C-B4DB40CB30A3}"/>
    <cellStyle name="Explanatory Text 3" xfId="224" xr:uid="{AC803CCB-CF6F-4503-92D4-39D7D19F8D44}"/>
    <cellStyle name="Explanatory Text 4" xfId="397" xr:uid="{53567BE0-153E-4D66-A38E-DA5FD58707C1}"/>
    <cellStyle name="Good" xfId="136" builtinId="26" customBuiltin="1"/>
    <cellStyle name="Good 2" xfId="58" xr:uid="{00000000-0005-0000-0000-000082000000}"/>
    <cellStyle name="Good 2 2" xfId="169" xr:uid="{00000000-0005-0000-0000-000083000000}"/>
    <cellStyle name="Good 2 3" xfId="444" xr:uid="{DBD1CCDC-136F-4B61-9AD8-4F7CBE76C4F4}"/>
    <cellStyle name="Good 3" xfId="216" xr:uid="{EF1950E8-81C5-40FF-AAEE-E1B3624F3906}"/>
    <cellStyle name="Good 4" xfId="385" xr:uid="{B52AF783-F987-4F79-AF02-60F53143C844}"/>
    <cellStyle name="Heading 1" xfId="123" builtinId="16" customBuiltin="1"/>
    <cellStyle name="Heading 1 2" xfId="59" xr:uid="{00000000-0005-0000-0000-000085000000}"/>
    <cellStyle name="Heading 1 2 2" xfId="170" xr:uid="{00000000-0005-0000-0000-000086000000}"/>
    <cellStyle name="Heading 1 2 3" xfId="440" xr:uid="{BA1E48BA-436A-414A-BA39-3A26998C3C6F}"/>
    <cellStyle name="Heading 1 3" xfId="212" xr:uid="{53FFA1A7-D93B-480F-ADFA-3F7C1287A665}"/>
    <cellStyle name="Heading 1 4" xfId="386" xr:uid="{CF3BDA1A-A46E-48E1-A663-E40CABC45B91}"/>
    <cellStyle name="Heading 2" xfId="124" builtinId="17" customBuiltin="1"/>
    <cellStyle name="Heading 2 2" xfId="60" xr:uid="{00000000-0005-0000-0000-000088000000}"/>
    <cellStyle name="Heading 2 2 2" xfId="171" xr:uid="{00000000-0005-0000-0000-000089000000}"/>
    <cellStyle name="Heading 2 2 3" xfId="441" xr:uid="{3FE8C3FE-F5D5-4658-95D7-E515AB369DC4}"/>
    <cellStyle name="Heading 2 3" xfId="213" xr:uid="{156FDA3D-9FAA-4026-B35A-7FBA5D96FDB8}"/>
    <cellStyle name="Heading 2 4" xfId="384" xr:uid="{9D821172-A031-44F2-BDA2-1EF54732CED1}"/>
    <cellStyle name="Heading 3" xfId="125" builtinId="18" customBuiltin="1"/>
    <cellStyle name="Heading 3 2" xfId="61" xr:uid="{00000000-0005-0000-0000-00008B000000}"/>
    <cellStyle name="Heading 3 2 2" xfId="172" xr:uid="{00000000-0005-0000-0000-00008C000000}"/>
    <cellStyle name="Heading 3 2 3" xfId="442" xr:uid="{E22D9EC4-9052-4A47-8B53-E262C1C9AA44}"/>
    <cellStyle name="Heading 3 3" xfId="214" xr:uid="{6EE46CF0-7991-45FA-A228-CD0E74DBDACD}"/>
    <cellStyle name="Heading 3 4" xfId="382" xr:uid="{B3DD5F7C-004A-482F-ACA6-178C28BBAFD8}"/>
    <cellStyle name="Heading 4" xfId="126" builtinId="19" customBuiltin="1"/>
    <cellStyle name="Heading 4 2" xfId="62" xr:uid="{00000000-0005-0000-0000-00008E000000}"/>
    <cellStyle name="Heading 4 2 2" xfId="173" xr:uid="{00000000-0005-0000-0000-00008F000000}"/>
    <cellStyle name="Heading 4 2 3" xfId="443" xr:uid="{9A176C5A-ECEE-4967-8D5F-E82173F4307A}"/>
    <cellStyle name="Heading 4 3" xfId="215" xr:uid="{7052E8E8-BE8E-4015-AF66-9D9A53B02546}"/>
    <cellStyle name="Heading 4 4" xfId="388" xr:uid="{FFADA2EC-C581-4E78-B27E-D4BE24EA9AFE}"/>
    <cellStyle name="Input" xfId="120" builtinId="20" customBuiltin="1"/>
    <cellStyle name="Input 2" xfId="63" xr:uid="{00000000-0005-0000-0000-000091000000}"/>
    <cellStyle name="Input 2 2" xfId="174" xr:uid="{00000000-0005-0000-0000-000092000000}"/>
    <cellStyle name="Input 2 3" xfId="447" xr:uid="{0D552FC5-8803-4C1A-A1F7-7F670D5B8FA0}"/>
    <cellStyle name="Input 3" xfId="218" xr:uid="{285EBEE8-35CD-4EF9-946A-2429304A4BE4}"/>
    <cellStyle name="Input 4" xfId="390" xr:uid="{FE065276-A6D5-47ED-8545-D3F7983835DF}"/>
    <cellStyle name="Linked Cell" xfId="134" builtinId="24" customBuiltin="1"/>
    <cellStyle name="Linked Cell 2" xfId="64" xr:uid="{00000000-0005-0000-0000-000094000000}"/>
    <cellStyle name="Linked Cell 2 2" xfId="175" xr:uid="{00000000-0005-0000-0000-000095000000}"/>
    <cellStyle name="Linked Cell 2 3" xfId="449" xr:uid="{DAB3C695-3CF1-441D-9E25-40B99E90C244}"/>
    <cellStyle name="Linked Cell 3" xfId="221" xr:uid="{24FD63A0-D8E6-4BAE-8C1D-1890FD633D8B}"/>
    <cellStyle name="Linked Cell 4" xfId="393" xr:uid="{9EDCC50D-A76B-424E-BDF8-920EED6B672B}"/>
    <cellStyle name="Neutral" xfId="371" builtinId="28" customBuiltin="1"/>
    <cellStyle name="Neutral 2" xfId="25" xr:uid="{00000000-0005-0000-0000-000096000000}"/>
    <cellStyle name="Neutral 2 2" xfId="176" xr:uid="{00000000-0005-0000-0000-000097000000}"/>
    <cellStyle name="Neutral 2 2 2" xfId="360" xr:uid="{D15FA769-D7A8-4971-962A-80C1FA6984E2}"/>
    <cellStyle name="Neutral 2 3" xfId="446" xr:uid="{093D9D4B-1F75-4874-9657-4675792E704F}"/>
    <cellStyle name="Neutral 3" xfId="65" xr:uid="{00000000-0005-0000-0000-000098000000}"/>
    <cellStyle name="Neutral 4" xfId="189" xr:uid="{00000000-0005-0000-0000-000099000000}"/>
    <cellStyle name="Neutral 4 2" xfId="353" xr:uid="{57B96CE3-7226-4261-862E-1D20007DA90B}"/>
    <cellStyle name="Neutral 5" xfId="387" xr:uid="{CC819B16-24CA-45D7-833E-47D58F9AAD42}"/>
    <cellStyle name="Normal" xfId="0" builtinId="0"/>
    <cellStyle name="Normal 10" xfId="177" xr:uid="{00000000-0005-0000-0000-00009B000000}"/>
    <cellStyle name="Normal 10 2 3" xfId="272" xr:uid="{85A4E0C6-50CD-4AEA-8379-F5988B5BA76E}"/>
    <cellStyle name="Normal 10 3 6" xfId="473" xr:uid="{EA171E2E-B140-406E-AB39-B84D9F05BC38}"/>
    <cellStyle name="Normal 11" xfId="137" xr:uid="{00000000-0005-0000-0000-00009C000000}"/>
    <cellStyle name="Normal 11 2" xfId="264" xr:uid="{E92E3167-0C65-48F2-A4FC-CD055D7C2446}"/>
    <cellStyle name="Normal 11 2 2" xfId="268" xr:uid="{6BD36D24-2321-4F61-BA4A-318293392BBD}"/>
    <cellStyle name="Normal 11 2 3" xfId="432" xr:uid="{A625B0EA-6538-40C9-BD08-42BF2B475E36}"/>
    <cellStyle name="Normal 11 3" xfId="469" xr:uid="{352986E6-EEEB-44A4-A643-7E9A0089E7E4}"/>
    <cellStyle name="Normal 12" xfId="245" xr:uid="{DE8F588B-5AB3-448E-B279-F4BE681F7E74}"/>
    <cellStyle name="Normal 12 2" xfId="260" xr:uid="{829161F4-3298-4AE1-81FC-1F31E5695913}"/>
    <cellStyle name="Normal 12 2 2" xfId="378" xr:uid="{74A4B3AC-8AF5-412B-9C0B-446B0B70E302}"/>
    <cellStyle name="Normal 12 3" xfId="434" xr:uid="{9585B347-3D86-4042-9557-B53A15CF002A}"/>
    <cellStyle name="Normal 12 4" xfId="474" xr:uid="{C8FA52DF-BF63-4386-AA94-B31B127C6614}"/>
    <cellStyle name="Normal 12 5 2 2 2" xfId="270" xr:uid="{7D0FD812-3491-473E-89B7-5AC903FFB161}"/>
    <cellStyle name="Normal 13" xfId="466" xr:uid="{92EFA9E1-2E79-4A2C-A37A-AE3766E45DBE}"/>
    <cellStyle name="Normal 13 5" xfId="248" xr:uid="{62DEB8A7-5D19-45B2-B247-8920A9865776}"/>
    <cellStyle name="Normal 14" xfId="467" xr:uid="{EEF5C3FF-C445-4444-AB84-35F841724E01}"/>
    <cellStyle name="Normal 19" xfId="367" xr:uid="{7908D1BF-5C4D-48B7-83AB-2296EC491A58}"/>
    <cellStyle name="Normal 2" xfId="14" xr:uid="{00000000-0005-0000-0000-00009D000000}"/>
    <cellStyle name="Normal 2 2" xfId="66" xr:uid="{00000000-0005-0000-0000-00009E000000}"/>
    <cellStyle name="Normal 2 2 2" xfId="83" xr:uid="{00000000-0005-0000-0000-00009F000000}"/>
    <cellStyle name="Normal 2 2 3" xfId="178" xr:uid="{00000000-0005-0000-0000-0000A0000000}"/>
    <cellStyle name="Normal 2 2 3 2" xfId="309" xr:uid="{5087E9D7-CE12-40BB-BD79-20C915DC7B51}"/>
    <cellStyle name="Normal 2 2 4" xfId="429" xr:uid="{C3552B83-5F7E-4C95-8CC6-BFF55DFD7DB9}"/>
    <cellStyle name="Normal 2 2 5" xfId="252" xr:uid="{E6006B41-720A-48BE-96CF-9722E524AED0}"/>
    <cellStyle name="Normal 2 3" xfId="67" xr:uid="{00000000-0005-0000-0000-0000A1000000}"/>
    <cellStyle name="Normal 2 3 2" xfId="423" xr:uid="{135A373B-44F7-4859-8546-D2F079C417F2}"/>
    <cellStyle name="Normal 2 3 2 2" xfId="431" xr:uid="{DB6E51AF-DC9E-4552-8541-C26765F73A47}"/>
    <cellStyle name="Normal 2 4" xfId="265" xr:uid="{17F2E85F-57FB-4090-B55D-6F8D7FDF36D6}"/>
    <cellStyle name="Normal 2 4 2" xfId="308" xr:uid="{26F81114-1C3E-403D-8B6E-599C89DEC882}"/>
    <cellStyle name="Normal 2 4 3" xfId="439" xr:uid="{BCF01215-B35D-4E25-BADD-8A35B570350E}"/>
    <cellStyle name="Normal 2 5" xfId="343" xr:uid="{26DEDEF6-2DEE-46B2-A686-E709460DC2E3}"/>
    <cellStyle name="Normal 2 5 3" xfId="438" xr:uid="{BABB6578-DDC5-4F61-A5B3-6AEE3673B5C3}"/>
    <cellStyle name="Normal 2_IV-ՀՐԱՏԱՊ ՓՈՒԼԵՐՈՎ" xfId="424" xr:uid="{1FA9A641-8C20-4E7D-A02B-D8928854FBC9}"/>
    <cellStyle name="Normal 3" xfId="17" xr:uid="{00000000-0005-0000-0000-0000A2000000}"/>
    <cellStyle name="Normal 3 2" xfId="23" xr:uid="{00000000-0005-0000-0000-0000A3000000}"/>
    <cellStyle name="Normal 3 2 2" xfId="68" xr:uid="{00000000-0005-0000-0000-0000A4000000}"/>
    <cellStyle name="Normal 3 2 2 2" xfId="352" xr:uid="{2AF7B6B7-88DA-4066-BE96-EA87936752D2}"/>
    <cellStyle name="Normal 3 2 3" xfId="179" xr:uid="{00000000-0005-0000-0000-0000A5000000}"/>
    <cellStyle name="Normal 3 3" xfId="267" xr:uid="{D5AFDAB5-6568-4F0A-90E8-B9F7BA7F2E63}"/>
    <cellStyle name="Normal 3 4" xfId="263" xr:uid="{EB090B53-CD1E-42A3-BF4D-3EBF6B681EFE}"/>
    <cellStyle name="Normal 3 5" xfId="435" xr:uid="{D66E8EA4-8183-4B92-97E6-2857BC1F3636}"/>
    <cellStyle name="Normal 3_HavelvacN2axjusakN3" xfId="26" xr:uid="{00000000-0005-0000-0000-0000A6000000}"/>
    <cellStyle name="Normal 4" xfId="20" xr:uid="{00000000-0005-0000-0000-0000A7000000}"/>
    <cellStyle name="Normal 4 2" xfId="24" xr:uid="{00000000-0005-0000-0000-0000A8000000}"/>
    <cellStyle name="Normal 4 3" xfId="310" xr:uid="{588B8746-9767-448F-833C-994F4C3B3DDE}"/>
    <cellStyle name="Normal 4 4" xfId="341" xr:uid="{DD4F23DB-7308-42B2-ADC1-ADF1209D3602}"/>
    <cellStyle name="Normal 5" xfId="27" xr:uid="{00000000-0005-0000-0000-0000A9000000}"/>
    <cellStyle name="Normal 5 2" xfId="69" xr:uid="{00000000-0005-0000-0000-0000AA000000}"/>
    <cellStyle name="Normal 5 2 2" xfId="261" xr:uid="{6B9EA155-64DB-4C8E-815D-08DE9B07FAA7}"/>
    <cellStyle name="Normal 5 2 3" xfId="425" xr:uid="{61161816-9D99-41BE-A2D5-C7212DD9E151}"/>
    <cellStyle name="Normal 5 3" xfId="112" xr:uid="{00000000-0005-0000-0000-0000AB000000}"/>
    <cellStyle name="Normal 5 3 2" xfId="346" xr:uid="{1FEA57E2-271F-4819-868A-20C3D58B5D1C}"/>
    <cellStyle name="Normal 56" xfId="257" xr:uid="{46F05468-A3C2-4096-9FDD-7ED7677A05C3}"/>
    <cellStyle name="Normal 58" xfId="258" xr:uid="{615ED185-684F-4CF2-A692-D795E822F1B6}"/>
    <cellStyle name="Normal 6" xfId="70" xr:uid="{00000000-0005-0000-0000-0000AC000000}"/>
    <cellStyle name="Normal 6 2" xfId="113" xr:uid="{00000000-0005-0000-0000-0000AD000000}"/>
    <cellStyle name="Normal 6 2 2" xfId="311" xr:uid="{ADAD7DFF-463D-4721-BE7D-67558E78E5BA}"/>
    <cellStyle name="Normal 6 2 3" xfId="426" xr:uid="{DD651D89-FD10-490B-81C9-6C68FBA40BA8}"/>
    <cellStyle name="Normal 60" xfId="259" xr:uid="{89DA38BC-DCC6-4BD8-80DD-3895B8EB2134}"/>
    <cellStyle name="Normal 66" xfId="471" xr:uid="{9334A909-1420-4D5D-9D95-27B5D988DB4E}"/>
    <cellStyle name="Normal 69" xfId="249" xr:uid="{0E564DA7-47E4-483C-B036-1D525C6CB9F7}"/>
    <cellStyle name="Normal 7" xfId="71" xr:uid="{00000000-0005-0000-0000-0000AE000000}"/>
    <cellStyle name="Normal 7 2" xfId="351" xr:uid="{B2F8843B-1227-49AA-A21A-7DEAEF6EE915}"/>
    <cellStyle name="Normal 70" xfId="250" xr:uid="{C7FB3AD1-016B-433B-A67B-0DC976F646E3}"/>
    <cellStyle name="Normal 71" xfId="251" xr:uid="{A5FC9B81-0D28-450D-AE1B-398255F1C7CD}"/>
    <cellStyle name="Normal 8" xfId="82" xr:uid="{00000000-0005-0000-0000-0000AF000000}"/>
    <cellStyle name="Normal 8 2" xfId="138" xr:uid="{00000000-0005-0000-0000-0000B0000000}"/>
    <cellStyle name="Normal 8 2 2" xfId="312" xr:uid="{3483F39C-FF2E-4A69-8751-10802415802D}"/>
    <cellStyle name="Normal 8 3" xfId="342" xr:uid="{5C317775-4047-4CA4-9C38-3FCF50B4E51B}"/>
    <cellStyle name="Normal 8 5" xfId="255" xr:uid="{B3AC50D9-8BFA-4652-9977-A250433B5A9E}"/>
    <cellStyle name="Normal 9" xfId="139" xr:uid="{00000000-0005-0000-0000-0000B1000000}"/>
    <cellStyle name="Normal 9 2" xfId="275" xr:uid="{259A4367-C914-40E9-B726-ED2E44C27F7A}"/>
    <cellStyle name="Normal_General 17.02.04" xfId="427" xr:uid="{74223261-428D-479A-8428-810AFACC467D}"/>
    <cellStyle name="Note" xfId="133" builtinId="10" customBuiltin="1"/>
    <cellStyle name="Note 2" xfId="72" xr:uid="{00000000-0005-0000-0000-0000B3000000}"/>
    <cellStyle name="Note 2 2" xfId="180" xr:uid="{00000000-0005-0000-0000-0000B4000000}"/>
    <cellStyle name="Note 2 2 2" xfId="313" xr:uid="{0943B5B3-DDF9-4789-BA28-BC4A0AB98F9C}"/>
    <cellStyle name="Note 2 3" xfId="232" xr:uid="{9AC8B7F7-CF39-41DF-800C-25C3CAA68C42}"/>
    <cellStyle name="Note 3" xfId="181" xr:uid="{00000000-0005-0000-0000-0000B5000000}"/>
    <cellStyle name="Note 3 2" xfId="187" xr:uid="{00000000-0005-0000-0000-0000B6000000}"/>
    <cellStyle name="Note 4" xfId="196" xr:uid="{00000000-0005-0000-0000-0000B7000000}"/>
    <cellStyle name="Note 5" xfId="209" xr:uid="{00000000-0005-0000-0000-0000B8000000}"/>
    <cellStyle name="Note 6" xfId="396" xr:uid="{DBCF19E7-5E2F-48E0-B94E-9EFD99545ADC}"/>
    <cellStyle name="Output" xfId="121" builtinId="21" customBuiltin="1"/>
    <cellStyle name="Output 2" xfId="73" xr:uid="{00000000-0005-0000-0000-0000BA000000}"/>
    <cellStyle name="Output 2 2" xfId="182" xr:uid="{00000000-0005-0000-0000-0000BB000000}"/>
    <cellStyle name="Output 2 3" xfId="448" xr:uid="{40F1CFE9-16F1-4639-AB89-938E1CBE1B10}"/>
    <cellStyle name="Output 3" xfId="219" xr:uid="{591B9D0E-AE8F-4DA8-B402-560C1DD854C5}"/>
    <cellStyle name="Output 4" xfId="391" xr:uid="{C3923139-6601-4371-98D9-C5FC9E02E267}"/>
    <cellStyle name="Percent 2" xfId="16" xr:uid="{00000000-0005-0000-0000-0000BC000000}"/>
    <cellStyle name="Percent 2 2" xfId="315" xr:uid="{53FC2416-C649-47AE-A785-2CF1AE730D13}"/>
    <cellStyle name="Percent 2 3" xfId="316" xr:uid="{4CB6DAA9-4BC0-4C07-8ADF-EEF300238286}"/>
    <cellStyle name="Percent 2 4" xfId="314" xr:uid="{D2E7DF8B-B9D0-42F3-9707-02C1F3F70E0F}"/>
    <cellStyle name="Percent 2 5" xfId="345" xr:uid="{899194DC-4E6F-460B-9504-1744D65D2D87}"/>
    <cellStyle name="Percent 2 6" xfId="436" xr:uid="{5CCAB787-30DB-448D-836F-950D0FEE8EAA}"/>
    <cellStyle name="Percent 3" xfId="347" xr:uid="{B8465FC3-1E4A-421C-BAD2-B910709D1C24}"/>
    <cellStyle name="Percent 4" xfId="350" xr:uid="{70F67E8E-4235-4AD3-B373-2E1C23B87F73}"/>
    <cellStyle name="SN_241" xfId="86" xr:uid="{00000000-0005-0000-0000-0000BD000000}"/>
    <cellStyle name="SN_b" xfId="87" xr:uid="{00000000-0005-0000-0000-0000BE000000}"/>
    <cellStyle name="SN_b 2" xfId="256" xr:uid="{0700F486-5424-49F2-9F75-F51C7E049AFF}"/>
    <cellStyle name="SN_it" xfId="379" xr:uid="{7ADF3959-0B9C-4AE6-B7A6-DD143A9FBD08}"/>
    <cellStyle name="Style 1" xfId="74" xr:uid="{00000000-0005-0000-0000-0000BF000000}"/>
    <cellStyle name="Style 1 2" xfId="75" xr:uid="{00000000-0005-0000-0000-0000C0000000}"/>
    <cellStyle name="Style 1 2 2" xfId="85" xr:uid="{00000000-0005-0000-0000-0000C1000000}"/>
    <cellStyle name="Style 1_verchnakan_ax21-25_2018" xfId="76" xr:uid="{00000000-0005-0000-0000-0000C2000000}"/>
    <cellStyle name="Title" xfId="211" builtinId="15" customBuiltin="1"/>
    <cellStyle name="Title 2" xfId="77" xr:uid="{00000000-0005-0000-0000-0000C3000000}"/>
    <cellStyle name="Title 2 2" xfId="183" xr:uid="{00000000-0005-0000-0000-0000C4000000}"/>
    <cellStyle name="Title 3" xfId="188" xr:uid="{00000000-0005-0000-0000-0000C5000000}"/>
    <cellStyle name="Title 4" xfId="389" xr:uid="{75929E4F-85FA-4EA3-8D07-FEA5D5B32E54}"/>
    <cellStyle name="Total" xfId="127" builtinId="25" customBuiltin="1"/>
    <cellStyle name="Total 2" xfId="78" xr:uid="{00000000-0005-0000-0000-0000C7000000}"/>
    <cellStyle name="Total 2 2" xfId="184" xr:uid="{00000000-0005-0000-0000-0000C8000000}"/>
    <cellStyle name="Total 2 3" xfId="453" xr:uid="{A339D23A-45AB-4B38-B214-6AD29956A9F8}"/>
    <cellStyle name="Total 3" xfId="225" xr:uid="{D6D84D5B-736D-4096-B50B-909A19060C17}"/>
    <cellStyle name="Total 4" xfId="398" xr:uid="{0B2FF3D0-CD70-4334-A4FD-9C416E8241A6}"/>
    <cellStyle name="Warning Text" xfId="135" builtinId="11" customBuiltin="1"/>
    <cellStyle name="Warning Text 2" xfId="79" xr:uid="{00000000-0005-0000-0000-0000CA000000}"/>
    <cellStyle name="Warning Text 2 2" xfId="185" xr:uid="{00000000-0005-0000-0000-0000CB000000}"/>
    <cellStyle name="Warning Text 2 3" xfId="451" xr:uid="{4B81EE18-BBDD-4429-BA81-9EDF78302B5E}"/>
    <cellStyle name="Warning Text 3" xfId="223" xr:uid="{318705D5-FEC6-444C-AEAD-B38FBB07F081}"/>
    <cellStyle name="Warning Text 4" xfId="395" xr:uid="{2AD704E1-BA75-44BF-9ACF-A3B46D5B14E9}"/>
    <cellStyle name="Акцент1 2" xfId="317" xr:uid="{CBB5E596-D1E1-4B49-9096-497E33185ED8}"/>
    <cellStyle name="Акцент2 2" xfId="318" xr:uid="{4A253B2B-25CB-4001-BD43-E8F62D0CC55F}"/>
    <cellStyle name="Акцент3 2" xfId="319" xr:uid="{8B81F8AE-C9F0-499D-8928-CEF50B4ED301}"/>
    <cellStyle name="Акцент4 2" xfId="320" xr:uid="{42267B2A-1537-4C1E-AD61-68C0A5549B1F}"/>
    <cellStyle name="Акцент5 2" xfId="321" xr:uid="{5B323462-02D9-4BDF-9A5A-8B5D9A6DD56C}"/>
    <cellStyle name="Акцент6 2" xfId="322" xr:uid="{3EA2017A-828B-4127-849F-6D5C2ED1EF45}"/>
    <cellStyle name="Ввод  2" xfId="323" xr:uid="{FE97DE7F-F2CF-4011-A687-ABA816A83A10}"/>
    <cellStyle name="Вывод 2" xfId="324" xr:uid="{DE570468-856D-46F5-8C69-96C792140C0B}"/>
    <cellStyle name="Вычисление 2" xfId="325" xr:uid="{471EAD02-EDF9-4942-A984-F8C26E88F64F}"/>
    <cellStyle name="Заголовок 1 2" xfId="326" xr:uid="{E2861B86-0F55-47BD-99FC-81639B3E0F51}"/>
    <cellStyle name="Заголовок 2 2" xfId="327" xr:uid="{876B4A92-4C47-4998-8F69-E161CFF8E629}"/>
    <cellStyle name="Заголовок 3 2" xfId="328" xr:uid="{5E1C6743-5639-40A2-953D-EF5E0E942825}"/>
    <cellStyle name="Заголовок 4 2" xfId="329" xr:uid="{EB09A1EB-63F1-410D-A4C0-FA97AEB0F1EB}"/>
    <cellStyle name="Итог 2" xfId="330" xr:uid="{E849A4F5-0A6B-42C7-96B3-BCEF4F791685}"/>
    <cellStyle name="Контрольная ячейка 2" xfId="331" xr:uid="{93007E13-3072-4186-869C-8D5FBDD644FA}"/>
    <cellStyle name="Название" xfId="129" xr:uid="{00000000-0005-0000-0000-0000CC000000}"/>
    <cellStyle name="Название 2" xfId="332" xr:uid="{C0D83875-5FE3-4FDE-AC7F-A0332DC583DB}"/>
    <cellStyle name="Нейтральный" xfId="130" xr:uid="{00000000-0005-0000-0000-0000CD000000}"/>
    <cellStyle name="Нейтральный 2" xfId="333" xr:uid="{06849813-46C8-4AFA-880B-450A8C38D502}"/>
    <cellStyle name="Обычный 2" xfId="80" xr:uid="{00000000-0005-0000-0000-0000CE000000}"/>
    <cellStyle name="Обычный 2 2" xfId="81" xr:uid="{00000000-0005-0000-0000-0000CF000000}"/>
    <cellStyle name="Обычный 2 2 2" xfId="335" xr:uid="{88989803-6D6D-429A-98D3-CCB304F97FAD}"/>
    <cellStyle name="Обычный 2 2 3" xfId="428" xr:uid="{31750A8F-2B19-4459-9457-3709D844A9B1}"/>
    <cellStyle name="Обычный 2 3" xfId="84" xr:uid="{00000000-0005-0000-0000-0000D0000000}"/>
    <cellStyle name="Обычный 2 4" xfId="334" xr:uid="{62C07CB7-E71E-4325-81AE-E7413D16FAC4}"/>
    <cellStyle name="Обычный 3" xfId="210" xr:uid="{00000000-0005-0000-0000-0000D1000000}"/>
    <cellStyle name="Обычный 3 2" xfId="380" xr:uid="{6709D379-8711-4541-9B4B-53AA6425C5FD}"/>
    <cellStyle name="Обычный 3 3" xfId="470" xr:uid="{E8C58512-4289-4326-B472-00FA7CB809D0}"/>
    <cellStyle name="Обычный_+JRVEG-DZOR" xfId="430" xr:uid="{274EF15E-DF82-435C-94CA-12FC20B3C75E}"/>
    <cellStyle name="Плохой 2" xfId="336" xr:uid="{AFCFA104-69B3-4E27-9C77-CAB0A996DB48}"/>
    <cellStyle name="Пояснение 2" xfId="337" xr:uid="{723BAAB1-C1F1-4914-B5F5-3BB3022DFD32}"/>
    <cellStyle name="Связанная ячейка 2" xfId="338" xr:uid="{3E3B9996-2271-4535-87A0-7C043F5F5359}"/>
    <cellStyle name="Стиль 1" xfId="186" xr:uid="{00000000-0005-0000-0000-0000D2000000}"/>
    <cellStyle name="Стиль 1 2" xfId="349" xr:uid="{90CBCE8E-8617-4F77-9B8E-A0ED1C2A43DA}"/>
    <cellStyle name="Текст предупреждения 2" xfId="339" xr:uid="{0BEB0CE1-F763-46FC-AC16-3BB9E19C8FEF}"/>
    <cellStyle name="Финансовый 2" xfId="368" xr:uid="{D78BC0F1-803E-4A42-B69B-1CB296BFB5AA}"/>
    <cellStyle name="Хороший 2" xfId="340" xr:uid="{50F61C44-CFE4-4E7B-8E11-2AF318A596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melkumyan\Desktop\2026%20&#1398;&#1377;&#1389;&#1377;&#1379;&#1390;&#1381;&#1408;\&#1380;&#1377;&#1378;&#1377;&#1394;\havelvacner-25.02.xlsx" TargetMode="External"/><Relationship Id="rId1" Type="http://schemas.openxmlformats.org/officeDocument/2006/relationships/externalLinkPath" Target="/Users/amelkumyan/Desktop/2026%20&#1398;&#1377;&#1389;&#1377;&#1379;&#1390;&#1381;&#1408;/&#1380;&#1377;&#1378;&#1377;&#1394;/havelvacner-25.02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melkumyan\Desktop\2025\&#1350;&#1377;&#1389;&#1377;&#1379;&#1390;&#1381;&#1408;%202025\&#1391;&#1377;&#1408;&#1391;&#1400;&#1410;&#1407;\02.12\Havelvacner%2002.12.2025.xlsx" TargetMode="External"/><Relationship Id="rId1" Type="http://schemas.openxmlformats.org/officeDocument/2006/relationships/externalLinkPath" Target="/Users/amelkumyan/Desktop/2025/&#1350;&#1377;&#1389;&#1377;&#1379;&#1390;&#1381;&#1408;%202025/&#1391;&#1377;&#1408;&#1391;&#1400;&#1410;&#1407;/02.12/Havelvacner%2002.12.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Հավելված 1"/>
      <sheetName val="Հավելված 2"/>
      <sheetName val="Հավելված 3"/>
      <sheetName val="Հավելված 4"/>
      <sheetName val="Հավելված 5"/>
      <sheetName val="Հավելված 6"/>
    </sheetNames>
    <sheetDataSet>
      <sheetData sheetId="0" refreshError="1"/>
      <sheetData sheetId="1" refreshError="1"/>
      <sheetData sheetId="2">
        <row r="7">
          <cell r="J7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avelvats 1"/>
      <sheetName val="Havelvats 2"/>
      <sheetName val="Havelvats 3"/>
      <sheetName val="Havelvats 4"/>
      <sheetName val="Havelvats 5"/>
      <sheetName val="Havelvats 6"/>
      <sheetName val="Havelvats 7"/>
      <sheetName val="Havelvats 8"/>
    </sheetNames>
    <sheetDataSet>
      <sheetData sheetId="0"/>
      <sheetData sheetId="1"/>
      <sheetData sheetId="2">
        <row r="9">
          <cell r="D9" t="str">
            <v>Գյուղատնտեսության խթանման ծրագիր</v>
          </cell>
        </row>
      </sheetData>
      <sheetData sheetId="3">
        <row r="18">
          <cell r="G18">
            <v>-300000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3E789-2012-419A-BCA9-51073F7F8C16}">
  <dimension ref="A1:E20"/>
  <sheetViews>
    <sheetView zoomScale="115" zoomScaleNormal="115" workbookViewId="0">
      <selection activeCell="A6" sqref="A6:B6"/>
    </sheetView>
  </sheetViews>
  <sheetFormatPr defaultColWidth="9.140625" defaultRowHeight="17.25"/>
  <cols>
    <col min="1" max="1" width="51.42578125" style="89" customWidth="1"/>
    <col min="2" max="2" width="55.140625" style="89" customWidth="1"/>
    <col min="3" max="4" width="9.140625" style="89"/>
    <col min="5" max="5" width="17" style="89" customWidth="1"/>
    <col min="6" max="16384" width="9.140625" style="89"/>
  </cols>
  <sheetData>
    <row r="1" spans="1:5" s="120" customFormat="1">
      <c r="A1" s="305" t="s">
        <v>389</v>
      </c>
      <c r="B1" s="305"/>
    </row>
    <row r="2" spans="1:5" s="120" customFormat="1">
      <c r="A2" s="305" t="s">
        <v>398</v>
      </c>
      <c r="B2" s="305"/>
    </row>
    <row r="3" spans="1:5" s="120" customFormat="1">
      <c r="A3" s="305" t="s">
        <v>226</v>
      </c>
      <c r="B3" s="305"/>
    </row>
    <row r="4" spans="1:5" s="120" customFormat="1">
      <c r="A4" s="112"/>
      <c r="B4" s="85"/>
    </row>
    <row r="5" spans="1:5" s="120" customFormat="1">
      <c r="A5" s="112"/>
      <c r="B5" s="111"/>
    </row>
    <row r="6" spans="1:5" s="120" customFormat="1" ht="66.75" customHeight="1">
      <c r="A6" s="306" t="s">
        <v>399</v>
      </c>
      <c r="B6" s="306"/>
    </row>
    <row r="7" spans="1:5" s="120" customFormat="1">
      <c r="A7" s="112"/>
      <c r="B7" s="86" t="s">
        <v>0</v>
      </c>
    </row>
    <row r="8" spans="1:5" s="120" customFormat="1" ht="54.75" customHeight="1">
      <c r="A8" s="125"/>
      <c r="B8" s="290" t="s">
        <v>454</v>
      </c>
    </row>
    <row r="9" spans="1:5" s="120" customFormat="1" ht="22.5" customHeight="1">
      <c r="A9" s="125" t="s">
        <v>390</v>
      </c>
      <c r="B9" s="115">
        <f>+'Հավելված 4'!I7</f>
        <v>-420000.0306</v>
      </c>
    </row>
    <row r="10" spans="1:5" s="120" customFormat="1" ht="27" customHeight="1">
      <c r="A10" s="125" t="s">
        <v>391</v>
      </c>
      <c r="B10" s="90">
        <f>+'Հավելված 2 '!D11</f>
        <v>-420000.00000000006</v>
      </c>
    </row>
    <row r="11" spans="1:5" s="120" customFormat="1" ht="27" customHeight="1">
      <c r="A11" s="125" t="s">
        <v>392</v>
      </c>
      <c r="B11" s="90">
        <f>B10-B9</f>
        <v>3.0599999940022826E-2</v>
      </c>
    </row>
    <row r="12" spans="1:5" s="120" customFormat="1">
      <c r="A12" s="112"/>
      <c r="B12" s="111"/>
    </row>
    <row r="13" spans="1:5" s="120" customFormat="1">
      <c r="A13" s="112"/>
      <c r="B13" s="126"/>
    </row>
    <row r="14" spans="1:5" s="120" customFormat="1">
      <c r="A14" s="101"/>
      <c r="B14" s="112"/>
    </row>
    <row r="15" spans="1:5" s="120" customFormat="1">
      <c r="A15" s="101"/>
      <c r="B15" s="92"/>
      <c r="E15" s="109" t="s">
        <v>393</v>
      </c>
    </row>
    <row r="16" spans="1:5" s="120" customFormat="1">
      <c r="A16" s="101"/>
      <c r="B16" s="101"/>
    </row>
    <row r="17" spans="1:2" s="120" customFormat="1">
      <c r="A17" s="111"/>
      <c r="B17" s="111"/>
    </row>
    <row r="18" spans="1:2" s="120" customFormat="1">
      <c r="A18" s="111"/>
      <c r="B18" s="111"/>
    </row>
    <row r="19" spans="1:2" s="120" customFormat="1">
      <c r="A19" s="111"/>
      <c r="B19" s="111"/>
    </row>
    <row r="20" spans="1:2" s="120" customFormat="1">
      <c r="A20" s="111"/>
      <c r="B20" s="111"/>
    </row>
  </sheetData>
  <mergeCells count="4">
    <mergeCell ref="A1:B1"/>
    <mergeCell ref="A2:B2"/>
    <mergeCell ref="A3:B3"/>
    <mergeCell ref="A6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5D08F-021A-4B44-90CA-D4C6523C58AF}">
  <dimension ref="A1:H13"/>
  <sheetViews>
    <sheetView workbookViewId="0">
      <selection activeCell="A18" sqref="A18"/>
    </sheetView>
  </sheetViews>
  <sheetFormatPr defaultColWidth="9.140625" defaultRowHeight="15.75"/>
  <cols>
    <col min="1" max="1" width="70.140625" style="98" customWidth="1"/>
    <col min="2" max="2" width="16.5703125" style="98" customWidth="1"/>
    <col min="3" max="3" width="15.42578125" style="98" customWidth="1"/>
    <col min="4" max="4" width="15.140625" style="98" customWidth="1"/>
    <col min="5" max="7" width="9.140625" style="98"/>
    <col min="8" max="8" width="13.5703125" style="98" bestFit="1" customWidth="1"/>
    <col min="9" max="16384" width="9.140625" style="98"/>
  </cols>
  <sheetData>
    <row r="1" spans="1:8" ht="17.25">
      <c r="A1" s="305" t="s">
        <v>394</v>
      </c>
      <c r="B1" s="305"/>
      <c r="C1" s="305"/>
      <c r="D1" s="305"/>
    </row>
    <row r="2" spans="1:8" ht="17.25">
      <c r="A2" s="305" t="s">
        <v>398</v>
      </c>
      <c r="B2" s="305"/>
      <c r="C2" s="305"/>
      <c r="D2" s="305"/>
    </row>
    <row r="3" spans="1:8" ht="17.25">
      <c r="A3" s="305" t="s">
        <v>226</v>
      </c>
      <c r="B3" s="305"/>
      <c r="C3" s="305"/>
      <c r="D3" s="305"/>
    </row>
    <row r="4" spans="1:8" ht="17.25">
      <c r="A4" s="121"/>
      <c r="B4" s="121"/>
      <c r="C4" s="121"/>
      <c r="D4" s="119"/>
    </row>
    <row r="5" spans="1:8" ht="88.5" customHeight="1">
      <c r="A5" s="307" t="s">
        <v>400</v>
      </c>
      <c r="B5" s="307"/>
      <c r="C5" s="307"/>
      <c r="D5" s="307"/>
    </row>
    <row r="6" spans="1:8" ht="17.25">
      <c r="A6" s="121"/>
      <c r="B6" s="121"/>
      <c r="C6" s="121"/>
      <c r="D6" s="116" t="s">
        <v>0</v>
      </c>
    </row>
    <row r="7" spans="1:8" ht="66" customHeight="1">
      <c r="A7" s="308" t="s">
        <v>395</v>
      </c>
      <c r="B7" s="309" t="s">
        <v>30</v>
      </c>
      <c r="C7" s="310"/>
      <c r="D7" s="311"/>
    </row>
    <row r="8" spans="1:8" ht="45" customHeight="1">
      <c r="A8" s="308"/>
      <c r="B8" s="77" t="s">
        <v>11</v>
      </c>
      <c r="C8" s="291" t="s">
        <v>12</v>
      </c>
      <c r="D8" s="291" t="s">
        <v>13</v>
      </c>
    </row>
    <row r="9" spans="1:8" ht="17.25">
      <c r="A9" s="106" t="s">
        <v>74</v>
      </c>
      <c r="B9" s="123">
        <f t="shared" ref="B9:C9" si="0">+B11</f>
        <v>-243879.9</v>
      </c>
      <c r="C9" s="123">
        <f t="shared" si="0"/>
        <v>-420000</v>
      </c>
      <c r="D9" s="123">
        <f>+D11</f>
        <v>-420000.00000000006</v>
      </c>
      <c r="H9" s="104"/>
    </row>
    <row r="10" spans="1:8" ht="17.25">
      <c r="A10" s="106" t="s">
        <v>396</v>
      </c>
      <c r="B10" s="106"/>
      <c r="C10" s="106"/>
      <c r="D10" s="123"/>
    </row>
    <row r="11" spans="1:8" ht="17.25">
      <c r="A11" s="106" t="s">
        <v>397</v>
      </c>
      <c r="B11" s="123">
        <f>+'Հավելված 7'!F11</f>
        <v>-243879.9</v>
      </c>
      <c r="C11" s="123">
        <f>+'Հավելված 7'!I11</f>
        <v>-420000</v>
      </c>
      <c r="D11" s="123">
        <f>+'Հավելված 7'!L11</f>
        <v>-420000.00000000006</v>
      </c>
    </row>
    <row r="12" spans="1:8" ht="17.25">
      <c r="A12" s="99"/>
      <c r="B12" s="99"/>
      <c r="C12" s="99"/>
      <c r="D12" s="94"/>
      <c r="E12" s="94"/>
    </row>
    <row r="13" spans="1:8">
      <c r="D13" s="102"/>
    </row>
  </sheetData>
  <mergeCells count="6">
    <mergeCell ref="A1:D1"/>
    <mergeCell ref="A2:D2"/>
    <mergeCell ref="A3:D3"/>
    <mergeCell ref="A5:D5"/>
    <mergeCell ref="A7:A8"/>
    <mergeCell ref="B7:D7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53851-5401-4A51-BFAF-1FFCDCB2A22D}">
  <dimension ref="A1:G16"/>
  <sheetViews>
    <sheetView workbookViewId="0">
      <selection activeCell="F5" sqref="F5"/>
    </sheetView>
  </sheetViews>
  <sheetFormatPr defaultColWidth="11.28515625" defaultRowHeight="12.75"/>
  <cols>
    <col min="1" max="1" width="54.28515625" style="230" customWidth="1"/>
    <col min="2" max="3" width="20.85546875" style="230" customWidth="1"/>
    <col min="4" max="4" width="14.28515625" style="230" customWidth="1"/>
    <col min="5" max="5" width="14.85546875" style="230" customWidth="1"/>
    <col min="6" max="6" width="16.28515625" style="230" customWidth="1"/>
    <col min="7" max="254" width="9.140625" style="230" customWidth="1"/>
    <col min="255" max="255" width="11.28515625" style="230"/>
    <col min="256" max="256" width="43.5703125" style="230" customWidth="1"/>
    <col min="257" max="257" width="15.5703125" style="230" customWidth="1"/>
    <col min="258" max="258" width="22.28515625" style="230" bestFit="1" customWidth="1"/>
    <col min="259" max="259" width="15" style="230" customWidth="1"/>
    <col min="260" max="260" width="15.7109375" style="230" customWidth="1"/>
    <col min="261" max="261" width="14.85546875" style="230" customWidth="1"/>
    <col min="262" max="262" width="16.28515625" style="230" customWidth="1"/>
    <col min="263" max="510" width="9.140625" style="230" customWidth="1"/>
    <col min="511" max="511" width="11.28515625" style="230"/>
    <col min="512" max="512" width="43.5703125" style="230" customWidth="1"/>
    <col min="513" max="513" width="15.5703125" style="230" customWidth="1"/>
    <col min="514" max="514" width="22.28515625" style="230" bestFit="1" customWidth="1"/>
    <col min="515" max="515" width="15" style="230" customWidth="1"/>
    <col min="516" max="516" width="15.7109375" style="230" customWidth="1"/>
    <col min="517" max="517" width="14.85546875" style="230" customWidth="1"/>
    <col min="518" max="518" width="16.28515625" style="230" customWidth="1"/>
    <col min="519" max="766" width="9.140625" style="230" customWidth="1"/>
    <col min="767" max="767" width="11.28515625" style="230"/>
    <col min="768" max="768" width="43.5703125" style="230" customWidth="1"/>
    <col min="769" max="769" width="15.5703125" style="230" customWidth="1"/>
    <col min="770" max="770" width="22.28515625" style="230" bestFit="1" customWidth="1"/>
    <col min="771" max="771" width="15" style="230" customWidth="1"/>
    <col min="772" max="772" width="15.7109375" style="230" customWidth="1"/>
    <col min="773" max="773" width="14.85546875" style="230" customWidth="1"/>
    <col min="774" max="774" width="16.28515625" style="230" customWidth="1"/>
    <col min="775" max="1022" width="9.140625" style="230" customWidth="1"/>
    <col min="1023" max="1023" width="11.28515625" style="230"/>
    <col min="1024" max="1024" width="43.5703125" style="230" customWidth="1"/>
    <col min="1025" max="1025" width="15.5703125" style="230" customWidth="1"/>
    <col min="1026" max="1026" width="22.28515625" style="230" bestFit="1" customWidth="1"/>
    <col min="1027" max="1027" width="15" style="230" customWidth="1"/>
    <col min="1028" max="1028" width="15.7109375" style="230" customWidth="1"/>
    <col min="1029" max="1029" width="14.85546875" style="230" customWidth="1"/>
    <col min="1030" max="1030" width="16.28515625" style="230" customWidth="1"/>
    <col min="1031" max="1278" width="9.140625" style="230" customWidth="1"/>
    <col min="1279" max="1279" width="11.28515625" style="230"/>
    <col min="1280" max="1280" width="43.5703125" style="230" customWidth="1"/>
    <col min="1281" max="1281" width="15.5703125" style="230" customWidth="1"/>
    <col min="1282" max="1282" width="22.28515625" style="230" bestFit="1" customWidth="1"/>
    <col min="1283" max="1283" width="15" style="230" customWidth="1"/>
    <col min="1284" max="1284" width="15.7109375" style="230" customWidth="1"/>
    <col min="1285" max="1285" width="14.85546875" style="230" customWidth="1"/>
    <col min="1286" max="1286" width="16.28515625" style="230" customWidth="1"/>
    <col min="1287" max="1534" width="9.140625" style="230" customWidth="1"/>
    <col min="1535" max="1535" width="11.28515625" style="230"/>
    <col min="1536" max="1536" width="43.5703125" style="230" customWidth="1"/>
    <col min="1537" max="1537" width="15.5703125" style="230" customWidth="1"/>
    <col min="1538" max="1538" width="22.28515625" style="230" bestFit="1" customWidth="1"/>
    <col min="1539" max="1539" width="15" style="230" customWidth="1"/>
    <col min="1540" max="1540" width="15.7109375" style="230" customWidth="1"/>
    <col min="1541" max="1541" width="14.85546875" style="230" customWidth="1"/>
    <col min="1542" max="1542" width="16.28515625" style="230" customWidth="1"/>
    <col min="1543" max="1790" width="9.140625" style="230" customWidth="1"/>
    <col min="1791" max="1791" width="11.28515625" style="230"/>
    <col min="1792" max="1792" width="43.5703125" style="230" customWidth="1"/>
    <col min="1793" max="1793" width="15.5703125" style="230" customWidth="1"/>
    <col min="1794" max="1794" width="22.28515625" style="230" bestFit="1" customWidth="1"/>
    <col min="1795" max="1795" width="15" style="230" customWidth="1"/>
    <col min="1796" max="1796" width="15.7109375" style="230" customWidth="1"/>
    <col min="1797" max="1797" width="14.85546875" style="230" customWidth="1"/>
    <col min="1798" max="1798" width="16.28515625" style="230" customWidth="1"/>
    <col min="1799" max="2046" width="9.140625" style="230" customWidth="1"/>
    <col min="2047" max="2047" width="11.28515625" style="230"/>
    <col min="2048" max="2048" width="43.5703125" style="230" customWidth="1"/>
    <col min="2049" max="2049" width="15.5703125" style="230" customWidth="1"/>
    <col min="2050" max="2050" width="22.28515625" style="230" bestFit="1" customWidth="1"/>
    <col min="2051" max="2051" width="15" style="230" customWidth="1"/>
    <col min="2052" max="2052" width="15.7109375" style="230" customWidth="1"/>
    <col min="2053" max="2053" width="14.85546875" style="230" customWidth="1"/>
    <col min="2054" max="2054" width="16.28515625" style="230" customWidth="1"/>
    <col min="2055" max="2302" width="9.140625" style="230" customWidth="1"/>
    <col min="2303" max="2303" width="11.28515625" style="230"/>
    <col min="2304" max="2304" width="43.5703125" style="230" customWidth="1"/>
    <col min="2305" max="2305" width="15.5703125" style="230" customWidth="1"/>
    <col min="2306" max="2306" width="22.28515625" style="230" bestFit="1" customWidth="1"/>
    <col min="2307" max="2307" width="15" style="230" customWidth="1"/>
    <col min="2308" max="2308" width="15.7109375" style="230" customWidth="1"/>
    <col min="2309" max="2309" width="14.85546875" style="230" customWidth="1"/>
    <col min="2310" max="2310" width="16.28515625" style="230" customWidth="1"/>
    <col min="2311" max="2558" width="9.140625" style="230" customWidth="1"/>
    <col min="2559" max="2559" width="11.28515625" style="230"/>
    <col min="2560" max="2560" width="43.5703125" style="230" customWidth="1"/>
    <col min="2561" max="2561" width="15.5703125" style="230" customWidth="1"/>
    <col min="2562" max="2562" width="22.28515625" style="230" bestFit="1" customWidth="1"/>
    <col min="2563" max="2563" width="15" style="230" customWidth="1"/>
    <col min="2564" max="2564" width="15.7109375" style="230" customWidth="1"/>
    <col min="2565" max="2565" width="14.85546875" style="230" customWidth="1"/>
    <col min="2566" max="2566" width="16.28515625" style="230" customWidth="1"/>
    <col min="2567" max="2814" width="9.140625" style="230" customWidth="1"/>
    <col min="2815" max="2815" width="11.28515625" style="230"/>
    <col min="2816" max="2816" width="43.5703125" style="230" customWidth="1"/>
    <col min="2817" max="2817" width="15.5703125" style="230" customWidth="1"/>
    <col min="2818" max="2818" width="22.28515625" style="230" bestFit="1" customWidth="1"/>
    <col min="2819" max="2819" width="15" style="230" customWidth="1"/>
    <col min="2820" max="2820" width="15.7109375" style="230" customWidth="1"/>
    <col min="2821" max="2821" width="14.85546875" style="230" customWidth="1"/>
    <col min="2822" max="2822" width="16.28515625" style="230" customWidth="1"/>
    <col min="2823" max="3070" width="9.140625" style="230" customWidth="1"/>
    <col min="3071" max="3071" width="11.28515625" style="230"/>
    <col min="3072" max="3072" width="43.5703125" style="230" customWidth="1"/>
    <col min="3073" max="3073" width="15.5703125" style="230" customWidth="1"/>
    <col min="3074" max="3074" width="22.28515625" style="230" bestFit="1" customWidth="1"/>
    <col min="3075" max="3075" width="15" style="230" customWidth="1"/>
    <col min="3076" max="3076" width="15.7109375" style="230" customWidth="1"/>
    <col min="3077" max="3077" width="14.85546875" style="230" customWidth="1"/>
    <col min="3078" max="3078" width="16.28515625" style="230" customWidth="1"/>
    <col min="3079" max="3326" width="9.140625" style="230" customWidth="1"/>
    <col min="3327" max="3327" width="11.28515625" style="230"/>
    <col min="3328" max="3328" width="43.5703125" style="230" customWidth="1"/>
    <col min="3329" max="3329" width="15.5703125" style="230" customWidth="1"/>
    <col min="3330" max="3330" width="22.28515625" style="230" bestFit="1" customWidth="1"/>
    <col min="3331" max="3331" width="15" style="230" customWidth="1"/>
    <col min="3332" max="3332" width="15.7109375" style="230" customWidth="1"/>
    <col min="3333" max="3333" width="14.85546875" style="230" customWidth="1"/>
    <col min="3334" max="3334" width="16.28515625" style="230" customWidth="1"/>
    <col min="3335" max="3582" width="9.140625" style="230" customWidth="1"/>
    <col min="3583" max="3583" width="11.28515625" style="230"/>
    <col min="3584" max="3584" width="43.5703125" style="230" customWidth="1"/>
    <col min="3585" max="3585" width="15.5703125" style="230" customWidth="1"/>
    <col min="3586" max="3586" width="22.28515625" style="230" bestFit="1" customWidth="1"/>
    <col min="3587" max="3587" width="15" style="230" customWidth="1"/>
    <col min="3588" max="3588" width="15.7109375" style="230" customWidth="1"/>
    <col min="3589" max="3589" width="14.85546875" style="230" customWidth="1"/>
    <col min="3590" max="3590" width="16.28515625" style="230" customWidth="1"/>
    <col min="3591" max="3838" width="9.140625" style="230" customWidth="1"/>
    <col min="3839" max="3839" width="11.28515625" style="230"/>
    <col min="3840" max="3840" width="43.5703125" style="230" customWidth="1"/>
    <col min="3841" max="3841" width="15.5703125" style="230" customWidth="1"/>
    <col min="3842" max="3842" width="22.28515625" style="230" bestFit="1" customWidth="1"/>
    <col min="3843" max="3843" width="15" style="230" customWidth="1"/>
    <col min="3844" max="3844" width="15.7109375" style="230" customWidth="1"/>
    <col min="3845" max="3845" width="14.85546875" style="230" customWidth="1"/>
    <col min="3846" max="3846" width="16.28515625" style="230" customWidth="1"/>
    <col min="3847" max="4094" width="9.140625" style="230" customWidth="1"/>
    <col min="4095" max="4095" width="11.28515625" style="230"/>
    <col min="4096" max="4096" width="43.5703125" style="230" customWidth="1"/>
    <col min="4097" max="4097" width="15.5703125" style="230" customWidth="1"/>
    <col min="4098" max="4098" width="22.28515625" style="230" bestFit="1" customWidth="1"/>
    <col min="4099" max="4099" width="15" style="230" customWidth="1"/>
    <col min="4100" max="4100" width="15.7109375" style="230" customWidth="1"/>
    <col min="4101" max="4101" width="14.85546875" style="230" customWidth="1"/>
    <col min="4102" max="4102" width="16.28515625" style="230" customWidth="1"/>
    <col min="4103" max="4350" width="9.140625" style="230" customWidth="1"/>
    <col min="4351" max="4351" width="11.28515625" style="230"/>
    <col min="4352" max="4352" width="43.5703125" style="230" customWidth="1"/>
    <col min="4353" max="4353" width="15.5703125" style="230" customWidth="1"/>
    <col min="4354" max="4354" width="22.28515625" style="230" bestFit="1" customWidth="1"/>
    <col min="4355" max="4355" width="15" style="230" customWidth="1"/>
    <col min="4356" max="4356" width="15.7109375" style="230" customWidth="1"/>
    <col min="4357" max="4357" width="14.85546875" style="230" customWidth="1"/>
    <col min="4358" max="4358" width="16.28515625" style="230" customWidth="1"/>
    <col min="4359" max="4606" width="9.140625" style="230" customWidth="1"/>
    <col min="4607" max="4607" width="11.28515625" style="230"/>
    <col min="4608" max="4608" width="43.5703125" style="230" customWidth="1"/>
    <col min="4609" max="4609" width="15.5703125" style="230" customWidth="1"/>
    <col min="4610" max="4610" width="22.28515625" style="230" bestFit="1" customWidth="1"/>
    <col min="4611" max="4611" width="15" style="230" customWidth="1"/>
    <col min="4612" max="4612" width="15.7109375" style="230" customWidth="1"/>
    <col min="4613" max="4613" width="14.85546875" style="230" customWidth="1"/>
    <col min="4614" max="4614" width="16.28515625" style="230" customWidth="1"/>
    <col min="4615" max="4862" width="9.140625" style="230" customWidth="1"/>
    <col min="4863" max="4863" width="11.28515625" style="230"/>
    <col min="4864" max="4864" width="43.5703125" style="230" customWidth="1"/>
    <col min="4865" max="4865" width="15.5703125" style="230" customWidth="1"/>
    <col min="4866" max="4866" width="22.28515625" style="230" bestFit="1" customWidth="1"/>
    <col min="4867" max="4867" width="15" style="230" customWidth="1"/>
    <col min="4868" max="4868" width="15.7109375" style="230" customWidth="1"/>
    <col min="4869" max="4869" width="14.85546875" style="230" customWidth="1"/>
    <col min="4870" max="4870" width="16.28515625" style="230" customWidth="1"/>
    <col min="4871" max="5118" width="9.140625" style="230" customWidth="1"/>
    <col min="5119" max="5119" width="11.28515625" style="230"/>
    <col min="5120" max="5120" width="43.5703125" style="230" customWidth="1"/>
    <col min="5121" max="5121" width="15.5703125" style="230" customWidth="1"/>
    <col min="5122" max="5122" width="22.28515625" style="230" bestFit="1" customWidth="1"/>
    <col min="5123" max="5123" width="15" style="230" customWidth="1"/>
    <col min="5124" max="5124" width="15.7109375" style="230" customWidth="1"/>
    <col min="5125" max="5125" width="14.85546875" style="230" customWidth="1"/>
    <col min="5126" max="5126" width="16.28515625" style="230" customWidth="1"/>
    <col min="5127" max="5374" width="9.140625" style="230" customWidth="1"/>
    <col min="5375" max="5375" width="11.28515625" style="230"/>
    <col min="5376" max="5376" width="43.5703125" style="230" customWidth="1"/>
    <col min="5377" max="5377" width="15.5703125" style="230" customWidth="1"/>
    <col min="5378" max="5378" width="22.28515625" style="230" bestFit="1" customWidth="1"/>
    <col min="5379" max="5379" width="15" style="230" customWidth="1"/>
    <col min="5380" max="5380" width="15.7109375" style="230" customWidth="1"/>
    <col min="5381" max="5381" width="14.85546875" style="230" customWidth="1"/>
    <col min="5382" max="5382" width="16.28515625" style="230" customWidth="1"/>
    <col min="5383" max="5630" width="9.140625" style="230" customWidth="1"/>
    <col min="5631" max="5631" width="11.28515625" style="230"/>
    <col min="5632" max="5632" width="43.5703125" style="230" customWidth="1"/>
    <col min="5633" max="5633" width="15.5703125" style="230" customWidth="1"/>
    <col min="5634" max="5634" width="22.28515625" style="230" bestFit="1" customWidth="1"/>
    <col min="5635" max="5635" width="15" style="230" customWidth="1"/>
    <col min="5636" max="5636" width="15.7109375" style="230" customWidth="1"/>
    <col min="5637" max="5637" width="14.85546875" style="230" customWidth="1"/>
    <col min="5638" max="5638" width="16.28515625" style="230" customWidth="1"/>
    <col min="5639" max="5886" width="9.140625" style="230" customWidth="1"/>
    <col min="5887" max="5887" width="11.28515625" style="230"/>
    <col min="5888" max="5888" width="43.5703125" style="230" customWidth="1"/>
    <col min="5889" max="5889" width="15.5703125" style="230" customWidth="1"/>
    <col min="5890" max="5890" width="22.28515625" style="230" bestFit="1" customWidth="1"/>
    <col min="5891" max="5891" width="15" style="230" customWidth="1"/>
    <col min="5892" max="5892" width="15.7109375" style="230" customWidth="1"/>
    <col min="5893" max="5893" width="14.85546875" style="230" customWidth="1"/>
    <col min="5894" max="5894" width="16.28515625" style="230" customWidth="1"/>
    <col min="5895" max="6142" width="9.140625" style="230" customWidth="1"/>
    <col min="6143" max="6143" width="11.28515625" style="230"/>
    <col min="6144" max="6144" width="43.5703125" style="230" customWidth="1"/>
    <col min="6145" max="6145" width="15.5703125" style="230" customWidth="1"/>
    <col min="6146" max="6146" width="22.28515625" style="230" bestFit="1" customWidth="1"/>
    <col min="6147" max="6147" width="15" style="230" customWidth="1"/>
    <col min="6148" max="6148" width="15.7109375" style="230" customWidth="1"/>
    <col min="6149" max="6149" width="14.85546875" style="230" customWidth="1"/>
    <col min="6150" max="6150" width="16.28515625" style="230" customWidth="1"/>
    <col min="6151" max="6398" width="9.140625" style="230" customWidth="1"/>
    <col min="6399" max="6399" width="11.28515625" style="230"/>
    <col min="6400" max="6400" width="43.5703125" style="230" customWidth="1"/>
    <col min="6401" max="6401" width="15.5703125" style="230" customWidth="1"/>
    <col min="6402" max="6402" width="22.28515625" style="230" bestFit="1" customWidth="1"/>
    <col min="6403" max="6403" width="15" style="230" customWidth="1"/>
    <col min="6404" max="6404" width="15.7109375" style="230" customWidth="1"/>
    <col min="6405" max="6405" width="14.85546875" style="230" customWidth="1"/>
    <col min="6406" max="6406" width="16.28515625" style="230" customWidth="1"/>
    <col min="6407" max="6654" width="9.140625" style="230" customWidth="1"/>
    <col min="6655" max="6655" width="11.28515625" style="230"/>
    <col min="6656" max="6656" width="43.5703125" style="230" customWidth="1"/>
    <col min="6657" max="6657" width="15.5703125" style="230" customWidth="1"/>
    <col min="6658" max="6658" width="22.28515625" style="230" bestFit="1" customWidth="1"/>
    <col min="6659" max="6659" width="15" style="230" customWidth="1"/>
    <col min="6660" max="6660" width="15.7109375" style="230" customWidth="1"/>
    <col min="6661" max="6661" width="14.85546875" style="230" customWidth="1"/>
    <col min="6662" max="6662" width="16.28515625" style="230" customWidth="1"/>
    <col min="6663" max="6910" width="9.140625" style="230" customWidth="1"/>
    <col min="6911" max="6911" width="11.28515625" style="230"/>
    <col min="6912" max="6912" width="43.5703125" style="230" customWidth="1"/>
    <col min="6913" max="6913" width="15.5703125" style="230" customWidth="1"/>
    <col min="6914" max="6914" width="22.28515625" style="230" bestFit="1" customWidth="1"/>
    <col min="6915" max="6915" width="15" style="230" customWidth="1"/>
    <col min="6916" max="6916" width="15.7109375" style="230" customWidth="1"/>
    <col min="6917" max="6917" width="14.85546875" style="230" customWidth="1"/>
    <col min="6918" max="6918" width="16.28515625" style="230" customWidth="1"/>
    <col min="6919" max="7166" width="9.140625" style="230" customWidth="1"/>
    <col min="7167" max="7167" width="11.28515625" style="230"/>
    <col min="7168" max="7168" width="43.5703125" style="230" customWidth="1"/>
    <col min="7169" max="7169" width="15.5703125" style="230" customWidth="1"/>
    <col min="7170" max="7170" width="22.28515625" style="230" bestFit="1" customWidth="1"/>
    <col min="7171" max="7171" width="15" style="230" customWidth="1"/>
    <col min="7172" max="7172" width="15.7109375" style="230" customWidth="1"/>
    <col min="7173" max="7173" width="14.85546875" style="230" customWidth="1"/>
    <col min="7174" max="7174" width="16.28515625" style="230" customWidth="1"/>
    <col min="7175" max="7422" width="9.140625" style="230" customWidth="1"/>
    <col min="7423" max="7423" width="11.28515625" style="230"/>
    <col min="7424" max="7424" width="43.5703125" style="230" customWidth="1"/>
    <col min="7425" max="7425" width="15.5703125" style="230" customWidth="1"/>
    <col min="7426" max="7426" width="22.28515625" style="230" bestFit="1" customWidth="1"/>
    <col min="7427" max="7427" width="15" style="230" customWidth="1"/>
    <col min="7428" max="7428" width="15.7109375" style="230" customWidth="1"/>
    <col min="7429" max="7429" width="14.85546875" style="230" customWidth="1"/>
    <col min="7430" max="7430" width="16.28515625" style="230" customWidth="1"/>
    <col min="7431" max="7678" width="9.140625" style="230" customWidth="1"/>
    <col min="7679" max="7679" width="11.28515625" style="230"/>
    <col min="7680" max="7680" width="43.5703125" style="230" customWidth="1"/>
    <col min="7681" max="7681" width="15.5703125" style="230" customWidth="1"/>
    <col min="7682" max="7682" width="22.28515625" style="230" bestFit="1" customWidth="1"/>
    <col min="7683" max="7683" width="15" style="230" customWidth="1"/>
    <col min="7684" max="7684" width="15.7109375" style="230" customWidth="1"/>
    <col min="7685" max="7685" width="14.85546875" style="230" customWidth="1"/>
    <col min="7686" max="7686" width="16.28515625" style="230" customWidth="1"/>
    <col min="7687" max="7934" width="9.140625" style="230" customWidth="1"/>
    <col min="7935" max="7935" width="11.28515625" style="230"/>
    <col min="7936" max="7936" width="43.5703125" style="230" customWidth="1"/>
    <col min="7937" max="7937" width="15.5703125" style="230" customWidth="1"/>
    <col min="7938" max="7938" width="22.28515625" style="230" bestFit="1" customWidth="1"/>
    <col min="7939" max="7939" width="15" style="230" customWidth="1"/>
    <col min="7940" max="7940" width="15.7109375" style="230" customWidth="1"/>
    <col min="7941" max="7941" width="14.85546875" style="230" customWidth="1"/>
    <col min="7942" max="7942" width="16.28515625" style="230" customWidth="1"/>
    <col min="7943" max="8190" width="9.140625" style="230" customWidth="1"/>
    <col min="8191" max="8191" width="11.28515625" style="230"/>
    <col min="8192" max="8192" width="43.5703125" style="230" customWidth="1"/>
    <col min="8193" max="8193" width="15.5703125" style="230" customWidth="1"/>
    <col min="8194" max="8194" width="22.28515625" style="230" bestFit="1" customWidth="1"/>
    <col min="8195" max="8195" width="15" style="230" customWidth="1"/>
    <col min="8196" max="8196" width="15.7109375" style="230" customWidth="1"/>
    <col min="8197" max="8197" width="14.85546875" style="230" customWidth="1"/>
    <col min="8198" max="8198" width="16.28515625" style="230" customWidth="1"/>
    <col min="8199" max="8446" width="9.140625" style="230" customWidth="1"/>
    <col min="8447" max="8447" width="11.28515625" style="230"/>
    <col min="8448" max="8448" width="43.5703125" style="230" customWidth="1"/>
    <col min="8449" max="8449" width="15.5703125" style="230" customWidth="1"/>
    <col min="8450" max="8450" width="22.28515625" style="230" bestFit="1" customWidth="1"/>
    <col min="8451" max="8451" width="15" style="230" customWidth="1"/>
    <col min="8452" max="8452" width="15.7109375" style="230" customWidth="1"/>
    <col min="8453" max="8453" width="14.85546875" style="230" customWidth="1"/>
    <col min="8454" max="8454" width="16.28515625" style="230" customWidth="1"/>
    <col min="8455" max="8702" width="9.140625" style="230" customWidth="1"/>
    <col min="8703" max="8703" width="11.28515625" style="230"/>
    <col min="8704" max="8704" width="43.5703125" style="230" customWidth="1"/>
    <col min="8705" max="8705" width="15.5703125" style="230" customWidth="1"/>
    <col min="8706" max="8706" width="22.28515625" style="230" bestFit="1" customWidth="1"/>
    <col min="8707" max="8707" width="15" style="230" customWidth="1"/>
    <col min="8708" max="8708" width="15.7109375" style="230" customWidth="1"/>
    <col min="8709" max="8709" width="14.85546875" style="230" customWidth="1"/>
    <col min="8710" max="8710" width="16.28515625" style="230" customWidth="1"/>
    <col min="8711" max="8958" width="9.140625" style="230" customWidth="1"/>
    <col min="8959" max="8959" width="11.28515625" style="230"/>
    <col min="8960" max="8960" width="43.5703125" style="230" customWidth="1"/>
    <col min="8961" max="8961" width="15.5703125" style="230" customWidth="1"/>
    <col min="8962" max="8962" width="22.28515625" style="230" bestFit="1" customWidth="1"/>
    <col min="8963" max="8963" width="15" style="230" customWidth="1"/>
    <col min="8964" max="8964" width="15.7109375" style="230" customWidth="1"/>
    <col min="8965" max="8965" width="14.85546875" style="230" customWidth="1"/>
    <col min="8966" max="8966" width="16.28515625" style="230" customWidth="1"/>
    <col min="8967" max="9214" width="9.140625" style="230" customWidth="1"/>
    <col min="9215" max="9215" width="11.28515625" style="230"/>
    <col min="9216" max="9216" width="43.5703125" style="230" customWidth="1"/>
    <col min="9217" max="9217" width="15.5703125" style="230" customWidth="1"/>
    <col min="9218" max="9218" width="22.28515625" style="230" bestFit="1" customWidth="1"/>
    <col min="9219" max="9219" width="15" style="230" customWidth="1"/>
    <col min="9220" max="9220" width="15.7109375" style="230" customWidth="1"/>
    <col min="9221" max="9221" width="14.85546875" style="230" customWidth="1"/>
    <col min="9222" max="9222" width="16.28515625" style="230" customWidth="1"/>
    <col min="9223" max="9470" width="9.140625" style="230" customWidth="1"/>
    <col min="9471" max="9471" width="11.28515625" style="230"/>
    <col min="9472" max="9472" width="43.5703125" style="230" customWidth="1"/>
    <col min="9473" max="9473" width="15.5703125" style="230" customWidth="1"/>
    <col min="9474" max="9474" width="22.28515625" style="230" bestFit="1" customWidth="1"/>
    <col min="9475" max="9475" width="15" style="230" customWidth="1"/>
    <col min="9476" max="9476" width="15.7109375" style="230" customWidth="1"/>
    <col min="9477" max="9477" width="14.85546875" style="230" customWidth="1"/>
    <col min="9478" max="9478" width="16.28515625" style="230" customWidth="1"/>
    <col min="9479" max="9726" width="9.140625" style="230" customWidth="1"/>
    <col min="9727" max="9727" width="11.28515625" style="230"/>
    <col min="9728" max="9728" width="43.5703125" style="230" customWidth="1"/>
    <col min="9729" max="9729" width="15.5703125" style="230" customWidth="1"/>
    <col min="9730" max="9730" width="22.28515625" style="230" bestFit="1" customWidth="1"/>
    <col min="9731" max="9731" width="15" style="230" customWidth="1"/>
    <col min="9732" max="9732" width="15.7109375" style="230" customWidth="1"/>
    <col min="9733" max="9733" width="14.85546875" style="230" customWidth="1"/>
    <col min="9734" max="9734" width="16.28515625" style="230" customWidth="1"/>
    <col min="9735" max="9982" width="9.140625" style="230" customWidth="1"/>
    <col min="9983" max="9983" width="11.28515625" style="230"/>
    <col min="9984" max="9984" width="43.5703125" style="230" customWidth="1"/>
    <col min="9985" max="9985" width="15.5703125" style="230" customWidth="1"/>
    <col min="9986" max="9986" width="22.28515625" style="230" bestFit="1" customWidth="1"/>
    <col min="9987" max="9987" width="15" style="230" customWidth="1"/>
    <col min="9988" max="9988" width="15.7109375" style="230" customWidth="1"/>
    <col min="9989" max="9989" width="14.85546875" style="230" customWidth="1"/>
    <col min="9990" max="9990" width="16.28515625" style="230" customWidth="1"/>
    <col min="9991" max="10238" width="9.140625" style="230" customWidth="1"/>
    <col min="10239" max="10239" width="11.28515625" style="230"/>
    <col min="10240" max="10240" width="43.5703125" style="230" customWidth="1"/>
    <col min="10241" max="10241" width="15.5703125" style="230" customWidth="1"/>
    <col min="10242" max="10242" width="22.28515625" style="230" bestFit="1" customWidth="1"/>
    <col min="10243" max="10243" width="15" style="230" customWidth="1"/>
    <col min="10244" max="10244" width="15.7109375" style="230" customWidth="1"/>
    <col min="10245" max="10245" width="14.85546875" style="230" customWidth="1"/>
    <col min="10246" max="10246" width="16.28515625" style="230" customWidth="1"/>
    <col min="10247" max="10494" width="9.140625" style="230" customWidth="1"/>
    <col min="10495" max="10495" width="11.28515625" style="230"/>
    <col min="10496" max="10496" width="43.5703125" style="230" customWidth="1"/>
    <col min="10497" max="10497" width="15.5703125" style="230" customWidth="1"/>
    <col min="10498" max="10498" width="22.28515625" style="230" bestFit="1" customWidth="1"/>
    <col min="10499" max="10499" width="15" style="230" customWidth="1"/>
    <col min="10500" max="10500" width="15.7109375" style="230" customWidth="1"/>
    <col min="10501" max="10501" width="14.85546875" style="230" customWidth="1"/>
    <col min="10502" max="10502" width="16.28515625" style="230" customWidth="1"/>
    <col min="10503" max="10750" width="9.140625" style="230" customWidth="1"/>
    <col min="10751" max="10751" width="11.28515625" style="230"/>
    <col min="10752" max="10752" width="43.5703125" style="230" customWidth="1"/>
    <col min="10753" max="10753" width="15.5703125" style="230" customWidth="1"/>
    <col min="10754" max="10754" width="22.28515625" style="230" bestFit="1" customWidth="1"/>
    <col min="10755" max="10755" width="15" style="230" customWidth="1"/>
    <col min="10756" max="10756" width="15.7109375" style="230" customWidth="1"/>
    <col min="10757" max="10757" width="14.85546875" style="230" customWidth="1"/>
    <col min="10758" max="10758" width="16.28515625" style="230" customWidth="1"/>
    <col min="10759" max="11006" width="9.140625" style="230" customWidth="1"/>
    <col min="11007" max="11007" width="11.28515625" style="230"/>
    <col min="11008" max="11008" width="43.5703125" style="230" customWidth="1"/>
    <col min="11009" max="11009" width="15.5703125" style="230" customWidth="1"/>
    <col min="11010" max="11010" width="22.28515625" style="230" bestFit="1" customWidth="1"/>
    <col min="11011" max="11011" width="15" style="230" customWidth="1"/>
    <col min="11012" max="11012" width="15.7109375" style="230" customWidth="1"/>
    <col min="11013" max="11013" width="14.85546875" style="230" customWidth="1"/>
    <col min="11014" max="11014" width="16.28515625" style="230" customWidth="1"/>
    <col min="11015" max="11262" width="9.140625" style="230" customWidth="1"/>
    <col min="11263" max="11263" width="11.28515625" style="230"/>
    <col min="11264" max="11264" width="43.5703125" style="230" customWidth="1"/>
    <col min="11265" max="11265" width="15.5703125" style="230" customWidth="1"/>
    <col min="11266" max="11266" width="22.28515625" style="230" bestFit="1" customWidth="1"/>
    <col min="11267" max="11267" width="15" style="230" customWidth="1"/>
    <col min="11268" max="11268" width="15.7109375" style="230" customWidth="1"/>
    <col min="11269" max="11269" width="14.85546875" style="230" customWidth="1"/>
    <col min="11270" max="11270" width="16.28515625" style="230" customWidth="1"/>
    <col min="11271" max="11518" width="9.140625" style="230" customWidth="1"/>
    <col min="11519" max="11519" width="11.28515625" style="230"/>
    <col min="11520" max="11520" width="43.5703125" style="230" customWidth="1"/>
    <col min="11521" max="11521" width="15.5703125" style="230" customWidth="1"/>
    <col min="11522" max="11522" width="22.28515625" style="230" bestFit="1" customWidth="1"/>
    <col min="11523" max="11523" width="15" style="230" customWidth="1"/>
    <col min="11524" max="11524" width="15.7109375" style="230" customWidth="1"/>
    <col min="11525" max="11525" width="14.85546875" style="230" customWidth="1"/>
    <col min="11526" max="11526" width="16.28515625" style="230" customWidth="1"/>
    <col min="11527" max="11774" width="9.140625" style="230" customWidth="1"/>
    <col min="11775" max="11775" width="11.28515625" style="230"/>
    <col min="11776" max="11776" width="43.5703125" style="230" customWidth="1"/>
    <col min="11777" max="11777" width="15.5703125" style="230" customWidth="1"/>
    <col min="11778" max="11778" width="22.28515625" style="230" bestFit="1" customWidth="1"/>
    <col min="11779" max="11779" width="15" style="230" customWidth="1"/>
    <col min="11780" max="11780" width="15.7109375" style="230" customWidth="1"/>
    <col min="11781" max="11781" width="14.85546875" style="230" customWidth="1"/>
    <col min="11782" max="11782" width="16.28515625" style="230" customWidth="1"/>
    <col min="11783" max="12030" width="9.140625" style="230" customWidth="1"/>
    <col min="12031" max="12031" width="11.28515625" style="230"/>
    <col min="12032" max="12032" width="43.5703125" style="230" customWidth="1"/>
    <col min="12033" max="12033" width="15.5703125" style="230" customWidth="1"/>
    <col min="12034" max="12034" width="22.28515625" style="230" bestFit="1" customWidth="1"/>
    <col min="12035" max="12035" width="15" style="230" customWidth="1"/>
    <col min="12036" max="12036" width="15.7109375" style="230" customWidth="1"/>
    <col min="12037" max="12037" width="14.85546875" style="230" customWidth="1"/>
    <col min="12038" max="12038" width="16.28515625" style="230" customWidth="1"/>
    <col min="12039" max="12286" width="9.140625" style="230" customWidth="1"/>
    <col min="12287" max="12287" width="11.28515625" style="230"/>
    <col min="12288" max="12288" width="43.5703125" style="230" customWidth="1"/>
    <col min="12289" max="12289" width="15.5703125" style="230" customWidth="1"/>
    <col min="12290" max="12290" width="22.28515625" style="230" bestFit="1" customWidth="1"/>
    <col min="12291" max="12291" width="15" style="230" customWidth="1"/>
    <col min="12292" max="12292" width="15.7109375" style="230" customWidth="1"/>
    <col min="12293" max="12293" width="14.85546875" style="230" customWidth="1"/>
    <col min="12294" max="12294" width="16.28515625" style="230" customWidth="1"/>
    <col min="12295" max="12542" width="9.140625" style="230" customWidth="1"/>
    <col min="12543" max="12543" width="11.28515625" style="230"/>
    <col min="12544" max="12544" width="43.5703125" style="230" customWidth="1"/>
    <col min="12545" max="12545" width="15.5703125" style="230" customWidth="1"/>
    <col min="12546" max="12546" width="22.28515625" style="230" bestFit="1" customWidth="1"/>
    <col min="12547" max="12547" width="15" style="230" customWidth="1"/>
    <col min="12548" max="12548" width="15.7109375" style="230" customWidth="1"/>
    <col min="12549" max="12549" width="14.85546875" style="230" customWidth="1"/>
    <col min="12550" max="12550" width="16.28515625" style="230" customWidth="1"/>
    <col min="12551" max="12798" width="9.140625" style="230" customWidth="1"/>
    <col min="12799" max="12799" width="11.28515625" style="230"/>
    <col min="12800" max="12800" width="43.5703125" style="230" customWidth="1"/>
    <col min="12801" max="12801" width="15.5703125" style="230" customWidth="1"/>
    <col min="12802" max="12802" width="22.28515625" style="230" bestFit="1" customWidth="1"/>
    <col min="12803" max="12803" width="15" style="230" customWidth="1"/>
    <col min="12804" max="12804" width="15.7109375" style="230" customWidth="1"/>
    <col min="12805" max="12805" width="14.85546875" style="230" customWidth="1"/>
    <col min="12806" max="12806" width="16.28515625" style="230" customWidth="1"/>
    <col min="12807" max="13054" width="9.140625" style="230" customWidth="1"/>
    <col min="13055" max="13055" width="11.28515625" style="230"/>
    <col min="13056" max="13056" width="43.5703125" style="230" customWidth="1"/>
    <col min="13057" max="13057" width="15.5703125" style="230" customWidth="1"/>
    <col min="13058" max="13058" width="22.28515625" style="230" bestFit="1" customWidth="1"/>
    <col min="13059" max="13059" width="15" style="230" customWidth="1"/>
    <col min="13060" max="13060" width="15.7109375" style="230" customWidth="1"/>
    <col min="13061" max="13061" width="14.85546875" style="230" customWidth="1"/>
    <col min="13062" max="13062" width="16.28515625" style="230" customWidth="1"/>
    <col min="13063" max="13310" width="9.140625" style="230" customWidth="1"/>
    <col min="13311" max="13311" width="11.28515625" style="230"/>
    <col min="13312" max="13312" width="43.5703125" style="230" customWidth="1"/>
    <col min="13313" max="13313" width="15.5703125" style="230" customWidth="1"/>
    <col min="13314" max="13314" width="22.28515625" style="230" bestFit="1" customWidth="1"/>
    <col min="13315" max="13315" width="15" style="230" customWidth="1"/>
    <col min="13316" max="13316" width="15.7109375" style="230" customWidth="1"/>
    <col min="13317" max="13317" width="14.85546875" style="230" customWidth="1"/>
    <col min="13318" max="13318" width="16.28515625" style="230" customWidth="1"/>
    <col min="13319" max="13566" width="9.140625" style="230" customWidth="1"/>
    <col min="13567" max="13567" width="11.28515625" style="230"/>
    <col min="13568" max="13568" width="43.5703125" style="230" customWidth="1"/>
    <col min="13569" max="13569" width="15.5703125" style="230" customWidth="1"/>
    <col min="13570" max="13570" width="22.28515625" style="230" bestFit="1" customWidth="1"/>
    <col min="13571" max="13571" width="15" style="230" customWidth="1"/>
    <col min="13572" max="13572" width="15.7109375" style="230" customWidth="1"/>
    <col min="13573" max="13573" width="14.85546875" style="230" customWidth="1"/>
    <col min="13574" max="13574" width="16.28515625" style="230" customWidth="1"/>
    <col min="13575" max="13822" width="9.140625" style="230" customWidth="1"/>
    <col min="13823" max="13823" width="11.28515625" style="230"/>
    <col min="13824" max="13824" width="43.5703125" style="230" customWidth="1"/>
    <col min="13825" max="13825" width="15.5703125" style="230" customWidth="1"/>
    <col min="13826" max="13826" width="22.28515625" style="230" bestFit="1" customWidth="1"/>
    <col min="13827" max="13827" width="15" style="230" customWidth="1"/>
    <col min="13828" max="13828" width="15.7109375" style="230" customWidth="1"/>
    <col min="13829" max="13829" width="14.85546875" style="230" customWidth="1"/>
    <col min="13830" max="13830" width="16.28515625" style="230" customWidth="1"/>
    <col min="13831" max="14078" width="9.140625" style="230" customWidth="1"/>
    <col min="14079" max="14079" width="11.28515625" style="230"/>
    <col min="14080" max="14080" width="43.5703125" style="230" customWidth="1"/>
    <col min="14081" max="14081" width="15.5703125" style="230" customWidth="1"/>
    <col min="14082" max="14082" width="22.28515625" style="230" bestFit="1" customWidth="1"/>
    <col min="14083" max="14083" width="15" style="230" customWidth="1"/>
    <col min="14084" max="14084" width="15.7109375" style="230" customWidth="1"/>
    <col min="14085" max="14085" width="14.85546875" style="230" customWidth="1"/>
    <col min="14086" max="14086" width="16.28515625" style="230" customWidth="1"/>
    <col min="14087" max="14334" width="9.140625" style="230" customWidth="1"/>
    <col min="14335" max="14335" width="11.28515625" style="230"/>
    <col min="14336" max="14336" width="43.5703125" style="230" customWidth="1"/>
    <col min="14337" max="14337" width="15.5703125" style="230" customWidth="1"/>
    <col min="14338" max="14338" width="22.28515625" style="230" bestFit="1" customWidth="1"/>
    <col min="14339" max="14339" width="15" style="230" customWidth="1"/>
    <col min="14340" max="14340" width="15.7109375" style="230" customWidth="1"/>
    <col min="14341" max="14341" width="14.85546875" style="230" customWidth="1"/>
    <col min="14342" max="14342" width="16.28515625" style="230" customWidth="1"/>
    <col min="14343" max="14590" width="9.140625" style="230" customWidth="1"/>
    <col min="14591" max="14591" width="11.28515625" style="230"/>
    <col min="14592" max="14592" width="43.5703125" style="230" customWidth="1"/>
    <col min="14593" max="14593" width="15.5703125" style="230" customWidth="1"/>
    <col min="14594" max="14594" width="22.28515625" style="230" bestFit="1" customWidth="1"/>
    <col min="14595" max="14595" width="15" style="230" customWidth="1"/>
    <col min="14596" max="14596" width="15.7109375" style="230" customWidth="1"/>
    <col min="14597" max="14597" width="14.85546875" style="230" customWidth="1"/>
    <col min="14598" max="14598" width="16.28515625" style="230" customWidth="1"/>
    <col min="14599" max="14846" width="9.140625" style="230" customWidth="1"/>
    <col min="14847" max="14847" width="11.28515625" style="230"/>
    <col min="14848" max="14848" width="43.5703125" style="230" customWidth="1"/>
    <col min="14849" max="14849" width="15.5703125" style="230" customWidth="1"/>
    <col min="14850" max="14850" width="22.28515625" style="230" bestFit="1" customWidth="1"/>
    <col min="14851" max="14851" width="15" style="230" customWidth="1"/>
    <col min="14852" max="14852" width="15.7109375" style="230" customWidth="1"/>
    <col min="14853" max="14853" width="14.85546875" style="230" customWidth="1"/>
    <col min="14854" max="14854" width="16.28515625" style="230" customWidth="1"/>
    <col min="14855" max="15102" width="9.140625" style="230" customWidth="1"/>
    <col min="15103" max="15103" width="11.28515625" style="230"/>
    <col min="15104" max="15104" width="43.5703125" style="230" customWidth="1"/>
    <col min="15105" max="15105" width="15.5703125" style="230" customWidth="1"/>
    <col min="15106" max="15106" width="22.28515625" style="230" bestFit="1" customWidth="1"/>
    <col min="15107" max="15107" width="15" style="230" customWidth="1"/>
    <col min="15108" max="15108" width="15.7109375" style="230" customWidth="1"/>
    <col min="15109" max="15109" width="14.85546875" style="230" customWidth="1"/>
    <col min="15110" max="15110" width="16.28515625" style="230" customWidth="1"/>
    <col min="15111" max="15358" width="9.140625" style="230" customWidth="1"/>
    <col min="15359" max="15359" width="11.28515625" style="230"/>
    <col min="15360" max="15360" width="43.5703125" style="230" customWidth="1"/>
    <col min="15361" max="15361" width="15.5703125" style="230" customWidth="1"/>
    <col min="15362" max="15362" width="22.28515625" style="230" bestFit="1" customWidth="1"/>
    <col min="15363" max="15363" width="15" style="230" customWidth="1"/>
    <col min="15364" max="15364" width="15.7109375" style="230" customWidth="1"/>
    <col min="15365" max="15365" width="14.85546875" style="230" customWidth="1"/>
    <col min="15366" max="15366" width="16.28515625" style="230" customWidth="1"/>
    <col min="15367" max="15614" width="9.140625" style="230" customWidth="1"/>
    <col min="15615" max="15615" width="11.28515625" style="230"/>
    <col min="15616" max="15616" width="43.5703125" style="230" customWidth="1"/>
    <col min="15617" max="15617" width="15.5703125" style="230" customWidth="1"/>
    <col min="15618" max="15618" width="22.28515625" style="230" bestFit="1" customWidth="1"/>
    <col min="15619" max="15619" width="15" style="230" customWidth="1"/>
    <col min="15620" max="15620" width="15.7109375" style="230" customWidth="1"/>
    <col min="15621" max="15621" width="14.85546875" style="230" customWidth="1"/>
    <col min="15622" max="15622" width="16.28515625" style="230" customWidth="1"/>
    <col min="15623" max="15870" width="9.140625" style="230" customWidth="1"/>
    <col min="15871" max="15871" width="11.28515625" style="230"/>
    <col min="15872" max="15872" width="43.5703125" style="230" customWidth="1"/>
    <col min="15873" max="15873" width="15.5703125" style="230" customWidth="1"/>
    <col min="15874" max="15874" width="22.28515625" style="230" bestFit="1" customWidth="1"/>
    <col min="15875" max="15875" width="15" style="230" customWidth="1"/>
    <col min="15876" max="15876" width="15.7109375" style="230" customWidth="1"/>
    <col min="15877" max="15877" width="14.85546875" style="230" customWidth="1"/>
    <col min="15878" max="15878" width="16.28515625" style="230" customWidth="1"/>
    <col min="15879" max="16126" width="9.140625" style="230" customWidth="1"/>
    <col min="16127" max="16127" width="11.28515625" style="230"/>
    <col min="16128" max="16128" width="43.5703125" style="230" customWidth="1"/>
    <col min="16129" max="16129" width="15.5703125" style="230" customWidth="1"/>
    <col min="16130" max="16130" width="22.28515625" style="230" bestFit="1" customWidth="1"/>
    <col min="16131" max="16131" width="15" style="230" customWidth="1"/>
    <col min="16132" max="16132" width="15.7109375" style="230" customWidth="1"/>
    <col min="16133" max="16133" width="14.85546875" style="230" customWidth="1"/>
    <col min="16134" max="16134" width="16.28515625" style="230" customWidth="1"/>
    <col min="16135" max="16382" width="9.140625" style="230" customWidth="1"/>
    <col min="16383" max="16384" width="11.28515625" style="230"/>
  </cols>
  <sheetData>
    <row r="1" spans="1:7" ht="57.75" customHeight="1">
      <c r="A1" s="312" t="s">
        <v>474</v>
      </c>
      <c r="B1" s="312"/>
      <c r="C1" s="312"/>
      <c r="D1" s="312"/>
      <c r="E1" s="229"/>
      <c r="F1" s="229"/>
      <c r="G1" s="229"/>
    </row>
    <row r="2" spans="1:7" ht="17.25">
      <c r="A2" s="231"/>
      <c r="B2" s="231"/>
      <c r="C2" s="231"/>
      <c r="D2" s="231"/>
      <c r="E2" s="231"/>
      <c r="F2" s="231"/>
    </row>
    <row r="3" spans="1:7" ht="75" customHeight="1">
      <c r="A3" s="313" t="s">
        <v>459</v>
      </c>
      <c r="B3" s="313"/>
      <c r="C3" s="313"/>
      <c r="D3" s="313"/>
      <c r="E3" s="232"/>
      <c r="F3" s="232"/>
    </row>
    <row r="4" spans="1:7" ht="17.25">
      <c r="A4" s="233"/>
      <c r="B4" s="231"/>
      <c r="C4" s="314" t="s">
        <v>0</v>
      </c>
      <c r="D4" s="314"/>
    </row>
    <row r="5" spans="1:7" ht="54" customHeight="1" thickBot="1">
      <c r="A5" s="315" t="s">
        <v>460</v>
      </c>
      <c r="B5" s="317" t="s">
        <v>483</v>
      </c>
      <c r="C5" s="318"/>
      <c r="D5" s="319"/>
    </row>
    <row r="6" spans="1:7" ht="51" customHeight="1">
      <c r="A6" s="316"/>
      <c r="B6" s="234" t="s">
        <v>37</v>
      </c>
      <c r="C6" s="234" t="s">
        <v>38</v>
      </c>
      <c r="D6" s="235" t="s">
        <v>4</v>
      </c>
    </row>
    <row r="7" spans="1:7" ht="17.25">
      <c r="A7" s="236" t="s">
        <v>461</v>
      </c>
      <c r="B7" s="237">
        <f>+B9</f>
        <v>746648</v>
      </c>
      <c r="C7" s="237">
        <f>+C9</f>
        <v>373121.9</v>
      </c>
      <c r="D7" s="238">
        <f>+D9</f>
        <v>0</v>
      </c>
    </row>
    <row r="8" spans="1:7" ht="17.25">
      <c r="A8" s="239" t="s">
        <v>462</v>
      </c>
      <c r="B8" s="240"/>
      <c r="C8" s="240"/>
      <c r="D8" s="241"/>
    </row>
    <row r="9" spans="1:7" ht="24" customHeight="1">
      <c r="A9" s="242" t="s">
        <v>463</v>
      </c>
      <c r="B9" s="237">
        <f>+B11</f>
        <v>746648</v>
      </c>
      <c r="C9" s="237">
        <f>+C11</f>
        <v>373121.9</v>
      </c>
      <c r="D9" s="238">
        <f>+D11</f>
        <v>0</v>
      </c>
    </row>
    <row r="10" spans="1:7" ht="17.25">
      <c r="A10" s="239" t="s">
        <v>462</v>
      </c>
      <c r="B10" s="240"/>
      <c r="C10" s="240"/>
      <c r="D10" s="241"/>
    </row>
    <row r="11" spans="1:7" ht="32.25" customHeight="1">
      <c r="A11" s="242" t="s">
        <v>464</v>
      </c>
      <c r="B11" s="237">
        <f t="shared" ref="B11:D11" si="0">+B12</f>
        <v>746648</v>
      </c>
      <c r="C11" s="237">
        <f t="shared" si="0"/>
        <v>373121.9</v>
      </c>
      <c r="D11" s="243">
        <f t="shared" si="0"/>
        <v>0</v>
      </c>
    </row>
    <row r="12" spans="1:7" ht="17.25">
      <c r="A12" s="242" t="s">
        <v>465</v>
      </c>
      <c r="B12" s="237">
        <f>+B13</f>
        <v>746648</v>
      </c>
      <c r="C12" s="237">
        <f>+C13</f>
        <v>373121.9</v>
      </c>
      <c r="D12" s="243">
        <f>+D13</f>
        <v>0</v>
      </c>
    </row>
    <row r="13" spans="1:7" s="302" customFormat="1" ht="17.25">
      <c r="A13" s="298" t="s">
        <v>466</v>
      </c>
      <c r="B13" s="299">
        <v>746648</v>
      </c>
      <c r="C13" s="300">
        <v>373121.9</v>
      </c>
      <c r="D13" s="301">
        <f>+'[4]Հավելված 3'!J7*-1</f>
        <v>0</v>
      </c>
    </row>
    <row r="15" spans="1:7">
      <c r="B15" s="244"/>
      <c r="C15" s="244"/>
      <c r="D15" s="244"/>
    </row>
    <row r="16" spans="1:7">
      <c r="B16" s="244"/>
    </row>
  </sheetData>
  <mergeCells count="5">
    <mergeCell ref="A1:D1"/>
    <mergeCell ref="A3:D3"/>
    <mergeCell ref="C4:D4"/>
    <mergeCell ref="A5:A6"/>
    <mergeCell ref="B5:D5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A1BA5-94F5-42F3-BC2F-37C989CFCA13}">
  <sheetPr codeName="Sheet2">
    <pageSetUpPr fitToPage="1"/>
  </sheetPr>
  <dimension ref="A1:L46"/>
  <sheetViews>
    <sheetView topLeftCell="A39" zoomScaleNormal="100" workbookViewId="0">
      <selection activeCell="A8" sqref="A8:F8"/>
    </sheetView>
  </sheetViews>
  <sheetFormatPr defaultColWidth="9.140625" defaultRowHeight="17.25"/>
  <cols>
    <col min="1" max="1" width="6.85546875" style="3" customWidth="1"/>
    <col min="2" max="2" width="11.42578125" style="3" customWidth="1"/>
    <col min="3" max="3" width="15.42578125" style="304" bestFit="1" customWidth="1"/>
    <col min="4" max="4" width="46.140625" style="3" customWidth="1"/>
    <col min="5" max="5" width="51.5703125" style="3" customWidth="1"/>
    <col min="6" max="6" width="56.5703125" style="3" customWidth="1"/>
    <col min="7" max="7" width="17" style="208" customWidth="1"/>
    <col min="8" max="8" width="18" style="153" customWidth="1"/>
    <col min="9" max="9" width="18.5703125" style="153" customWidth="1"/>
    <col min="10" max="10" width="28.42578125" style="3" customWidth="1"/>
    <col min="11" max="11" width="14.28515625" style="3" bestFit="1" customWidth="1"/>
    <col min="12" max="12" width="13.42578125" style="3" bestFit="1" customWidth="1"/>
    <col min="13" max="16384" width="9.140625" style="3"/>
  </cols>
  <sheetData>
    <row r="1" spans="1:12" ht="58.5" customHeight="1">
      <c r="A1" s="334" t="s">
        <v>473</v>
      </c>
      <c r="B1" s="334"/>
      <c r="C1" s="334"/>
      <c r="D1" s="334"/>
      <c r="E1" s="334"/>
      <c r="F1" s="334"/>
      <c r="G1" s="334"/>
      <c r="H1" s="334"/>
      <c r="I1" s="334"/>
    </row>
    <row r="2" spans="1:12">
      <c r="A2" s="163"/>
    </row>
    <row r="3" spans="1:12" ht="39.75" customHeight="1">
      <c r="A3" s="335" t="s">
        <v>455</v>
      </c>
      <c r="B3" s="335"/>
      <c r="C3" s="335"/>
      <c r="D3" s="335"/>
      <c r="E3" s="335"/>
      <c r="F3" s="335"/>
      <c r="G3" s="335"/>
      <c r="H3" s="335"/>
      <c r="I3" s="335"/>
    </row>
    <row r="4" spans="1:12" ht="21" customHeight="1">
      <c r="A4" s="43"/>
      <c r="B4" s="43"/>
      <c r="C4" s="43"/>
      <c r="D4" s="44"/>
      <c r="E4" s="43"/>
      <c r="F4" s="43"/>
      <c r="G4" s="258"/>
      <c r="H4" s="336" t="s">
        <v>0</v>
      </c>
      <c r="I4" s="336"/>
    </row>
    <row r="5" spans="1:12" ht="70.5" customHeight="1">
      <c r="A5" s="337" t="s">
        <v>39</v>
      </c>
      <c r="B5" s="337" t="s">
        <v>10</v>
      </c>
      <c r="C5" s="337"/>
      <c r="D5" s="337" t="s">
        <v>40</v>
      </c>
      <c r="E5" s="337" t="s">
        <v>41</v>
      </c>
      <c r="F5" s="337" t="s">
        <v>42</v>
      </c>
      <c r="G5" s="338" t="s">
        <v>482</v>
      </c>
      <c r="H5" s="339"/>
      <c r="I5" s="340"/>
    </row>
    <row r="6" spans="1:12" ht="53.25" customHeight="1">
      <c r="A6" s="337"/>
      <c r="B6" s="6" t="s">
        <v>14</v>
      </c>
      <c r="C6" s="6" t="s">
        <v>15</v>
      </c>
      <c r="D6" s="337"/>
      <c r="E6" s="337"/>
      <c r="F6" s="337"/>
      <c r="G6" s="259" t="s">
        <v>11</v>
      </c>
      <c r="H6" s="45" t="s">
        <v>12</v>
      </c>
      <c r="I6" s="45" t="s">
        <v>13</v>
      </c>
    </row>
    <row r="7" spans="1:12" ht="16.5" customHeight="1">
      <c r="A7" s="323" t="s">
        <v>7</v>
      </c>
      <c r="B7" s="324"/>
      <c r="C7" s="324"/>
      <c r="D7" s="324"/>
      <c r="E7" s="324"/>
      <c r="F7" s="325"/>
      <c r="G7" s="46">
        <f>+G8+G43</f>
        <v>502768.14639999997</v>
      </c>
      <c r="H7" s="46">
        <f>+H8+H43</f>
        <v>-46878.083600000056</v>
      </c>
      <c r="I7" s="46">
        <f>+I8+I43</f>
        <v>-420000.0306</v>
      </c>
      <c r="J7" s="208"/>
      <c r="K7" s="208"/>
    </row>
    <row r="8" spans="1:12" s="159" customFormat="1" ht="48" customHeight="1">
      <c r="A8" s="326" t="s">
        <v>8</v>
      </c>
      <c r="B8" s="326"/>
      <c r="C8" s="326"/>
      <c r="D8" s="326"/>
      <c r="E8" s="326"/>
      <c r="F8" s="326"/>
      <c r="G8" s="47">
        <f>+G9+G20+G24+G28+G37+G18</f>
        <v>454242.64639999997</v>
      </c>
      <c r="H8" s="47">
        <f>+H9+H20+H24+H28+H37+H18</f>
        <v>-130878.08360000006</v>
      </c>
      <c r="I8" s="47">
        <f>+I9+I20+I24+I28+I37+I18</f>
        <v>-504000.0306</v>
      </c>
      <c r="J8" s="207"/>
    </row>
    <row r="9" spans="1:12" ht="90" customHeight="1">
      <c r="A9" s="332"/>
      <c r="B9" s="330">
        <v>1022</v>
      </c>
      <c r="C9" s="48"/>
      <c r="D9" s="49" t="s">
        <v>33</v>
      </c>
      <c r="E9" s="49" t="s">
        <v>44</v>
      </c>
      <c r="F9" s="49" t="s">
        <v>45</v>
      </c>
      <c r="G9" s="10">
        <f>+G10+G11+G12+G13+G14+G15+G16+G17</f>
        <v>249813.4</v>
      </c>
      <c r="H9" s="10">
        <f t="shared" ref="H9:I9" si="0">+H10+H11+H12+H13+H14+H15+H16+H17</f>
        <v>-308284.90000000002</v>
      </c>
      <c r="I9" s="10">
        <f t="shared" si="0"/>
        <v>25805.5</v>
      </c>
      <c r="J9" s="158"/>
      <c r="K9" s="158"/>
      <c r="L9" s="158"/>
    </row>
    <row r="10" spans="1:12" ht="137.25" customHeight="1">
      <c r="A10" s="333"/>
      <c r="B10" s="331"/>
      <c r="C10" s="6" t="s">
        <v>159</v>
      </c>
      <c r="D10" s="154" t="s">
        <v>150</v>
      </c>
      <c r="E10" s="154" t="s">
        <v>151</v>
      </c>
      <c r="F10" s="154" t="s">
        <v>46</v>
      </c>
      <c r="G10" s="10">
        <f>+'Հավելված 5'!G100</f>
        <v>878</v>
      </c>
      <c r="H10" s="10">
        <f>+'Հավելված 5'!H100</f>
        <v>878</v>
      </c>
      <c r="I10" s="10">
        <f>+'Հավելված 5'!I100</f>
        <v>878</v>
      </c>
      <c r="J10" s="158"/>
    </row>
    <row r="11" spans="1:12" ht="90.75" customHeight="1">
      <c r="A11" s="333"/>
      <c r="B11" s="331"/>
      <c r="C11" s="6" t="s">
        <v>160</v>
      </c>
      <c r="D11" s="50" t="s">
        <v>152</v>
      </c>
      <c r="E11" s="50" t="s">
        <v>153</v>
      </c>
      <c r="F11" s="50" t="s">
        <v>47</v>
      </c>
      <c r="G11" s="10">
        <f>+'Հավելված 5'!G109</f>
        <v>0</v>
      </c>
      <c r="H11" s="10">
        <f>+'Հավելված 5'!H109</f>
        <v>-100000</v>
      </c>
      <c r="I11" s="10">
        <f>+'Հավելված 5'!I109</f>
        <v>1667000</v>
      </c>
      <c r="J11" s="158"/>
    </row>
    <row r="12" spans="1:12" ht="141.75" customHeight="1">
      <c r="A12" s="333"/>
      <c r="B12" s="331"/>
      <c r="C12" s="6" t="s">
        <v>161</v>
      </c>
      <c r="D12" s="50" t="s">
        <v>154</v>
      </c>
      <c r="E12" s="50" t="s">
        <v>155</v>
      </c>
      <c r="F12" s="50" t="s">
        <v>47</v>
      </c>
      <c r="G12" s="10">
        <f>+'Հավելված 5'!G118</f>
        <v>199242.5</v>
      </c>
      <c r="H12" s="10">
        <f>+'Հավելված 5'!H118</f>
        <v>199242.5</v>
      </c>
      <c r="I12" s="10">
        <f>+'Հավելված 5'!I118</f>
        <v>199242.5</v>
      </c>
      <c r="J12" s="158"/>
    </row>
    <row r="13" spans="1:12" ht="90.75" customHeight="1">
      <c r="A13" s="333"/>
      <c r="B13" s="331"/>
      <c r="C13" s="6" t="s">
        <v>162</v>
      </c>
      <c r="D13" s="50" t="s">
        <v>156</v>
      </c>
      <c r="E13" s="50" t="s">
        <v>97</v>
      </c>
      <c r="F13" s="50" t="s">
        <v>47</v>
      </c>
      <c r="G13" s="10">
        <f>+'Հավելված 5'!G127</f>
        <v>0</v>
      </c>
      <c r="H13" s="10">
        <f>+'Հավելված 5'!H127</f>
        <v>-456576.80000000005</v>
      </c>
      <c r="I13" s="10">
        <f>+'Հավելված 5'!I127</f>
        <v>-2075633</v>
      </c>
      <c r="J13" s="158"/>
    </row>
    <row r="14" spans="1:12" ht="126.75" customHeight="1">
      <c r="A14" s="333"/>
      <c r="B14" s="331"/>
      <c r="C14" s="303" t="s">
        <v>405</v>
      </c>
      <c r="D14" s="100" t="s">
        <v>406</v>
      </c>
      <c r="E14" s="100" t="s">
        <v>407</v>
      </c>
      <c r="F14" s="100" t="s">
        <v>47</v>
      </c>
      <c r="G14" s="10">
        <f>+'Հավելված 5'!G136</f>
        <v>24742.9</v>
      </c>
      <c r="H14" s="10">
        <f>+'Հավելված 5'!H136</f>
        <v>24742.9</v>
      </c>
      <c r="I14" s="10">
        <f>+'Հավելված 5'!I136</f>
        <v>0</v>
      </c>
      <c r="J14" s="158"/>
    </row>
    <row r="15" spans="1:12" ht="120.75" customHeight="1">
      <c r="A15" s="333"/>
      <c r="B15" s="331"/>
      <c r="C15" s="6" t="s">
        <v>163</v>
      </c>
      <c r="D15" s="50" t="s">
        <v>157</v>
      </c>
      <c r="E15" s="50" t="s">
        <v>158</v>
      </c>
      <c r="F15" s="50" t="s">
        <v>47</v>
      </c>
      <c r="G15" s="10">
        <f>+'Հավելված 5'!G145</f>
        <v>0</v>
      </c>
      <c r="H15" s="10">
        <f>+'Հավելված 5'!H145</f>
        <v>-77138</v>
      </c>
      <c r="I15" s="10">
        <f>+'Հավելված 5'!I145</f>
        <v>33477.5</v>
      </c>
      <c r="J15" s="158"/>
    </row>
    <row r="16" spans="1:12" ht="90.75" customHeight="1">
      <c r="A16" s="333"/>
      <c r="B16" s="331"/>
      <c r="C16" s="6" t="s">
        <v>164</v>
      </c>
      <c r="D16" s="152" t="s">
        <v>165</v>
      </c>
      <c r="E16" s="152" t="s">
        <v>166</v>
      </c>
      <c r="F16" s="152" t="s">
        <v>47</v>
      </c>
      <c r="G16" s="155">
        <f>+'Հավելված 5'!G154</f>
        <v>24950</v>
      </c>
      <c r="H16" s="155">
        <f>+'Հավելված 5'!H154</f>
        <v>24950</v>
      </c>
      <c r="I16" s="155">
        <f>+'Հավելված 5'!I154</f>
        <v>24950</v>
      </c>
    </row>
    <row r="17" spans="1:9" ht="108.75" customHeight="1">
      <c r="A17" s="333"/>
      <c r="B17" s="331"/>
      <c r="C17" s="6" t="s">
        <v>481</v>
      </c>
      <c r="D17" s="9" t="str">
        <f>+'Հավելված 5'!F163</f>
        <v>Խաղող վերամշակող տնտեսավարողներին տրամադրվող վարկերի տոկոսադրույքների սուբսիդավորում</v>
      </c>
      <c r="E17" s="9" t="s">
        <v>346</v>
      </c>
      <c r="F17" s="152" t="s">
        <v>47</v>
      </c>
      <c r="G17" s="155">
        <f>+'Հավելված 5'!G171</f>
        <v>0</v>
      </c>
      <c r="H17" s="155">
        <f>+'Հավելված 5'!H171</f>
        <v>75616.5</v>
      </c>
      <c r="I17" s="155">
        <f>+'Հավելված 5'!I171</f>
        <v>175890.5</v>
      </c>
    </row>
    <row r="18" spans="1:9" ht="123.75" customHeight="1">
      <c r="A18" s="333"/>
      <c r="B18" s="54" t="s">
        <v>439</v>
      </c>
      <c r="C18" s="52"/>
      <c r="D18" s="53" t="s">
        <v>440</v>
      </c>
      <c r="E18" s="53" t="s">
        <v>441</v>
      </c>
      <c r="F18" s="53" t="s">
        <v>442</v>
      </c>
      <c r="G18" s="10">
        <f t="shared" ref="G18:I18" si="1">+G19</f>
        <v>7375.3</v>
      </c>
      <c r="H18" s="10">
        <f t="shared" si="1"/>
        <v>7375.3</v>
      </c>
      <c r="I18" s="10">
        <f t="shared" si="1"/>
        <v>7375.3</v>
      </c>
    </row>
    <row r="19" spans="1:9" ht="119.25" customHeight="1">
      <c r="A19" s="333"/>
      <c r="B19" s="6"/>
      <c r="C19" s="6" t="s">
        <v>443</v>
      </c>
      <c r="D19" s="30" t="s">
        <v>438</v>
      </c>
      <c r="E19" s="30" t="s">
        <v>444</v>
      </c>
      <c r="F19" s="9" t="s">
        <v>47</v>
      </c>
      <c r="G19" s="10">
        <f>+'Հավելված 5'!G174</f>
        <v>7375.3</v>
      </c>
      <c r="H19" s="10">
        <f>+'Հավելված 5'!H174</f>
        <v>7375.3</v>
      </c>
      <c r="I19" s="10">
        <f>+'Հավելված 5'!I174</f>
        <v>7375.3</v>
      </c>
    </row>
    <row r="20" spans="1:9" ht="33">
      <c r="A20" s="333"/>
      <c r="B20" s="320">
        <v>1086</v>
      </c>
      <c r="C20" s="52"/>
      <c r="D20" s="53" t="s">
        <v>172</v>
      </c>
      <c r="E20" s="53" t="s">
        <v>173</v>
      </c>
      <c r="F20" s="53" t="s">
        <v>174</v>
      </c>
      <c r="G20" s="226">
        <f>G21+G23+G22</f>
        <v>-292405.39999999997</v>
      </c>
      <c r="H20" s="226">
        <f t="shared" ref="H20:I20" si="2">H21+H23+H22</f>
        <v>-504000</v>
      </c>
      <c r="I20" s="226">
        <f t="shared" si="2"/>
        <v>-504000</v>
      </c>
    </row>
    <row r="21" spans="1:9" ht="113.25" customHeight="1">
      <c r="A21" s="333"/>
      <c r="B21" s="321"/>
      <c r="C21" s="303" t="s">
        <v>387</v>
      </c>
      <c r="D21" s="100" t="s">
        <v>261</v>
      </c>
      <c r="E21" s="100" t="s">
        <v>388</v>
      </c>
      <c r="F21" s="100" t="s">
        <v>46</v>
      </c>
      <c r="G21" s="10">
        <f>+'Հավելված 5'!G185</f>
        <v>5109.2999999999993</v>
      </c>
      <c r="H21" s="10">
        <f>+'Հավելված 5'!H185</f>
        <v>7781.1</v>
      </c>
      <c r="I21" s="10">
        <f>+'Հավելված 5'!I185</f>
        <v>19283.499999999996</v>
      </c>
    </row>
    <row r="22" spans="1:9" ht="112.5" customHeight="1">
      <c r="A22" s="333"/>
      <c r="B22" s="321"/>
      <c r="C22" s="6" t="s">
        <v>169</v>
      </c>
      <c r="D22" s="30" t="s">
        <v>170</v>
      </c>
      <c r="E22" s="30" t="s">
        <v>171</v>
      </c>
      <c r="F22" s="9" t="s">
        <v>47</v>
      </c>
      <c r="G22" s="10">
        <f>+'Հավելված 5'!G197</f>
        <v>-304858.8</v>
      </c>
      <c r="H22" s="10">
        <f>+'Հավելված 5'!H197</f>
        <v>-519125.2</v>
      </c>
      <c r="I22" s="10">
        <f>+'Հավելված 5'!I197</f>
        <v>-530627.6</v>
      </c>
    </row>
    <row r="23" spans="1:9" ht="132" customHeight="1">
      <c r="A23" s="333"/>
      <c r="B23" s="322"/>
      <c r="C23" s="6" t="s">
        <v>386</v>
      </c>
      <c r="D23" s="30" t="str">
        <f>+'Հավելված 8'!E72</f>
        <v xml:space="preserve"> Ասիական զարգացման բանկի աջակցությամբ իրականացվող «Կլիմայական փոփոխություններին հարմարեցվող պարենային  անվտանգության բարձրացման» դրամաշնորհային ծրագրի իրականացման համար տեխնիկական հագեցվածության ապահովում</v>
      </c>
      <c r="E23" s="30" t="str">
        <f>+'Հավելված 9'!F67</f>
        <v xml:space="preserve"> Ծրագրի իրականացման համար աշխատանքային պայմանների ապահովման նպատակով վարչական սարքավորումների ձեռք բերում</v>
      </c>
      <c r="F23" s="9" t="str">
        <f>+'Հավելված 8'!G74</f>
        <v xml:space="preserve"> Պետական մարմինների կողմից օգտագործվող ոչ ֆինանսական ակտիվների հետ գործառնություններ </v>
      </c>
      <c r="G23" s="10">
        <f>+'Հավելված 5'!G214</f>
        <v>7344.0999999999995</v>
      </c>
      <c r="H23" s="10">
        <f>+'Հավելված 5'!H214</f>
        <v>7344.0999999999995</v>
      </c>
      <c r="I23" s="10">
        <f>+'Հավելված 5'!I214</f>
        <v>7344.0999999999995</v>
      </c>
    </row>
    <row r="24" spans="1:9" ht="33">
      <c r="A24" s="55"/>
      <c r="B24" s="54" t="s">
        <v>175</v>
      </c>
      <c r="C24" s="52"/>
      <c r="D24" s="51" t="s">
        <v>176</v>
      </c>
      <c r="E24" s="51" t="s">
        <v>177</v>
      </c>
      <c r="F24" s="51" t="s">
        <v>178</v>
      </c>
      <c r="G24" s="226">
        <f>G25+G26+G27</f>
        <v>-87787.213600000017</v>
      </c>
      <c r="H24" s="226">
        <f t="shared" ref="H24:I24" si="3">H25+H26+H27</f>
        <v>-65387.21360000001</v>
      </c>
      <c r="I24" s="226">
        <f t="shared" si="3"/>
        <v>-47387.21360000001</v>
      </c>
    </row>
    <row r="25" spans="1:9" ht="90.75" customHeight="1">
      <c r="A25" s="55"/>
      <c r="B25" s="6"/>
      <c r="C25" s="6" t="s">
        <v>179</v>
      </c>
      <c r="D25" s="30" t="s">
        <v>488</v>
      </c>
      <c r="E25" s="30" t="s">
        <v>180</v>
      </c>
      <c r="F25" s="9" t="s">
        <v>46</v>
      </c>
      <c r="G25" s="10">
        <f>+'Հավելված 5'!G221</f>
        <v>2575.8199999999997</v>
      </c>
      <c r="H25" s="10">
        <f>+'Հավելված 5'!H221</f>
        <v>2575.8199999999997</v>
      </c>
      <c r="I25" s="10">
        <f>+'Հավելված 5'!I221</f>
        <v>2575.8199999999997</v>
      </c>
    </row>
    <row r="26" spans="1:9" ht="90.75" customHeight="1">
      <c r="A26" s="55"/>
      <c r="B26" s="6"/>
      <c r="C26" s="6" t="s">
        <v>181</v>
      </c>
      <c r="D26" s="30" t="s">
        <v>182</v>
      </c>
      <c r="E26" s="30" t="s">
        <v>183</v>
      </c>
      <c r="F26" s="9" t="s">
        <v>46</v>
      </c>
      <c r="G26" s="10">
        <f>+'Հավելված 5'!G230</f>
        <v>-49963.03360000001</v>
      </c>
      <c r="H26" s="10">
        <f>+'Հավելված 5'!H230</f>
        <v>-49963.03360000001</v>
      </c>
      <c r="I26" s="10">
        <f>+'Հավելված 5'!I230</f>
        <v>-49963.03360000001</v>
      </c>
    </row>
    <row r="27" spans="1:9" ht="90.75" customHeight="1">
      <c r="A27" s="55"/>
      <c r="B27" s="6"/>
      <c r="C27" s="6" t="s">
        <v>184</v>
      </c>
      <c r="D27" s="30" t="s">
        <v>185</v>
      </c>
      <c r="E27" s="30" t="s">
        <v>186</v>
      </c>
      <c r="F27" s="9" t="s">
        <v>47</v>
      </c>
      <c r="G27" s="10">
        <f>+'Հավելված 5'!G239</f>
        <v>-40400</v>
      </c>
      <c r="H27" s="10">
        <f>+'Հավելված 5'!H239</f>
        <v>-18000</v>
      </c>
      <c r="I27" s="10">
        <f>+'Հավելված 5'!I239</f>
        <v>0</v>
      </c>
    </row>
    <row r="28" spans="1:9" ht="51" customHeight="1">
      <c r="A28" s="55"/>
      <c r="B28" s="54" t="s">
        <v>187</v>
      </c>
      <c r="C28" s="52"/>
      <c r="D28" s="51" t="s">
        <v>188</v>
      </c>
      <c r="E28" s="51" t="s">
        <v>189</v>
      </c>
      <c r="F28" s="51" t="s">
        <v>190</v>
      </c>
      <c r="G28" s="226">
        <f>+G30+G32+G33++G34++G35+G36+G29+G31</f>
        <v>621071</v>
      </c>
      <c r="H28" s="226">
        <f t="shared" ref="H28:I28" si="4">+H30+H32+H33++H34++H35+H36+H29+H31</f>
        <v>793426.6</v>
      </c>
      <c r="I28" s="226">
        <f t="shared" si="4"/>
        <v>63656.5</v>
      </c>
    </row>
    <row r="29" spans="1:9" ht="75" customHeight="1">
      <c r="A29" s="55"/>
      <c r="B29" s="54"/>
      <c r="C29" s="303" t="s">
        <v>431</v>
      </c>
      <c r="D29" s="100" t="s">
        <v>288</v>
      </c>
      <c r="E29" s="100" t="s">
        <v>432</v>
      </c>
      <c r="F29" s="100" t="s">
        <v>46</v>
      </c>
      <c r="G29" s="10">
        <f>+'Հավելված 5'!G20</f>
        <v>0</v>
      </c>
      <c r="H29" s="10">
        <f>+'Հավելված 5'!H20</f>
        <v>0</v>
      </c>
      <c r="I29" s="10">
        <f>+'Հավելված 5'!I20</f>
        <v>-5000</v>
      </c>
    </row>
    <row r="30" spans="1:9" ht="82.5">
      <c r="A30" s="55"/>
      <c r="B30" s="6"/>
      <c r="C30" s="6" t="s">
        <v>191</v>
      </c>
      <c r="D30" s="30" t="s">
        <v>192</v>
      </c>
      <c r="E30" s="30" t="s">
        <v>193</v>
      </c>
      <c r="F30" s="9" t="s">
        <v>47</v>
      </c>
      <c r="G30" s="10">
        <f>+'Հավելված 5'!G29</f>
        <v>-28148</v>
      </c>
      <c r="H30" s="10">
        <f>+'Հավելված 5'!H29</f>
        <v>-52148</v>
      </c>
      <c r="I30" s="10">
        <f>+'Հավելված 5'!I29</f>
        <v>-92500</v>
      </c>
    </row>
    <row r="31" spans="1:9" ht="79.5" customHeight="1">
      <c r="A31" s="55"/>
      <c r="B31" s="6"/>
      <c r="C31" s="6" t="s">
        <v>194</v>
      </c>
      <c r="D31" s="30" t="s">
        <v>195</v>
      </c>
      <c r="E31" s="30" t="s">
        <v>196</v>
      </c>
      <c r="F31" s="9" t="s">
        <v>47</v>
      </c>
      <c r="G31" s="10">
        <f>+'Հավելված 5'!G46</f>
        <v>0</v>
      </c>
      <c r="H31" s="10">
        <f>+'Հավելված 5'!H46</f>
        <v>0</v>
      </c>
      <c r="I31" s="10">
        <f>+'Հավելված 5'!I46</f>
        <v>-50000</v>
      </c>
    </row>
    <row r="32" spans="1:9" ht="115.5">
      <c r="A32" s="55"/>
      <c r="B32" s="6"/>
      <c r="C32" s="6" t="s">
        <v>352</v>
      </c>
      <c r="D32" s="30" t="s">
        <v>300</v>
      </c>
      <c r="E32" s="30" t="s">
        <v>353</v>
      </c>
      <c r="F32" s="9" t="s">
        <v>47</v>
      </c>
      <c r="G32" s="10">
        <f>+'Հավելված 5'!G47</f>
        <v>0</v>
      </c>
      <c r="H32" s="10">
        <f>+'Հավելված 5'!H47</f>
        <v>-15000</v>
      </c>
      <c r="I32" s="10">
        <f>+'Հավելված 5'!I47</f>
        <v>-20000</v>
      </c>
    </row>
    <row r="33" spans="1:9" ht="115.5">
      <c r="A33" s="55"/>
      <c r="B33" s="6"/>
      <c r="C33" s="6" t="s">
        <v>197</v>
      </c>
      <c r="D33" s="30" t="s">
        <v>198</v>
      </c>
      <c r="E33" s="30" t="s">
        <v>199</v>
      </c>
      <c r="F33" s="9" t="s">
        <v>47</v>
      </c>
      <c r="G33" s="10">
        <f>+'Հավելված 5'!G56</f>
        <v>64000</v>
      </c>
      <c r="H33" s="10">
        <f>+'Հավելված 5'!H56</f>
        <v>64000</v>
      </c>
      <c r="I33" s="10">
        <f>+'Հավելված 5'!I56</f>
        <v>140000</v>
      </c>
    </row>
    <row r="34" spans="1:9" ht="99">
      <c r="A34" s="55"/>
      <c r="B34" s="6"/>
      <c r="C34" s="6" t="s">
        <v>200</v>
      </c>
      <c r="D34" s="30" t="s">
        <v>201</v>
      </c>
      <c r="E34" s="30" t="s">
        <v>202</v>
      </c>
      <c r="F34" s="9" t="s">
        <v>47</v>
      </c>
      <c r="G34" s="10">
        <f>+'Հավելված 5'!G65</f>
        <v>633719</v>
      </c>
      <c r="H34" s="10">
        <f>+'Հավելված 5'!H65</f>
        <v>849574.6</v>
      </c>
      <c r="I34" s="10">
        <f>+'Հավելված 5'!I65</f>
        <v>213156.5</v>
      </c>
    </row>
    <row r="35" spans="1:9" ht="99">
      <c r="A35" s="55"/>
      <c r="B35" s="6"/>
      <c r="C35" s="6" t="s">
        <v>203</v>
      </c>
      <c r="D35" s="30" t="s">
        <v>204</v>
      </c>
      <c r="E35" s="30" t="s">
        <v>205</v>
      </c>
      <c r="F35" s="9" t="s">
        <v>47</v>
      </c>
      <c r="G35" s="10">
        <f>+'Հավելված 5'!G74</f>
        <v>-19500</v>
      </c>
      <c r="H35" s="10">
        <f>+'Հավելված 5'!H74</f>
        <v>-19500</v>
      </c>
      <c r="I35" s="10">
        <f>+'Հավելված 5'!I74</f>
        <v>-55000</v>
      </c>
    </row>
    <row r="36" spans="1:9" ht="66">
      <c r="A36" s="55"/>
      <c r="B36" s="6"/>
      <c r="C36" s="6" t="s">
        <v>206</v>
      </c>
      <c r="D36" s="30" t="s">
        <v>207</v>
      </c>
      <c r="E36" s="30" t="s">
        <v>208</v>
      </c>
      <c r="F36" s="9" t="s">
        <v>47</v>
      </c>
      <c r="G36" s="10">
        <f>+'Հավելված 5'!G83</f>
        <v>-29000</v>
      </c>
      <c r="H36" s="10">
        <f>+'Հավելված 5'!H83</f>
        <v>-33500</v>
      </c>
      <c r="I36" s="10">
        <f>+'Հավելված 5'!I83</f>
        <v>-67000</v>
      </c>
    </row>
    <row r="37" spans="1:9" ht="90.75" customHeight="1">
      <c r="A37" s="55"/>
      <c r="B37" s="54" t="s">
        <v>209</v>
      </c>
      <c r="C37" s="52"/>
      <c r="D37" s="51" t="s">
        <v>210</v>
      </c>
      <c r="E37" s="51" t="s">
        <v>211</v>
      </c>
      <c r="F37" s="51" t="s">
        <v>212</v>
      </c>
      <c r="G37" s="226">
        <f>+G38+G39+G40+G42+G41</f>
        <v>-43824.44</v>
      </c>
      <c r="H37" s="226">
        <f t="shared" ref="H37:I37" si="5">+H38+H39+H40+H42+H41</f>
        <v>-54007.87</v>
      </c>
      <c r="I37" s="226">
        <f t="shared" si="5"/>
        <v>-49450.116999999998</v>
      </c>
    </row>
    <row r="38" spans="1:9" ht="90.75" customHeight="1">
      <c r="A38" s="55"/>
      <c r="B38" s="54"/>
      <c r="C38" s="303" t="s">
        <v>213</v>
      </c>
      <c r="D38" s="100" t="s">
        <v>214</v>
      </c>
      <c r="E38" s="100" t="s">
        <v>215</v>
      </c>
      <c r="F38" s="100" t="s">
        <v>47</v>
      </c>
      <c r="G38" s="10">
        <f>+'Հավելված 5'!G285</f>
        <v>-605</v>
      </c>
      <c r="H38" s="10">
        <f>+'Հավելված 5'!H285</f>
        <v>-1039</v>
      </c>
      <c r="I38" s="10">
        <f>+'Հավելված 5'!I285</f>
        <v>-1570.1</v>
      </c>
    </row>
    <row r="39" spans="1:9" ht="90.75" customHeight="1">
      <c r="A39" s="55"/>
      <c r="B39" s="6"/>
      <c r="C39" s="6" t="s">
        <v>216</v>
      </c>
      <c r="D39" s="30" t="s">
        <v>217</v>
      </c>
      <c r="E39" s="30" t="s">
        <v>218</v>
      </c>
      <c r="F39" s="9" t="s">
        <v>47</v>
      </c>
      <c r="G39" s="10">
        <f>+'Հավելված 5'!G294</f>
        <v>-12370.64</v>
      </c>
      <c r="H39" s="10">
        <f>+'Հավելված 5'!H294</f>
        <v>-17383.32</v>
      </c>
      <c r="I39" s="10">
        <f>+'Հավելված 5'!I294</f>
        <v>-22997.200000000001</v>
      </c>
    </row>
    <row r="40" spans="1:9" ht="90.75" customHeight="1">
      <c r="A40" s="55"/>
      <c r="B40" s="6"/>
      <c r="C40" s="6" t="s">
        <v>219</v>
      </c>
      <c r="D40" s="30" t="s">
        <v>220</v>
      </c>
      <c r="E40" s="30" t="s">
        <v>221</v>
      </c>
      <c r="F40" s="9" t="s">
        <v>47</v>
      </c>
      <c r="G40" s="10">
        <f>+'Հավելված 5'!G303</f>
        <v>-499.5</v>
      </c>
      <c r="H40" s="10">
        <f>+'Հավելված 5'!H303</f>
        <v>-749.25</v>
      </c>
      <c r="I40" s="10">
        <f>+'Հավելված 5'!I303</f>
        <v>-999.6</v>
      </c>
    </row>
    <row r="41" spans="1:9" ht="90.75" customHeight="1">
      <c r="A41" s="55"/>
      <c r="B41" s="6"/>
      <c r="C41" s="6" t="s">
        <v>448</v>
      </c>
      <c r="D41" s="30" t="s">
        <v>449</v>
      </c>
      <c r="E41" s="30" t="s">
        <v>450</v>
      </c>
      <c r="F41" s="9" t="s">
        <v>47</v>
      </c>
      <c r="G41" s="10">
        <f>+'Հավելված 5'!G312</f>
        <v>-7375.3</v>
      </c>
      <c r="H41" s="10">
        <f>+'Հավելված 5'!H312</f>
        <v>-7375.3</v>
      </c>
      <c r="I41" s="10">
        <f>+'Հավելված 5'!I312</f>
        <v>-7375.3</v>
      </c>
    </row>
    <row r="42" spans="1:9" ht="119.25" customHeight="1">
      <c r="A42" s="55"/>
      <c r="B42" s="6"/>
      <c r="C42" s="6" t="s">
        <v>222</v>
      </c>
      <c r="D42" s="30" t="s">
        <v>223</v>
      </c>
      <c r="E42" s="30" t="s">
        <v>224</v>
      </c>
      <c r="F42" s="9" t="s">
        <v>47</v>
      </c>
      <c r="G42" s="10">
        <f>+'Հավելված 5'!G321</f>
        <v>-22974</v>
      </c>
      <c r="H42" s="10">
        <f>+'Հավելված 5'!H321</f>
        <v>-27461</v>
      </c>
      <c r="I42" s="10">
        <f>+'Հավելված 5'!I321</f>
        <v>-16507.917000000001</v>
      </c>
    </row>
    <row r="43" spans="1:9">
      <c r="A43" s="327" t="s">
        <v>48</v>
      </c>
      <c r="B43" s="328"/>
      <c r="C43" s="328"/>
      <c r="D43" s="328"/>
      <c r="E43" s="328"/>
      <c r="F43" s="329"/>
      <c r="G43" s="11">
        <f t="shared" ref="G43" si="6">+G44</f>
        <v>48525.5</v>
      </c>
      <c r="H43" s="11">
        <f>+H44</f>
        <v>84000</v>
      </c>
      <c r="I43" s="11">
        <f t="shared" ref="I43" si="7">+I44</f>
        <v>84000</v>
      </c>
    </row>
    <row r="44" spans="1:9" ht="69">
      <c r="A44" s="56"/>
      <c r="B44" s="57" t="s">
        <v>49</v>
      </c>
      <c r="C44" s="56"/>
      <c r="D44" s="58" t="s">
        <v>50</v>
      </c>
      <c r="E44" s="58" t="s">
        <v>51</v>
      </c>
      <c r="F44" s="58" t="s">
        <v>52</v>
      </c>
      <c r="G44" s="11">
        <f>+G45+G46</f>
        <v>48525.5</v>
      </c>
      <c r="H44" s="11">
        <f>+H45+H46</f>
        <v>84000</v>
      </c>
      <c r="I44" s="11">
        <f t="shared" ref="I44" si="8">+I45+I46</f>
        <v>84000</v>
      </c>
    </row>
    <row r="45" spans="1:9" ht="103.5">
      <c r="A45" s="56"/>
      <c r="B45" s="56"/>
      <c r="C45" s="59" t="s">
        <v>53</v>
      </c>
      <c r="D45" s="56" t="s">
        <v>50</v>
      </c>
      <c r="E45" s="56" t="s">
        <v>54</v>
      </c>
      <c r="F45" s="56" t="s">
        <v>46</v>
      </c>
      <c r="G45" s="10">
        <f>+'Հավելված 5'!G342</f>
        <v>49749.5</v>
      </c>
      <c r="H45" s="10">
        <f>+'Հավելված 5'!H342</f>
        <v>160840.5</v>
      </c>
      <c r="I45" s="10">
        <f>+'Հավելված 5'!I342</f>
        <v>261114.5</v>
      </c>
    </row>
    <row r="46" spans="1:9" ht="103.5">
      <c r="A46" s="56"/>
      <c r="B46" s="56"/>
      <c r="C46" s="59" t="s">
        <v>53</v>
      </c>
      <c r="D46" s="56" t="s">
        <v>50</v>
      </c>
      <c r="E46" s="56" t="s">
        <v>54</v>
      </c>
      <c r="F46" s="56" t="s">
        <v>46</v>
      </c>
      <c r="G46" s="10">
        <f>+'Հավելված 5'!G350</f>
        <v>-1224</v>
      </c>
      <c r="H46" s="10">
        <f>+'Հավելված 5'!H350</f>
        <v>-76840.5</v>
      </c>
      <c r="I46" s="10">
        <f>+'Հավելված 5'!I350</f>
        <v>-177114.5</v>
      </c>
    </row>
  </sheetData>
  <mergeCells count="15">
    <mergeCell ref="A1:I1"/>
    <mergeCell ref="A3:I3"/>
    <mergeCell ref="H4:I4"/>
    <mergeCell ref="A5:A6"/>
    <mergeCell ref="B5:C5"/>
    <mergeCell ref="D5:D6"/>
    <mergeCell ref="E5:E6"/>
    <mergeCell ref="F5:F6"/>
    <mergeCell ref="G5:I5"/>
    <mergeCell ref="B20:B23"/>
    <mergeCell ref="A7:F7"/>
    <mergeCell ref="A8:F8"/>
    <mergeCell ref="A43:F43"/>
    <mergeCell ref="B9:B17"/>
    <mergeCell ref="A9:A23"/>
  </mergeCells>
  <pageMargins left="0.23622047244094499" right="0" top="0.74803149606299202" bottom="0.74803149606299202" header="0.31496062992126" footer="0.31496062992126"/>
  <pageSetup paperSize="9" scale="3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A4BDB-A59E-4087-AA5F-0AA59ED0A85B}">
  <sheetPr codeName="Sheet3">
    <pageSetUpPr fitToPage="1"/>
  </sheetPr>
  <dimension ref="A1:N359"/>
  <sheetViews>
    <sheetView topLeftCell="A28" zoomScaleNormal="100" zoomScaleSheetLayoutView="100" workbookViewId="0">
      <selection activeCell="F9" sqref="F9"/>
    </sheetView>
  </sheetViews>
  <sheetFormatPr defaultColWidth="9.140625" defaultRowHeight="17.25"/>
  <cols>
    <col min="1" max="1" width="6.85546875" style="13" customWidth="1"/>
    <col min="2" max="2" width="6" style="13" customWidth="1"/>
    <col min="3" max="3" width="7" style="13" customWidth="1"/>
    <col min="4" max="4" width="18.42578125" style="13" customWidth="1"/>
    <col min="5" max="5" width="14.7109375" style="13" customWidth="1"/>
    <col min="6" max="6" width="73.5703125" style="13" customWidth="1"/>
    <col min="7" max="7" width="21.42578125" style="13" customWidth="1"/>
    <col min="8" max="8" width="23.5703125" style="156" customWidth="1"/>
    <col min="9" max="9" width="23" style="156" customWidth="1"/>
    <col min="10" max="10" width="15.85546875" style="13" bestFit="1" customWidth="1"/>
    <col min="11" max="11" width="16" style="13" bestFit="1" customWidth="1"/>
    <col min="12" max="12" width="18.5703125" style="13" customWidth="1"/>
    <col min="13" max="16384" width="9.140625" style="13"/>
  </cols>
  <sheetData>
    <row r="1" spans="1:14" ht="65.25" customHeight="1">
      <c r="F1" s="334" t="s">
        <v>472</v>
      </c>
      <c r="G1" s="334"/>
      <c r="H1" s="334"/>
      <c r="I1" s="334"/>
    </row>
    <row r="2" spans="1:14" ht="17.25" customHeight="1">
      <c r="D2" s="364"/>
      <c r="E2" s="364"/>
      <c r="F2" s="364"/>
      <c r="G2" s="364"/>
      <c r="H2" s="364"/>
      <c r="I2" s="364"/>
    </row>
    <row r="3" spans="1:14" ht="47.25" customHeight="1">
      <c r="A3" s="365" t="s">
        <v>108</v>
      </c>
      <c r="B3" s="365"/>
      <c r="C3" s="365"/>
      <c r="D3" s="365"/>
      <c r="E3" s="365"/>
      <c r="F3" s="365"/>
      <c r="G3" s="365"/>
      <c r="H3" s="365"/>
      <c r="I3" s="365"/>
    </row>
    <row r="4" spans="1:14" ht="20.25" customHeight="1">
      <c r="A4" s="65"/>
      <c r="B4" s="65"/>
      <c r="C4" s="65"/>
      <c r="D4" s="60"/>
      <c r="E4" s="60"/>
      <c r="F4" s="60"/>
      <c r="G4" s="60"/>
      <c r="H4" s="61"/>
      <c r="I4" s="62" t="s">
        <v>55</v>
      </c>
    </row>
    <row r="5" spans="1:14" ht="63.75" customHeight="1">
      <c r="A5" s="355" t="s">
        <v>56</v>
      </c>
      <c r="B5" s="355"/>
      <c r="C5" s="355"/>
      <c r="D5" s="355" t="s">
        <v>10</v>
      </c>
      <c r="E5" s="355"/>
      <c r="F5" s="355" t="s">
        <v>57</v>
      </c>
      <c r="G5" s="366" t="s">
        <v>43</v>
      </c>
      <c r="H5" s="366"/>
      <c r="I5" s="367"/>
    </row>
    <row r="6" spans="1:14" ht="46.5">
      <c r="A6" s="71" t="s">
        <v>59</v>
      </c>
      <c r="B6" s="71" t="s">
        <v>60</v>
      </c>
      <c r="C6" s="71" t="s">
        <v>61</v>
      </c>
      <c r="D6" s="57" t="s">
        <v>5</v>
      </c>
      <c r="E6" s="57" t="s">
        <v>6</v>
      </c>
      <c r="F6" s="355"/>
      <c r="G6" s="57" t="s">
        <v>11</v>
      </c>
      <c r="H6" s="63" t="s">
        <v>12</v>
      </c>
      <c r="I6" s="63" t="s">
        <v>13</v>
      </c>
      <c r="J6" s="293"/>
      <c r="K6" s="293"/>
      <c r="L6" s="293"/>
      <c r="M6" s="252"/>
      <c r="N6" s="252"/>
    </row>
    <row r="7" spans="1:14" ht="24.75" customHeight="1">
      <c r="A7" s="346"/>
      <c r="B7" s="346"/>
      <c r="C7" s="346"/>
      <c r="D7" s="362"/>
      <c r="E7" s="362"/>
      <c r="F7" s="58" t="s">
        <v>62</v>
      </c>
      <c r="G7" s="31">
        <f>+G9+G330</f>
        <v>502768.14639999997</v>
      </c>
      <c r="H7" s="31">
        <f>+H9+H330</f>
        <v>-46878.083600000129</v>
      </c>
      <c r="I7" s="31">
        <f>+I9+I330</f>
        <v>-420000.03059999994</v>
      </c>
      <c r="J7" s="253"/>
      <c r="K7" s="253"/>
      <c r="L7" s="252"/>
      <c r="M7" s="252"/>
      <c r="N7" s="252"/>
    </row>
    <row r="8" spans="1:14" ht="24.75" customHeight="1">
      <c r="A8" s="347"/>
      <c r="B8" s="347"/>
      <c r="C8" s="347"/>
      <c r="D8" s="363"/>
      <c r="E8" s="363"/>
      <c r="F8" s="56" t="s">
        <v>18</v>
      </c>
      <c r="G8" s="31"/>
      <c r="H8" s="31"/>
      <c r="I8" s="31"/>
      <c r="J8" s="252"/>
      <c r="K8" s="252"/>
      <c r="L8" s="252"/>
      <c r="M8" s="252"/>
      <c r="N8" s="252"/>
    </row>
    <row r="9" spans="1:14" ht="24.75" customHeight="1">
      <c r="A9" s="346"/>
      <c r="B9" s="346"/>
      <c r="C9" s="346"/>
      <c r="D9" s="346"/>
      <c r="E9" s="346"/>
      <c r="F9" s="34" t="s">
        <v>9</v>
      </c>
      <c r="G9" s="31">
        <f>+G11</f>
        <v>454242.64639999997</v>
      </c>
      <c r="H9" s="31">
        <f t="shared" ref="H9:I9" si="0">+H11</f>
        <v>-130878.08360000013</v>
      </c>
      <c r="I9" s="31">
        <f t="shared" si="0"/>
        <v>-504000.03059999994</v>
      </c>
      <c r="J9" s="252"/>
      <c r="K9" s="252"/>
      <c r="L9" s="252"/>
      <c r="M9" s="252"/>
      <c r="N9" s="252"/>
    </row>
    <row r="10" spans="1:14" ht="24.75" customHeight="1">
      <c r="A10" s="347"/>
      <c r="B10" s="347"/>
      <c r="C10" s="347"/>
      <c r="D10" s="347"/>
      <c r="E10" s="347"/>
      <c r="F10" s="12" t="s">
        <v>18</v>
      </c>
      <c r="G10" s="31"/>
      <c r="H10" s="31"/>
      <c r="I10" s="31"/>
      <c r="J10" s="252"/>
      <c r="K10" s="252"/>
      <c r="L10" s="252"/>
      <c r="M10" s="252"/>
      <c r="N10" s="252"/>
    </row>
    <row r="11" spans="1:14" s="65" customFormat="1" ht="33.75" customHeight="1">
      <c r="A11" s="342" t="s">
        <v>63</v>
      </c>
      <c r="B11" s="59"/>
      <c r="C11" s="59"/>
      <c r="D11" s="59"/>
      <c r="E11" s="59"/>
      <c r="F11" s="34" t="s">
        <v>23</v>
      </c>
      <c r="G11" s="31">
        <f>+G12+G92</f>
        <v>454242.64639999997</v>
      </c>
      <c r="H11" s="31">
        <f>+H12+H92</f>
        <v>-130878.08360000013</v>
      </c>
      <c r="I11" s="31">
        <f>+I12+I92</f>
        <v>-504000.03059999994</v>
      </c>
      <c r="J11" s="252"/>
      <c r="K11" s="252"/>
      <c r="L11" s="252"/>
      <c r="M11" s="252"/>
      <c r="N11" s="252"/>
    </row>
    <row r="12" spans="1:14" s="65" customFormat="1" ht="41.25" customHeight="1">
      <c r="A12" s="342"/>
      <c r="B12" s="349" t="s">
        <v>36</v>
      </c>
      <c r="C12" s="348"/>
      <c r="D12" s="348"/>
      <c r="E12" s="348"/>
      <c r="F12" s="34" t="s">
        <v>141</v>
      </c>
      <c r="G12" s="31">
        <f>+G14</f>
        <v>621071</v>
      </c>
      <c r="H12" s="31">
        <f t="shared" ref="H12:I12" si="1">+H14</f>
        <v>793426.6</v>
      </c>
      <c r="I12" s="31">
        <f t="shared" si="1"/>
        <v>63656.5</v>
      </c>
      <c r="J12" s="252"/>
      <c r="K12" s="252"/>
      <c r="L12" s="252"/>
      <c r="M12" s="252"/>
      <c r="N12" s="252"/>
    </row>
    <row r="13" spans="1:14" s="65" customFormat="1">
      <c r="A13" s="342"/>
      <c r="B13" s="349"/>
      <c r="C13" s="348"/>
      <c r="D13" s="348"/>
      <c r="E13" s="348"/>
      <c r="F13" s="12" t="s">
        <v>18</v>
      </c>
      <c r="G13" s="59"/>
      <c r="H13" s="59"/>
      <c r="I13" s="59"/>
    </row>
    <row r="14" spans="1:14" s="65" customFormat="1" ht="34.5">
      <c r="A14" s="342"/>
      <c r="B14" s="349"/>
      <c r="C14" s="349" t="s">
        <v>36</v>
      </c>
      <c r="D14" s="348"/>
      <c r="E14" s="348"/>
      <c r="F14" s="34" t="s">
        <v>142</v>
      </c>
      <c r="G14" s="31">
        <f t="shared" ref="G14:I14" si="2">+G16</f>
        <v>621071</v>
      </c>
      <c r="H14" s="31">
        <f t="shared" si="2"/>
        <v>793426.6</v>
      </c>
      <c r="I14" s="31">
        <f t="shared" si="2"/>
        <v>63656.5</v>
      </c>
    </row>
    <row r="15" spans="1:14" s="65" customFormat="1">
      <c r="A15" s="342"/>
      <c r="B15" s="349"/>
      <c r="C15" s="349"/>
      <c r="D15" s="348"/>
      <c r="E15" s="348"/>
      <c r="F15" s="12" t="s">
        <v>18</v>
      </c>
      <c r="G15" s="59"/>
      <c r="H15" s="59"/>
      <c r="I15" s="59"/>
    </row>
    <row r="16" spans="1:14" s="35" customFormat="1" ht="21" customHeight="1">
      <c r="A16" s="342"/>
      <c r="B16" s="349"/>
      <c r="C16" s="349"/>
      <c r="D16" s="351"/>
      <c r="E16" s="351"/>
      <c r="F16" s="34" t="s">
        <v>9</v>
      </c>
      <c r="G16" s="31">
        <f>+G18</f>
        <v>621071</v>
      </c>
      <c r="H16" s="31">
        <f t="shared" ref="H16:I16" si="3">+H18</f>
        <v>793426.6</v>
      </c>
      <c r="I16" s="31">
        <f t="shared" si="3"/>
        <v>63656.5</v>
      </c>
    </row>
    <row r="17" spans="1:9" ht="15.75" customHeight="1">
      <c r="A17" s="342"/>
      <c r="B17" s="349"/>
      <c r="C17" s="349"/>
      <c r="D17" s="351"/>
      <c r="E17" s="351"/>
      <c r="F17" s="12" t="s">
        <v>18</v>
      </c>
      <c r="G17" s="31"/>
      <c r="H17" s="31"/>
      <c r="I17" s="31"/>
    </row>
    <row r="18" spans="1:9" s="67" customFormat="1" ht="30" customHeight="1">
      <c r="A18" s="342"/>
      <c r="B18" s="349"/>
      <c r="C18" s="349"/>
      <c r="D18" s="341">
        <v>1165</v>
      </c>
      <c r="E18" s="355"/>
      <c r="F18" s="34" t="s">
        <v>143</v>
      </c>
      <c r="G18" s="66">
        <f>+G20+G29+G38+G47+G56+G65+G74+G83</f>
        <v>621071</v>
      </c>
      <c r="H18" s="66">
        <f t="shared" ref="H18:I18" si="4">+H20+H29+H38+H47+H56+H65+H74+H83</f>
        <v>793426.6</v>
      </c>
      <c r="I18" s="66">
        <f t="shared" si="4"/>
        <v>63656.5</v>
      </c>
    </row>
    <row r="19" spans="1:9" s="67" customFormat="1" ht="27" customHeight="1">
      <c r="A19" s="342"/>
      <c r="B19" s="349"/>
      <c r="C19" s="349"/>
      <c r="D19" s="341"/>
      <c r="E19" s="355"/>
      <c r="F19" s="58" t="s">
        <v>18</v>
      </c>
      <c r="G19" s="228"/>
      <c r="H19" s="66"/>
      <c r="I19" s="66"/>
    </row>
    <row r="20" spans="1:9" ht="37.5" customHeight="1">
      <c r="A20" s="342"/>
      <c r="B20" s="349"/>
      <c r="C20" s="349"/>
      <c r="D20" s="341"/>
      <c r="E20" s="352">
        <v>11014</v>
      </c>
      <c r="F20" s="100" t="s">
        <v>348</v>
      </c>
      <c r="G20" s="139">
        <v>0</v>
      </c>
      <c r="H20" s="139">
        <v>0</v>
      </c>
      <c r="I20" s="139">
        <f>+I22</f>
        <v>-5000</v>
      </c>
    </row>
    <row r="21" spans="1:9" ht="27" customHeight="1">
      <c r="A21" s="342"/>
      <c r="B21" s="349"/>
      <c r="C21" s="349"/>
      <c r="D21" s="341"/>
      <c r="E21" s="353"/>
      <c r="F21" s="100" t="s">
        <v>24</v>
      </c>
      <c r="G21" s="100"/>
      <c r="H21" s="100"/>
      <c r="I21" s="100"/>
    </row>
    <row r="22" spans="1:9" ht="27" customHeight="1">
      <c r="A22" s="342"/>
      <c r="B22" s="349"/>
      <c r="C22" s="349"/>
      <c r="D22" s="341"/>
      <c r="E22" s="353"/>
      <c r="F22" s="114" t="s">
        <v>9</v>
      </c>
      <c r="G22" s="87">
        <v>0</v>
      </c>
      <c r="H22" s="87">
        <v>0</v>
      </c>
      <c r="I22" s="87">
        <f>+I24</f>
        <v>-5000</v>
      </c>
    </row>
    <row r="23" spans="1:9" ht="33" customHeight="1">
      <c r="A23" s="342"/>
      <c r="B23" s="349"/>
      <c r="C23" s="349"/>
      <c r="D23" s="341"/>
      <c r="E23" s="353"/>
      <c r="F23" s="100" t="s">
        <v>25</v>
      </c>
      <c r="G23" s="100"/>
      <c r="H23" s="100"/>
      <c r="I23" s="100"/>
    </row>
    <row r="24" spans="1:9" ht="27" customHeight="1">
      <c r="A24" s="342"/>
      <c r="B24" s="349"/>
      <c r="C24" s="349"/>
      <c r="D24" s="341"/>
      <c r="E24" s="353"/>
      <c r="F24" s="100" t="s">
        <v>19</v>
      </c>
      <c r="G24" s="139">
        <v>0</v>
      </c>
      <c r="H24" s="139">
        <v>0</v>
      </c>
      <c r="I24" s="139">
        <f>+I25</f>
        <v>-5000</v>
      </c>
    </row>
    <row r="25" spans="1:9" ht="27" customHeight="1">
      <c r="A25" s="342"/>
      <c r="B25" s="349"/>
      <c r="C25" s="349"/>
      <c r="D25" s="341"/>
      <c r="E25" s="353"/>
      <c r="F25" s="100" t="s">
        <v>26</v>
      </c>
      <c r="G25" s="139">
        <v>0</v>
      </c>
      <c r="H25" s="139">
        <v>0</v>
      </c>
      <c r="I25" s="139">
        <f>+I26</f>
        <v>-5000</v>
      </c>
    </row>
    <row r="26" spans="1:9" ht="27" customHeight="1">
      <c r="A26" s="342"/>
      <c r="B26" s="349"/>
      <c r="C26" s="349"/>
      <c r="D26" s="341"/>
      <c r="E26" s="353"/>
      <c r="F26" s="100" t="s">
        <v>127</v>
      </c>
      <c r="G26" s="139">
        <v>0</v>
      </c>
      <c r="H26" s="139">
        <v>0</v>
      </c>
      <c r="I26" s="139">
        <f>+I27</f>
        <v>-5000</v>
      </c>
    </row>
    <row r="27" spans="1:9" ht="27" customHeight="1">
      <c r="A27" s="342"/>
      <c r="B27" s="349"/>
      <c r="C27" s="349"/>
      <c r="D27" s="341"/>
      <c r="E27" s="353"/>
      <c r="F27" s="100" t="s">
        <v>349</v>
      </c>
      <c r="G27" s="139">
        <v>0</v>
      </c>
      <c r="H27" s="139">
        <v>0</v>
      </c>
      <c r="I27" s="139">
        <f>+I28</f>
        <v>-5000</v>
      </c>
    </row>
    <row r="28" spans="1:9" ht="27" customHeight="1">
      <c r="A28" s="342"/>
      <c r="B28" s="349"/>
      <c r="C28" s="349"/>
      <c r="D28" s="341"/>
      <c r="E28" s="354"/>
      <c r="F28" s="100" t="s">
        <v>350</v>
      </c>
      <c r="G28" s="139">
        <v>0</v>
      </c>
      <c r="H28" s="139">
        <v>0</v>
      </c>
      <c r="I28" s="139">
        <v>-5000</v>
      </c>
    </row>
    <row r="29" spans="1:9" ht="69" customHeight="1">
      <c r="A29" s="342"/>
      <c r="B29" s="349"/>
      <c r="C29" s="349"/>
      <c r="D29" s="341"/>
      <c r="E29" s="342">
        <v>12002</v>
      </c>
      <c r="F29" s="12" t="s">
        <v>144</v>
      </c>
      <c r="G29" s="33">
        <f t="shared" ref="G29" si="5">+G31</f>
        <v>-28148</v>
      </c>
      <c r="H29" s="33">
        <f>+H31</f>
        <v>-52148</v>
      </c>
      <c r="I29" s="33">
        <f>+I31</f>
        <v>-92500</v>
      </c>
    </row>
    <row r="30" spans="1:9" ht="24.75" customHeight="1">
      <c r="A30" s="342"/>
      <c r="B30" s="349"/>
      <c r="C30" s="349"/>
      <c r="D30" s="341"/>
      <c r="E30" s="342"/>
      <c r="F30" s="12" t="s">
        <v>24</v>
      </c>
      <c r="G30" s="33"/>
      <c r="H30" s="33"/>
      <c r="I30" s="33"/>
    </row>
    <row r="31" spans="1:9">
      <c r="A31" s="342"/>
      <c r="B31" s="349"/>
      <c r="C31" s="349"/>
      <c r="D31" s="341"/>
      <c r="E31" s="342"/>
      <c r="F31" s="68" t="s">
        <v>9</v>
      </c>
      <c r="G31" s="33">
        <f t="shared" ref="G31" si="6">+G33</f>
        <v>-28148</v>
      </c>
      <c r="H31" s="33">
        <f>+H33</f>
        <v>-52148</v>
      </c>
      <c r="I31" s="33">
        <f>+I33</f>
        <v>-92500</v>
      </c>
    </row>
    <row r="32" spans="1:9" ht="34.5">
      <c r="A32" s="342"/>
      <c r="B32" s="349"/>
      <c r="C32" s="349"/>
      <c r="D32" s="341"/>
      <c r="E32" s="342"/>
      <c r="F32" s="12" t="s">
        <v>25</v>
      </c>
      <c r="G32" s="33"/>
      <c r="H32" s="33"/>
      <c r="I32" s="33"/>
    </row>
    <row r="33" spans="1:9">
      <c r="A33" s="342"/>
      <c r="B33" s="349"/>
      <c r="C33" s="349"/>
      <c r="D33" s="341"/>
      <c r="E33" s="342"/>
      <c r="F33" s="12" t="s">
        <v>19</v>
      </c>
      <c r="G33" s="33">
        <f t="shared" ref="G33:I34" si="7">+G34</f>
        <v>-28148</v>
      </c>
      <c r="H33" s="33">
        <f t="shared" si="7"/>
        <v>-52148</v>
      </c>
      <c r="I33" s="33">
        <f t="shared" si="7"/>
        <v>-92500</v>
      </c>
    </row>
    <row r="34" spans="1:9">
      <c r="A34" s="342"/>
      <c r="B34" s="349"/>
      <c r="C34" s="349"/>
      <c r="D34" s="341"/>
      <c r="E34" s="342"/>
      <c r="F34" s="12" t="s">
        <v>26</v>
      </c>
      <c r="G34" s="33">
        <f t="shared" si="7"/>
        <v>-28148</v>
      </c>
      <c r="H34" s="33">
        <f t="shared" si="7"/>
        <v>-52148</v>
      </c>
      <c r="I34" s="33">
        <f t="shared" si="7"/>
        <v>-92500</v>
      </c>
    </row>
    <row r="35" spans="1:9">
      <c r="A35" s="342"/>
      <c r="B35" s="349"/>
      <c r="C35" s="349"/>
      <c r="D35" s="341"/>
      <c r="E35" s="342"/>
      <c r="F35" s="12" t="s">
        <v>31</v>
      </c>
      <c r="G35" s="33">
        <f t="shared" ref="G35:I36" si="8">G36</f>
        <v>-28148</v>
      </c>
      <c r="H35" s="33">
        <f t="shared" si="8"/>
        <v>-52148</v>
      </c>
      <c r="I35" s="33">
        <f t="shared" si="8"/>
        <v>-92500</v>
      </c>
    </row>
    <row r="36" spans="1:9" ht="33.75" customHeight="1">
      <c r="A36" s="342"/>
      <c r="B36" s="349"/>
      <c r="C36" s="349"/>
      <c r="D36" s="341"/>
      <c r="E36" s="342"/>
      <c r="F36" s="12" t="s">
        <v>32</v>
      </c>
      <c r="G36" s="33">
        <f t="shared" si="8"/>
        <v>-28148</v>
      </c>
      <c r="H36" s="33">
        <f t="shared" si="8"/>
        <v>-52148</v>
      </c>
      <c r="I36" s="33">
        <f t="shared" si="8"/>
        <v>-92500</v>
      </c>
    </row>
    <row r="37" spans="1:9" ht="51.75" customHeight="1">
      <c r="A37" s="342"/>
      <c r="B37" s="349"/>
      <c r="C37" s="349"/>
      <c r="D37" s="341"/>
      <c r="E37" s="342"/>
      <c r="F37" s="12" t="s">
        <v>112</v>
      </c>
      <c r="G37" s="69">
        <v>-28148</v>
      </c>
      <c r="H37" s="69">
        <v>-52148</v>
      </c>
      <c r="I37" s="69">
        <v>-92500</v>
      </c>
    </row>
    <row r="38" spans="1:9" ht="33.75" customHeight="1">
      <c r="A38" s="342"/>
      <c r="B38" s="349"/>
      <c r="C38" s="349"/>
      <c r="D38" s="341"/>
      <c r="E38" s="342">
        <v>12004</v>
      </c>
      <c r="F38" s="12" t="s">
        <v>145</v>
      </c>
      <c r="G38" s="33">
        <f t="shared" ref="G38" si="9">+G40</f>
        <v>0</v>
      </c>
      <c r="H38" s="33">
        <f>+H40</f>
        <v>0</v>
      </c>
      <c r="I38" s="33">
        <f>+I40</f>
        <v>-50000</v>
      </c>
    </row>
    <row r="39" spans="1:9" ht="24.75" customHeight="1">
      <c r="A39" s="342"/>
      <c r="B39" s="349"/>
      <c r="C39" s="349"/>
      <c r="D39" s="341"/>
      <c r="E39" s="342"/>
      <c r="F39" s="12" t="s">
        <v>24</v>
      </c>
      <c r="G39" s="33"/>
      <c r="H39" s="33"/>
      <c r="I39" s="33"/>
    </row>
    <row r="40" spans="1:9">
      <c r="A40" s="342"/>
      <c r="B40" s="349"/>
      <c r="C40" s="349"/>
      <c r="D40" s="341"/>
      <c r="E40" s="342"/>
      <c r="F40" s="68" t="s">
        <v>9</v>
      </c>
      <c r="G40" s="33">
        <f t="shared" ref="G40" si="10">+G42</f>
        <v>0</v>
      </c>
      <c r="H40" s="33">
        <f>+H42</f>
        <v>0</v>
      </c>
      <c r="I40" s="33">
        <f>+I42</f>
        <v>-50000</v>
      </c>
    </row>
    <row r="41" spans="1:9" ht="34.5">
      <c r="A41" s="342"/>
      <c r="B41" s="349"/>
      <c r="C41" s="349"/>
      <c r="D41" s="341"/>
      <c r="E41" s="342"/>
      <c r="F41" s="12" t="s">
        <v>25</v>
      </c>
      <c r="G41" s="33"/>
      <c r="H41" s="33"/>
      <c r="I41" s="33"/>
    </row>
    <row r="42" spans="1:9">
      <c r="A42" s="342"/>
      <c r="B42" s="349"/>
      <c r="C42" s="349"/>
      <c r="D42" s="341"/>
      <c r="E42" s="342"/>
      <c r="F42" s="12" t="s">
        <v>19</v>
      </c>
      <c r="G42" s="33">
        <f t="shared" ref="G42:I43" si="11">+G43</f>
        <v>0</v>
      </c>
      <c r="H42" s="33">
        <f t="shared" si="11"/>
        <v>0</v>
      </c>
      <c r="I42" s="33">
        <f t="shared" si="11"/>
        <v>-50000</v>
      </c>
    </row>
    <row r="43" spans="1:9">
      <c r="A43" s="342"/>
      <c r="B43" s="349"/>
      <c r="C43" s="349"/>
      <c r="D43" s="341"/>
      <c r="E43" s="342"/>
      <c r="F43" s="12" t="s">
        <v>26</v>
      </c>
      <c r="G43" s="33">
        <f t="shared" si="11"/>
        <v>0</v>
      </c>
      <c r="H43" s="33">
        <f t="shared" si="11"/>
        <v>0</v>
      </c>
      <c r="I43" s="33">
        <f t="shared" si="11"/>
        <v>-50000</v>
      </c>
    </row>
    <row r="44" spans="1:9">
      <c r="A44" s="342"/>
      <c r="B44" s="349"/>
      <c r="C44" s="349"/>
      <c r="D44" s="341"/>
      <c r="E44" s="342"/>
      <c r="F44" s="12" t="s">
        <v>31</v>
      </c>
      <c r="G44" s="33">
        <f t="shared" ref="G44:I45" si="12">G45</f>
        <v>0</v>
      </c>
      <c r="H44" s="33">
        <f t="shared" si="12"/>
        <v>0</v>
      </c>
      <c r="I44" s="33">
        <f t="shared" si="12"/>
        <v>-50000</v>
      </c>
    </row>
    <row r="45" spans="1:9">
      <c r="A45" s="342"/>
      <c r="B45" s="349"/>
      <c r="C45" s="349"/>
      <c r="D45" s="341"/>
      <c r="E45" s="342"/>
      <c r="F45" s="12" t="s">
        <v>32</v>
      </c>
      <c r="G45" s="33">
        <f t="shared" si="12"/>
        <v>0</v>
      </c>
      <c r="H45" s="33">
        <f t="shared" si="12"/>
        <v>0</v>
      </c>
      <c r="I45" s="33">
        <f t="shared" si="12"/>
        <v>-50000</v>
      </c>
    </row>
    <row r="46" spans="1:9" ht="43.5" customHeight="1">
      <c r="A46" s="342"/>
      <c r="B46" s="349"/>
      <c r="C46" s="349"/>
      <c r="D46" s="341"/>
      <c r="E46" s="342"/>
      <c r="F46" s="12" t="s">
        <v>65</v>
      </c>
      <c r="G46" s="69">
        <v>0</v>
      </c>
      <c r="H46" s="69">
        <v>0</v>
      </c>
      <c r="I46" s="69">
        <v>-50000</v>
      </c>
    </row>
    <row r="47" spans="1:9" ht="33.75" customHeight="1">
      <c r="A47" s="342"/>
      <c r="B47" s="349"/>
      <c r="C47" s="349"/>
      <c r="D47" s="341"/>
      <c r="E47" s="342">
        <v>12005</v>
      </c>
      <c r="F47" s="12" t="s">
        <v>351</v>
      </c>
      <c r="G47" s="33">
        <f t="shared" ref="G47" si="13">+G49</f>
        <v>0</v>
      </c>
      <c r="H47" s="33">
        <f>+H49</f>
        <v>-15000</v>
      </c>
      <c r="I47" s="33">
        <f>+I49</f>
        <v>-20000</v>
      </c>
    </row>
    <row r="48" spans="1:9" ht="24.75" customHeight="1">
      <c r="A48" s="342"/>
      <c r="B48" s="349"/>
      <c r="C48" s="349"/>
      <c r="D48" s="341"/>
      <c r="E48" s="342"/>
      <c r="F48" s="12" t="s">
        <v>24</v>
      </c>
      <c r="G48" s="33"/>
      <c r="H48" s="33"/>
      <c r="I48" s="33"/>
    </row>
    <row r="49" spans="1:10">
      <c r="A49" s="342"/>
      <c r="B49" s="349"/>
      <c r="C49" s="349"/>
      <c r="D49" s="341"/>
      <c r="E49" s="342"/>
      <c r="F49" s="68" t="s">
        <v>9</v>
      </c>
      <c r="G49" s="33">
        <f t="shared" ref="G49" si="14">+G51</f>
        <v>0</v>
      </c>
      <c r="H49" s="33">
        <f>+H51</f>
        <v>-15000</v>
      </c>
      <c r="I49" s="33">
        <f>+I51</f>
        <v>-20000</v>
      </c>
    </row>
    <row r="50" spans="1:10" ht="34.5">
      <c r="A50" s="342"/>
      <c r="B50" s="349"/>
      <c r="C50" s="349"/>
      <c r="D50" s="341"/>
      <c r="E50" s="342"/>
      <c r="F50" s="12" t="s">
        <v>25</v>
      </c>
      <c r="G50" s="33"/>
      <c r="H50" s="33"/>
      <c r="I50" s="33"/>
    </row>
    <row r="51" spans="1:10">
      <c r="A51" s="342"/>
      <c r="B51" s="349"/>
      <c r="C51" s="349"/>
      <c r="D51" s="341"/>
      <c r="E51" s="342"/>
      <c r="F51" s="12" t="s">
        <v>19</v>
      </c>
      <c r="G51" s="33">
        <f t="shared" ref="G51:I52" si="15">+G52</f>
        <v>0</v>
      </c>
      <c r="H51" s="33">
        <f t="shared" si="15"/>
        <v>-15000</v>
      </c>
      <c r="I51" s="33">
        <f t="shared" si="15"/>
        <v>-20000</v>
      </c>
    </row>
    <row r="52" spans="1:10">
      <c r="A52" s="342"/>
      <c r="B52" s="349"/>
      <c r="C52" s="349"/>
      <c r="D52" s="341"/>
      <c r="E52" s="342"/>
      <c r="F52" s="12" t="s">
        <v>26</v>
      </c>
      <c r="G52" s="33">
        <f t="shared" si="15"/>
        <v>0</v>
      </c>
      <c r="H52" s="33">
        <f t="shared" si="15"/>
        <v>-15000</v>
      </c>
      <c r="I52" s="33">
        <f t="shared" si="15"/>
        <v>-20000</v>
      </c>
    </row>
    <row r="53" spans="1:10">
      <c r="A53" s="342"/>
      <c r="B53" s="349"/>
      <c r="C53" s="349"/>
      <c r="D53" s="341"/>
      <c r="E53" s="342"/>
      <c r="F53" s="12" t="s">
        <v>31</v>
      </c>
      <c r="G53" s="33">
        <f t="shared" ref="G53:I54" si="16">G54</f>
        <v>0</v>
      </c>
      <c r="H53" s="33">
        <f t="shared" si="16"/>
        <v>-15000</v>
      </c>
      <c r="I53" s="33">
        <f t="shared" si="16"/>
        <v>-20000</v>
      </c>
    </row>
    <row r="54" spans="1:10" ht="24" customHeight="1">
      <c r="A54" s="342"/>
      <c r="B54" s="349"/>
      <c r="C54" s="349"/>
      <c r="D54" s="341"/>
      <c r="E54" s="342"/>
      <c r="F54" s="12" t="s">
        <v>32</v>
      </c>
      <c r="G54" s="33">
        <f t="shared" si="16"/>
        <v>0</v>
      </c>
      <c r="H54" s="33">
        <f t="shared" si="16"/>
        <v>-15000</v>
      </c>
      <c r="I54" s="33">
        <f t="shared" si="16"/>
        <v>-20000</v>
      </c>
    </row>
    <row r="55" spans="1:10" ht="43.5" customHeight="1">
      <c r="A55" s="342"/>
      <c r="B55" s="349"/>
      <c r="C55" s="349"/>
      <c r="D55" s="341"/>
      <c r="E55" s="342"/>
      <c r="F55" s="12" t="s">
        <v>65</v>
      </c>
      <c r="G55" s="69">
        <v>0</v>
      </c>
      <c r="H55" s="69">
        <v>-15000</v>
      </c>
      <c r="I55" s="69">
        <v>-20000</v>
      </c>
    </row>
    <row r="56" spans="1:10" ht="33.75" customHeight="1">
      <c r="A56" s="342"/>
      <c r="B56" s="349"/>
      <c r="C56" s="349"/>
      <c r="D56" s="341"/>
      <c r="E56" s="342">
        <v>12007</v>
      </c>
      <c r="F56" s="12" t="s">
        <v>146</v>
      </c>
      <c r="G56" s="33">
        <f t="shared" ref="G56" si="17">+G58</f>
        <v>64000</v>
      </c>
      <c r="H56" s="33">
        <f>+H58</f>
        <v>64000</v>
      </c>
      <c r="I56" s="33">
        <f>+I58</f>
        <v>140000</v>
      </c>
      <c r="J56" s="294"/>
    </row>
    <row r="57" spans="1:10" ht="24.75" customHeight="1">
      <c r="A57" s="342"/>
      <c r="B57" s="349"/>
      <c r="C57" s="349"/>
      <c r="D57" s="341"/>
      <c r="E57" s="342"/>
      <c r="F57" s="12" t="s">
        <v>24</v>
      </c>
      <c r="G57" s="33"/>
      <c r="H57" s="33"/>
      <c r="I57" s="33"/>
    </row>
    <row r="58" spans="1:10">
      <c r="A58" s="342"/>
      <c r="B58" s="349"/>
      <c r="C58" s="349"/>
      <c r="D58" s="341"/>
      <c r="E58" s="342"/>
      <c r="F58" s="68" t="s">
        <v>9</v>
      </c>
      <c r="G58" s="33">
        <f t="shared" ref="G58" si="18">+G60</f>
        <v>64000</v>
      </c>
      <c r="H58" s="33">
        <f>+H60</f>
        <v>64000</v>
      </c>
      <c r="I58" s="33">
        <f>+I60</f>
        <v>140000</v>
      </c>
    </row>
    <row r="59" spans="1:10" ht="34.5">
      <c r="A59" s="342"/>
      <c r="B59" s="349"/>
      <c r="C59" s="349"/>
      <c r="D59" s="341"/>
      <c r="E59" s="342"/>
      <c r="F59" s="12" t="s">
        <v>25</v>
      </c>
      <c r="G59" s="33"/>
      <c r="H59" s="33"/>
      <c r="I59" s="33"/>
    </row>
    <row r="60" spans="1:10">
      <c r="A60" s="342"/>
      <c r="B60" s="349"/>
      <c r="C60" s="349"/>
      <c r="D60" s="341"/>
      <c r="E60" s="342"/>
      <c r="F60" s="12" t="s">
        <v>19</v>
      </c>
      <c r="G60" s="33">
        <f t="shared" ref="G60:I61" si="19">+G61</f>
        <v>64000</v>
      </c>
      <c r="H60" s="33">
        <f t="shared" si="19"/>
        <v>64000</v>
      </c>
      <c r="I60" s="33">
        <f t="shared" si="19"/>
        <v>140000</v>
      </c>
    </row>
    <row r="61" spans="1:10">
      <c r="A61" s="342"/>
      <c r="B61" s="349"/>
      <c r="C61" s="349"/>
      <c r="D61" s="341"/>
      <c r="E61" s="342"/>
      <c r="F61" s="12" t="s">
        <v>26</v>
      </c>
      <c r="G61" s="33">
        <f t="shared" si="19"/>
        <v>64000</v>
      </c>
      <c r="H61" s="33">
        <f t="shared" si="19"/>
        <v>64000</v>
      </c>
      <c r="I61" s="33">
        <f t="shared" si="19"/>
        <v>140000</v>
      </c>
    </row>
    <row r="62" spans="1:10">
      <c r="A62" s="342"/>
      <c r="B62" s="349"/>
      <c r="C62" s="349"/>
      <c r="D62" s="341"/>
      <c r="E62" s="342"/>
      <c r="F62" s="12" t="s">
        <v>31</v>
      </c>
      <c r="G62" s="33">
        <f t="shared" ref="G62:I63" si="20">G63</f>
        <v>64000</v>
      </c>
      <c r="H62" s="33">
        <f t="shared" si="20"/>
        <v>64000</v>
      </c>
      <c r="I62" s="33">
        <f t="shared" si="20"/>
        <v>140000</v>
      </c>
    </row>
    <row r="63" spans="1:10" ht="20.25" customHeight="1">
      <c r="A63" s="342"/>
      <c r="B63" s="349"/>
      <c r="C63" s="349"/>
      <c r="D63" s="341"/>
      <c r="E63" s="342"/>
      <c r="F63" s="12" t="s">
        <v>32</v>
      </c>
      <c r="G63" s="33">
        <f t="shared" si="20"/>
        <v>64000</v>
      </c>
      <c r="H63" s="33">
        <f t="shared" si="20"/>
        <v>64000</v>
      </c>
      <c r="I63" s="33">
        <f t="shared" si="20"/>
        <v>140000</v>
      </c>
    </row>
    <row r="64" spans="1:10" ht="36.75" customHeight="1">
      <c r="A64" s="342"/>
      <c r="B64" s="349"/>
      <c r="C64" s="349"/>
      <c r="D64" s="341"/>
      <c r="E64" s="342"/>
      <c r="F64" s="12" t="s">
        <v>65</v>
      </c>
      <c r="G64" s="69">
        <v>64000</v>
      </c>
      <c r="H64" s="69">
        <v>64000</v>
      </c>
      <c r="I64" s="69">
        <v>140000</v>
      </c>
    </row>
    <row r="65" spans="1:9" ht="33.75" customHeight="1">
      <c r="A65" s="342"/>
      <c r="B65" s="349"/>
      <c r="C65" s="349"/>
      <c r="D65" s="341"/>
      <c r="E65" s="342">
        <v>12009</v>
      </c>
      <c r="F65" s="12" t="s">
        <v>147</v>
      </c>
      <c r="G65" s="33">
        <f t="shared" ref="G65" si="21">+G67</f>
        <v>633719</v>
      </c>
      <c r="H65" s="33">
        <f>+H67</f>
        <v>849574.6</v>
      </c>
      <c r="I65" s="33">
        <f>+I67</f>
        <v>213156.5</v>
      </c>
    </row>
    <row r="66" spans="1:9" ht="24.75" customHeight="1">
      <c r="A66" s="342"/>
      <c r="B66" s="349"/>
      <c r="C66" s="349"/>
      <c r="D66" s="341"/>
      <c r="E66" s="342"/>
      <c r="F66" s="12" t="s">
        <v>24</v>
      </c>
      <c r="G66" s="33"/>
      <c r="H66" s="33"/>
      <c r="I66" s="33"/>
    </row>
    <row r="67" spans="1:9">
      <c r="A67" s="342"/>
      <c r="B67" s="349"/>
      <c r="C67" s="349"/>
      <c r="D67" s="341"/>
      <c r="E67" s="342"/>
      <c r="F67" s="68" t="s">
        <v>9</v>
      </c>
      <c r="G67" s="33">
        <f t="shared" ref="G67" si="22">+G69</f>
        <v>633719</v>
      </c>
      <c r="H67" s="33">
        <f>+H69</f>
        <v>849574.6</v>
      </c>
      <c r="I67" s="33">
        <f>+I69</f>
        <v>213156.5</v>
      </c>
    </row>
    <row r="68" spans="1:9" ht="34.5">
      <c r="A68" s="342"/>
      <c r="B68" s="349"/>
      <c r="C68" s="349"/>
      <c r="D68" s="341"/>
      <c r="E68" s="342"/>
      <c r="F68" s="12" t="s">
        <v>25</v>
      </c>
      <c r="G68" s="33"/>
      <c r="H68" s="33"/>
      <c r="I68" s="33"/>
    </row>
    <row r="69" spans="1:9">
      <c r="A69" s="342"/>
      <c r="B69" s="349"/>
      <c r="C69" s="349"/>
      <c r="D69" s="341"/>
      <c r="E69" s="342"/>
      <c r="F69" s="12" t="s">
        <v>19</v>
      </c>
      <c r="G69" s="33">
        <f t="shared" ref="G69:I70" si="23">+G70</f>
        <v>633719</v>
      </c>
      <c r="H69" s="33">
        <f t="shared" si="23"/>
        <v>849574.6</v>
      </c>
      <c r="I69" s="33">
        <f t="shared" si="23"/>
        <v>213156.5</v>
      </c>
    </row>
    <row r="70" spans="1:9">
      <c r="A70" s="342"/>
      <c r="B70" s="349"/>
      <c r="C70" s="349"/>
      <c r="D70" s="341"/>
      <c r="E70" s="342"/>
      <c r="F70" s="12" t="s">
        <v>26</v>
      </c>
      <c r="G70" s="33">
        <f t="shared" si="23"/>
        <v>633719</v>
      </c>
      <c r="H70" s="33">
        <f t="shared" si="23"/>
        <v>849574.6</v>
      </c>
      <c r="I70" s="33">
        <f t="shared" si="23"/>
        <v>213156.5</v>
      </c>
    </row>
    <row r="71" spans="1:9">
      <c r="A71" s="342"/>
      <c r="B71" s="349"/>
      <c r="C71" s="349"/>
      <c r="D71" s="341"/>
      <c r="E71" s="342"/>
      <c r="F71" s="12" t="s">
        <v>31</v>
      </c>
      <c r="G71" s="33">
        <f t="shared" ref="G71:I72" si="24">G72</f>
        <v>633719</v>
      </c>
      <c r="H71" s="33">
        <f t="shared" si="24"/>
        <v>849574.6</v>
      </c>
      <c r="I71" s="33">
        <f t="shared" si="24"/>
        <v>213156.5</v>
      </c>
    </row>
    <row r="72" spans="1:9" ht="20.25" customHeight="1">
      <c r="A72" s="342"/>
      <c r="B72" s="349"/>
      <c r="C72" s="349"/>
      <c r="D72" s="341"/>
      <c r="E72" s="342"/>
      <c r="F72" s="12" t="s">
        <v>32</v>
      </c>
      <c r="G72" s="33">
        <f t="shared" si="24"/>
        <v>633719</v>
      </c>
      <c r="H72" s="33">
        <f t="shared" si="24"/>
        <v>849574.6</v>
      </c>
      <c r="I72" s="33">
        <f t="shared" si="24"/>
        <v>213156.5</v>
      </c>
    </row>
    <row r="73" spans="1:9" ht="39" customHeight="1">
      <c r="A73" s="342"/>
      <c r="B73" s="349"/>
      <c r="C73" s="349"/>
      <c r="D73" s="341"/>
      <c r="E73" s="342"/>
      <c r="F73" s="12" t="s">
        <v>65</v>
      </c>
      <c r="G73" s="33">
        <f>633719</f>
        <v>633719</v>
      </c>
      <c r="H73" s="33">
        <f>849574.6</f>
        <v>849574.6</v>
      </c>
      <c r="I73" s="69">
        <f>212804.5+352</f>
        <v>213156.5</v>
      </c>
    </row>
    <row r="74" spans="1:9" ht="33.75" customHeight="1">
      <c r="A74" s="342"/>
      <c r="B74" s="349"/>
      <c r="C74" s="349"/>
      <c r="D74" s="341"/>
      <c r="E74" s="342">
        <v>12012</v>
      </c>
      <c r="F74" s="12" t="s">
        <v>148</v>
      </c>
      <c r="G74" s="33">
        <f t="shared" ref="G74" si="25">+G76</f>
        <v>-19500</v>
      </c>
      <c r="H74" s="33">
        <f>+H76</f>
        <v>-19500</v>
      </c>
      <c r="I74" s="33">
        <f>+I76</f>
        <v>-55000</v>
      </c>
    </row>
    <row r="75" spans="1:9" ht="24.75" customHeight="1">
      <c r="A75" s="342"/>
      <c r="B75" s="349"/>
      <c r="C75" s="349"/>
      <c r="D75" s="341"/>
      <c r="E75" s="342"/>
      <c r="F75" s="12" t="s">
        <v>24</v>
      </c>
      <c r="G75" s="33"/>
      <c r="H75" s="33"/>
      <c r="I75" s="33"/>
    </row>
    <row r="76" spans="1:9">
      <c r="A76" s="342"/>
      <c r="B76" s="349"/>
      <c r="C76" s="349"/>
      <c r="D76" s="341"/>
      <c r="E76" s="342"/>
      <c r="F76" s="68" t="s">
        <v>9</v>
      </c>
      <c r="G76" s="33">
        <f t="shared" ref="G76" si="26">+G78</f>
        <v>-19500</v>
      </c>
      <c r="H76" s="33">
        <f>+H78</f>
        <v>-19500</v>
      </c>
      <c r="I76" s="33">
        <f>+I78</f>
        <v>-55000</v>
      </c>
    </row>
    <row r="77" spans="1:9" ht="34.5">
      <c r="A77" s="342"/>
      <c r="B77" s="349"/>
      <c r="C77" s="349"/>
      <c r="D77" s="341"/>
      <c r="E77" s="342"/>
      <c r="F77" s="12" t="s">
        <v>25</v>
      </c>
      <c r="G77" s="33"/>
      <c r="H77" s="33"/>
      <c r="I77" s="33"/>
    </row>
    <row r="78" spans="1:9">
      <c r="A78" s="342"/>
      <c r="B78" s="349"/>
      <c r="C78" s="349"/>
      <c r="D78" s="341"/>
      <c r="E78" s="342"/>
      <c r="F78" s="12" t="s">
        <v>19</v>
      </c>
      <c r="G78" s="33">
        <f t="shared" ref="G78:I79" si="27">+G79</f>
        <v>-19500</v>
      </c>
      <c r="H78" s="33">
        <f t="shared" si="27"/>
        <v>-19500</v>
      </c>
      <c r="I78" s="33">
        <f t="shared" si="27"/>
        <v>-55000</v>
      </c>
    </row>
    <row r="79" spans="1:9">
      <c r="A79" s="342"/>
      <c r="B79" s="349"/>
      <c r="C79" s="349"/>
      <c r="D79" s="341"/>
      <c r="E79" s="342"/>
      <c r="F79" s="12" t="s">
        <v>26</v>
      </c>
      <c r="G79" s="33">
        <f t="shared" si="27"/>
        <v>-19500</v>
      </c>
      <c r="H79" s="33">
        <f t="shared" si="27"/>
        <v>-19500</v>
      </c>
      <c r="I79" s="33">
        <f t="shared" si="27"/>
        <v>-55000</v>
      </c>
    </row>
    <row r="80" spans="1:9">
      <c r="A80" s="342"/>
      <c r="B80" s="349"/>
      <c r="C80" s="349"/>
      <c r="D80" s="341"/>
      <c r="E80" s="342"/>
      <c r="F80" s="12" t="s">
        <v>31</v>
      </c>
      <c r="G80" s="33">
        <f t="shared" ref="G80:I81" si="28">G81</f>
        <v>-19500</v>
      </c>
      <c r="H80" s="33">
        <f t="shared" si="28"/>
        <v>-19500</v>
      </c>
      <c r="I80" s="33">
        <f t="shared" si="28"/>
        <v>-55000</v>
      </c>
    </row>
    <row r="81" spans="1:9" ht="27" customHeight="1">
      <c r="A81" s="342"/>
      <c r="B81" s="349"/>
      <c r="C81" s="349"/>
      <c r="D81" s="341"/>
      <c r="E81" s="342"/>
      <c r="F81" s="12" t="s">
        <v>32</v>
      </c>
      <c r="G81" s="33">
        <f t="shared" si="28"/>
        <v>-19500</v>
      </c>
      <c r="H81" s="33">
        <f t="shared" si="28"/>
        <v>-19500</v>
      </c>
      <c r="I81" s="33">
        <f t="shared" si="28"/>
        <v>-55000</v>
      </c>
    </row>
    <row r="82" spans="1:9" ht="36" customHeight="1">
      <c r="A82" s="342"/>
      <c r="B82" s="349"/>
      <c r="C82" s="349"/>
      <c r="D82" s="341"/>
      <c r="E82" s="342"/>
      <c r="F82" s="12" t="s">
        <v>65</v>
      </c>
      <c r="G82" s="33">
        <v>-19500</v>
      </c>
      <c r="H82" s="33">
        <v>-19500</v>
      </c>
      <c r="I82" s="69">
        <v>-55000</v>
      </c>
    </row>
    <row r="83" spans="1:9" ht="33.75" customHeight="1">
      <c r="A83" s="342"/>
      <c r="B83" s="349"/>
      <c r="C83" s="349"/>
      <c r="D83" s="341"/>
      <c r="E83" s="342">
        <v>12013</v>
      </c>
      <c r="F83" s="12" t="s">
        <v>149</v>
      </c>
      <c r="G83" s="33">
        <f t="shared" ref="G83" si="29">+G85</f>
        <v>-29000</v>
      </c>
      <c r="H83" s="33">
        <f>+H85</f>
        <v>-33500</v>
      </c>
      <c r="I83" s="33">
        <f>+I85</f>
        <v>-67000</v>
      </c>
    </row>
    <row r="84" spans="1:9" ht="24.75" customHeight="1">
      <c r="A84" s="342"/>
      <c r="B84" s="349"/>
      <c r="C84" s="349"/>
      <c r="D84" s="341"/>
      <c r="E84" s="342"/>
      <c r="F84" s="12" t="s">
        <v>24</v>
      </c>
      <c r="G84" s="33"/>
      <c r="H84" s="33"/>
      <c r="I84" s="33"/>
    </row>
    <row r="85" spans="1:9">
      <c r="A85" s="342"/>
      <c r="B85" s="349"/>
      <c r="C85" s="349"/>
      <c r="D85" s="341"/>
      <c r="E85" s="342"/>
      <c r="F85" s="68" t="s">
        <v>9</v>
      </c>
      <c r="G85" s="33">
        <f t="shared" ref="G85" si="30">+G87</f>
        <v>-29000</v>
      </c>
      <c r="H85" s="33">
        <f>+H87</f>
        <v>-33500</v>
      </c>
      <c r="I85" s="33">
        <f>+I87</f>
        <v>-67000</v>
      </c>
    </row>
    <row r="86" spans="1:9" ht="34.5">
      <c r="A86" s="342"/>
      <c r="B86" s="349"/>
      <c r="C86" s="349"/>
      <c r="D86" s="341"/>
      <c r="E86" s="342"/>
      <c r="F86" s="12" t="s">
        <v>25</v>
      </c>
      <c r="G86" s="33"/>
      <c r="H86" s="33"/>
      <c r="I86" s="33"/>
    </row>
    <row r="87" spans="1:9">
      <c r="A87" s="342"/>
      <c r="B87" s="349"/>
      <c r="C87" s="349"/>
      <c r="D87" s="341"/>
      <c r="E87" s="342"/>
      <c r="F87" s="12" t="s">
        <v>19</v>
      </c>
      <c r="G87" s="33">
        <f t="shared" ref="G87:I88" si="31">+G88</f>
        <v>-29000</v>
      </c>
      <c r="H87" s="33">
        <f t="shared" si="31"/>
        <v>-33500</v>
      </c>
      <c r="I87" s="33">
        <f t="shared" si="31"/>
        <v>-67000</v>
      </c>
    </row>
    <row r="88" spans="1:9">
      <c r="A88" s="342"/>
      <c r="B88" s="349"/>
      <c r="C88" s="349"/>
      <c r="D88" s="341"/>
      <c r="E88" s="342"/>
      <c r="F88" s="12" t="s">
        <v>26</v>
      </c>
      <c r="G88" s="33">
        <f t="shared" si="31"/>
        <v>-29000</v>
      </c>
      <c r="H88" s="33">
        <f t="shared" si="31"/>
        <v>-33500</v>
      </c>
      <c r="I88" s="33">
        <f t="shared" si="31"/>
        <v>-67000</v>
      </c>
    </row>
    <row r="89" spans="1:9">
      <c r="A89" s="342"/>
      <c r="B89" s="349"/>
      <c r="C89" s="349"/>
      <c r="D89" s="341"/>
      <c r="E89" s="342"/>
      <c r="F89" s="12" t="s">
        <v>31</v>
      </c>
      <c r="G89" s="33">
        <f t="shared" ref="G89:I90" si="32">G90</f>
        <v>-29000</v>
      </c>
      <c r="H89" s="33">
        <f t="shared" si="32"/>
        <v>-33500</v>
      </c>
      <c r="I89" s="33">
        <f t="shared" si="32"/>
        <v>-67000</v>
      </c>
    </row>
    <row r="90" spans="1:9" ht="24.75" customHeight="1">
      <c r="A90" s="342"/>
      <c r="B90" s="349"/>
      <c r="C90" s="349"/>
      <c r="D90" s="341"/>
      <c r="E90" s="342"/>
      <c r="F90" s="12" t="s">
        <v>32</v>
      </c>
      <c r="G90" s="33">
        <f t="shared" si="32"/>
        <v>-29000</v>
      </c>
      <c r="H90" s="33">
        <f t="shared" si="32"/>
        <v>-33500</v>
      </c>
      <c r="I90" s="33">
        <f t="shared" si="32"/>
        <v>-67000</v>
      </c>
    </row>
    <row r="91" spans="1:9" ht="36" customHeight="1">
      <c r="A91" s="342"/>
      <c r="B91" s="349"/>
      <c r="C91" s="349"/>
      <c r="D91" s="341"/>
      <c r="E91" s="342"/>
      <c r="F91" s="12" t="s">
        <v>65</v>
      </c>
      <c r="G91" s="33">
        <v>-29000</v>
      </c>
      <c r="H91" s="33">
        <v>-33500</v>
      </c>
      <c r="I91" s="69">
        <v>-67000</v>
      </c>
    </row>
    <row r="92" spans="1:9" s="65" customFormat="1" ht="41.25" customHeight="1">
      <c r="A92" s="342"/>
      <c r="B92" s="350" t="s">
        <v>64</v>
      </c>
      <c r="C92" s="348"/>
      <c r="D92" s="348"/>
      <c r="E92" s="348"/>
      <c r="F92" s="34" t="s">
        <v>20</v>
      </c>
      <c r="G92" s="31">
        <f t="shared" ref="G92" si="33">+G94</f>
        <v>-166828.35360000006</v>
      </c>
      <c r="H92" s="31">
        <f>+H94</f>
        <v>-924304.68360000011</v>
      </c>
      <c r="I92" s="31">
        <f>+I94</f>
        <v>-567656.53059999994</v>
      </c>
    </row>
    <row r="93" spans="1:9" s="65" customFormat="1">
      <c r="A93" s="342"/>
      <c r="B93" s="350"/>
      <c r="C93" s="348"/>
      <c r="D93" s="348"/>
      <c r="E93" s="348"/>
      <c r="F93" s="12" t="s">
        <v>18</v>
      </c>
      <c r="G93" s="59"/>
      <c r="H93" s="59"/>
      <c r="I93" s="59"/>
    </row>
    <row r="94" spans="1:9" s="65" customFormat="1">
      <c r="A94" s="342"/>
      <c r="B94" s="350"/>
      <c r="C94" s="342" t="s">
        <v>21</v>
      </c>
      <c r="D94" s="348"/>
      <c r="E94" s="348"/>
      <c r="F94" s="34" t="s">
        <v>22</v>
      </c>
      <c r="G94" s="31">
        <f t="shared" ref="G94" si="34">+G96</f>
        <v>-166828.35360000006</v>
      </c>
      <c r="H94" s="31">
        <f>+H96</f>
        <v>-924304.68360000011</v>
      </c>
      <c r="I94" s="31">
        <f>+I96</f>
        <v>-567656.53059999994</v>
      </c>
    </row>
    <row r="95" spans="1:9" s="65" customFormat="1">
      <c r="A95" s="342"/>
      <c r="B95" s="350"/>
      <c r="C95" s="342"/>
      <c r="D95" s="348"/>
      <c r="E95" s="348"/>
      <c r="F95" s="12" t="s">
        <v>18</v>
      </c>
      <c r="G95" s="59"/>
      <c r="H95" s="59"/>
      <c r="I95" s="59"/>
    </row>
    <row r="96" spans="1:9" s="35" customFormat="1" ht="21" customHeight="1">
      <c r="A96" s="342"/>
      <c r="B96" s="350"/>
      <c r="C96" s="342"/>
      <c r="D96" s="351"/>
      <c r="E96" s="351"/>
      <c r="F96" s="34" t="s">
        <v>9</v>
      </c>
      <c r="G96" s="31">
        <f>+G98+G183+G219+G283+G172</f>
        <v>-166828.35360000006</v>
      </c>
      <c r="H96" s="31">
        <f>+H98+H183+H219+H283+H172</f>
        <v>-924304.68360000011</v>
      </c>
      <c r="I96" s="31">
        <f>+I98+I183+I219+I283+I172</f>
        <v>-567656.53059999994</v>
      </c>
    </row>
    <row r="97" spans="1:9" ht="15.75" customHeight="1">
      <c r="A97" s="342"/>
      <c r="B97" s="350"/>
      <c r="C97" s="342"/>
      <c r="D97" s="351"/>
      <c r="E97" s="351"/>
      <c r="F97" s="12" t="s">
        <v>18</v>
      </c>
      <c r="G97" s="31"/>
      <c r="H97" s="31"/>
      <c r="I97" s="31"/>
    </row>
    <row r="98" spans="1:9" s="67" customFormat="1" ht="20.25" customHeight="1">
      <c r="A98" s="342"/>
      <c r="B98" s="350"/>
      <c r="C98" s="342"/>
      <c r="D98" s="342">
        <v>1022</v>
      </c>
      <c r="E98" s="355"/>
      <c r="F98" s="34" t="str">
        <f>+'Հավելված 4'!D9</f>
        <v>Գյուղատնտեսության խթանման ծրագիր</v>
      </c>
      <c r="G98" s="66">
        <f>+G100+G109+G118+G127+G145+G154+G163+G136</f>
        <v>249813.4</v>
      </c>
      <c r="H98" s="66">
        <f t="shared" ref="H98:I98" si="35">+H100+H109+H118+H127+H145+H154+H163+H136</f>
        <v>-308284.90000000002</v>
      </c>
      <c r="I98" s="66">
        <f t="shared" si="35"/>
        <v>25805.5</v>
      </c>
    </row>
    <row r="99" spans="1:9" s="67" customFormat="1">
      <c r="A99" s="342"/>
      <c r="B99" s="350"/>
      <c r="C99" s="342"/>
      <c r="D99" s="342"/>
      <c r="E99" s="355"/>
      <c r="F99" s="58" t="s">
        <v>18</v>
      </c>
      <c r="G99" s="57"/>
      <c r="H99" s="66"/>
      <c r="I99" s="66"/>
    </row>
    <row r="100" spans="1:9" ht="83.25" customHeight="1">
      <c r="A100" s="342"/>
      <c r="B100" s="350"/>
      <c r="C100" s="342"/>
      <c r="D100" s="342"/>
      <c r="E100" s="342">
        <v>11006</v>
      </c>
      <c r="F100" s="12" t="s">
        <v>110</v>
      </c>
      <c r="G100" s="32">
        <f t="shared" ref="G100" si="36">+G102</f>
        <v>878</v>
      </c>
      <c r="H100" s="32">
        <f>+H102</f>
        <v>878</v>
      </c>
      <c r="I100" s="32">
        <f>+I102</f>
        <v>878</v>
      </c>
    </row>
    <row r="101" spans="1:9" ht="24.75" customHeight="1">
      <c r="A101" s="342"/>
      <c r="B101" s="350"/>
      <c r="C101" s="342"/>
      <c r="D101" s="342"/>
      <c r="E101" s="342"/>
      <c r="F101" s="12" t="s">
        <v>24</v>
      </c>
      <c r="G101" s="32"/>
      <c r="H101" s="32"/>
      <c r="I101" s="32"/>
    </row>
    <row r="102" spans="1:9" ht="27" customHeight="1">
      <c r="A102" s="342"/>
      <c r="B102" s="350"/>
      <c r="C102" s="342"/>
      <c r="D102" s="342"/>
      <c r="E102" s="342"/>
      <c r="F102" s="68" t="s">
        <v>9</v>
      </c>
      <c r="G102" s="32">
        <f t="shared" ref="G102" si="37">+G104</f>
        <v>878</v>
      </c>
      <c r="H102" s="32">
        <f>+H104</f>
        <v>878</v>
      </c>
      <c r="I102" s="32">
        <f>+I104</f>
        <v>878</v>
      </c>
    </row>
    <row r="103" spans="1:9" ht="42.75" customHeight="1">
      <c r="A103" s="342"/>
      <c r="B103" s="350"/>
      <c r="C103" s="342"/>
      <c r="D103" s="342"/>
      <c r="E103" s="342"/>
      <c r="F103" s="12" t="s">
        <v>25</v>
      </c>
      <c r="G103" s="32"/>
      <c r="H103" s="32"/>
      <c r="I103" s="32"/>
    </row>
    <row r="104" spans="1:9" ht="19.5" customHeight="1">
      <c r="A104" s="342"/>
      <c r="B104" s="350"/>
      <c r="C104" s="342"/>
      <c r="D104" s="342"/>
      <c r="E104" s="342"/>
      <c r="F104" s="12" t="s">
        <v>19</v>
      </c>
      <c r="G104" s="32">
        <f t="shared" ref="G104:I105" si="38">+G105</f>
        <v>878</v>
      </c>
      <c r="H104" s="32">
        <f t="shared" si="38"/>
        <v>878</v>
      </c>
      <c r="I104" s="32">
        <f t="shared" si="38"/>
        <v>878</v>
      </c>
    </row>
    <row r="105" spans="1:9">
      <c r="A105" s="342"/>
      <c r="B105" s="350"/>
      <c r="C105" s="342"/>
      <c r="D105" s="342"/>
      <c r="E105" s="342"/>
      <c r="F105" s="12" t="s">
        <v>26</v>
      </c>
      <c r="G105" s="32">
        <f t="shared" si="38"/>
        <v>878</v>
      </c>
      <c r="H105" s="32">
        <f t="shared" si="38"/>
        <v>878</v>
      </c>
      <c r="I105" s="32">
        <f t="shared" si="38"/>
        <v>878</v>
      </c>
    </row>
    <row r="106" spans="1:9" ht="17.25" customHeight="1">
      <c r="A106" s="342"/>
      <c r="B106" s="350"/>
      <c r="C106" s="342"/>
      <c r="D106" s="342"/>
      <c r="E106" s="342"/>
      <c r="F106" s="12" t="s">
        <v>27</v>
      </c>
      <c r="G106" s="32">
        <f t="shared" ref="G106:I107" si="39">G107</f>
        <v>878</v>
      </c>
      <c r="H106" s="32">
        <f t="shared" si="39"/>
        <v>878</v>
      </c>
      <c r="I106" s="32">
        <f t="shared" si="39"/>
        <v>878</v>
      </c>
    </row>
    <row r="107" spans="1:9" ht="45" customHeight="1">
      <c r="A107" s="342"/>
      <c r="B107" s="350"/>
      <c r="C107" s="342"/>
      <c r="D107" s="342"/>
      <c r="E107" s="342"/>
      <c r="F107" s="12" t="s">
        <v>28</v>
      </c>
      <c r="G107" s="32">
        <f t="shared" si="39"/>
        <v>878</v>
      </c>
      <c r="H107" s="32">
        <f t="shared" si="39"/>
        <v>878</v>
      </c>
      <c r="I107" s="32">
        <f t="shared" si="39"/>
        <v>878</v>
      </c>
    </row>
    <row r="108" spans="1:9" ht="22.5" customHeight="1">
      <c r="A108" s="342"/>
      <c r="B108" s="350"/>
      <c r="C108" s="342"/>
      <c r="D108" s="342"/>
      <c r="E108" s="342"/>
      <c r="F108" s="12" t="s">
        <v>111</v>
      </c>
      <c r="G108" s="32">
        <v>878</v>
      </c>
      <c r="H108" s="32">
        <v>878</v>
      </c>
      <c r="I108" s="32">
        <v>878</v>
      </c>
    </row>
    <row r="109" spans="1:9" ht="34.5">
      <c r="A109" s="342"/>
      <c r="B109" s="350"/>
      <c r="C109" s="342"/>
      <c r="D109" s="342"/>
      <c r="E109" s="342">
        <v>12001</v>
      </c>
      <c r="F109" s="12" t="s">
        <v>113</v>
      </c>
      <c r="G109" s="32">
        <f t="shared" ref="G109" si="40">+G111</f>
        <v>0</v>
      </c>
      <c r="H109" s="32">
        <f>+H111</f>
        <v>-100000</v>
      </c>
      <c r="I109" s="32">
        <f>+I111</f>
        <v>1667000</v>
      </c>
    </row>
    <row r="110" spans="1:9" ht="24.75" customHeight="1">
      <c r="A110" s="342"/>
      <c r="B110" s="350"/>
      <c r="C110" s="342"/>
      <c r="D110" s="342"/>
      <c r="E110" s="342"/>
      <c r="F110" s="12" t="s">
        <v>24</v>
      </c>
      <c r="G110" s="32"/>
      <c r="H110" s="32"/>
      <c r="I110" s="32"/>
    </row>
    <row r="111" spans="1:9" ht="27" customHeight="1">
      <c r="A111" s="342"/>
      <c r="B111" s="350"/>
      <c r="C111" s="342"/>
      <c r="D111" s="342"/>
      <c r="E111" s="342"/>
      <c r="F111" s="68" t="s">
        <v>9</v>
      </c>
      <c r="G111" s="32">
        <f t="shared" ref="G111" si="41">+G113</f>
        <v>0</v>
      </c>
      <c r="H111" s="32">
        <f>+H113</f>
        <v>-100000</v>
      </c>
      <c r="I111" s="32">
        <f>+I113</f>
        <v>1667000</v>
      </c>
    </row>
    <row r="112" spans="1:9" ht="42.75" customHeight="1">
      <c r="A112" s="342"/>
      <c r="B112" s="350"/>
      <c r="C112" s="342"/>
      <c r="D112" s="342"/>
      <c r="E112" s="342"/>
      <c r="F112" s="12" t="s">
        <v>25</v>
      </c>
      <c r="G112" s="32"/>
      <c r="H112" s="32"/>
      <c r="I112" s="32"/>
    </row>
    <row r="113" spans="1:10" ht="32.25" customHeight="1">
      <c r="A113" s="342"/>
      <c r="B113" s="350"/>
      <c r="C113" s="342"/>
      <c r="D113" s="342"/>
      <c r="E113" s="342"/>
      <c r="F113" s="12" t="s">
        <v>19</v>
      </c>
      <c r="G113" s="32">
        <f t="shared" ref="G113:I114" si="42">+G114</f>
        <v>0</v>
      </c>
      <c r="H113" s="32">
        <f t="shared" si="42"/>
        <v>-100000</v>
      </c>
      <c r="I113" s="32">
        <f t="shared" si="42"/>
        <v>1667000</v>
      </c>
    </row>
    <row r="114" spans="1:10">
      <c r="A114" s="342"/>
      <c r="B114" s="350"/>
      <c r="C114" s="342"/>
      <c r="D114" s="342"/>
      <c r="E114" s="342"/>
      <c r="F114" s="12" t="s">
        <v>26</v>
      </c>
      <c r="G114" s="32">
        <f t="shared" si="42"/>
        <v>0</v>
      </c>
      <c r="H114" s="32">
        <f t="shared" si="42"/>
        <v>-100000</v>
      </c>
      <c r="I114" s="32">
        <f t="shared" si="42"/>
        <v>1667000</v>
      </c>
    </row>
    <row r="115" spans="1:10" ht="24.75" customHeight="1">
      <c r="A115" s="342"/>
      <c r="B115" s="350"/>
      <c r="C115" s="342"/>
      <c r="D115" s="342"/>
      <c r="E115" s="342"/>
      <c r="F115" s="12" t="s">
        <v>31</v>
      </c>
      <c r="G115" s="32">
        <f t="shared" ref="G115:I116" si="43">G116</f>
        <v>0</v>
      </c>
      <c r="H115" s="32">
        <f t="shared" si="43"/>
        <v>-100000</v>
      </c>
      <c r="I115" s="32">
        <f t="shared" si="43"/>
        <v>1667000</v>
      </c>
    </row>
    <row r="116" spans="1:10">
      <c r="A116" s="342"/>
      <c r="B116" s="350"/>
      <c r="C116" s="342"/>
      <c r="D116" s="342"/>
      <c r="E116" s="342"/>
      <c r="F116" s="12" t="s">
        <v>32</v>
      </c>
      <c r="G116" s="32">
        <f t="shared" si="43"/>
        <v>0</v>
      </c>
      <c r="H116" s="32">
        <f t="shared" si="43"/>
        <v>-100000</v>
      </c>
      <c r="I116" s="32">
        <f t="shared" si="43"/>
        <v>1667000</v>
      </c>
    </row>
    <row r="117" spans="1:10" ht="35.25" customHeight="1">
      <c r="A117" s="342"/>
      <c r="B117" s="350"/>
      <c r="C117" s="342"/>
      <c r="D117" s="342"/>
      <c r="E117" s="342"/>
      <c r="F117" s="12" t="s">
        <v>112</v>
      </c>
      <c r="G117" s="32">
        <v>0</v>
      </c>
      <c r="H117" s="32">
        <v>-100000</v>
      </c>
      <c r="I117" s="32">
        <f>-300000+1967000</f>
        <v>1667000</v>
      </c>
    </row>
    <row r="118" spans="1:10" ht="72.75" customHeight="1">
      <c r="A118" s="342"/>
      <c r="B118" s="350"/>
      <c r="C118" s="342"/>
      <c r="D118" s="342"/>
      <c r="E118" s="342">
        <v>12005</v>
      </c>
      <c r="F118" s="12" t="s">
        <v>114</v>
      </c>
      <c r="G118" s="32">
        <f t="shared" ref="G118" si="44">+G120</f>
        <v>199242.5</v>
      </c>
      <c r="H118" s="32">
        <f>+H120</f>
        <v>199242.5</v>
      </c>
      <c r="I118" s="32">
        <f>+I120</f>
        <v>199242.5</v>
      </c>
    </row>
    <row r="119" spans="1:10" ht="24.75" customHeight="1">
      <c r="A119" s="342"/>
      <c r="B119" s="350"/>
      <c r="C119" s="342"/>
      <c r="D119" s="342"/>
      <c r="E119" s="342"/>
      <c r="F119" s="12" t="s">
        <v>24</v>
      </c>
      <c r="G119" s="32"/>
      <c r="H119" s="32"/>
      <c r="I119" s="32"/>
    </row>
    <row r="120" spans="1:10" ht="27" customHeight="1">
      <c r="A120" s="342"/>
      <c r="B120" s="350"/>
      <c r="C120" s="342"/>
      <c r="D120" s="342"/>
      <c r="E120" s="342"/>
      <c r="F120" s="68" t="s">
        <v>9</v>
      </c>
      <c r="G120" s="32">
        <f t="shared" ref="G120" si="45">+G122</f>
        <v>199242.5</v>
      </c>
      <c r="H120" s="32">
        <f>+H122</f>
        <v>199242.5</v>
      </c>
      <c r="I120" s="32">
        <f>+I122</f>
        <v>199242.5</v>
      </c>
    </row>
    <row r="121" spans="1:10" ht="42.75" customHeight="1">
      <c r="A121" s="342"/>
      <c r="B121" s="350"/>
      <c r="C121" s="342"/>
      <c r="D121" s="342"/>
      <c r="E121" s="342"/>
      <c r="F121" s="12" t="s">
        <v>25</v>
      </c>
      <c r="G121" s="32"/>
      <c r="H121" s="32"/>
      <c r="I121" s="32"/>
    </row>
    <row r="122" spans="1:10" ht="32.25" customHeight="1">
      <c r="A122" s="342"/>
      <c r="B122" s="350"/>
      <c r="C122" s="342"/>
      <c r="D122" s="342"/>
      <c r="E122" s="342"/>
      <c r="F122" s="12" t="s">
        <v>19</v>
      </c>
      <c r="G122" s="32">
        <f t="shared" ref="G122:I123" si="46">+G123</f>
        <v>199242.5</v>
      </c>
      <c r="H122" s="32">
        <f t="shared" si="46"/>
        <v>199242.5</v>
      </c>
      <c r="I122" s="32">
        <f t="shared" si="46"/>
        <v>199242.5</v>
      </c>
    </row>
    <row r="123" spans="1:10">
      <c r="A123" s="342"/>
      <c r="B123" s="350"/>
      <c r="C123" s="342"/>
      <c r="D123" s="342"/>
      <c r="E123" s="342"/>
      <c r="F123" s="12" t="s">
        <v>26</v>
      </c>
      <c r="G123" s="32">
        <f t="shared" si="46"/>
        <v>199242.5</v>
      </c>
      <c r="H123" s="32">
        <f t="shared" si="46"/>
        <v>199242.5</v>
      </c>
      <c r="I123" s="32">
        <f t="shared" si="46"/>
        <v>199242.5</v>
      </c>
    </row>
    <row r="124" spans="1:10" ht="24.75" customHeight="1">
      <c r="A124" s="342"/>
      <c r="B124" s="350"/>
      <c r="C124" s="342"/>
      <c r="D124" s="342"/>
      <c r="E124" s="342"/>
      <c r="F124" s="12" t="s">
        <v>31</v>
      </c>
      <c r="G124" s="32">
        <f t="shared" ref="G124:I125" si="47">G125</f>
        <v>199242.5</v>
      </c>
      <c r="H124" s="32">
        <f t="shared" si="47"/>
        <v>199242.5</v>
      </c>
      <c r="I124" s="32">
        <f t="shared" si="47"/>
        <v>199242.5</v>
      </c>
    </row>
    <row r="125" spans="1:10">
      <c r="A125" s="342"/>
      <c r="B125" s="350"/>
      <c r="C125" s="342"/>
      <c r="D125" s="342"/>
      <c r="E125" s="342"/>
      <c r="F125" s="12" t="s">
        <v>32</v>
      </c>
      <c r="G125" s="32">
        <f t="shared" si="47"/>
        <v>199242.5</v>
      </c>
      <c r="H125" s="32">
        <f t="shared" si="47"/>
        <v>199242.5</v>
      </c>
      <c r="I125" s="32">
        <f t="shared" si="47"/>
        <v>199242.5</v>
      </c>
    </row>
    <row r="126" spans="1:10" ht="35.25" customHeight="1">
      <c r="A126" s="342"/>
      <c r="B126" s="350"/>
      <c r="C126" s="342"/>
      <c r="D126" s="342"/>
      <c r="E126" s="342"/>
      <c r="F126" s="12" t="s">
        <v>112</v>
      </c>
      <c r="G126" s="32">
        <f>+H126</f>
        <v>199242.5</v>
      </c>
      <c r="H126" s="32">
        <f>300000-100757.5</f>
        <v>199242.5</v>
      </c>
      <c r="I126" s="32">
        <f>300000-100757.5</f>
        <v>199242.5</v>
      </c>
      <c r="J126" s="445">
        <f>+G126-H126</f>
        <v>0</v>
      </c>
    </row>
    <row r="127" spans="1:10" ht="41.25" customHeight="1">
      <c r="A127" s="342"/>
      <c r="B127" s="350"/>
      <c r="C127" s="342"/>
      <c r="D127" s="342"/>
      <c r="E127" s="342">
        <v>12010</v>
      </c>
      <c r="F127" s="12" t="s">
        <v>95</v>
      </c>
      <c r="G127" s="32">
        <f t="shared" ref="G127" si="48">+G129</f>
        <v>0</v>
      </c>
      <c r="H127" s="32">
        <f>+H129</f>
        <v>-456576.80000000005</v>
      </c>
      <c r="I127" s="32">
        <f>+I129</f>
        <v>-2075633</v>
      </c>
    </row>
    <row r="128" spans="1:10" ht="24.75" customHeight="1">
      <c r="A128" s="342"/>
      <c r="B128" s="350"/>
      <c r="C128" s="342"/>
      <c r="D128" s="342"/>
      <c r="E128" s="342"/>
      <c r="F128" s="12" t="s">
        <v>24</v>
      </c>
      <c r="G128" s="32"/>
      <c r="H128" s="32"/>
      <c r="I128" s="32"/>
    </row>
    <row r="129" spans="1:9" ht="27" customHeight="1">
      <c r="A129" s="342"/>
      <c r="B129" s="350"/>
      <c r="C129" s="342"/>
      <c r="D129" s="342"/>
      <c r="E129" s="342"/>
      <c r="F129" s="68" t="s">
        <v>9</v>
      </c>
      <c r="G129" s="32">
        <f t="shared" ref="G129" si="49">+G131</f>
        <v>0</v>
      </c>
      <c r="H129" s="32">
        <f>+H131</f>
        <v>-456576.80000000005</v>
      </c>
      <c r="I129" s="32">
        <f>+I131</f>
        <v>-2075633</v>
      </c>
    </row>
    <row r="130" spans="1:9" ht="42.75" customHeight="1">
      <c r="A130" s="342"/>
      <c r="B130" s="350"/>
      <c r="C130" s="342"/>
      <c r="D130" s="342"/>
      <c r="E130" s="342"/>
      <c r="F130" s="12" t="s">
        <v>25</v>
      </c>
      <c r="G130" s="32"/>
      <c r="H130" s="32"/>
      <c r="I130" s="32"/>
    </row>
    <row r="131" spans="1:9" ht="17.25" customHeight="1">
      <c r="A131" s="342"/>
      <c r="B131" s="350"/>
      <c r="C131" s="342"/>
      <c r="D131" s="342"/>
      <c r="E131" s="342"/>
      <c r="F131" s="12" t="s">
        <v>19</v>
      </c>
      <c r="G131" s="32">
        <f t="shared" ref="G131:I132" si="50">+G132</f>
        <v>0</v>
      </c>
      <c r="H131" s="32">
        <f t="shared" si="50"/>
        <v>-456576.80000000005</v>
      </c>
      <c r="I131" s="32">
        <f t="shared" si="50"/>
        <v>-2075633</v>
      </c>
    </row>
    <row r="132" spans="1:9">
      <c r="A132" s="342"/>
      <c r="B132" s="350"/>
      <c r="C132" s="342"/>
      <c r="D132" s="342"/>
      <c r="E132" s="342"/>
      <c r="F132" s="12" t="s">
        <v>26</v>
      </c>
      <c r="G132" s="32">
        <f t="shared" si="50"/>
        <v>0</v>
      </c>
      <c r="H132" s="32">
        <f t="shared" si="50"/>
        <v>-456576.80000000005</v>
      </c>
      <c r="I132" s="32">
        <f t="shared" si="50"/>
        <v>-2075633</v>
      </c>
    </row>
    <row r="133" spans="1:9" ht="24.75" customHeight="1">
      <c r="A133" s="342"/>
      <c r="B133" s="350"/>
      <c r="C133" s="342"/>
      <c r="D133" s="342"/>
      <c r="E133" s="342"/>
      <c r="F133" s="12" t="s">
        <v>31</v>
      </c>
      <c r="G133" s="32">
        <f t="shared" ref="G133:I134" si="51">G134</f>
        <v>0</v>
      </c>
      <c r="H133" s="32">
        <f t="shared" si="51"/>
        <v>-456576.80000000005</v>
      </c>
      <c r="I133" s="32">
        <f t="shared" si="51"/>
        <v>-2075633</v>
      </c>
    </row>
    <row r="134" spans="1:9" ht="24.75" customHeight="1">
      <c r="A134" s="342"/>
      <c r="B134" s="350"/>
      <c r="C134" s="342"/>
      <c r="D134" s="342"/>
      <c r="E134" s="342"/>
      <c r="F134" s="12" t="s">
        <v>32</v>
      </c>
      <c r="G134" s="32">
        <f t="shared" si="51"/>
        <v>0</v>
      </c>
      <c r="H134" s="32">
        <f t="shared" si="51"/>
        <v>-456576.80000000005</v>
      </c>
      <c r="I134" s="32">
        <f t="shared" si="51"/>
        <v>-2075633</v>
      </c>
    </row>
    <row r="135" spans="1:9" ht="35.25" customHeight="1">
      <c r="A135" s="342"/>
      <c r="B135" s="350"/>
      <c r="C135" s="342"/>
      <c r="D135" s="342"/>
      <c r="E135" s="342"/>
      <c r="F135" s="12" t="s">
        <v>65</v>
      </c>
      <c r="G135" s="32">
        <v>0</v>
      </c>
      <c r="H135" s="32">
        <f>-557334.3+100757.5</f>
        <v>-456576.80000000005</v>
      </c>
      <c r="I135" s="32">
        <f>-1967000-33500-175890.5+100757.5</f>
        <v>-2075633</v>
      </c>
    </row>
    <row r="136" spans="1:9" ht="33">
      <c r="A136" s="342"/>
      <c r="B136" s="350"/>
      <c r="C136" s="342"/>
      <c r="D136" s="342"/>
      <c r="E136" s="352">
        <v>12011</v>
      </c>
      <c r="F136" s="50" t="s">
        <v>401</v>
      </c>
      <c r="G136" s="32">
        <f>+G138</f>
        <v>24742.9</v>
      </c>
      <c r="H136" s="32">
        <f t="shared" ref="H136:I136" si="52">+H138</f>
        <v>24742.9</v>
      </c>
      <c r="I136" s="32">
        <f t="shared" si="52"/>
        <v>0</v>
      </c>
    </row>
    <row r="137" spans="1:9">
      <c r="A137" s="342"/>
      <c r="B137" s="350"/>
      <c r="C137" s="342"/>
      <c r="D137" s="342"/>
      <c r="E137" s="353"/>
      <c r="F137" s="50" t="s">
        <v>24</v>
      </c>
      <c r="G137" s="32"/>
      <c r="H137" s="32"/>
      <c r="I137" s="32"/>
    </row>
    <row r="138" spans="1:9">
      <c r="A138" s="342"/>
      <c r="B138" s="350"/>
      <c r="C138" s="342"/>
      <c r="D138" s="342"/>
      <c r="E138" s="353"/>
      <c r="F138" s="157" t="s">
        <v>9</v>
      </c>
      <c r="G138" s="32">
        <f>+G140</f>
        <v>24742.9</v>
      </c>
      <c r="H138" s="32">
        <f t="shared" ref="H138:I138" si="53">+H140</f>
        <v>24742.9</v>
      </c>
      <c r="I138" s="32">
        <f t="shared" si="53"/>
        <v>0</v>
      </c>
    </row>
    <row r="139" spans="1:9" ht="33">
      <c r="A139" s="342"/>
      <c r="B139" s="350"/>
      <c r="C139" s="342"/>
      <c r="D139" s="342"/>
      <c r="E139" s="353"/>
      <c r="F139" s="50" t="s">
        <v>25</v>
      </c>
      <c r="G139" s="32"/>
      <c r="H139" s="32"/>
      <c r="I139" s="32"/>
    </row>
    <row r="140" spans="1:9">
      <c r="A140" s="342"/>
      <c r="B140" s="350"/>
      <c r="C140" s="342"/>
      <c r="D140" s="342"/>
      <c r="E140" s="353"/>
      <c r="F140" s="50" t="s">
        <v>19</v>
      </c>
      <c r="G140" s="32">
        <f>+G141</f>
        <v>24742.9</v>
      </c>
      <c r="H140" s="32">
        <f t="shared" ref="H140:I143" si="54">+H141</f>
        <v>24742.9</v>
      </c>
      <c r="I140" s="32">
        <f t="shared" si="54"/>
        <v>0</v>
      </c>
    </row>
    <row r="141" spans="1:9">
      <c r="A141" s="342"/>
      <c r="B141" s="350"/>
      <c r="C141" s="342"/>
      <c r="D141" s="342"/>
      <c r="E141" s="353"/>
      <c r="F141" s="50" t="s">
        <v>26</v>
      </c>
      <c r="G141" s="32">
        <f>+G142</f>
        <v>24742.9</v>
      </c>
      <c r="H141" s="32">
        <f t="shared" si="54"/>
        <v>24742.9</v>
      </c>
      <c r="I141" s="32">
        <f t="shared" si="54"/>
        <v>0</v>
      </c>
    </row>
    <row r="142" spans="1:9">
      <c r="A142" s="342"/>
      <c r="B142" s="350"/>
      <c r="C142" s="342"/>
      <c r="D142" s="342"/>
      <c r="E142" s="353"/>
      <c r="F142" s="50" t="s">
        <v>402</v>
      </c>
      <c r="G142" s="32">
        <f>+G143</f>
        <v>24742.9</v>
      </c>
      <c r="H142" s="32">
        <f t="shared" si="54"/>
        <v>24742.9</v>
      </c>
      <c r="I142" s="32">
        <f t="shared" si="54"/>
        <v>0</v>
      </c>
    </row>
    <row r="143" spans="1:9" ht="33">
      <c r="A143" s="342"/>
      <c r="B143" s="350"/>
      <c r="C143" s="342"/>
      <c r="D143" s="342"/>
      <c r="E143" s="353"/>
      <c r="F143" s="50" t="s">
        <v>403</v>
      </c>
      <c r="G143" s="32">
        <f>+G144</f>
        <v>24742.9</v>
      </c>
      <c r="H143" s="32">
        <f t="shared" si="54"/>
        <v>24742.9</v>
      </c>
      <c r="I143" s="32">
        <f t="shared" si="54"/>
        <v>0</v>
      </c>
    </row>
    <row r="144" spans="1:9">
      <c r="A144" s="342"/>
      <c r="B144" s="350"/>
      <c r="C144" s="342"/>
      <c r="D144" s="342"/>
      <c r="E144" s="354"/>
      <c r="F144" s="50" t="s">
        <v>404</v>
      </c>
      <c r="G144" s="32">
        <v>24742.9</v>
      </c>
      <c r="H144" s="32">
        <v>24742.9</v>
      </c>
      <c r="I144" s="32"/>
    </row>
    <row r="145" spans="1:9" ht="34.5">
      <c r="A145" s="342"/>
      <c r="B145" s="350"/>
      <c r="C145" s="342"/>
      <c r="D145" s="342"/>
      <c r="E145" s="342">
        <v>12013</v>
      </c>
      <c r="F145" s="12" t="s">
        <v>115</v>
      </c>
      <c r="G145" s="32">
        <f t="shared" ref="G145" si="55">+G147</f>
        <v>0</v>
      </c>
      <c r="H145" s="32">
        <f>+H147</f>
        <v>-77138</v>
      </c>
      <c r="I145" s="32">
        <f>+I147</f>
        <v>33477.5</v>
      </c>
    </row>
    <row r="146" spans="1:9">
      <c r="A146" s="342"/>
      <c r="B146" s="350"/>
      <c r="C146" s="342"/>
      <c r="D146" s="342"/>
      <c r="E146" s="342"/>
      <c r="F146" s="12" t="s">
        <v>24</v>
      </c>
      <c r="G146" s="32"/>
      <c r="H146" s="32"/>
      <c r="I146" s="32"/>
    </row>
    <row r="147" spans="1:9">
      <c r="A147" s="342"/>
      <c r="B147" s="350"/>
      <c r="C147" s="342"/>
      <c r="D147" s="342"/>
      <c r="E147" s="342"/>
      <c r="F147" s="68" t="s">
        <v>9</v>
      </c>
      <c r="G147" s="32">
        <f t="shared" ref="G147" si="56">+G149</f>
        <v>0</v>
      </c>
      <c r="H147" s="32">
        <f>+H149</f>
        <v>-77138</v>
      </c>
      <c r="I147" s="32">
        <f>+I149</f>
        <v>33477.5</v>
      </c>
    </row>
    <row r="148" spans="1:9" ht="34.5">
      <c r="A148" s="342"/>
      <c r="B148" s="350"/>
      <c r="C148" s="342"/>
      <c r="D148" s="342"/>
      <c r="E148" s="342"/>
      <c r="F148" s="12" t="s">
        <v>25</v>
      </c>
      <c r="G148" s="32"/>
      <c r="H148" s="32"/>
      <c r="I148" s="32"/>
    </row>
    <row r="149" spans="1:9">
      <c r="A149" s="342"/>
      <c r="B149" s="350"/>
      <c r="C149" s="342"/>
      <c r="D149" s="342"/>
      <c r="E149" s="342"/>
      <c r="F149" s="12" t="s">
        <v>19</v>
      </c>
      <c r="G149" s="32">
        <f t="shared" ref="G149:I150" si="57">+G150</f>
        <v>0</v>
      </c>
      <c r="H149" s="32">
        <f t="shared" si="57"/>
        <v>-77138</v>
      </c>
      <c r="I149" s="32">
        <f t="shared" si="57"/>
        <v>33477.5</v>
      </c>
    </row>
    <row r="150" spans="1:9">
      <c r="A150" s="342"/>
      <c r="B150" s="350"/>
      <c r="C150" s="342"/>
      <c r="D150" s="342"/>
      <c r="E150" s="342"/>
      <c r="F150" s="12" t="s">
        <v>26</v>
      </c>
      <c r="G150" s="32">
        <f t="shared" si="57"/>
        <v>0</v>
      </c>
      <c r="H150" s="32">
        <f t="shared" si="57"/>
        <v>-77138</v>
      </c>
      <c r="I150" s="32">
        <f t="shared" si="57"/>
        <v>33477.5</v>
      </c>
    </row>
    <row r="151" spans="1:9">
      <c r="A151" s="342"/>
      <c r="B151" s="350"/>
      <c r="C151" s="342"/>
      <c r="D151" s="342"/>
      <c r="E151" s="342"/>
      <c r="F151" s="12" t="s">
        <v>31</v>
      </c>
      <c r="G151" s="32">
        <f t="shared" ref="G151:I152" si="58">G152</f>
        <v>0</v>
      </c>
      <c r="H151" s="32">
        <f t="shared" si="58"/>
        <v>-77138</v>
      </c>
      <c r="I151" s="32">
        <f t="shared" si="58"/>
        <v>33477.5</v>
      </c>
    </row>
    <row r="152" spans="1:9">
      <c r="A152" s="342"/>
      <c r="B152" s="350"/>
      <c r="C152" s="342"/>
      <c r="D152" s="342"/>
      <c r="E152" s="342"/>
      <c r="F152" s="12" t="s">
        <v>32</v>
      </c>
      <c r="G152" s="32">
        <f t="shared" si="58"/>
        <v>0</v>
      </c>
      <c r="H152" s="32">
        <f t="shared" si="58"/>
        <v>-77138</v>
      </c>
      <c r="I152" s="32">
        <f t="shared" si="58"/>
        <v>33477.5</v>
      </c>
    </row>
    <row r="153" spans="1:9" ht="34.5">
      <c r="A153" s="342"/>
      <c r="B153" s="350"/>
      <c r="C153" s="342"/>
      <c r="D153" s="342"/>
      <c r="E153" s="342"/>
      <c r="F153" s="12" t="s">
        <v>65</v>
      </c>
      <c r="G153" s="32">
        <v>0</v>
      </c>
      <c r="H153" s="32">
        <v>-77138</v>
      </c>
      <c r="I153" s="32">
        <v>33477.5</v>
      </c>
    </row>
    <row r="154" spans="1:9" ht="56.25" customHeight="1">
      <c r="A154" s="342"/>
      <c r="B154" s="350"/>
      <c r="C154" s="342"/>
      <c r="D154" s="342"/>
      <c r="E154" s="342">
        <v>12018</v>
      </c>
      <c r="F154" s="12" t="s">
        <v>116</v>
      </c>
      <c r="G154" s="32">
        <f t="shared" ref="G154" si="59">+G156</f>
        <v>24950</v>
      </c>
      <c r="H154" s="32">
        <f>+H156</f>
        <v>24950</v>
      </c>
      <c r="I154" s="32">
        <f>+I156</f>
        <v>24950</v>
      </c>
    </row>
    <row r="155" spans="1:9" ht="24.75" customHeight="1">
      <c r="A155" s="342"/>
      <c r="B155" s="350"/>
      <c r="C155" s="342"/>
      <c r="D155" s="342"/>
      <c r="E155" s="342"/>
      <c r="F155" s="12" t="s">
        <v>24</v>
      </c>
      <c r="G155" s="32"/>
      <c r="H155" s="32"/>
      <c r="I155" s="32"/>
    </row>
    <row r="156" spans="1:9" ht="27" customHeight="1">
      <c r="A156" s="342"/>
      <c r="B156" s="350"/>
      <c r="C156" s="342"/>
      <c r="D156" s="342"/>
      <c r="E156" s="342"/>
      <c r="F156" s="68" t="s">
        <v>9</v>
      </c>
      <c r="G156" s="32">
        <f t="shared" ref="G156" si="60">+G158</f>
        <v>24950</v>
      </c>
      <c r="H156" s="32">
        <f>+H158</f>
        <v>24950</v>
      </c>
      <c r="I156" s="32">
        <f>+I158</f>
        <v>24950</v>
      </c>
    </row>
    <row r="157" spans="1:9" ht="42.75" customHeight="1">
      <c r="A157" s="342"/>
      <c r="B157" s="350"/>
      <c r="C157" s="342"/>
      <c r="D157" s="342"/>
      <c r="E157" s="342"/>
      <c r="F157" s="12" t="s">
        <v>25</v>
      </c>
      <c r="G157" s="32"/>
      <c r="H157" s="32"/>
      <c r="I157" s="32"/>
    </row>
    <row r="158" spans="1:9" ht="32.25" customHeight="1">
      <c r="A158" s="342"/>
      <c r="B158" s="350"/>
      <c r="C158" s="342"/>
      <c r="D158" s="342"/>
      <c r="E158" s="342"/>
      <c r="F158" s="12" t="s">
        <v>19</v>
      </c>
      <c r="G158" s="32">
        <f t="shared" ref="G158:I159" si="61">+G159</f>
        <v>24950</v>
      </c>
      <c r="H158" s="32">
        <f t="shared" si="61"/>
        <v>24950</v>
      </c>
      <c r="I158" s="32">
        <f t="shared" si="61"/>
        <v>24950</v>
      </c>
    </row>
    <row r="159" spans="1:9">
      <c r="A159" s="342"/>
      <c r="B159" s="350"/>
      <c r="C159" s="342"/>
      <c r="D159" s="342"/>
      <c r="E159" s="342"/>
      <c r="F159" s="12" t="s">
        <v>26</v>
      </c>
      <c r="G159" s="32">
        <f t="shared" si="61"/>
        <v>24950</v>
      </c>
      <c r="H159" s="32">
        <f t="shared" si="61"/>
        <v>24950</v>
      </c>
      <c r="I159" s="32">
        <f t="shared" si="61"/>
        <v>24950</v>
      </c>
    </row>
    <row r="160" spans="1:9" ht="24.75" customHeight="1">
      <c r="A160" s="342"/>
      <c r="B160" s="350"/>
      <c r="C160" s="342"/>
      <c r="D160" s="342"/>
      <c r="E160" s="342"/>
      <c r="F160" s="12" t="s">
        <v>31</v>
      </c>
      <c r="G160" s="32">
        <f t="shared" ref="G160:I161" si="62">G161</f>
        <v>24950</v>
      </c>
      <c r="H160" s="32">
        <f t="shared" si="62"/>
        <v>24950</v>
      </c>
      <c r="I160" s="32">
        <f t="shared" si="62"/>
        <v>24950</v>
      </c>
    </row>
    <row r="161" spans="1:9" ht="24.75" customHeight="1">
      <c r="A161" s="342"/>
      <c r="B161" s="350"/>
      <c r="C161" s="342"/>
      <c r="D161" s="342"/>
      <c r="E161" s="342"/>
      <c r="F161" s="12" t="s">
        <v>32</v>
      </c>
      <c r="G161" s="32">
        <f t="shared" si="62"/>
        <v>24950</v>
      </c>
      <c r="H161" s="32">
        <f t="shared" si="62"/>
        <v>24950</v>
      </c>
      <c r="I161" s="32">
        <f t="shared" si="62"/>
        <v>24950</v>
      </c>
    </row>
    <row r="162" spans="1:9" ht="35.25" customHeight="1">
      <c r="A162" s="342"/>
      <c r="B162" s="350"/>
      <c r="C162" s="342"/>
      <c r="D162" s="342"/>
      <c r="E162" s="342"/>
      <c r="F162" s="12" t="s">
        <v>65</v>
      </c>
      <c r="G162" s="32">
        <v>24950</v>
      </c>
      <c r="H162" s="32">
        <v>24950</v>
      </c>
      <c r="I162" s="32">
        <v>24950</v>
      </c>
    </row>
    <row r="163" spans="1:9" ht="41.25" customHeight="1">
      <c r="A163" s="342"/>
      <c r="B163" s="350"/>
      <c r="C163" s="342"/>
      <c r="D163" s="342"/>
      <c r="E163" s="342">
        <v>12021</v>
      </c>
      <c r="F163" s="12" t="s">
        <v>345</v>
      </c>
      <c r="G163" s="32">
        <f t="shared" ref="G163" si="63">+G165</f>
        <v>0</v>
      </c>
      <c r="H163" s="32">
        <f>+H165</f>
        <v>75616.5</v>
      </c>
      <c r="I163" s="32">
        <f>+I165</f>
        <v>175890.5</v>
      </c>
    </row>
    <row r="164" spans="1:9" ht="24.75" customHeight="1">
      <c r="A164" s="342"/>
      <c r="B164" s="350"/>
      <c r="C164" s="342"/>
      <c r="D164" s="342"/>
      <c r="E164" s="342"/>
      <c r="F164" s="12" t="s">
        <v>24</v>
      </c>
      <c r="G164" s="32"/>
      <c r="H164" s="32"/>
      <c r="I164" s="32"/>
    </row>
    <row r="165" spans="1:9" ht="27" customHeight="1">
      <c r="A165" s="342"/>
      <c r="B165" s="350"/>
      <c r="C165" s="342"/>
      <c r="D165" s="342"/>
      <c r="E165" s="342"/>
      <c r="F165" s="68" t="s">
        <v>9</v>
      </c>
      <c r="G165" s="32">
        <f t="shared" ref="G165" si="64">+G167</f>
        <v>0</v>
      </c>
      <c r="H165" s="32">
        <f>+H167</f>
        <v>75616.5</v>
      </c>
      <c r="I165" s="32">
        <f>+I167</f>
        <v>175890.5</v>
      </c>
    </row>
    <row r="166" spans="1:9" ht="42.75" customHeight="1">
      <c r="A166" s="342"/>
      <c r="B166" s="350"/>
      <c r="C166" s="342"/>
      <c r="D166" s="342"/>
      <c r="E166" s="342"/>
      <c r="F166" s="12" t="s">
        <v>25</v>
      </c>
      <c r="G166" s="32"/>
      <c r="H166" s="32"/>
      <c r="I166" s="32"/>
    </row>
    <row r="167" spans="1:9">
      <c r="A167" s="342"/>
      <c r="B167" s="350"/>
      <c r="C167" s="342"/>
      <c r="D167" s="342"/>
      <c r="E167" s="342"/>
      <c r="F167" s="12" t="s">
        <v>19</v>
      </c>
      <c r="G167" s="32">
        <f t="shared" ref="G167:I168" si="65">+G168</f>
        <v>0</v>
      </c>
      <c r="H167" s="32">
        <f t="shared" si="65"/>
        <v>75616.5</v>
      </c>
      <c r="I167" s="32">
        <f t="shared" si="65"/>
        <v>175890.5</v>
      </c>
    </row>
    <row r="168" spans="1:9">
      <c r="A168" s="342"/>
      <c r="B168" s="350"/>
      <c r="C168" s="342"/>
      <c r="D168" s="342"/>
      <c r="E168" s="342"/>
      <c r="F168" s="12" t="s">
        <v>26</v>
      </c>
      <c r="G168" s="32">
        <f t="shared" si="65"/>
        <v>0</v>
      </c>
      <c r="H168" s="32">
        <f t="shared" si="65"/>
        <v>75616.5</v>
      </c>
      <c r="I168" s="32">
        <f t="shared" si="65"/>
        <v>175890.5</v>
      </c>
    </row>
    <row r="169" spans="1:9" ht="24.75" customHeight="1">
      <c r="A169" s="342"/>
      <c r="B169" s="350"/>
      <c r="C169" s="342"/>
      <c r="D169" s="342"/>
      <c r="E169" s="342"/>
      <c r="F169" s="12" t="s">
        <v>31</v>
      </c>
      <c r="G169" s="32">
        <f t="shared" ref="G169:I170" si="66">G170</f>
        <v>0</v>
      </c>
      <c r="H169" s="32">
        <f t="shared" si="66"/>
        <v>75616.5</v>
      </c>
      <c r="I169" s="32">
        <f t="shared" si="66"/>
        <v>175890.5</v>
      </c>
    </row>
    <row r="170" spans="1:9" ht="34.5" customHeight="1">
      <c r="A170" s="342"/>
      <c r="B170" s="350"/>
      <c r="C170" s="342"/>
      <c r="D170" s="342"/>
      <c r="E170" s="342"/>
      <c r="F170" s="12" t="s">
        <v>32</v>
      </c>
      <c r="G170" s="32">
        <f t="shared" si="66"/>
        <v>0</v>
      </c>
      <c r="H170" s="32">
        <f t="shared" si="66"/>
        <v>75616.5</v>
      </c>
      <c r="I170" s="32">
        <f t="shared" si="66"/>
        <v>175890.5</v>
      </c>
    </row>
    <row r="171" spans="1:9" ht="35.25" customHeight="1">
      <c r="A171" s="342"/>
      <c r="B171" s="350"/>
      <c r="C171" s="342"/>
      <c r="D171" s="342"/>
      <c r="E171" s="342"/>
      <c r="F171" s="12" t="s">
        <v>112</v>
      </c>
      <c r="G171" s="32">
        <v>0</v>
      </c>
      <c r="H171" s="32">
        <f>+G171+75616.5</f>
        <v>75616.5</v>
      </c>
      <c r="I171" s="32">
        <v>175890.5</v>
      </c>
    </row>
    <row r="172" spans="1:9">
      <c r="A172" s="342"/>
      <c r="B172" s="350"/>
      <c r="C172" s="342"/>
      <c r="D172" s="352">
        <v>1059</v>
      </c>
      <c r="E172" s="446"/>
      <c r="F172" s="34" t="s">
        <v>436</v>
      </c>
      <c r="G172" s="31">
        <f>+G174</f>
        <v>7375.3</v>
      </c>
      <c r="H172" s="31">
        <f t="shared" ref="H172:I172" si="67">+H174</f>
        <v>7375.3</v>
      </c>
      <c r="I172" s="31">
        <f t="shared" si="67"/>
        <v>7375.3</v>
      </c>
    </row>
    <row r="173" spans="1:9">
      <c r="A173" s="342"/>
      <c r="B173" s="350"/>
      <c r="C173" s="342"/>
      <c r="D173" s="353"/>
      <c r="E173" s="446"/>
      <c r="F173" s="34" t="s">
        <v>18</v>
      </c>
      <c r="G173" s="32"/>
      <c r="H173" s="32"/>
      <c r="I173" s="32"/>
    </row>
    <row r="174" spans="1:9" ht="51.75">
      <c r="A174" s="342"/>
      <c r="B174" s="350"/>
      <c r="C174" s="342"/>
      <c r="D174" s="353"/>
      <c r="E174" s="343">
        <v>12004</v>
      </c>
      <c r="F174" s="34" t="s">
        <v>438</v>
      </c>
      <c r="G174" s="32">
        <f>+G176</f>
        <v>7375.3</v>
      </c>
      <c r="H174" s="32">
        <f t="shared" ref="H174:I174" si="68">+H176</f>
        <v>7375.3</v>
      </c>
      <c r="I174" s="32">
        <f t="shared" si="68"/>
        <v>7375.3</v>
      </c>
    </row>
    <row r="175" spans="1:9">
      <c r="A175" s="342"/>
      <c r="B175" s="350"/>
      <c r="C175" s="342"/>
      <c r="D175" s="353"/>
      <c r="E175" s="344"/>
      <c r="F175" s="34" t="s">
        <v>24</v>
      </c>
      <c r="G175" s="32"/>
      <c r="H175" s="32"/>
      <c r="I175" s="32"/>
    </row>
    <row r="176" spans="1:9">
      <c r="A176" s="342"/>
      <c r="B176" s="350"/>
      <c r="C176" s="342"/>
      <c r="D176" s="353"/>
      <c r="E176" s="344"/>
      <c r="F176" s="12" t="s">
        <v>437</v>
      </c>
      <c r="G176" s="32">
        <f>+G178</f>
        <v>7375.3</v>
      </c>
      <c r="H176" s="32">
        <f t="shared" ref="H176:I176" si="69">+H178</f>
        <v>7375.3</v>
      </c>
      <c r="I176" s="32">
        <f t="shared" si="69"/>
        <v>7375.3</v>
      </c>
    </row>
    <row r="177" spans="1:9" ht="34.5">
      <c r="A177" s="342"/>
      <c r="B177" s="350"/>
      <c r="C177" s="342"/>
      <c r="D177" s="353"/>
      <c r="E177" s="344"/>
      <c r="F177" s="12" t="s">
        <v>25</v>
      </c>
      <c r="G177" s="32"/>
      <c r="H177" s="32"/>
      <c r="I177" s="32"/>
    </row>
    <row r="178" spans="1:9">
      <c r="A178" s="342"/>
      <c r="B178" s="350"/>
      <c r="C178" s="342"/>
      <c r="D178" s="353"/>
      <c r="E178" s="344"/>
      <c r="F178" s="68" t="s">
        <v>19</v>
      </c>
      <c r="G178" s="32">
        <f>+G180</f>
        <v>7375.3</v>
      </c>
      <c r="H178" s="32">
        <f t="shared" ref="H178:I178" si="70">+H180</f>
        <v>7375.3</v>
      </c>
      <c r="I178" s="32">
        <f t="shared" si="70"/>
        <v>7375.3</v>
      </c>
    </row>
    <row r="179" spans="1:9">
      <c r="A179" s="342"/>
      <c r="B179" s="350"/>
      <c r="C179" s="342"/>
      <c r="D179" s="353"/>
      <c r="E179" s="344"/>
      <c r="F179" s="12" t="s">
        <v>26</v>
      </c>
      <c r="G179" s="32"/>
      <c r="H179" s="32"/>
      <c r="I179" s="32"/>
    </row>
    <row r="180" spans="1:9">
      <c r="A180" s="342"/>
      <c r="B180" s="350"/>
      <c r="C180" s="342"/>
      <c r="D180" s="353"/>
      <c r="E180" s="344"/>
      <c r="F180" s="12" t="s">
        <v>402</v>
      </c>
      <c r="G180" s="32">
        <f t="shared" ref="G180:I181" si="71">+G181</f>
        <v>7375.3</v>
      </c>
      <c r="H180" s="32">
        <f t="shared" si="71"/>
        <v>7375.3</v>
      </c>
      <c r="I180" s="32">
        <f t="shared" si="71"/>
        <v>7375.3</v>
      </c>
    </row>
    <row r="181" spans="1:9" ht="34.5">
      <c r="A181" s="342"/>
      <c r="B181" s="350"/>
      <c r="C181" s="342"/>
      <c r="D181" s="353"/>
      <c r="E181" s="344"/>
      <c r="F181" s="12" t="s">
        <v>403</v>
      </c>
      <c r="G181" s="32">
        <f>+G182</f>
        <v>7375.3</v>
      </c>
      <c r="H181" s="32">
        <f t="shared" si="71"/>
        <v>7375.3</v>
      </c>
      <c r="I181" s="32">
        <f t="shared" si="71"/>
        <v>7375.3</v>
      </c>
    </row>
    <row r="182" spans="1:9">
      <c r="A182" s="342"/>
      <c r="B182" s="350"/>
      <c r="C182" s="342"/>
      <c r="D182" s="353"/>
      <c r="E182" s="345"/>
      <c r="F182" s="12" t="s">
        <v>404</v>
      </c>
      <c r="G182" s="32">
        <v>7375.3</v>
      </c>
      <c r="H182" s="32">
        <f>+G182</f>
        <v>7375.3</v>
      </c>
      <c r="I182" s="32">
        <f>+H182</f>
        <v>7375.3</v>
      </c>
    </row>
    <row r="183" spans="1:9" ht="26.25" customHeight="1">
      <c r="A183" s="342"/>
      <c r="B183" s="350"/>
      <c r="C183" s="342"/>
      <c r="D183" s="342">
        <v>1086</v>
      </c>
      <c r="E183" s="341"/>
      <c r="F183" s="34" t="s">
        <v>117</v>
      </c>
      <c r="G183" s="31">
        <f>G185+G197+G208</f>
        <v>-292405.40000000002</v>
      </c>
      <c r="H183" s="31">
        <f t="shared" ref="H183:I183" si="72">H185+H197+H208</f>
        <v>-504000.00000000006</v>
      </c>
      <c r="I183" s="31">
        <f t="shared" si="72"/>
        <v>-504000</v>
      </c>
    </row>
    <row r="184" spans="1:9">
      <c r="A184" s="342"/>
      <c r="B184" s="350"/>
      <c r="C184" s="342"/>
      <c r="D184" s="342"/>
      <c r="E184" s="341"/>
      <c r="F184" s="34" t="s">
        <v>18</v>
      </c>
      <c r="G184" s="32"/>
      <c r="H184" s="32"/>
      <c r="I184" s="32"/>
    </row>
    <row r="185" spans="1:9" ht="88.5" customHeight="1">
      <c r="A185" s="342"/>
      <c r="B185" s="350"/>
      <c r="C185" s="342"/>
      <c r="D185" s="342"/>
      <c r="E185" s="341" t="str">
        <f>+'Հավելված 7'!C19</f>
        <v xml:space="preserve"> 11005</v>
      </c>
      <c r="F185" s="34" t="str">
        <f>+'Հավելված 7'!D19</f>
        <v xml:space="preserve"> Ասիական զարգացման բանկի աջակցությամբ իրականացվող «Կլիմայական փոփոխություններին հարմարեցվող պարենային անվտանգության բարձրացման» դրամաշնորհային ծրագրի համակարգում և ղեկավարում</v>
      </c>
      <c r="G185" s="32">
        <f>+G187</f>
        <v>5109.2999999999993</v>
      </c>
      <c r="H185" s="32">
        <f t="shared" ref="H185:I185" si="73">+H187</f>
        <v>7781.1</v>
      </c>
      <c r="I185" s="32">
        <f t="shared" si="73"/>
        <v>19283.499999999996</v>
      </c>
    </row>
    <row r="186" spans="1:9">
      <c r="A186" s="342"/>
      <c r="B186" s="350"/>
      <c r="C186" s="342"/>
      <c r="D186" s="342"/>
      <c r="E186" s="341"/>
      <c r="F186" s="12" t="str">
        <f>+'Հավելված 7'!D20</f>
        <v xml:space="preserve"> այդ թվում` ըստ կատարողների</v>
      </c>
      <c r="G186" s="32"/>
      <c r="H186" s="32"/>
      <c r="I186" s="32"/>
    </row>
    <row r="187" spans="1:9">
      <c r="A187" s="342"/>
      <c r="B187" s="350"/>
      <c r="C187" s="342"/>
      <c r="D187" s="342"/>
      <c r="E187" s="341"/>
      <c r="F187" s="12" t="str">
        <f>+'Հավելված 7'!D21</f>
        <v xml:space="preserve"> ՀՀ էկոնոմիկայի նախարարություն</v>
      </c>
      <c r="G187" s="32">
        <f>+G189</f>
        <v>5109.2999999999993</v>
      </c>
      <c r="H187" s="32">
        <f t="shared" ref="H187:I187" si="74">+H189</f>
        <v>7781.1</v>
      </c>
      <c r="I187" s="32">
        <f t="shared" si="74"/>
        <v>19283.499999999996</v>
      </c>
    </row>
    <row r="188" spans="1:9" ht="34.5">
      <c r="A188" s="342"/>
      <c r="B188" s="350"/>
      <c r="C188" s="342"/>
      <c r="D188" s="342"/>
      <c r="E188" s="341"/>
      <c r="F188" s="12" t="str">
        <f>+'Հավելված 7'!D22</f>
        <v xml:space="preserve"> այդ թվում` բյուջետային ծախսերի տնտեսագիտական դասակարգման հոդվածներ</v>
      </c>
      <c r="G188" s="32"/>
      <c r="H188" s="32"/>
      <c r="I188" s="32"/>
    </row>
    <row r="189" spans="1:9">
      <c r="A189" s="342"/>
      <c r="B189" s="350"/>
      <c r="C189" s="342"/>
      <c r="D189" s="342"/>
      <c r="E189" s="341"/>
      <c r="F189" s="12" t="str">
        <f>+'Հավելված 7'!D23</f>
        <v xml:space="preserve"> ԸՆԴԱՄԵՆԸ ԾԱԽՍԵՐ</v>
      </c>
      <c r="G189" s="32">
        <f>+G190</f>
        <v>5109.2999999999993</v>
      </c>
      <c r="H189" s="32">
        <f t="shared" ref="H189:I189" si="75">+H190</f>
        <v>7781.1</v>
      </c>
      <c r="I189" s="32">
        <f t="shared" si="75"/>
        <v>19283.499999999996</v>
      </c>
    </row>
    <row r="190" spans="1:9">
      <c r="A190" s="342"/>
      <c r="B190" s="350"/>
      <c r="C190" s="342"/>
      <c r="D190" s="342"/>
      <c r="E190" s="341"/>
      <c r="F190" s="12" t="str">
        <f>+'Հավելված 7'!D24</f>
        <v xml:space="preserve"> ԸՆԹԱՑԻԿ ԾԱԽՍԵՐ</v>
      </c>
      <c r="G190" s="32">
        <f>+G191</f>
        <v>5109.2999999999993</v>
      </c>
      <c r="H190" s="32">
        <f t="shared" ref="H190:I190" si="76">+H191</f>
        <v>7781.1</v>
      </c>
      <c r="I190" s="32">
        <f t="shared" si="76"/>
        <v>19283.499999999996</v>
      </c>
    </row>
    <row r="191" spans="1:9">
      <c r="A191" s="342"/>
      <c r="B191" s="350"/>
      <c r="C191" s="342"/>
      <c r="D191" s="342"/>
      <c r="E191" s="341"/>
      <c r="F191" s="12" t="str">
        <f>+'Հավելված 7'!D25</f>
        <v xml:space="preserve"> ԾԱՌԱՅՈՒԹՅՈՒՆՆԵՐԻ  ԵՎ   ԱՊՐԱՆՔՆԵՐԻ  ՁԵՌՔԲԵՐՈՒՄ</v>
      </c>
      <c r="G191" s="32">
        <f>+G192+G195</f>
        <v>5109.2999999999993</v>
      </c>
      <c r="H191" s="32">
        <f>+H192+H195</f>
        <v>7781.1</v>
      </c>
      <c r="I191" s="32">
        <f>+I192+I195</f>
        <v>19283.499999999996</v>
      </c>
    </row>
    <row r="192" spans="1:9">
      <c r="A192" s="342"/>
      <c r="B192" s="350"/>
      <c r="C192" s="342"/>
      <c r="D192" s="342"/>
      <c r="E192" s="341"/>
      <c r="F192" s="12" t="str">
        <f>+'Հավելված 7'!D26</f>
        <v xml:space="preserve"> Պայմանագրային այլ ծառայությունների ձեռքբերում</v>
      </c>
      <c r="G192" s="32">
        <f>+G193+G194</f>
        <v>5686.9</v>
      </c>
      <c r="H192" s="32">
        <f>+H193+H194</f>
        <v>8358.7000000000007</v>
      </c>
      <c r="I192" s="32">
        <f>+I193+I194</f>
        <v>20438.699999999997</v>
      </c>
    </row>
    <row r="193" spans="1:9">
      <c r="A193" s="342"/>
      <c r="B193" s="350"/>
      <c r="C193" s="342"/>
      <c r="D193" s="342"/>
      <c r="E193" s="341"/>
      <c r="F193" s="12" t="str">
        <f>+'Հավելված 7'!D27</f>
        <v xml:space="preserve"> - Համակարգչային ծառայություններ</v>
      </c>
      <c r="G193" s="32">
        <f>+'Հավելված 7'!E27</f>
        <v>1735.5</v>
      </c>
      <c r="H193" s="32">
        <f>+'Հավելված 7'!H27</f>
        <v>2136.5</v>
      </c>
      <c r="I193" s="32">
        <f>+'Հավելված 7'!K27</f>
        <v>2671.1</v>
      </c>
    </row>
    <row r="194" spans="1:9">
      <c r="A194" s="342"/>
      <c r="B194" s="350"/>
      <c r="C194" s="342"/>
      <c r="D194" s="342"/>
      <c r="E194" s="341"/>
      <c r="F194" s="12" t="str">
        <f>+'Հավելված 7'!D28</f>
        <v xml:space="preserve"> - Կառավարչական ծառայություններ</v>
      </c>
      <c r="G194" s="32">
        <f>+'Հավելված 7'!E28</f>
        <v>3951.4</v>
      </c>
      <c r="H194" s="32">
        <f>+'Հավելված 7'!H28</f>
        <v>6222.2</v>
      </c>
      <c r="I194" s="32">
        <f>+'Հավելված 7'!K28</f>
        <v>17767.599999999999</v>
      </c>
    </row>
    <row r="195" spans="1:9">
      <c r="A195" s="342"/>
      <c r="B195" s="350"/>
      <c r="C195" s="342"/>
      <c r="D195" s="342"/>
      <c r="E195" s="341"/>
      <c r="F195" s="12" t="str">
        <f>+'Հավելված 7'!D29</f>
        <v xml:space="preserve"> Այլ մասնագիտական ծառայությունների ձեռքբերում</v>
      </c>
      <c r="G195" s="32">
        <f>+G196</f>
        <v>-577.6</v>
      </c>
      <c r="H195" s="32">
        <f>+H196</f>
        <v>-577.6</v>
      </c>
      <c r="I195" s="32">
        <f t="shared" ref="I195" si="77">+I196</f>
        <v>-1155.2</v>
      </c>
    </row>
    <row r="196" spans="1:9">
      <c r="A196" s="342"/>
      <c r="B196" s="350"/>
      <c r="C196" s="342"/>
      <c r="D196" s="342"/>
      <c r="E196" s="341"/>
      <c r="F196" s="12" t="str">
        <f>+'Հավելված 7'!D30</f>
        <v xml:space="preserve"> - Մասնագիտական ծառայություններ</v>
      </c>
      <c r="G196" s="32">
        <f>+'Հավելված 7'!E30</f>
        <v>-577.6</v>
      </c>
      <c r="H196" s="32">
        <f>+G196</f>
        <v>-577.6</v>
      </c>
      <c r="I196" s="32">
        <f>+'Հավելված 7'!K30</f>
        <v>-1155.2</v>
      </c>
    </row>
    <row r="197" spans="1:9" ht="69">
      <c r="A197" s="342"/>
      <c r="B197" s="350"/>
      <c r="C197" s="342"/>
      <c r="D197" s="342"/>
      <c r="E197" s="342">
        <v>12003</v>
      </c>
      <c r="F197" s="12" t="s">
        <v>118</v>
      </c>
      <c r="G197" s="31">
        <f t="shared" ref="G197:I197" si="78">+G199</f>
        <v>-304858.8</v>
      </c>
      <c r="H197" s="31">
        <f t="shared" si="78"/>
        <v>-519125.2</v>
      </c>
      <c r="I197" s="31">
        <f t="shared" si="78"/>
        <v>-530627.6</v>
      </c>
    </row>
    <row r="198" spans="1:9">
      <c r="A198" s="342"/>
      <c r="B198" s="350"/>
      <c r="C198" s="342"/>
      <c r="D198" s="342"/>
      <c r="E198" s="342"/>
      <c r="F198" s="12" t="s">
        <v>24</v>
      </c>
      <c r="G198" s="32"/>
      <c r="H198" s="32"/>
      <c r="I198" s="32"/>
    </row>
    <row r="199" spans="1:9" s="35" customFormat="1">
      <c r="A199" s="342"/>
      <c r="B199" s="350"/>
      <c r="C199" s="342"/>
      <c r="D199" s="342"/>
      <c r="E199" s="342"/>
      <c r="F199" s="36" t="s">
        <v>9</v>
      </c>
      <c r="G199" s="31">
        <f t="shared" ref="G199:I199" si="79">+G201</f>
        <v>-304858.8</v>
      </c>
      <c r="H199" s="31">
        <f t="shared" si="79"/>
        <v>-519125.2</v>
      </c>
      <c r="I199" s="31">
        <f t="shared" si="79"/>
        <v>-530627.6</v>
      </c>
    </row>
    <row r="200" spans="1:9" ht="34.5">
      <c r="A200" s="342"/>
      <c r="B200" s="350"/>
      <c r="C200" s="342"/>
      <c r="D200" s="342"/>
      <c r="E200" s="342"/>
      <c r="F200" s="12" t="s">
        <v>25</v>
      </c>
      <c r="G200" s="32"/>
      <c r="H200" s="32"/>
      <c r="I200" s="32"/>
    </row>
    <row r="201" spans="1:9">
      <c r="A201" s="342"/>
      <c r="B201" s="350"/>
      <c r="C201" s="342"/>
      <c r="D201" s="342"/>
      <c r="E201" s="342"/>
      <c r="F201" s="12" t="s">
        <v>19</v>
      </c>
      <c r="G201" s="32">
        <f t="shared" ref="G201:I202" si="80">+G202</f>
        <v>-304858.8</v>
      </c>
      <c r="H201" s="32">
        <f t="shared" si="80"/>
        <v>-519125.2</v>
      </c>
      <c r="I201" s="32">
        <f t="shared" si="80"/>
        <v>-530627.6</v>
      </c>
    </row>
    <row r="202" spans="1:9">
      <c r="A202" s="342"/>
      <c r="B202" s="350"/>
      <c r="C202" s="342"/>
      <c r="D202" s="342"/>
      <c r="E202" s="342"/>
      <c r="F202" s="12" t="s">
        <v>26</v>
      </c>
      <c r="G202" s="32">
        <f t="shared" si="80"/>
        <v>-304858.8</v>
      </c>
      <c r="H202" s="32">
        <f t="shared" si="80"/>
        <v>-519125.2</v>
      </c>
      <c r="I202" s="32">
        <f t="shared" si="80"/>
        <v>-530627.6</v>
      </c>
    </row>
    <row r="203" spans="1:9">
      <c r="A203" s="342"/>
      <c r="B203" s="350"/>
      <c r="C203" s="342"/>
      <c r="D203" s="342"/>
      <c r="E203" s="342"/>
      <c r="F203" s="12" t="s">
        <v>27</v>
      </c>
      <c r="G203" s="32">
        <f>G204+G206</f>
        <v>-304858.8</v>
      </c>
      <c r="H203" s="32">
        <f t="shared" ref="H203:I203" si="81">H204+H206</f>
        <v>-519125.2</v>
      </c>
      <c r="I203" s="32">
        <f t="shared" si="81"/>
        <v>-530627.6</v>
      </c>
    </row>
    <row r="204" spans="1:9">
      <c r="A204" s="342"/>
      <c r="B204" s="350"/>
      <c r="C204" s="342"/>
      <c r="D204" s="342"/>
      <c r="E204" s="342"/>
      <c r="F204" s="50" t="s">
        <v>28</v>
      </c>
      <c r="G204" s="32">
        <f>+G205</f>
        <v>-4858.8</v>
      </c>
      <c r="H204" s="32">
        <f>+H205</f>
        <v>-15625.2</v>
      </c>
      <c r="I204" s="32">
        <f>+I205</f>
        <v>-26627.599999999999</v>
      </c>
    </row>
    <row r="205" spans="1:9">
      <c r="A205" s="342"/>
      <c r="B205" s="350"/>
      <c r="C205" s="342"/>
      <c r="D205" s="342"/>
      <c r="E205" s="342"/>
      <c r="F205" s="50" t="s">
        <v>35</v>
      </c>
      <c r="G205" s="32">
        <f>+'Հավելված 7'!E39</f>
        <v>-4858.8</v>
      </c>
      <c r="H205" s="32">
        <f>+'Հավելված 7'!H39</f>
        <v>-15625.2</v>
      </c>
      <c r="I205" s="32">
        <f>+'Հավելված 7'!K39</f>
        <v>-26627.599999999999</v>
      </c>
    </row>
    <row r="206" spans="1:9" ht="34.5">
      <c r="A206" s="342"/>
      <c r="B206" s="350"/>
      <c r="C206" s="342"/>
      <c r="D206" s="342"/>
      <c r="E206" s="342"/>
      <c r="F206" s="12" t="s">
        <v>119</v>
      </c>
      <c r="G206" s="32">
        <f>+G207</f>
        <v>-300000</v>
      </c>
      <c r="H206" s="32">
        <f>+H207</f>
        <v>-503500</v>
      </c>
      <c r="I206" s="32">
        <f>+I207</f>
        <v>-504000</v>
      </c>
    </row>
    <row r="207" spans="1:9">
      <c r="A207" s="342"/>
      <c r="B207" s="350"/>
      <c r="C207" s="342"/>
      <c r="D207" s="342"/>
      <c r="E207" s="342"/>
      <c r="F207" s="12" t="s">
        <v>120</v>
      </c>
      <c r="G207" s="32">
        <f>+'Հավելված 7'!E41</f>
        <v>-300000</v>
      </c>
      <c r="H207" s="32">
        <f>+'Հավելված 7'!H41</f>
        <v>-503500</v>
      </c>
      <c r="I207" s="32">
        <f>+'Հավելված 7'!K41</f>
        <v>-504000</v>
      </c>
    </row>
    <row r="208" spans="1:9" ht="86.25">
      <c r="A208" s="342"/>
      <c r="B208" s="350"/>
      <c r="C208" s="342"/>
      <c r="D208" s="342"/>
      <c r="E208" s="342">
        <v>31003</v>
      </c>
      <c r="F208" s="34" t="s">
        <v>372</v>
      </c>
      <c r="G208" s="134">
        <v>7344.0999999999995</v>
      </c>
      <c r="H208" s="134">
        <v>7344.0999999999995</v>
      </c>
      <c r="I208" s="134">
        <v>7344.0999999999995</v>
      </c>
    </row>
    <row r="209" spans="1:9">
      <c r="A209" s="342"/>
      <c r="B209" s="350"/>
      <c r="C209" s="342"/>
      <c r="D209" s="342"/>
      <c r="E209" s="342"/>
      <c r="F209" s="12" t="s">
        <v>24</v>
      </c>
      <c r="G209" s="134"/>
      <c r="H209" s="134"/>
      <c r="I209" s="134"/>
    </row>
    <row r="210" spans="1:9" s="35" customFormat="1">
      <c r="A210" s="342"/>
      <c r="B210" s="350"/>
      <c r="C210" s="342"/>
      <c r="D210" s="342"/>
      <c r="E210" s="342"/>
      <c r="F210" s="12" t="s">
        <v>9</v>
      </c>
      <c r="G210" s="134">
        <v>7344.0999999999995</v>
      </c>
      <c r="H210" s="134">
        <v>7344.0999999999995</v>
      </c>
      <c r="I210" s="134">
        <v>7344.0999999999995</v>
      </c>
    </row>
    <row r="211" spans="1:9" ht="34.5">
      <c r="A211" s="342"/>
      <c r="B211" s="350"/>
      <c r="C211" s="342"/>
      <c r="D211" s="342"/>
      <c r="E211" s="342"/>
      <c r="F211" s="12" t="s">
        <v>25</v>
      </c>
      <c r="G211" s="134"/>
      <c r="H211" s="134"/>
      <c r="I211" s="134"/>
    </row>
    <row r="212" spans="1:9">
      <c r="A212" s="342"/>
      <c r="B212" s="350"/>
      <c r="C212" s="342"/>
      <c r="D212" s="342"/>
      <c r="E212" s="342"/>
      <c r="F212" s="12" t="s">
        <v>19</v>
      </c>
      <c r="G212" s="134">
        <v>7344.0999999999995</v>
      </c>
      <c r="H212" s="134">
        <v>7344.0999999999995</v>
      </c>
      <c r="I212" s="134">
        <v>7344.0999999999995</v>
      </c>
    </row>
    <row r="213" spans="1:9">
      <c r="A213" s="342"/>
      <c r="B213" s="350"/>
      <c r="C213" s="342"/>
      <c r="D213" s="342"/>
      <c r="E213" s="342"/>
      <c r="F213" s="12" t="s">
        <v>121</v>
      </c>
      <c r="G213" s="134">
        <v>7344.0999999999995</v>
      </c>
      <c r="H213" s="134">
        <v>7344.0999999999995</v>
      </c>
      <c r="I213" s="134">
        <v>7344.0999999999995</v>
      </c>
    </row>
    <row r="214" spans="1:9">
      <c r="A214" s="342"/>
      <c r="B214" s="350"/>
      <c r="C214" s="342"/>
      <c r="D214" s="342"/>
      <c r="E214" s="342"/>
      <c r="F214" s="12" t="s">
        <v>122</v>
      </c>
      <c r="G214" s="134">
        <v>7344.0999999999995</v>
      </c>
      <c r="H214" s="134">
        <v>7344.0999999999995</v>
      </c>
      <c r="I214" s="134">
        <v>7344.0999999999995</v>
      </c>
    </row>
    <row r="215" spans="1:9">
      <c r="A215" s="342"/>
      <c r="B215" s="350"/>
      <c r="C215" s="342"/>
      <c r="D215" s="342"/>
      <c r="E215" s="342"/>
      <c r="F215" s="12" t="s">
        <v>123</v>
      </c>
      <c r="G215" s="134">
        <v>6910.0999999999995</v>
      </c>
      <c r="H215" s="134">
        <v>6910.0999999999995</v>
      </c>
      <c r="I215" s="134">
        <v>6910.0999999999995</v>
      </c>
    </row>
    <row r="216" spans="1:9">
      <c r="A216" s="342"/>
      <c r="B216" s="350"/>
      <c r="C216" s="342"/>
      <c r="D216" s="342"/>
      <c r="E216" s="342"/>
      <c r="F216" s="12" t="s">
        <v>124</v>
      </c>
      <c r="G216" s="134">
        <v>6910.0999999999995</v>
      </c>
      <c r="H216" s="134">
        <v>6910.0999999999995</v>
      </c>
      <c r="I216" s="134">
        <v>6910.0999999999995</v>
      </c>
    </row>
    <row r="217" spans="1:9">
      <c r="A217" s="342"/>
      <c r="B217" s="350"/>
      <c r="C217" s="342"/>
      <c r="D217" s="342"/>
      <c r="E217" s="342"/>
      <c r="F217" s="12" t="s">
        <v>373</v>
      </c>
      <c r="G217" s="134">
        <v>434</v>
      </c>
      <c r="H217" s="134">
        <v>434</v>
      </c>
      <c r="I217" s="134">
        <v>434</v>
      </c>
    </row>
    <row r="218" spans="1:9">
      <c r="A218" s="342"/>
      <c r="B218" s="350"/>
      <c r="C218" s="342"/>
      <c r="D218" s="342"/>
      <c r="E218" s="342"/>
      <c r="F218" s="12" t="s">
        <v>374</v>
      </c>
      <c r="G218" s="134">
        <v>434</v>
      </c>
      <c r="H218" s="134">
        <v>434</v>
      </c>
      <c r="I218" s="134">
        <v>434</v>
      </c>
    </row>
    <row r="219" spans="1:9">
      <c r="A219" s="342"/>
      <c r="B219" s="350"/>
      <c r="C219" s="342"/>
      <c r="D219" s="342">
        <v>1116</v>
      </c>
      <c r="E219" s="341"/>
      <c r="F219" s="34" t="s">
        <v>125</v>
      </c>
      <c r="G219" s="135">
        <f>+G230+G239+G221</f>
        <v>-87787.213600000017</v>
      </c>
      <c r="H219" s="135">
        <f t="shared" ref="H219:I219" si="82">+H230+H239+H221</f>
        <v>-65387.21360000001</v>
      </c>
      <c r="I219" s="135">
        <f t="shared" si="82"/>
        <v>-47387.21360000001</v>
      </c>
    </row>
    <row r="220" spans="1:9">
      <c r="A220" s="342"/>
      <c r="B220" s="350"/>
      <c r="C220" s="342"/>
      <c r="D220" s="342"/>
      <c r="E220" s="341"/>
      <c r="F220" s="34" t="s">
        <v>18</v>
      </c>
      <c r="G220" s="140"/>
      <c r="H220" s="140"/>
      <c r="I220" s="140"/>
    </row>
    <row r="221" spans="1:9">
      <c r="A221" s="342"/>
      <c r="B221" s="350"/>
      <c r="C221" s="342"/>
      <c r="D221" s="342"/>
      <c r="E221" s="342">
        <v>11001</v>
      </c>
      <c r="F221" s="12" t="s">
        <v>167</v>
      </c>
      <c r="G221" s="140">
        <f t="shared" ref="G221:I221" si="83">+G223</f>
        <v>2575.8199999999997</v>
      </c>
      <c r="H221" s="140">
        <f t="shared" si="83"/>
        <v>2575.8199999999997</v>
      </c>
      <c r="I221" s="140">
        <f t="shared" si="83"/>
        <v>2575.8199999999997</v>
      </c>
    </row>
    <row r="222" spans="1:9">
      <c r="A222" s="342"/>
      <c r="B222" s="350"/>
      <c r="C222" s="342"/>
      <c r="D222" s="342"/>
      <c r="E222" s="342"/>
      <c r="F222" s="12" t="s">
        <v>24</v>
      </c>
      <c r="G222" s="140"/>
      <c r="H222" s="140"/>
      <c r="I222" s="140"/>
    </row>
    <row r="223" spans="1:9" s="35" customFormat="1">
      <c r="A223" s="342"/>
      <c r="B223" s="350"/>
      <c r="C223" s="342"/>
      <c r="D223" s="342"/>
      <c r="E223" s="342"/>
      <c r="F223" s="68" t="s">
        <v>9</v>
      </c>
      <c r="G223" s="135">
        <f t="shared" ref="G223:I223" si="84">+G225</f>
        <v>2575.8199999999997</v>
      </c>
      <c r="H223" s="135">
        <f t="shared" si="84"/>
        <v>2575.8199999999997</v>
      </c>
      <c r="I223" s="135">
        <f t="shared" si="84"/>
        <v>2575.8199999999997</v>
      </c>
    </row>
    <row r="224" spans="1:9" ht="34.5">
      <c r="A224" s="342"/>
      <c r="B224" s="350"/>
      <c r="C224" s="342"/>
      <c r="D224" s="342"/>
      <c r="E224" s="342"/>
      <c r="F224" s="12" t="s">
        <v>25</v>
      </c>
      <c r="G224" s="140"/>
      <c r="H224" s="140"/>
      <c r="I224" s="140"/>
    </row>
    <row r="225" spans="1:9">
      <c r="A225" s="342"/>
      <c r="B225" s="350"/>
      <c r="C225" s="342"/>
      <c r="D225" s="342"/>
      <c r="E225" s="342"/>
      <c r="F225" s="12" t="s">
        <v>19</v>
      </c>
      <c r="G225" s="140">
        <f t="shared" ref="G225:I228" si="85">+G226</f>
        <v>2575.8199999999997</v>
      </c>
      <c r="H225" s="140">
        <f t="shared" si="85"/>
        <v>2575.8199999999997</v>
      </c>
      <c r="I225" s="140">
        <f t="shared" si="85"/>
        <v>2575.8199999999997</v>
      </c>
    </row>
    <row r="226" spans="1:9">
      <c r="A226" s="342"/>
      <c r="B226" s="350"/>
      <c r="C226" s="342"/>
      <c r="D226" s="342"/>
      <c r="E226" s="342"/>
      <c r="F226" s="12" t="s">
        <v>26</v>
      </c>
      <c r="G226" s="140">
        <f t="shared" si="85"/>
        <v>2575.8199999999997</v>
      </c>
      <c r="H226" s="140">
        <f t="shared" si="85"/>
        <v>2575.8199999999997</v>
      </c>
      <c r="I226" s="140">
        <f t="shared" si="85"/>
        <v>2575.8199999999997</v>
      </c>
    </row>
    <row r="227" spans="1:9">
      <c r="A227" s="342"/>
      <c r="B227" s="350"/>
      <c r="C227" s="342"/>
      <c r="D227" s="342"/>
      <c r="E227" s="342"/>
      <c r="F227" s="12" t="s">
        <v>127</v>
      </c>
      <c r="G227" s="140">
        <f t="shared" si="85"/>
        <v>2575.8199999999997</v>
      </c>
      <c r="H227" s="140">
        <f t="shared" si="85"/>
        <v>2575.8199999999997</v>
      </c>
      <c r="I227" s="140">
        <f t="shared" si="85"/>
        <v>2575.8199999999997</v>
      </c>
    </row>
    <row r="228" spans="1:9">
      <c r="A228" s="342"/>
      <c r="B228" s="350"/>
      <c r="C228" s="342"/>
      <c r="D228" s="342"/>
      <c r="E228" s="342"/>
      <c r="F228" s="12" t="s">
        <v>128</v>
      </c>
      <c r="G228" s="140">
        <f t="shared" si="85"/>
        <v>2575.8199999999997</v>
      </c>
      <c r="H228" s="140">
        <f t="shared" si="85"/>
        <v>2575.8199999999997</v>
      </c>
      <c r="I228" s="140">
        <f t="shared" si="85"/>
        <v>2575.8199999999997</v>
      </c>
    </row>
    <row r="229" spans="1:9">
      <c r="A229" s="342"/>
      <c r="B229" s="350"/>
      <c r="C229" s="342"/>
      <c r="D229" s="342"/>
      <c r="E229" s="342"/>
      <c r="F229" s="12" t="s">
        <v>168</v>
      </c>
      <c r="G229" s="140">
        <f>+'Հավելված 10'!I14</f>
        <v>2575.8199999999997</v>
      </c>
      <c r="H229" s="140">
        <f>+G229</f>
        <v>2575.8199999999997</v>
      </c>
      <c r="I229" s="140">
        <f>+H229</f>
        <v>2575.8199999999997</v>
      </c>
    </row>
    <row r="230" spans="1:9" ht="34.5">
      <c r="A230" s="342"/>
      <c r="B230" s="350"/>
      <c r="C230" s="342"/>
      <c r="D230" s="342"/>
      <c r="E230" s="342">
        <v>11005</v>
      </c>
      <c r="F230" s="12" t="s">
        <v>126</v>
      </c>
      <c r="G230" s="140">
        <f t="shared" ref="G230:I230" si="86">+G232</f>
        <v>-49963.03360000001</v>
      </c>
      <c r="H230" s="140">
        <f t="shared" si="86"/>
        <v>-49963.03360000001</v>
      </c>
      <c r="I230" s="140">
        <f t="shared" si="86"/>
        <v>-49963.03360000001</v>
      </c>
    </row>
    <row r="231" spans="1:9">
      <c r="A231" s="342"/>
      <c r="B231" s="350"/>
      <c r="C231" s="342"/>
      <c r="D231" s="342"/>
      <c r="E231" s="342"/>
      <c r="F231" s="12" t="s">
        <v>24</v>
      </c>
      <c r="G231" s="32"/>
      <c r="H231" s="32"/>
      <c r="I231" s="32"/>
    </row>
    <row r="232" spans="1:9" s="35" customFormat="1">
      <c r="A232" s="342"/>
      <c r="B232" s="350"/>
      <c r="C232" s="342"/>
      <c r="D232" s="342"/>
      <c r="E232" s="342"/>
      <c r="F232" s="68" t="s">
        <v>9</v>
      </c>
      <c r="G232" s="254">
        <f t="shared" ref="G232:I232" si="87">+G234</f>
        <v>-49963.03360000001</v>
      </c>
      <c r="H232" s="254">
        <f t="shared" si="87"/>
        <v>-49963.03360000001</v>
      </c>
      <c r="I232" s="254">
        <f t="shared" si="87"/>
        <v>-49963.03360000001</v>
      </c>
    </row>
    <row r="233" spans="1:9" ht="34.5">
      <c r="A233" s="342"/>
      <c r="B233" s="350"/>
      <c r="C233" s="342"/>
      <c r="D233" s="342"/>
      <c r="E233" s="342"/>
      <c r="F233" s="12" t="s">
        <v>25</v>
      </c>
      <c r="G233" s="32"/>
      <c r="H233" s="32"/>
      <c r="I233" s="32"/>
    </row>
    <row r="234" spans="1:9">
      <c r="A234" s="342"/>
      <c r="B234" s="350"/>
      <c r="C234" s="342"/>
      <c r="D234" s="342"/>
      <c r="E234" s="342"/>
      <c r="F234" s="12" t="s">
        <v>19</v>
      </c>
      <c r="G234" s="140">
        <f t="shared" ref="G234:I237" si="88">+G235</f>
        <v>-49963.03360000001</v>
      </c>
      <c r="H234" s="140">
        <f t="shared" si="88"/>
        <v>-49963.03360000001</v>
      </c>
      <c r="I234" s="140">
        <f t="shared" si="88"/>
        <v>-49963.03360000001</v>
      </c>
    </row>
    <row r="235" spans="1:9">
      <c r="A235" s="342"/>
      <c r="B235" s="350"/>
      <c r="C235" s="342"/>
      <c r="D235" s="342"/>
      <c r="E235" s="342"/>
      <c r="F235" s="12" t="s">
        <v>26</v>
      </c>
      <c r="G235" s="140">
        <f t="shared" si="88"/>
        <v>-49963.03360000001</v>
      </c>
      <c r="H235" s="140">
        <f t="shared" si="88"/>
        <v>-49963.03360000001</v>
      </c>
      <c r="I235" s="140">
        <f t="shared" si="88"/>
        <v>-49963.03360000001</v>
      </c>
    </row>
    <row r="236" spans="1:9">
      <c r="A236" s="342"/>
      <c r="B236" s="350"/>
      <c r="C236" s="342"/>
      <c r="D236" s="342"/>
      <c r="E236" s="342"/>
      <c r="F236" s="12" t="s">
        <v>127</v>
      </c>
      <c r="G236" s="140">
        <f t="shared" si="88"/>
        <v>-49963.03360000001</v>
      </c>
      <c r="H236" s="140">
        <f t="shared" si="88"/>
        <v>-49963.03360000001</v>
      </c>
      <c r="I236" s="140">
        <f t="shared" si="88"/>
        <v>-49963.03360000001</v>
      </c>
    </row>
    <row r="237" spans="1:9">
      <c r="A237" s="342"/>
      <c r="B237" s="350"/>
      <c r="C237" s="342"/>
      <c r="D237" s="342"/>
      <c r="E237" s="342"/>
      <c r="F237" s="12" t="s">
        <v>128</v>
      </c>
      <c r="G237" s="140">
        <f t="shared" si="88"/>
        <v>-49963.03360000001</v>
      </c>
      <c r="H237" s="140">
        <f t="shared" si="88"/>
        <v>-49963.03360000001</v>
      </c>
      <c r="I237" s="140">
        <f t="shared" si="88"/>
        <v>-49963.03360000001</v>
      </c>
    </row>
    <row r="238" spans="1:9">
      <c r="A238" s="342"/>
      <c r="B238" s="350"/>
      <c r="C238" s="342"/>
      <c r="D238" s="342"/>
      <c r="E238" s="342"/>
      <c r="F238" s="12" t="s">
        <v>129</v>
      </c>
      <c r="G238" s="140">
        <f>+'Հավելված 10'!I19</f>
        <v>-49963.03360000001</v>
      </c>
      <c r="H238" s="140">
        <f>+G238</f>
        <v>-49963.03360000001</v>
      </c>
      <c r="I238" s="140">
        <f>+H238</f>
        <v>-49963.03360000001</v>
      </c>
    </row>
    <row r="239" spans="1:9" ht="51.75">
      <c r="A239" s="342"/>
      <c r="B239" s="350"/>
      <c r="C239" s="342"/>
      <c r="D239" s="342"/>
      <c r="E239" s="342">
        <v>12001</v>
      </c>
      <c r="F239" s="12" t="s">
        <v>130</v>
      </c>
      <c r="G239" s="140">
        <f>+G241+G248+G255+G262+G269+G276</f>
        <v>-40400</v>
      </c>
      <c r="H239" s="140">
        <f t="shared" ref="H239:I239" si="89">+H241+H248+H255+H262+H269+H276</f>
        <v>-18000</v>
      </c>
      <c r="I239" s="140">
        <f t="shared" si="89"/>
        <v>0</v>
      </c>
    </row>
    <row r="240" spans="1:9">
      <c r="A240" s="342"/>
      <c r="B240" s="350"/>
      <c r="C240" s="342"/>
      <c r="D240" s="342"/>
      <c r="E240" s="342"/>
      <c r="F240" s="12" t="s">
        <v>24</v>
      </c>
      <c r="G240" s="140"/>
      <c r="H240" s="140"/>
      <c r="I240" s="140"/>
    </row>
    <row r="241" spans="1:9" s="35" customFormat="1">
      <c r="A241" s="342"/>
      <c r="B241" s="350"/>
      <c r="C241" s="342"/>
      <c r="D241" s="342"/>
      <c r="E241" s="342"/>
      <c r="F241" s="36" t="s">
        <v>131</v>
      </c>
      <c r="G241" s="135">
        <f t="shared" ref="G241:I241" si="90">+G243</f>
        <v>-15400</v>
      </c>
      <c r="H241" s="135">
        <f t="shared" si="90"/>
        <v>-24500</v>
      </c>
      <c r="I241" s="135">
        <f t="shared" si="90"/>
        <v>-24100</v>
      </c>
    </row>
    <row r="242" spans="1:9" ht="34.5">
      <c r="A242" s="342"/>
      <c r="B242" s="350"/>
      <c r="C242" s="342"/>
      <c r="D242" s="342"/>
      <c r="E242" s="342"/>
      <c r="F242" s="12" t="s">
        <v>25</v>
      </c>
      <c r="G242" s="140"/>
      <c r="H242" s="140"/>
      <c r="I242" s="140"/>
    </row>
    <row r="243" spans="1:9">
      <c r="A243" s="342"/>
      <c r="B243" s="350"/>
      <c r="C243" s="342"/>
      <c r="D243" s="342"/>
      <c r="E243" s="342"/>
      <c r="F243" s="12" t="s">
        <v>19</v>
      </c>
      <c r="G243" s="140">
        <f t="shared" ref="G243:I246" si="91">+G244</f>
        <v>-15400</v>
      </c>
      <c r="H243" s="140">
        <f t="shared" si="91"/>
        <v>-24500</v>
      </c>
      <c r="I243" s="140">
        <f t="shared" si="91"/>
        <v>-24100</v>
      </c>
    </row>
    <row r="244" spans="1:9">
      <c r="A244" s="342"/>
      <c r="B244" s="350"/>
      <c r="C244" s="342"/>
      <c r="D244" s="342"/>
      <c r="E244" s="342"/>
      <c r="F244" s="12" t="s">
        <v>26</v>
      </c>
      <c r="G244" s="140">
        <f t="shared" si="91"/>
        <v>-15400</v>
      </c>
      <c r="H244" s="140">
        <f t="shared" si="91"/>
        <v>-24500</v>
      </c>
      <c r="I244" s="140">
        <f t="shared" si="91"/>
        <v>-24100</v>
      </c>
    </row>
    <row r="245" spans="1:9">
      <c r="A245" s="342"/>
      <c r="B245" s="350"/>
      <c r="C245" s="342"/>
      <c r="D245" s="342"/>
      <c r="E245" s="342"/>
      <c r="F245" s="12" t="s">
        <v>31</v>
      </c>
      <c r="G245" s="140">
        <f t="shared" si="91"/>
        <v>-15400</v>
      </c>
      <c r="H245" s="140">
        <f t="shared" si="91"/>
        <v>-24500</v>
      </c>
      <c r="I245" s="140">
        <f t="shared" si="91"/>
        <v>-24100</v>
      </c>
    </row>
    <row r="246" spans="1:9">
      <c r="A246" s="342"/>
      <c r="B246" s="350"/>
      <c r="C246" s="342"/>
      <c r="D246" s="342"/>
      <c r="E246" s="342"/>
      <c r="F246" s="12" t="s">
        <v>32</v>
      </c>
      <c r="G246" s="140">
        <f t="shared" si="91"/>
        <v>-15400</v>
      </c>
      <c r="H246" s="140">
        <f t="shared" si="91"/>
        <v>-24500</v>
      </c>
      <c r="I246" s="140">
        <f t="shared" si="91"/>
        <v>-24100</v>
      </c>
    </row>
    <row r="247" spans="1:9" ht="34.5">
      <c r="A247" s="342"/>
      <c r="B247" s="350"/>
      <c r="C247" s="342"/>
      <c r="D247" s="342"/>
      <c r="E247" s="342"/>
      <c r="F247" s="12" t="s">
        <v>65</v>
      </c>
      <c r="G247" s="140">
        <f>+'Հավելված 9'!J170</f>
        <v>-15400</v>
      </c>
      <c r="H247" s="140">
        <f>+'Հավելված 9'!K170</f>
        <v>-24500</v>
      </c>
      <c r="I247" s="140">
        <v>-24100</v>
      </c>
    </row>
    <row r="248" spans="1:9" s="35" customFormat="1">
      <c r="A248" s="342"/>
      <c r="B248" s="350"/>
      <c r="C248" s="342"/>
      <c r="D248" s="342"/>
      <c r="E248" s="342"/>
      <c r="F248" s="36" t="s">
        <v>132</v>
      </c>
      <c r="G248" s="31">
        <f t="shared" ref="G248:I248" si="92">+G250</f>
        <v>-12500</v>
      </c>
      <c r="H248" s="31">
        <f t="shared" si="92"/>
        <v>-23000</v>
      </c>
      <c r="I248" s="31">
        <f t="shared" si="92"/>
        <v>-27000</v>
      </c>
    </row>
    <row r="249" spans="1:9" ht="34.5">
      <c r="A249" s="342"/>
      <c r="B249" s="350"/>
      <c r="C249" s="342"/>
      <c r="D249" s="342"/>
      <c r="E249" s="342"/>
      <c r="F249" s="12" t="s">
        <v>25</v>
      </c>
      <c r="G249" s="32"/>
      <c r="H249" s="32"/>
      <c r="I249" s="32"/>
    </row>
    <row r="250" spans="1:9">
      <c r="A250" s="342"/>
      <c r="B250" s="350"/>
      <c r="C250" s="342"/>
      <c r="D250" s="342"/>
      <c r="E250" s="342"/>
      <c r="F250" s="12" t="s">
        <v>19</v>
      </c>
      <c r="G250" s="32">
        <f t="shared" ref="G250:I253" si="93">+G251</f>
        <v>-12500</v>
      </c>
      <c r="H250" s="32">
        <f t="shared" si="93"/>
        <v>-23000</v>
      </c>
      <c r="I250" s="32">
        <f t="shared" si="93"/>
        <v>-27000</v>
      </c>
    </row>
    <row r="251" spans="1:9">
      <c r="A251" s="342"/>
      <c r="B251" s="350"/>
      <c r="C251" s="342"/>
      <c r="D251" s="342"/>
      <c r="E251" s="342"/>
      <c r="F251" s="12" t="s">
        <v>26</v>
      </c>
      <c r="G251" s="32">
        <f t="shared" si="93"/>
        <v>-12500</v>
      </c>
      <c r="H251" s="32">
        <f t="shared" si="93"/>
        <v>-23000</v>
      </c>
      <c r="I251" s="32">
        <f t="shared" si="93"/>
        <v>-27000</v>
      </c>
    </row>
    <row r="252" spans="1:9">
      <c r="A252" s="342"/>
      <c r="B252" s="350"/>
      <c r="C252" s="342"/>
      <c r="D252" s="342"/>
      <c r="E252" s="342"/>
      <c r="F252" s="12" t="s">
        <v>31</v>
      </c>
      <c r="G252" s="32">
        <f t="shared" si="93"/>
        <v>-12500</v>
      </c>
      <c r="H252" s="32">
        <f t="shared" si="93"/>
        <v>-23000</v>
      </c>
      <c r="I252" s="32">
        <f t="shared" si="93"/>
        <v>-27000</v>
      </c>
    </row>
    <row r="253" spans="1:9">
      <c r="A253" s="342"/>
      <c r="B253" s="350"/>
      <c r="C253" s="342"/>
      <c r="D253" s="342"/>
      <c r="E253" s="342"/>
      <c r="F253" s="12" t="s">
        <v>32</v>
      </c>
      <c r="G253" s="32">
        <f t="shared" si="93"/>
        <v>-12500</v>
      </c>
      <c r="H253" s="32">
        <f t="shared" si="93"/>
        <v>-23000</v>
      </c>
      <c r="I253" s="32">
        <f t="shared" si="93"/>
        <v>-27000</v>
      </c>
    </row>
    <row r="254" spans="1:9" ht="34.5">
      <c r="A254" s="342"/>
      <c r="B254" s="350"/>
      <c r="C254" s="342"/>
      <c r="D254" s="342"/>
      <c r="E254" s="342"/>
      <c r="F254" s="12" t="s">
        <v>65</v>
      </c>
      <c r="G254" s="32">
        <f>+'Հավելված 9'!J177</f>
        <v>-12500</v>
      </c>
      <c r="H254" s="32">
        <f>+'Հավելված 9'!K177</f>
        <v>-23000</v>
      </c>
      <c r="I254" s="32">
        <f>+'Հավելված 9'!L177</f>
        <v>-27000</v>
      </c>
    </row>
    <row r="255" spans="1:9" s="35" customFormat="1">
      <c r="A255" s="342"/>
      <c r="B255" s="350"/>
      <c r="C255" s="342"/>
      <c r="D255" s="342"/>
      <c r="E255" s="342"/>
      <c r="F255" s="36" t="s">
        <v>133</v>
      </c>
      <c r="G255" s="31">
        <f t="shared" ref="G255:I255" si="94">+G257</f>
        <v>-11500</v>
      </c>
      <c r="H255" s="31">
        <f t="shared" si="94"/>
        <v>4000</v>
      </c>
      <c r="I255" s="31">
        <f t="shared" si="94"/>
        <v>9800</v>
      </c>
    </row>
    <row r="256" spans="1:9" ht="34.5">
      <c r="A256" s="342"/>
      <c r="B256" s="350"/>
      <c r="C256" s="342"/>
      <c r="D256" s="342"/>
      <c r="E256" s="342"/>
      <c r="F256" s="12" t="s">
        <v>25</v>
      </c>
      <c r="G256" s="32"/>
      <c r="H256" s="32"/>
      <c r="I256" s="32"/>
    </row>
    <row r="257" spans="1:9">
      <c r="A257" s="342"/>
      <c r="B257" s="350"/>
      <c r="C257" s="342"/>
      <c r="D257" s="342"/>
      <c r="E257" s="342"/>
      <c r="F257" s="12" t="s">
        <v>19</v>
      </c>
      <c r="G257" s="32">
        <f t="shared" ref="G257:I260" si="95">+G258</f>
        <v>-11500</v>
      </c>
      <c r="H257" s="32">
        <f t="shared" si="95"/>
        <v>4000</v>
      </c>
      <c r="I257" s="32">
        <f t="shared" si="95"/>
        <v>9800</v>
      </c>
    </row>
    <row r="258" spans="1:9">
      <c r="A258" s="342"/>
      <c r="B258" s="350"/>
      <c r="C258" s="342"/>
      <c r="D258" s="342"/>
      <c r="E258" s="342"/>
      <c r="F258" s="12" t="s">
        <v>26</v>
      </c>
      <c r="G258" s="32">
        <f t="shared" si="95"/>
        <v>-11500</v>
      </c>
      <c r="H258" s="32">
        <f t="shared" si="95"/>
        <v>4000</v>
      </c>
      <c r="I258" s="32">
        <f t="shared" si="95"/>
        <v>9800</v>
      </c>
    </row>
    <row r="259" spans="1:9">
      <c r="A259" s="342"/>
      <c r="B259" s="350"/>
      <c r="C259" s="342"/>
      <c r="D259" s="342"/>
      <c r="E259" s="342"/>
      <c r="F259" s="12" t="s">
        <v>31</v>
      </c>
      <c r="G259" s="32">
        <f t="shared" si="95"/>
        <v>-11500</v>
      </c>
      <c r="H259" s="32">
        <f t="shared" si="95"/>
        <v>4000</v>
      </c>
      <c r="I259" s="32">
        <f t="shared" si="95"/>
        <v>9800</v>
      </c>
    </row>
    <row r="260" spans="1:9">
      <c r="A260" s="342"/>
      <c r="B260" s="350"/>
      <c r="C260" s="342"/>
      <c r="D260" s="342"/>
      <c r="E260" s="342"/>
      <c r="F260" s="12" t="s">
        <v>32</v>
      </c>
      <c r="G260" s="32">
        <f t="shared" si="95"/>
        <v>-11500</v>
      </c>
      <c r="H260" s="32">
        <f t="shared" si="95"/>
        <v>4000</v>
      </c>
      <c r="I260" s="32">
        <f t="shared" si="95"/>
        <v>9800</v>
      </c>
    </row>
    <row r="261" spans="1:9" ht="34.5">
      <c r="A261" s="342"/>
      <c r="B261" s="350"/>
      <c r="C261" s="342"/>
      <c r="D261" s="342"/>
      <c r="E261" s="342"/>
      <c r="F261" s="12" t="s">
        <v>65</v>
      </c>
      <c r="G261" s="32">
        <f>+'Հավելված 9'!J191</f>
        <v>-11500</v>
      </c>
      <c r="H261" s="32">
        <f>+'Հավելված 9'!K191</f>
        <v>4000</v>
      </c>
      <c r="I261" s="32">
        <f>+'Հավելված 9'!L191</f>
        <v>9800</v>
      </c>
    </row>
    <row r="262" spans="1:9" s="35" customFormat="1">
      <c r="A262" s="342"/>
      <c r="B262" s="350"/>
      <c r="C262" s="342"/>
      <c r="D262" s="342"/>
      <c r="E262" s="342"/>
      <c r="F262" s="36" t="s">
        <v>134</v>
      </c>
      <c r="G262" s="31">
        <f t="shared" ref="G262:I262" si="96">+G264</f>
        <v>-600</v>
      </c>
      <c r="H262" s="31">
        <f t="shared" si="96"/>
        <v>0</v>
      </c>
      <c r="I262" s="31">
        <f t="shared" si="96"/>
        <v>1700</v>
      </c>
    </row>
    <row r="263" spans="1:9" ht="34.5">
      <c r="A263" s="342"/>
      <c r="B263" s="350"/>
      <c r="C263" s="342"/>
      <c r="D263" s="342"/>
      <c r="E263" s="342"/>
      <c r="F263" s="12" t="s">
        <v>25</v>
      </c>
      <c r="G263" s="32"/>
      <c r="H263" s="32"/>
      <c r="I263" s="32"/>
    </row>
    <row r="264" spans="1:9">
      <c r="A264" s="342"/>
      <c r="B264" s="350"/>
      <c r="C264" s="342"/>
      <c r="D264" s="342"/>
      <c r="E264" s="342"/>
      <c r="F264" s="12" t="s">
        <v>19</v>
      </c>
      <c r="G264" s="32">
        <f t="shared" ref="G264:I267" si="97">+G265</f>
        <v>-600</v>
      </c>
      <c r="H264" s="32">
        <f t="shared" si="97"/>
        <v>0</v>
      </c>
      <c r="I264" s="32">
        <f t="shared" si="97"/>
        <v>1700</v>
      </c>
    </row>
    <row r="265" spans="1:9">
      <c r="A265" s="342"/>
      <c r="B265" s="350"/>
      <c r="C265" s="342"/>
      <c r="D265" s="342"/>
      <c r="E265" s="342"/>
      <c r="F265" s="12" t="s">
        <v>26</v>
      </c>
      <c r="G265" s="32">
        <f t="shared" si="97"/>
        <v>-600</v>
      </c>
      <c r="H265" s="32">
        <f t="shared" si="97"/>
        <v>0</v>
      </c>
      <c r="I265" s="32">
        <f t="shared" si="97"/>
        <v>1700</v>
      </c>
    </row>
    <row r="266" spans="1:9">
      <c r="A266" s="342"/>
      <c r="B266" s="350"/>
      <c r="C266" s="342"/>
      <c r="D266" s="342"/>
      <c r="E266" s="342"/>
      <c r="F266" s="12" t="s">
        <v>31</v>
      </c>
      <c r="G266" s="32">
        <f t="shared" si="97"/>
        <v>-600</v>
      </c>
      <c r="H266" s="32">
        <f t="shared" si="97"/>
        <v>0</v>
      </c>
      <c r="I266" s="32">
        <f t="shared" si="97"/>
        <v>1700</v>
      </c>
    </row>
    <row r="267" spans="1:9">
      <c r="A267" s="342"/>
      <c r="B267" s="350"/>
      <c r="C267" s="342"/>
      <c r="D267" s="342"/>
      <c r="E267" s="342"/>
      <c r="F267" s="12" t="s">
        <v>32</v>
      </c>
      <c r="G267" s="32">
        <f t="shared" si="97"/>
        <v>-600</v>
      </c>
      <c r="H267" s="32">
        <f t="shared" si="97"/>
        <v>0</v>
      </c>
      <c r="I267" s="32">
        <f t="shared" si="97"/>
        <v>1700</v>
      </c>
    </row>
    <row r="268" spans="1:9" ht="34.5">
      <c r="A268" s="342"/>
      <c r="B268" s="350"/>
      <c r="C268" s="342"/>
      <c r="D268" s="342"/>
      <c r="E268" s="342"/>
      <c r="F268" s="12" t="s">
        <v>65</v>
      </c>
      <c r="G268" s="32">
        <f>+'Հավելված 9'!J198</f>
        <v>-600</v>
      </c>
      <c r="H268" s="32">
        <f>+'Հավելված 9'!K198</f>
        <v>0</v>
      </c>
      <c r="I268" s="32">
        <f>+'Հավելված 9'!L198</f>
        <v>1700</v>
      </c>
    </row>
    <row r="269" spans="1:9" s="35" customFormat="1">
      <c r="A269" s="342"/>
      <c r="B269" s="350"/>
      <c r="C269" s="342"/>
      <c r="D269" s="342"/>
      <c r="E269" s="342"/>
      <c r="F269" s="36" t="s">
        <v>135</v>
      </c>
      <c r="G269" s="31">
        <f t="shared" ref="G269:I269" si="98">+G271</f>
        <v>-8400</v>
      </c>
      <c r="H269" s="31">
        <f t="shared" si="98"/>
        <v>-9500</v>
      </c>
      <c r="I269" s="31">
        <f t="shared" si="98"/>
        <v>-11100</v>
      </c>
    </row>
    <row r="270" spans="1:9" ht="34.5">
      <c r="A270" s="342"/>
      <c r="B270" s="350"/>
      <c r="C270" s="342"/>
      <c r="D270" s="342"/>
      <c r="E270" s="342"/>
      <c r="F270" s="12" t="s">
        <v>25</v>
      </c>
      <c r="G270" s="32"/>
      <c r="H270" s="32"/>
      <c r="I270" s="32"/>
    </row>
    <row r="271" spans="1:9">
      <c r="A271" s="342"/>
      <c r="B271" s="350"/>
      <c r="C271" s="342"/>
      <c r="D271" s="342"/>
      <c r="E271" s="342"/>
      <c r="F271" s="12" t="s">
        <v>19</v>
      </c>
      <c r="G271" s="32">
        <f t="shared" ref="G271:I274" si="99">+G272</f>
        <v>-8400</v>
      </c>
      <c r="H271" s="32">
        <f t="shared" si="99"/>
        <v>-9500</v>
      </c>
      <c r="I271" s="32">
        <f t="shared" si="99"/>
        <v>-11100</v>
      </c>
    </row>
    <row r="272" spans="1:9">
      <c r="A272" s="342"/>
      <c r="B272" s="350"/>
      <c r="C272" s="342"/>
      <c r="D272" s="342"/>
      <c r="E272" s="342"/>
      <c r="F272" s="12" t="s">
        <v>26</v>
      </c>
      <c r="G272" s="32">
        <f t="shared" si="99"/>
        <v>-8400</v>
      </c>
      <c r="H272" s="32">
        <f t="shared" si="99"/>
        <v>-9500</v>
      </c>
      <c r="I272" s="32">
        <f t="shared" si="99"/>
        <v>-11100</v>
      </c>
    </row>
    <row r="273" spans="1:9">
      <c r="A273" s="342"/>
      <c r="B273" s="350"/>
      <c r="C273" s="342"/>
      <c r="D273" s="342"/>
      <c r="E273" s="342"/>
      <c r="F273" s="12" t="s">
        <v>31</v>
      </c>
      <c r="G273" s="32">
        <f t="shared" si="99"/>
        <v>-8400</v>
      </c>
      <c r="H273" s="32">
        <f t="shared" si="99"/>
        <v>-9500</v>
      </c>
      <c r="I273" s="32">
        <f t="shared" si="99"/>
        <v>-11100</v>
      </c>
    </row>
    <row r="274" spans="1:9">
      <c r="A274" s="342"/>
      <c r="B274" s="350"/>
      <c r="C274" s="342"/>
      <c r="D274" s="342"/>
      <c r="E274" s="342"/>
      <c r="F274" s="12" t="s">
        <v>32</v>
      </c>
      <c r="G274" s="32">
        <f t="shared" si="99"/>
        <v>-8400</v>
      </c>
      <c r="H274" s="32">
        <f t="shared" si="99"/>
        <v>-9500</v>
      </c>
      <c r="I274" s="32">
        <f t="shared" si="99"/>
        <v>-11100</v>
      </c>
    </row>
    <row r="275" spans="1:9" ht="34.5">
      <c r="A275" s="342"/>
      <c r="B275" s="350"/>
      <c r="C275" s="342"/>
      <c r="D275" s="342"/>
      <c r="E275" s="342"/>
      <c r="F275" s="12" t="s">
        <v>65</v>
      </c>
      <c r="G275" s="32">
        <f>+'Հավելված 9'!J205</f>
        <v>-8400</v>
      </c>
      <c r="H275" s="32">
        <f>+'Հավելված 9'!K205</f>
        <v>-9500</v>
      </c>
      <c r="I275" s="32">
        <f>+'Հավելված 9'!L205</f>
        <v>-11100</v>
      </c>
    </row>
    <row r="276" spans="1:9" s="35" customFormat="1">
      <c r="A276" s="342"/>
      <c r="B276" s="350"/>
      <c r="C276" s="342"/>
      <c r="D276" s="342"/>
      <c r="E276" s="342"/>
      <c r="F276" s="36" t="s">
        <v>136</v>
      </c>
      <c r="G276" s="31">
        <f t="shared" ref="G276:I276" si="100">+G278</f>
        <v>8000</v>
      </c>
      <c r="H276" s="31">
        <f t="shared" si="100"/>
        <v>35000</v>
      </c>
      <c r="I276" s="31">
        <f t="shared" si="100"/>
        <v>50700</v>
      </c>
    </row>
    <row r="277" spans="1:9" ht="34.5">
      <c r="A277" s="342"/>
      <c r="B277" s="350"/>
      <c r="C277" s="342"/>
      <c r="D277" s="342"/>
      <c r="E277" s="342"/>
      <c r="F277" s="12" t="s">
        <v>25</v>
      </c>
      <c r="G277" s="32"/>
      <c r="H277" s="32"/>
      <c r="I277" s="32"/>
    </row>
    <row r="278" spans="1:9">
      <c r="A278" s="342"/>
      <c r="B278" s="350"/>
      <c r="C278" s="342"/>
      <c r="D278" s="342"/>
      <c r="E278" s="342"/>
      <c r="F278" s="12" t="s">
        <v>19</v>
      </c>
      <c r="G278" s="32">
        <f t="shared" ref="G278:I281" si="101">+G279</f>
        <v>8000</v>
      </c>
      <c r="H278" s="32">
        <f t="shared" si="101"/>
        <v>35000</v>
      </c>
      <c r="I278" s="32">
        <f t="shared" si="101"/>
        <v>50700</v>
      </c>
    </row>
    <row r="279" spans="1:9">
      <c r="A279" s="342"/>
      <c r="B279" s="350"/>
      <c r="C279" s="342"/>
      <c r="D279" s="342"/>
      <c r="E279" s="342"/>
      <c r="F279" s="12" t="s">
        <v>26</v>
      </c>
      <c r="G279" s="32">
        <f t="shared" si="101"/>
        <v>8000</v>
      </c>
      <c r="H279" s="32">
        <f t="shared" si="101"/>
        <v>35000</v>
      </c>
      <c r="I279" s="32">
        <f t="shared" si="101"/>
        <v>50700</v>
      </c>
    </row>
    <row r="280" spans="1:9">
      <c r="A280" s="342"/>
      <c r="B280" s="350"/>
      <c r="C280" s="342"/>
      <c r="D280" s="342"/>
      <c r="E280" s="342"/>
      <c r="F280" s="12" t="s">
        <v>31</v>
      </c>
      <c r="G280" s="32">
        <f t="shared" si="101"/>
        <v>8000</v>
      </c>
      <c r="H280" s="32">
        <f t="shared" si="101"/>
        <v>35000</v>
      </c>
      <c r="I280" s="32">
        <f t="shared" si="101"/>
        <v>50700</v>
      </c>
    </row>
    <row r="281" spans="1:9">
      <c r="A281" s="342"/>
      <c r="B281" s="350"/>
      <c r="C281" s="342"/>
      <c r="D281" s="342"/>
      <c r="E281" s="342"/>
      <c r="F281" s="12" t="s">
        <v>32</v>
      </c>
      <c r="G281" s="32">
        <f t="shared" si="101"/>
        <v>8000</v>
      </c>
      <c r="H281" s="32">
        <f t="shared" si="101"/>
        <v>35000</v>
      </c>
      <c r="I281" s="32">
        <f t="shared" si="101"/>
        <v>50700</v>
      </c>
    </row>
    <row r="282" spans="1:9" ht="34.5">
      <c r="A282" s="342"/>
      <c r="B282" s="350"/>
      <c r="C282" s="342"/>
      <c r="D282" s="342"/>
      <c r="E282" s="342"/>
      <c r="F282" s="12" t="s">
        <v>65</v>
      </c>
      <c r="G282" s="32">
        <f>+'Հավելված 9'!J184</f>
        <v>8000</v>
      </c>
      <c r="H282" s="32">
        <f>+'Հավելված 9'!K184</f>
        <v>35000</v>
      </c>
      <c r="I282" s="32">
        <f>+'Հավելված 9'!L184</f>
        <v>50700</v>
      </c>
    </row>
    <row r="283" spans="1:9">
      <c r="A283" s="342"/>
      <c r="B283" s="350"/>
      <c r="C283" s="342"/>
      <c r="D283" s="342">
        <v>1187</v>
      </c>
      <c r="E283" s="341"/>
      <c r="F283" s="34" t="s">
        <v>137</v>
      </c>
      <c r="G283" s="31">
        <f>G285+G294+G303+G321+G312</f>
        <v>-43824.44</v>
      </c>
      <c r="H283" s="31">
        <f>H285+H294+H303+H321+H312</f>
        <v>-54007.87</v>
      </c>
      <c r="I283" s="31">
        <f>I285+I294+I303+I321+I312</f>
        <v>-49450.116999999998</v>
      </c>
    </row>
    <row r="284" spans="1:9">
      <c r="A284" s="342"/>
      <c r="B284" s="350"/>
      <c r="C284" s="342"/>
      <c r="D284" s="342"/>
      <c r="E284" s="341"/>
      <c r="F284" s="34" t="s">
        <v>18</v>
      </c>
      <c r="G284" s="32"/>
      <c r="H284" s="32"/>
      <c r="I284" s="32"/>
    </row>
    <row r="285" spans="1:9" ht="49.5">
      <c r="A285" s="342"/>
      <c r="B285" s="350"/>
      <c r="C285" s="342"/>
      <c r="D285" s="342"/>
      <c r="E285" s="341">
        <v>12006</v>
      </c>
      <c r="F285" s="100" t="s">
        <v>430</v>
      </c>
      <c r="G285" s="32">
        <f>+G287</f>
        <v>-605</v>
      </c>
      <c r="H285" s="32">
        <f t="shared" ref="H285:I285" si="102">+H287</f>
        <v>-1039</v>
      </c>
      <c r="I285" s="32">
        <f t="shared" si="102"/>
        <v>-1570.1</v>
      </c>
    </row>
    <row r="286" spans="1:9">
      <c r="A286" s="342"/>
      <c r="B286" s="350"/>
      <c r="C286" s="342"/>
      <c r="D286" s="342"/>
      <c r="E286" s="341"/>
      <c r="F286" s="100" t="s">
        <v>24</v>
      </c>
      <c r="G286" s="32"/>
      <c r="H286" s="32"/>
      <c r="I286" s="32"/>
    </row>
    <row r="287" spans="1:9">
      <c r="A287" s="342"/>
      <c r="B287" s="350"/>
      <c r="C287" s="342"/>
      <c r="D287" s="342"/>
      <c r="E287" s="341"/>
      <c r="F287" s="114" t="s">
        <v>9</v>
      </c>
      <c r="G287" s="32">
        <f>+G289</f>
        <v>-605</v>
      </c>
      <c r="H287" s="32">
        <f t="shared" ref="H287:I287" si="103">+H289</f>
        <v>-1039</v>
      </c>
      <c r="I287" s="32">
        <f t="shared" si="103"/>
        <v>-1570.1</v>
      </c>
    </row>
    <row r="288" spans="1:9" ht="33">
      <c r="A288" s="342"/>
      <c r="B288" s="350"/>
      <c r="C288" s="342"/>
      <c r="D288" s="342"/>
      <c r="E288" s="341"/>
      <c r="F288" s="100" t="s">
        <v>25</v>
      </c>
      <c r="G288" s="32"/>
      <c r="H288" s="32"/>
      <c r="I288" s="32"/>
    </row>
    <row r="289" spans="1:9">
      <c r="A289" s="342"/>
      <c r="B289" s="350"/>
      <c r="C289" s="342"/>
      <c r="D289" s="342"/>
      <c r="E289" s="341"/>
      <c r="F289" s="100" t="s">
        <v>19</v>
      </c>
      <c r="G289" s="32">
        <f>+G290</f>
        <v>-605</v>
      </c>
      <c r="H289" s="32">
        <f t="shared" ref="H289:I292" si="104">+H290</f>
        <v>-1039</v>
      </c>
      <c r="I289" s="32">
        <f t="shared" si="104"/>
        <v>-1570.1</v>
      </c>
    </row>
    <row r="290" spans="1:9">
      <c r="A290" s="342"/>
      <c r="B290" s="350"/>
      <c r="C290" s="342"/>
      <c r="D290" s="342"/>
      <c r="E290" s="341"/>
      <c r="F290" s="100" t="s">
        <v>26</v>
      </c>
      <c r="G290" s="32">
        <f>+G291</f>
        <v>-605</v>
      </c>
      <c r="H290" s="32">
        <f t="shared" si="104"/>
        <v>-1039</v>
      </c>
      <c r="I290" s="32">
        <f t="shared" si="104"/>
        <v>-1570.1</v>
      </c>
    </row>
    <row r="291" spans="1:9">
      <c r="A291" s="342"/>
      <c r="B291" s="350"/>
      <c r="C291" s="342"/>
      <c r="D291" s="342"/>
      <c r="E291" s="341"/>
      <c r="F291" s="100" t="s">
        <v>31</v>
      </c>
      <c r="G291" s="32">
        <f>+G292</f>
        <v>-605</v>
      </c>
      <c r="H291" s="32">
        <f t="shared" si="104"/>
        <v>-1039</v>
      </c>
      <c r="I291" s="32">
        <f t="shared" si="104"/>
        <v>-1570.1</v>
      </c>
    </row>
    <row r="292" spans="1:9">
      <c r="A292" s="342"/>
      <c r="B292" s="350"/>
      <c r="C292" s="342"/>
      <c r="D292" s="342"/>
      <c r="E292" s="341"/>
      <c r="F292" s="100" t="s">
        <v>32</v>
      </c>
      <c r="G292" s="32">
        <f>+G293</f>
        <v>-605</v>
      </c>
      <c r="H292" s="32">
        <f t="shared" si="104"/>
        <v>-1039</v>
      </c>
      <c r="I292" s="32">
        <f t="shared" si="104"/>
        <v>-1570.1</v>
      </c>
    </row>
    <row r="293" spans="1:9">
      <c r="A293" s="342"/>
      <c r="B293" s="350"/>
      <c r="C293" s="342"/>
      <c r="D293" s="342"/>
      <c r="E293" s="341"/>
      <c r="F293" s="100" t="s">
        <v>112</v>
      </c>
      <c r="G293" s="32">
        <v>-605</v>
      </c>
      <c r="H293" s="32">
        <v>-1039</v>
      </c>
      <c r="I293" s="32">
        <v>-1570.1</v>
      </c>
    </row>
    <row r="294" spans="1:9" ht="34.5">
      <c r="A294" s="342"/>
      <c r="B294" s="350"/>
      <c r="C294" s="342"/>
      <c r="D294" s="342"/>
      <c r="E294" s="342">
        <v>12008</v>
      </c>
      <c r="F294" s="12" t="s">
        <v>138</v>
      </c>
      <c r="G294" s="32">
        <f t="shared" ref="G294:I294" si="105">+G296</f>
        <v>-12370.64</v>
      </c>
      <c r="H294" s="32">
        <f t="shared" si="105"/>
        <v>-17383.32</v>
      </c>
      <c r="I294" s="32">
        <f t="shared" si="105"/>
        <v>-22997.200000000001</v>
      </c>
    </row>
    <row r="295" spans="1:9">
      <c r="A295" s="342"/>
      <c r="B295" s="350"/>
      <c r="C295" s="342"/>
      <c r="D295" s="342"/>
      <c r="E295" s="342"/>
      <c r="F295" s="12" t="s">
        <v>24</v>
      </c>
      <c r="G295" s="32"/>
      <c r="H295" s="32"/>
      <c r="I295" s="32"/>
    </row>
    <row r="296" spans="1:9" s="35" customFormat="1">
      <c r="A296" s="342"/>
      <c r="B296" s="350"/>
      <c r="C296" s="342"/>
      <c r="D296" s="342"/>
      <c r="E296" s="342"/>
      <c r="F296" s="36" t="s">
        <v>9</v>
      </c>
      <c r="G296" s="31">
        <f t="shared" ref="G296:I296" si="106">+G298</f>
        <v>-12370.64</v>
      </c>
      <c r="H296" s="31">
        <f t="shared" si="106"/>
        <v>-17383.32</v>
      </c>
      <c r="I296" s="31">
        <f t="shared" si="106"/>
        <v>-22997.200000000001</v>
      </c>
    </row>
    <row r="297" spans="1:9" ht="34.5">
      <c r="A297" s="342"/>
      <c r="B297" s="350"/>
      <c r="C297" s="342"/>
      <c r="D297" s="342"/>
      <c r="E297" s="342"/>
      <c r="F297" s="12" t="s">
        <v>25</v>
      </c>
      <c r="G297" s="32"/>
      <c r="H297" s="32"/>
      <c r="I297" s="32"/>
    </row>
    <row r="298" spans="1:9">
      <c r="A298" s="342"/>
      <c r="B298" s="350"/>
      <c r="C298" s="342"/>
      <c r="D298" s="342"/>
      <c r="E298" s="342"/>
      <c r="F298" s="12" t="s">
        <v>19</v>
      </c>
      <c r="G298" s="32">
        <f t="shared" ref="G298:I301" si="107">+G299</f>
        <v>-12370.64</v>
      </c>
      <c r="H298" s="32">
        <f t="shared" si="107"/>
        <v>-17383.32</v>
      </c>
      <c r="I298" s="32">
        <f t="shared" si="107"/>
        <v>-22997.200000000001</v>
      </c>
    </row>
    <row r="299" spans="1:9">
      <c r="A299" s="342"/>
      <c r="B299" s="350"/>
      <c r="C299" s="342"/>
      <c r="D299" s="342"/>
      <c r="E299" s="342"/>
      <c r="F299" s="12" t="s">
        <v>26</v>
      </c>
      <c r="G299" s="32">
        <f t="shared" si="107"/>
        <v>-12370.64</v>
      </c>
      <c r="H299" s="32">
        <f t="shared" si="107"/>
        <v>-17383.32</v>
      </c>
      <c r="I299" s="32">
        <f t="shared" si="107"/>
        <v>-22997.200000000001</v>
      </c>
    </row>
    <row r="300" spans="1:9">
      <c r="A300" s="342"/>
      <c r="B300" s="350"/>
      <c r="C300" s="342"/>
      <c r="D300" s="342"/>
      <c r="E300" s="342"/>
      <c r="F300" s="12" t="s">
        <v>31</v>
      </c>
      <c r="G300" s="32">
        <f t="shared" si="107"/>
        <v>-12370.64</v>
      </c>
      <c r="H300" s="32">
        <f t="shared" si="107"/>
        <v>-17383.32</v>
      </c>
      <c r="I300" s="32">
        <f t="shared" si="107"/>
        <v>-22997.200000000001</v>
      </c>
    </row>
    <row r="301" spans="1:9">
      <c r="A301" s="342"/>
      <c r="B301" s="350"/>
      <c r="C301" s="342"/>
      <c r="D301" s="342"/>
      <c r="E301" s="342"/>
      <c r="F301" s="12" t="s">
        <v>32</v>
      </c>
      <c r="G301" s="32">
        <f t="shared" si="107"/>
        <v>-12370.64</v>
      </c>
      <c r="H301" s="32">
        <f t="shared" si="107"/>
        <v>-17383.32</v>
      </c>
      <c r="I301" s="32">
        <f t="shared" si="107"/>
        <v>-22997.200000000001</v>
      </c>
    </row>
    <row r="302" spans="1:9" ht="34.5">
      <c r="A302" s="342"/>
      <c r="B302" s="350"/>
      <c r="C302" s="342"/>
      <c r="D302" s="342"/>
      <c r="E302" s="342"/>
      <c r="F302" s="12" t="s">
        <v>112</v>
      </c>
      <c r="G302" s="32">
        <v>-12370.64</v>
      </c>
      <c r="H302" s="32">
        <v>-17383.32</v>
      </c>
      <c r="I302" s="32">
        <v>-22997.200000000001</v>
      </c>
    </row>
    <row r="303" spans="1:9" ht="51.75">
      <c r="A303" s="342"/>
      <c r="B303" s="350"/>
      <c r="C303" s="342"/>
      <c r="D303" s="342"/>
      <c r="E303" s="342">
        <v>12012</v>
      </c>
      <c r="F303" s="12" t="s">
        <v>139</v>
      </c>
      <c r="G303" s="32">
        <f t="shared" ref="G303:I303" si="108">+G305</f>
        <v>-499.5</v>
      </c>
      <c r="H303" s="32">
        <f t="shared" si="108"/>
        <v>-749.25</v>
      </c>
      <c r="I303" s="32">
        <f t="shared" si="108"/>
        <v>-999.6</v>
      </c>
    </row>
    <row r="304" spans="1:9">
      <c r="A304" s="342"/>
      <c r="B304" s="350"/>
      <c r="C304" s="342"/>
      <c r="D304" s="342"/>
      <c r="E304" s="342"/>
      <c r="F304" s="12" t="s">
        <v>24</v>
      </c>
      <c r="G304" s="32"/>
      <c r="H304" s="32"/>
      <c r="I304" s="32"/>
    </row>
    <row r="305" spans="1:9" s="35" customFormat="1">
      <c r="A305" s="342"/>
      <c r="B305" s="350"/>
      <c r="C305" s="342"/>
      <c r="D305" s="342"/>
      <c r="E305" s="342"/>
      <c r="F305" s="36" t="s">
        <v>9</v>
      </c>
      <c r="G305" s="31">
        <f t="shared" ref="G305:I305" si="109">+G307</f>
        <v>-499.5</v>
      </c>
      <c r="H305" s="31">
        <f t="shared" si="109"/>
        <v>-749.25</v>
      </c>
      <c r="I305" s="31">
        <f t="shared" si="109"/>
        <v>-999.6</v>
      </c>
    </row>
    <row r="306" spans="1:9" ht="34.5">
      <c r="A306" s="342"/>
      <c r="B306" s="350"/>
      <c r="C306" s="342"/>
      <c r="D306" s="342"/>
      <c r="E306" s="342"/>
      <c r="F306" s="12" t="s">
        <v>25</v>
      </c>
      <c r="G306" s="32"/>
      <c r="H306" s="32"/>
      <c r="I306" s="32"/>
    </row>
    <row r="307" spans="1:9">
      <c r="A307" s="342"/>
      <c r="B307" s="350"/>
      <c r="C307" s="342"/>
      <c r="D307" s="342"/>
      <c r="E307" s="342"/>
      <c r="F307" s="12" t="s">
        <v>19</v>
      </c>
      <c r="G307" s="32">
        <f t="shared" ref="G307:I310" si="110">+G308</f>
        <v>-499.5</v>
      </c>
      <c r="H307" s="32">
        <f t="shared" si="110"/>
        <v>-749.25</v>
      </c>
      <c r="I307" s="32">
        <f t="shared" si="110"/>
        <v>-999.6</v>
      </c>
    </row>
    <row r="308" spans="1:9">
      <c r="A308" s="342"/>
      <c r="B308" s="350"/>
      <c r="C308" s="342"/>
      <c r="D308" s="342"/>
      <c r="E308" s="342"/>
      <c r="F308" s="12" t="s">
        <v>26</v>
      </c>
      <c r="G308" s="32">
        <f t="shared" si="110"/>
        <v>-499.5</v>
      </c>
      <c r="H308" s="32">
        <f t="shared" si="110"/>
        <v>-749.25</v>
      </c>
      <c r="I308" s="32">
        <f t="shared" si="110"/>
        <v>-999.6</v>
      </c>
    </row>
    <row r="309" spans="1:9">
      <c r="A309" s="342"/>
      <c r="B309" s="350"/>
      <c r="C309" s="342"/>
      <c r="D309" s="342"/>
      <c r="E309" s="342"/>
      <c r="F309" s="12" t="s">
        <v>31</v>
      </c>
      <c r="G309" s="32">
        <f t="shared" si="110"/>
        <v>-499.5</v>
      </c>
      <c r="H309" s="32">
        <f t="shared" si="110"/>
        <v>-749.25</v>
      </c>
      <c r="I309" s="32">
        <f t="shared" si="110"/>
        <v>-999.6</v>
      </c>
    </row>
    <row r="310" spans="1:9">
      <c r="A310" s="342"/>
      <c r="B310" s="350"/>
      <c r="C310" s="342"/>
      <c r="D310" s="342"/>
      <c r="E310" s="342"/>
      <c r="F310" s="12" t="s">
        <v>32</v>
      </c>
      <c r="G310" s="32">
        <f t="shared" si="110"/>
        <v>-499.5</v>
      </c>
      <c r="H310" s="32">
        <f t="shared" si="110"/>
        <v>-749.25</v>
      </c>
      <c r="I310" s="32">
        <f t="shared" si="110"/>
        <v>-999.6</v>
      </c>
    </row>
    <row r="311" spans="1:9" ht="34.5">
      <c r="A311" s="342"/>
      <c r="B311" s="350"/>
      <c r="C311" s="342"/>
      <c r="D311" s="342"/>
      <c r="E311" s="342"/>
      <c r="F311" s="12" t="s">
        <v>112</v>
      </c>
      <c r="G311" s="32">
        <v>-499.5</v>
      </c>
      <c r="H311" s="32">
        <v>-749.25</v>
      </c>
      <c r="I311" s="32">
        <v>-999.6</v>
      </c>
    </row>
    <row r="312" spans="1:9" ht="34.5">
      <c r="A312" s="342"/>
      <c r="B312" s="350"/>
      <c r="C312" s="342"/>
      <c r="D312" s="342"/>
      <c r="E312" s="222">
        <v>12015</v>
      </c>
      <c r="F312" s="12" t="s">
        <v>447</v>
      </c>
      <c r="G312" s="32">
        <f>+G314</f>
        <v>-7375.3</v>
      </c>
      <c r="H312" s="32">
        <f t="shared" ref="H312:I312" si="111">+H314</f>
        <v>-7375.3</v>
      </c>
      <c r="I312" s="32">
        <f t="shared" si="111"/>
        <v>-7375.3</v>
      </c>
    </row>
    <row r="313" spans="1:9">
      <c r="A313" s="342"/>
      <c r="B313" s="350"/>
      <c r="C313" s="342"/>
      <c r="D313" s="342"/>
      <c r="E313" s="223"/>
      <c r="F313" s="12" t="s">
        <v>24</v>
      </c>
      <c r="G313" s="32"/>
      <c r="H313" s="32"/>
      <c r="I313" s="32"/>
    </row>
    <row r="314" spans="1:9">
      <c r="A314" s="342"/>
      <c r="B314" s="350"/>
      <c r="C314" s="342"/>
      <c r="D314" s="342"/>
      <c r="E314" s="223"/>
      <c r="F314" s="12" t="s">
        <v>9</v>
      </c>
      <c r="G314" s="32">
        <f>+G316</f>
        <v>-7375.3</v>
      </c>
      <c r="H314" s="32">
        <f t="shared" ref="H314:I314" si="112">+H316</f>
        <v>-7375.3</v>
      </c>
      <c r="I314" s="32">
        <f t="shared" si="112"/>
        <v>-7375.3</v>
      </c>
    </row>
    <row r="315" spans="1:9" ht="34.5">
      <c r="A315" s="342"/>
      <c r="B315" s="350"/>
      <c r="C315" s="342"/>
      <c r="D315" s="342"/>
      <c r="E315" s="223"/>
      <c r="F315" s="12" t="s">
        <v>25</v>
      </c>
      <c r="G315" s="32"/>
      <c r="H315" s="32"/>
      <c r="I315" s="32"/>
    </row>
    <row r="316" spans="1:9">
      <c r="A316" s="342"/>
      <c r="B316" s="350"/>
      <c r="C316" s="342"/>
      <c r="D316" s="342"/>
      <c r="E316" s="223"/>
      <c r="F316" s="12" t="s">
        <v>19</v>
      </c>
      <c r="G316" s="32">
        <f>+G317</f>
        <v>-7375.3</v>
      </c>
      <c r="H316" s="32">
        <f t="shared" ref="H316:I319" si="113">+H317</f>
        <v>-7375.3</v>
      </c>
      <c r="I316" s="32">
        <f t="shared" si="113"/>
        <v>-7375.3</v>
      </c>
    </row>
    <row r="317" spans="1:9">
      <c r="A317" s="342"/>
      <c r="B317" s="350"/>
      <c r="C317" s="342"/>
      <c r="D317" s="342"/>
      <c r="E317" s="223"/>
      <c r="F317" s="12" t="s">
        <v>26</v>
      </c>
      <c r="G317" s="32">
        <f>+G318</f>
        <v>-7375.3</v>
      </c>
      <c r="H317" s="32">
        <f t="shared" si="113"/>
        <v>-7375.3</v>
      </c>
      <c r="I317" s="32">
        <f t="shared" si="113"/>
        <v>-7375.3</v>
      </c>
    </row>
    <row r="318" spans="1:9">
      <c r="A318" s="342"/>
      <c r="B318" s="350"/>
      <c r="C318" s="342"/>
      <c r="D318" s="342"/>
      <c r="E318" s="223"/>
      <c r="F318" s="100" t="s">
        <v>402</v>
      </c>
      <c r="G318" s="32">
        <f>+G319</f>
        <v>-7375.3</v>
      </c>
      <c r="H318" s="32">
        <f t="shared" si="113"/>
        <v>-7375.3</v>
      </c>
      <c r="I318" s="32">
        <f t="shared" si="113"/>
        <v>-7375.3</v>
      </c>
    </row>
    <row r="319" spans="1:9" ht="33">
      <c r="A319" s="342"/>
      <c r="B319" s="350"/>
      <c r="C319" s="342"/>
      <c r="D319" s="342"/>
      <c r="E319" s="223"/>
      <c r="F319" s="100" t="s">
        <v>403</v>
      </c>
      <c r="G319" s="32">
        <f>+G320</f>
        <v>-7375.3</v>
      </c>
      <c r="H319" s="32">
        <f t="shared" si="113"/>
        <v>-7375.3</v>
      </c>
      <c r="I319" s="32">
        <f t="shared" si="113"/>
        <v>-7375.3</v>
      </c>
    </row>
    <row r="320" spans="1:9">
      <c r="A320" s="342"/>
      <c r="B320" s="350"/>
      <c r="C320" s="342"/>
      <c r="D320" s="342"/>
      <c r="E320" s="224"/>
      <c r="F320" s="100" t="s">
        <v>404</v>
      </c>
      <c r="G320" s="32">
        <f>-G182</f>
        <v>-7375.3</v>
      </c>
      <c r="H320" s="32">
        <f>+G320</f>
        <v>-7375.3</v>
      </c>
      <c r="I320" s="32">
        <f>+H320</f>
        <v>-7375.3</v>
      </c>
    </row>
    <row r="321" spans="1:9" ht="51.75">
      <c r="A321" s="342"/>
      <c r="B321" s="350"/>
      <c r="C321" s="342"/>
      <c r="D321" s="342"/>
      <c r="E321" s="342">
        <v>12021</v>
      </c>
      <c r="F321" s="12" t="s">
        <v>140</v>
      </c>
      <c r="G321" s="32">
        <f t="shared" ref="G321:I321" si="114">+G323</f>
        <v>-22974</v>
      </c>
      <c r="H321" s="32">
        <f t="shared" si="114"/>
        <v>-27461</v>
      </c>
      <c r="I321" s="32">
        <f t="shared" si="114"/>
        <v>-16507.917000000001</v>
      </c>
    </row>
    <row r="322" spans="1:9">
      <c r="A322" s="342"/>
      <c r="B322" s="350"/>
      <c r="C322" s="342"/>
      <c r="D322" s="342"/>
      <c r="E322" s="342"/>
      <c r="F322" s="12" t="s">
        <v>24</v>
      </c>
      <c r="G322" s="32"/>
      <c r="H322" s="32"/>
      <c r="I322" s="32"/>
    </row>
    <row r="323" spans="1:9" s="35" customFormat="1">
      <c r="A323" s="342"/>
      <c r="B323" s="350"/>
      <c r="C323" s="342"/>
      <c r="D323" s="342"/>
      <c r="E323" s="342"/>
      <c r="F323" s="36" t="s">
        <v>9</v>
      </c>
      <c r="G323" s="31">
        <f t="shared" ref="G323:I323" si="115">+G325</f>
        <v>-22974</v>
      </c>
      <c r="H323" s="31">
        <f t="shared" si="115"/>
        <v>-27461</v>
      </c>
      <c r="I323" s="31">
        <f t="shared" si="115"/>
        <v>-16507.917000000001</v>
      </c>
    </row>
    <row r="324" spans="1:9" ht="34.5">
      <c r="A324" s="342"/>
      <c r="B324" s="350"/>
      <c r="C324" s="342"/>
      <c r="D324" s="342"/>
      <c r="E324" s="342"/>
      <c r="F324" s="12" t="s">
        <v>25</v>
      </c>
      <c r="G324" s="32"/>
      <c r="H324" s="32"/>
      <c r="I324" s="32"/>
    </row>
    <row r="325" spans="1:9">
      <c r="A325" s="342"/>
      <c r="B325" s="350"/>
      <c r="C325" s="342"/>
      <c r="D325" s="342"/>
      <c r="E325" s="342"/>
      <c r="F325" s="12" t="s">
        <v>19</v>
      </c>
      <c r="G325" s="32">
        <f t="shared" ref="G325:I328" si="116">+G326</f>
        <v>-22974</v>
      </c>
      <c r="H325" s="32">
        <f t="shared" si="116"/>
        <v>-27461</v>
      </c>
      <c r="I325" s="32">
        <f t="shared" si="116"/>
        <v>-16507.917000000001</v>
      </c>
    </row>
    <row r="326" spans="1:9">
      <c r="A326" s="342"/>
      <c r="B326" s="350"/>
      <c r="C326" s="342"/>
      <c r="D326" s="342"/>
      <c r="E326" s="342"/>
      <c r="F326" s="12" t="s">
        <v>26</v>
      </c>
      <c r="G326" s="32">
        <f t="shared" si="116"/>
        <v>-22974</v>
      </c>
      <c r="H326" s="32">
        <f t="shared" si="116"/>
        <v>-27461</v>
      </c>
      <c r="I326" s="32">
        <f t="shared" si="116"/>
        <v>-16507.917000000001</v>
      </c>
    </row>
    <row r="327" spans="1:9">
      <c r="A327" s="342"/>
      <c r="B327" s="350"/>
      <c r="C327" s="342"/>
      <c r="D327" s="342"/>
      <c r="E327" s="342"/>
      <c r="F327" s="12" t="s">
        <v>31</v>
      </c>
      <c r="G327" s="32">
        <f t="shared" si="116"/>
        <v>-22974</v>
      </c>
      <c r="H327" s="32">
        <f t="shared" si="116"/>
        <v>-27461</v>
      </c>
      <c r="I327" s="32">
        <f t="shared" si="116"/>
        <v>-16507.917000000001</v>
      </c>
    </row>
    <row r="328" spans="1:9">
      <c r="A328" s="342"/>
      <c r="B328" s="350"/>
      <c r="C328" s="342"/>
      <c r="D328" s="342"/>
      <c r="E328" s="342"/>
      <c r="F328" s="12" t="s">
        <v>32</v>
      </c>
      <c r="G328" s="32">
        <f t="shared" si="116"/>
        <v>-22974</v>
      </c>
      <c r="H328" s="32">
        <f t="shared" si="116"/>
        <v>-27461</v>
      </c>
      <c r="I328" s="32">
        <f t="shared" si="116"/>
        <v>-16507.917000000001</v>
      </c>
    </row>
    <row r="329" spans="1:9" ht="34.5">
      <c r="A329" s="342"/>
      <c r="B329" s="350"/>
      <c r="C329" s="342"/>
      <c r="D329" s="342"/>
      <c r="E329" s="342"/>
      <c r="F329" s="12" t="s">
        <v>112</v>
      </c>
      <c r="G329" s="32">
        <v>-22974</v>
      </c>
      <c r="H329" s="32">
        <v>-27461</v>
      </c>
      <c r="I329" s="32">
        <v>-16507.917000000001</v>
      </c>
    </row>
    <row r="330" spans="1:9" s="35" customFormat="1" ht="24.75" customHeight="1">
      <c r="A330" s="356"/>
      <c r="B330" s="357"/>
      <c r="C330" s="357"/>
      <c r="D330" s="357"/>
      <c r="E330" s="358"/>
      <c r="F330" s="162" t="s">
        <v>66</v>
      </c>
      <c r="G330" s="31">
        <f t="shared" ref="G330" si="117">+G332</f>
        <v>48525.5</v>
      </c>
      <c r="H330" s="31">
        <f>+H332</f>
        <v>84000</v>
      </c>
      <c r="I330" s="31">
        <f t="shared" ref="I330" si="118">+I332</f>
        <v>84000</v>
      </c>
    </row>
    <row r="331" spans="1:9" ht="27" customHeight="1">
      <c r="A331" s="359"/>
      <c r="B331" s="360"/>
      <c r="C331" s="360"/>
      <c r="D331" s="360"/>
      <c r="E331" s="361"/>
      <c r="F331" s="100" t="s">
        <v>18</v>
      </c>
      <c r="G331" s="32"/>
      <c r="H331" s="32"/>
      <c r="I331" s="32"/>
    </row>
    <row r="332" spans="1:9" ht="21.75" customHeight="1">
      <c r="A332" s="342">
        <v>11</v>
      </c>
      <c r="B332" s="355"/>
      <c r="C332" s="355"/>
      <c r="D332" s="355"/>
      <c r="E332" s="355"/>
      <c r="F332" s="162" t="s">
        <v>413</v>
      </c>
      <c r="G332" s="31">
        <f t="shared" ref="G332" si="119">G334</f>
        <v>48525.5</v>
      </c>
      <c r="H332" s="31">
        <f>H334</f>
        <v>84000</v>
      </c>
      <c r="I332" s="31">
        <f>I334</f>
        <v>84000</v>
      </c>
    </row>
    <row r="333" spans="1:9" ht="24.75" customHeight="1">
      <c r="A333" s="342"/>
      <c r="B333" s="355"/>
      <c r="C333" s="355"/>
      <c r="D333" s="355"/>
      <c r="E333" s="355"/>
      <c r="F333" s="100" t="s">
        <v>18</v>
      </c>
      <c r="G333" s="31"/>
      <c r="H333" s="31"/>
      <c r="I333" s="31"/>
    </row>
    <row r="334" spans="1:9" ht="24.75" customHeight="1">
      <c r="A334" s="342"/>
      <c r="B334" s="349" t="s">
        <v>36</v>
      </c>
      <c r="C334" s="355"/>
      <c r="D334" s="355"/>
      <c r="E334" s="355"/>
      <c r="F334" s="162" t="s">
        <v>67</v>
      </c>
      <c r="G334" s="31">
        <f t="shared" ref="G334" si="120">G336</f>
        <v>48525.5</v>
      </c>
      <c r="H334" s="31">
        <f>H336</f>
        <v>84000</v>
      </c>
      <c r="I334" s="31">
        <f>I336</f>
        <v>84000</v>
      </c>
    </row>
    <row r="335" spans="1:9" ht="24.75" customHeight="1">
      <c r="A335" s="342"/>
      <c r="B335" s="349"/>
      <c r="C335" s="355"/>
      <c r="D335" s="355"/>
      <c r="E335" s="355"/>
      <c r="F335" s="100" t="s">
        <v>18</v>
      </c>
      <c r="G335" s="31"/>
      <c r="H335" s="31"/>
      <c r="I335" s="31"/>
    </row>
    <row r="336" spans="1:9" ht="24.75" customHeight="1">
      <c r="A336" s="342"/>
      <c r="B336" s="349"/>
      <c r="C336" s="349" t="s">
        <v>36</v>
      </c>
      <c r="D336" s="355"/>
      <c r="E336" s="355"/>
      <c r="F336" s="162" t="s">
        <v>68</v>
      </c>
      <c r="G336" s="31">
        <f t="shared" ref="G336" si="121">G338</f>
        <v>48525.5</v>
      </c>
      <c r="H336" s="31">
        <f>H338</f>
        <v>84000</v>
      </c>
      <c r="I336" s="31">
        <f>I338</f>
        <v>84000</v>
      </c>
    </row>
    <row r="337" spans="1:9" ht="24.75" customHeight="1">
      <c r="A337" s="342"/>
      <c r="B337" s="349"/>
      <c r="C337" s="349"/>
      <c r="D337" s="355"/>
      <c r="E337" s="355"/>
      <c r="F337" s="100" t="s">
        <v>18</v>
      </c>
      <c r="G337" s="31"/>
      <c r="H337" s="31"/>
      <c r="I337" s="31"/>
    </row>
    <row r="338" spans="1:9" ht="24.75" customHeight="1">
      <c r="A338" s="342"/>
      <c r="B338" s="349"/>
      <c r="C338" s="349"/>
      <c r="D338" s="355"/>
      <c r="E338" s="355"/>
      <c r="F338" s="58" t="s">
        <v>66</v>
      </c>
      <c r="G338" s="31">
        <f t="shared" ref="G338" si="122">G340</f>
        <v>48525.5</v>
      </c>
      <c r="H338" s="31">
        <f>H340</f>
        <v>84000</v>
      </c>
      <c r="I338" s="31">
        <f>I340</f>
        <v>84000</v>
      </c>
    </row>
    <row r="339" spans="1:9" ht="24.75" customHeight="1">
      <c r="A339" s="342"/>
      <c r="B339" s="349"/>
      <c r="C339" s="349"/>
      <c r="D339" s="355"/>
      <c r="E339" s="355"/>
      <c r="F339" s="56" t="s">
        <v>18</v>
      </c>
      <c r="G339" s="31"/>
      <c r="H339" s="31"/>
      <c r="I339" s="31"/>
    </row>
    <row r="340" spans="1:9" ht="24.75" customHeight="1">
      <c r="A340" s="342"/>
      <c r="B340" s="349"/>
      <c r="C340" s="349"/>
      <c r="D340" s="341" t="s">
        <v>69</v>
      </c>
      <c r="E340" s="341"/>
      <c r="F340" s="12" t="s">
        <v>68</v>
      </c>
      <c r="G340" s="32">
        <f>+G342+G350</f>
        <v>48525.5</v>
      </c>
      <c r="H340" s="32">
        <f>+H342+H350</f>
        <v>84000</v>
      </c>
      <c r="I340" s="32">
        <f>+I342+I350</f>
        <v>84000</v>
      </c>
    </row>
    <row r="341" spans="1:9" ht="24.75" customHeight="1">
      <c r="A341" s="342"/>
      <c r="B341" s="349"/>
      <c r="C341" s="349"/>
      <c r="D341" s="341"/>
      <c r="E341" s="341"/>
      <c r="F341" s="12" t="s">
        <v>18</v>
      </c>
      <c r="G341" s="59"/>
      <c r="H341" s="32"/>
      <c r="I341" s="32"/>
    </row>
    <row r="342" spans="1:9" ht="24.75" customHeight="1">
      <c r="A342" s="342"/>
      <c r="B342" s="349"/>
      <c r="C342" s="349"/>
      <c r="D342" s="341"/>
      <c r="E342" s="341" t="s">
        <v>70</v>
      </c>
      <c r="F342" s="12" t="s">
        <v>68</v>
      </c>
      <c r="G342" s="32">
        <f t="shared" ref="G342" si="123">G344</f>
        <v>49749.5</v>
      </c>
      <c r="H342" s="32">
        <f>H344</f>
        <v>160840.5</v>
      </c>
      <c r="I342" s="32">
        <f>I344</f>
        <v>261114.5</v>
      </c>
    </row>
    <row r="343" spans="1:9" ht="24.75" customHeight="1">
      <c r="A343" s="342"/>
      <c r="B343" s="349"/>
      <c r="C343" s="349"/>
      <c r="D343" s="341"/>
      <c r="E343" s="341"/>
      <c r="F343" s="12" t="s">
        <v>24</v>
      </c>
      <c r="G343" s="32"/>
      <c r="H343" s="32"/>
      <c r="I343" s="32"/>
    </row>
    <row r="344" spans="1:9" ht="24.75" customHeight="1">
      <c r="A344" s="342"/>
      <c r="B344" s="349"/>
      <c r="C344" s="349"/>
      <c r="D344" s="341"/>
      <c r="E344" s="341"/>
      <c r="F344" s="68" t="s">
        <v>66</v>
      </c>
      <c r="G344" s="32">
        <f t="shared" ref="G344" si="124">G346</f>
        <v>49749.5</v>
      </c>
      <c r="H344" s="32">
        <f>H346</f>
        <v>160840.5</v>
      </c>
      <c r="I344" s="32">
        <f>I346</f>
        <v>261114.5</v>
      </c>
    </row>
    <row r="345" spans="1:9" ht="38.25" customHeight="1">
      <c r="A345" s="342"/>
      <c r="B345" s="349"/>
      <c r="C345" s="349"/>
      <c r="D345" s="341"/>
      <c r="E345" s="341"/>
      <c r="F345" s="12" t="s">
        <v>25</v>
      </c>
      <c r="G345" s="32"/>
      <c r="H345" s="32"/>
      <c r="I345" s="32"/>
    </row>
    <row r="346" spans="1:9" ht="24.75" customHeight="1">
      <c r="A346" s="342"/>
      <c r="B346" s="349"/>
      <c r="C346" s="349"/>
      <c r="D346" s="341"/>
      <c r="E346" s="341"/>
      <c r="F346" s="12" t="s">
        <v>19</v>
      </c>
      <c r="G346" s="32">
        <f t="shared" ref="G346:I348" si="125">G347</f>
        <v>49749.5</v>
      </c>
      <c r="H346" s="32">
        <f t="shared" si="125"/>
        <v>160840.5</v>
      </c>
      <c r="I346" s="32">
        <f t="shared" si="125"/>
        <v>261114.5</v>
      </c>
    </row>
    <row r="347" spans="1:9" ht="24.75" customHeight="1">
      <c r="A347" s="342"/>
      <c r="B347" s="349"/>
      <c r="C347" s="349"/>
      <c r="D347" s="341"/>
      <c r="E347" s="341"/>
      <c r="F347" s="12" t="s">
        <v>26</v>
      </c>
      <c r="G347" s="32">
        <f t="shared" si="125"/>
        <v>49749.5</v>
      </c>
      <c r="H347" s="32">
        <f t="shared" si="125"/>
        <v>160840.5</v>
      </c>
      <c r="I347" s="32">
        <f t="shared" si="125"/>
        <v>261114.5</v>
      </c>
    </row>
    <row r="348" spans="1:9" ht="24.75" customHeight="1">
      <c r="A348" s="342"/>
      <c r="B348" s="349"/>
      <c r="C348" s="349"/>
      <c r="D348" s="341"/>
      <c r="E348" s="341"/>
      <c r="F348" s="12" t="s">
        <v>71</v>
      </c>
      <c r="G348" s="32">
        <f>G349</f>
        <v>49749.5</v>
      </c>
      <c r="H348" s="32">
        <f>H349</f>
        <v>160840.5</v>
      </c>
      <c r="I348" s="32">
        <f t="shared" si="125"/>
        <v>261114.5</v>
      </c>
    </row>
    <row r="349" spans="1:9" ht="24.75" customHeight="1">
      <c r="A349" s="342"/>
      <c r="B349" s="349"/>
      <c r="C349" s="349"/>
      <c r="D349" s="341"/>
      <c r="E349" s="341"/>
      <c r="F349" s="12" t="s">
        <v>72</v>
      </c>
      <c r="G349" s="70">
        <f>G163+'Հավելված 7'!G42+'Հավելված 7'!G11*-1</f>
        <v>49749.5</v>
      </c>
      <c r="H349" s="70">
        <f>H163+'Հավելված 7'!J42+'Հավելված 7'!J11*-1</f>
        <v>160840.5</v>
      </c>
      <c r="I349" s="70">
        <f>I163+'Հավելված 7'!J42+'Հավելված 7'!J11*-1</f>
        <v>261114.5</v>
      </c>
    </row>
    <row r="350" spans="1:9" ht="24.75" customHeight="1">
      <c r="A350" s="342"/>
      <c r="B350" s="349"/>
      <c r="C350" s="349"/>
      <c r="D350" s="341"/>
      <c r="E350" s="341" t="s">
        <v>70</v>
      </c>
      <c r="F350" s="12" t="s">
        <v>68</v>
      </c>
      <c r="G350" s="32">
        <f t="shared" ref="G350" si="126">G352</f>
        <v>-1224</v>
      </c>
      <c r="H350" s="32">
        <f>H352</f>
        <v>-76840.5</v>
      </c>
      <c r="I350" s="32">
        <f>I352</f>
        <v>-177114.5</v>
      </c>
    </row>
    <row r="351" spans="1:9" ht="24.75" customHeight="1">
      <c r="A351" s="342"/>
      <c r="B351" s="349"/>
      <c r="C351" s="349"/>
      <c r="D351" s="341"/>
      <c r="E351" s="341"/>
      <c r="F351" s="12" t="s">
        <v>24</v>
      </c>
      <c r="G351" s="32"/>
      <c r="H351" s="32"/>
      <c r="I351" s="32"/>
    </row>
    <row r="352" spans="1:9" ht="24.75" customHeight="1">
      <c r="A352" s="342"/>
      <c r="B352" s="349"/>
      <c r="C352" s="349"/>
      <c r="D352" s="341"/>
      <c r="E352" s="341"/>
      <c r="F352" s="68" t="s">
        <v>66</v>
      </c>
      <c r="G352" s="32">
        <f t="shared" ref="G352" si="127">G354</f>
        <v>-1224</v>
      </c>
      <c r="H352" s="32">
        <f>H354</f>
        <v>-76840.5</v>
      </c>
      <c r="I352" s="32">
        <f>I354</f>
        <v>-177114.5</v>
      </c>
    </row>
    <row r="353" spans="1:9" ht="38.25" customHeight="1">
      <c r="A353" s="342"/>
      <c r="B353" s="349"/>
      <c r="C353" s="349"/>
      <c r="D353" s="341"/>
      <c r="E353" s="341"/>
      <c r="F353" s="12" t="s">
        <v>25</v>
      </c>
      <c r="G353" s="32"/>
      <c r="H353" s="32"/>
      <c r="I353" s="32"/>
    </row>
    <row r="354" spans="1:9" ht="24.75" customHeight="1">
      <c r="A354" s="342"/>
      <c r="B354" s="349"/>
      <c r="C354" s="349"/>
      <c r="D354" s="341"/>
      <c r="E354" s="341"/>
      <c r="F354" s="12" t="s">
        <v>19</v>
      </c>
      <c r="G354" s="32">
        <f t="shared" ref="G354:I356" si="128">G355</f>
        <v>-1224</v>
      </c>
      <c r="H354" s="32">
        <f t="shared" si="128"/>
        <v>-76840.5</v>
      </c>
      <c r="I354" s="32">
        <f t="shared" si="128"/>
        <v>-177114.5</v>
      </c>
    </row>
    <row r="355" spans="1:9" ht="24.75" customHeight="1">
      <c r="A355" s="342"/>
      <c r="B355" s="349"/>
      <c r="C355" s="349"/>
      <c r="D355" s="341"/>
      <c r="E355" s="341"/>
      <c r="F355" s="12" t="s">
        <v>26</v>
      </c>
      <c r="G355" s="32">
        <f t="shared" si="128"/>
        <v>-1224</v>
      </c>
      <c r="H355" s="32">
        <f t="shared" si="128"/>
        <v>-76840.5</v>
      </c>
      <c r="I355" s="32">
        <f t="shared" si="128"/>
        <v>-177114.5</v>
      </c>
    </row>
    <row r="356" spans="1:9" ht="24.75" customHeight="1">
      <c r="A356" s="342"/>
      <c r="B356" s="349"/>
      <c r="C356" s="349"/>
      <c r="D356" s="341"/>
      <c r="E356" s="341"/>
      <c r="F356" s="12" t="s">
        <v>71</v>
      </c>
      <c r="G356" s="32">
        <f t="shared" si="128"/>
        <v>-1224</v>
      </c>
      <c r="H356" s="32">
        <f>H357</f>
        <v>-76840.5</v>
      </c>
      <c r="I356" s="32">
        <f t="shared" si="128"/>
        <v>-177114.5</v>
      </c>
    </row>
    <row r="357" spans="1:9" ht="24.75" customHeight="1">
      <c r="A357" s="342"/>
      <c r="B357" s="349"/>
      <c r="C357" s="349"/>
      <c r="D357" s="341"/>
      <c r="E357" s="341"/>
      <c r="F357" s="12" t="s">
        <v>72</v>
      </c>
      <c r="G357" s="32">
        <f>(G163+'Հավելված 7'!G42)*-1</f>
        <v>-1224</v>
      </c>
      <c r="H357" s="32">
        <f>(H163+'Հավելված 7'!J42)*-1</f>
        <v>-76840.5</v>
      </c>
      <c r="I357" s="32">
        <f>(I163+'Հավելված 7'!M42)*-1</f>
        <v>-177114.5</v>
      </c>
    </row>
    <row r="358" spans="1:9">
      <c r="H358" s="13"/>
      <c r="I358" s="13"/>
    </row>
    <row r="359" spans="1:9">
      <c r="G359" s="161"/>
      <c r="H359" s="161"/>
      <c r="I359" s="161"/>
    </row>
  </sheetData>
  <mergeCells count="87">
    <mergeCell ref="D219:D282"/>
    <mergeCell ref="D98:D171"/>
    <mergeCell ref="E145:E153"/>
    <mergeCell ref="E154:E162"/>
    <mergeCell ref="E127:E135"/>
    <mergeCell ref="E239:E282"/>
    <mergeCell ref="D283:D329"/>
    <mergeCell ref="E38:E46"/>
    <mergeCell ref="E208:E218"/>
    <mergeCell ref="D183:D218"/>
    <mergeCell ref="E185:E196"/>
    <mergeCell ref="E183:E184"/>
    <mergeCell ref="E197:E207"/>
    <mergeCell ref="E221:E229"/>
    <mergeCell ref="E321:E329"/>
    <mergeCell ref="E294:E302"/>
    <mergeCell ref="E303:E311"/>
    <mergeCell ref="E98:E99"/>
    <mergeCell ref="D18:D91"/>
    <mergeCell ref="E285:E293"/>
    <mergeCell ref="E136:E144"/>
    <mergeCell ref="D172:D182"/>
    <mergeCell ref="F1:I1"/>
    <mergeCell ref="D2:I2"/>
    <mergeCell ref="A3:I3"/>
    <mergeCell ref="A5:C5"/>
    <mergeCell ref="D5:E5"/>
    <mergeCell ref="F5:F6"/>
    <mergeCell ref="G5:I5"/>
    <mergeCell ref="A7:A8"/>
    <mergeCell ref="B7:B8"/>
    <mergeCell ref="C7:C8"/>
    <mergeCell ref="D7:D8"/>
    <mergeCell ref="E7:E8"/>
    <mergeCell ref="A330:E331"/>
    <mergeCell ref="A332:A357"/>
    <mergeCell ref="B332:E333"/>
    <mergeCell ref="B334:B357"/>
    <mergeCell ref="C334:E335"/>
    <mergeCell ref="C336:C357"/>
    <mergeCell ref="D336:E337"/>
    <mergeCell ref="D338:E339"/>
    <mergeCell ref="D340:D357"/>
    <mergeCell ref="E340:E341"/>
    <mergeCell ref="E342:E349"/>
    <mergeCell ref="E350:E357"/>
    <mergeCell ref="D94:D95"/>
    <mergeCell ref="E94:E95"/>
    <mergeCell ref="D96:D97"/>
    <mergeCell ref="E96:E97"/>
    <mergeCell ref="D9:D10"/>
    <mergeCell ref="E29:E37"/>
    <mergeCell ref="E83:E91"/>
    <mergeCell ref="D92:D93"/>
    <mergeCell ref="E92:E93"/>
    <mergeCell ref="D14:D15"/>
    <mergeCell ref="E14:E15"/>
    <mergeCell ref="D16:D17"/>
    <mergeCell ref="E16:E17"/>
    <mergeCell ref="E20:E28"/>
    <mergeCell ref="E18:E19"/>
    <mergeCell ref="E65:E73"/>
    <mergeCell ref="E74:E82"/>
    <mergeCell ref="E47:E55"/>
    <mergeCell ref="E56:E64"/>
    <mergeCell ref="E9:E10"/>
    <mergeCell ref="D12:D13"/>
    <mergeCell ref="E12:E13"/>
    <mergeCell ref="A9:A10"/>
    <mergeCell ref="B9:B10"/>
    <mergeCell ref="C9:C10"/>
    <mergeCell ref="C92:C93"/>
    <mergeCell ref="B12:B91"/>
    <mergeCell ref="A11:A329"/>
    <mergeCell ref="B92:B329"/>
    <mergeCell ref="C94:C329"/>
    <mergeCell ref="C14:C91"/>
    <mergeCell ref="C12:C13"/>
    <mergeCell ref="E283:E284"/>
    <mergeCell ref="E163:E171"/>
    <mergeCell ref="E219:E220"/>
    <mergeCell ref="E230:E238"/>
    <mergeCell ref="E100:E108"/>
    <mergeCell ref="E109:E117"/>
    <mergeCell ref="E118:E126"/>
    <mergeCell ref="E172:E173"/>
    <mergeCell ref="E174:E182"/>
  </mergeCells>
  <pageMargins left="0.23622047244094491" right="0.19685039370078741" top="0.35433070866141736" bottom="0.23622047244094491" header="0.27559055118110237" footer="0.19685039370078741"/>
  <pageSetup paperSize="9" scale="51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54837-80BE-4E82-8709-4FD71B62BACD}">
  <sheetPr codeName="Sheet4">
    <pageSetUpPr fitToPage="1"/>
  </sheetPr>
  <dimension ref="A1:G15"/>
  <sheetViews>
    <sheetView topLeftCell="A4" zoomScale="89" zoomScaleNormal="89" workbookViewId="0">
      <selection activeCell="G8" sqref="G8"/>
    </sheetView>
  </sheetViews>
  <sheetFormatPr defaultRowHeight="13.5"/>
  <cols>
    <col min="1" max="1" width="17.85546875" style="28" customWidth="1"/>
    <col min="2" max="2" width="16.42578125" style="28" customWidth="1"/>
    <col min="3" max="3" width="10.5703125" style="28" customWidth="1"/>
    <col min="4" max="4" width="10.42578125" style="28" customWidth="1"/>
    <col min="5" max="5" width="55.140625" style="28" customWidth="1"/>
    <col min="6" max="6" width="80.5703125" style="28" customWidth="1"/>
    <col min="7" max="7" width="39.28515625" style="28" customWidth="1"/>
    <col min="8" max="9" width="9.140625" style="28"/>
    <col min="10" max="10" width="10.7109375" style="28" bestFit="1" customWidth="1"/>
    <col min="11" max="256" width="9.140625" style="28"/>
    <col min="257" max="257" width="13.7109375" style="28" customWidth="1"/>
    <col min="258" max="258" width="25.28515625" style="28" customWidth="1"/>
    <col min="259" max="259" width="21.42578125" style="28" customWidth="1"/>
    <col min="260" max="260" width="16.42578125" style="28" customWidth="1"/>
    <col min="261" max="261" width="15.85546875" style="28" customWidth="1"/>
    <col min="262" max="262" width="45" style="28" customWidth="1"/>
    <col min="263" max="263" width="25" style="28" customWidth="1"/>
    <col min="264" max="512" width="9.140625" style="28"/>
    <col min="513" max="513" width="13.7109375" style="28" customWidth="1"/>
    <col min="514" max="514" width="25.28515625" style="28" customWidth="1"/>
    <col min="515" max="515" width="21.42578125" style="28" customWidth="1"/>
    <col min="516" max="516" width="16.42578125" style="28" customWidth="1"/>
    <col min="517" max="517" width="15.85546875" style="28" customWidth="1"/>
    <col min="518" max="518" width="45" style="28" customWidth="1"/>
    <col min="519" max="519" width="25" style="28" customWidth="1"/>
    <col min="520" max="768" width="9.140625" style="28"/>
    <col min="769" max="769" width="13.7109375" style="28" customWidth="1"/>
    <col min="770" max="770" width="25.28515625" style="28" customWidth="1"/>
    <col min="771" max="771" width="21.42578125" style="28" customWidth="1"/>
    <col min="772" max="772" width="16.42578125" style="28" customWidth="1"/>
    <col min="773" max="773" width="15.85546875" style="28" customWidth="1"/>
    <col min="774" max="774" width="45" style="28" customWidth="1"/>
    <col min="775" max="775" width="25" style="28" customWidth="1"/>
    <col min="776" max="1024" width="9.140625" style="28"/>
    <col min="1025" max="1025" width="13.7109375" style="28" customWidth="1"/>
    <col min="1026" max="1026" width="25.28515625" style="28" customWidth="1"/>
    <col min="1027" max="1027" width="21.42578125" style="28" customWidth="1"/>
    <col min="1028" max="1028" width="16.42578125" style="28" customWidth="1"/>
    <col min="1029" max="1029" width="15.85546875" style="28" customWidth="1"/>
    <col min="1030" max="1030" width="45" style="28" customWidth="1"/>
    <col min="1031" max="1031" width="25" style="28" customWidth="1"/>
    <col min="1032" max="1280" width="9.140625" style="28"/>
    <col min="1281" max="1281" width="13.7109375" style="28" customWidth="1"/>
    <col min="1282" max="1282" width="25.28515625" style="28" customWidth="1"/>
    <col min="1283" max="1283" width="21.42578125" style="28" customWidth="1"/>
    <col min="1284" max="1284" width="16.42578125" style="28" customWidth="1"/>
    <col min="1285" max="1285" width="15.85546875" style="28" customWidth="1"/>
    <col min="1286" max="1286" width="45" style="28" customWidth="1"/>
    <col min="1287" max="1287" width="25" style="28" customWidth="1"/>
    <col min="1288" max="1536" width="9.140625" style="28"/>
    <col min="1537" max="1537" width="13.7109375" style="28" customWidth="1"/>
    <col min="1538" max="1538" width="25.28515625" style="28" customWidth="1"/>
    <col min="1539" max="1539" width="21.42578125" style="28" customWidth="1"/>
    <col min="1540" max="1540" width="16.42578125" style="28" customWidth="1"/>
    <col min="1541" max="1541" width="15.85546875" style="28" customWidth="1"/>
    <col min="1542" max="1542" width="45" style="28" customWidth="1"/>
    <col min="1543" max="1543" width="25" style="28" customWidth="1"/>
    <col min="1544" max="1792" width="9.140625" style="28"/>
    <col min="1793" max="1793" width="13.7109375" style="28" customWidth="1"/>
    <col min="1794" max="1794" width="25.28515625" style="28" customWidth="1"/>
    <col min="1795" max="1795" width="21.42578125" style="28" customWidth="1"/>
    <col min="1796" max="1796" width="16.42578125" style="28" customWidth="1"/>
    <col min="1797" max="1797" width="15.85546875" style="28" customWidth="1"/>
    <col min="1798" max="1798" width="45" style="28" customWidth="1"/>
    <col min="1799" max="1799" width="25" style="28" customWidth="1"/>
    <col min="1800" max="2048" width="9.140625" style="28"/>
    <col min="2049" max="2049" width="13.7109375" style="28" customWidth="1"/>
    <col min="2050" max="2050" width="25.28515625" style="28" customWidth="1"/>
    <col min="2051" max="2051" width="21.42578125" style="28" customWidth="1"/>
    <col min="2052" max="2052" width="16.42578125" style="28" customWidth="1"/>
    <col min="2053" max="2053" width="15.85546875" style="28" customWidth="1"/>
    <col min="2054" max="2054" width="45" style="28" customWidth="1"/>
    <col min="2055" max="2055" width="25" style="28" customWidth="1"/>
    <col min="2056" max="2304" width="9.140625" style="28"/>
    <col min="2305" max="2305" width="13.7109375" style="28" customWidth="1"/>
    <col min="2306" max="2306" width="25.28515625" style="28" customWidth="1"/>
    <col min="2307" max="2307" width="21.42578125" style="28" customWidth="1"/>
    <col min="2308" max="2308" width="16.42578125" style="28" customWidth="1"/>
    <col min="2309" max="2309" width="15.85546875" style="28" customWidth="1"/>
    <col min="2310" max="2310" width="45" style="28" customWidth="1"/>
    <col min="2311" max="2311" width="25" style="28" customWidth="1"/>
    <col min="2312" max="2560" width="9.140625" style="28"/>
    <col min="2561" max="2561" width="13.7109375" style="28" customWidth="1"/>
    <col min="2562" max="2562" width="25.28515625" style="28" customWidth="1"/>
    <col min="2563" max="2563" width="21.42578125" style="28" customWidth="1"/>
    <col min="2564" max="2564" width="16.42578125" style="28" customWidth="1"/>
    <col min="2565" max="2565" width="15.85546875" style="28" customWidth="1"/>
    <col min="2566" max="2566" width="45" style="28" customWidth="1"/>
    <col min="2567" max="2567" width="25" style="28" customWidth="1"/>
    <col min="2568" max="2816" width="9.140625" style="28"/>
    <col min="2817" max="2817" width="13.7109375" style="28" customWidth="1"/>
    <col min="2818" max="2818" width="25.28515625" style="28" customWidth="1"/>
    <col min="2819" max="2819" width="21.42578125" style="28" customWidth="1"/>
    <col min="2820" max="2820" width="16.42578125" style="28" customWidth="1"/>
    <col min="2821" max="2821" width="15.85546875" style="28" customWidth="1"/>
    <col min="2822" max="2822" width="45" style="28" customWidth="1"/>
    <col min="2823" max="2823" width="25" style="28" customWidth="1"/>
    <col min="2824" max="3072" width="9.140625" style="28"/>
    <col min="3073" max="3073" width="13.7109375" style="28" customWidth="1"/>
    <col min="3074" max="3074" width="25.28515625" style="28" customWidth="1"/>
    <col min="3075" max="3075" width="21.42578125" style="28" customWidth="1"/>
    <col min="3076" max="3076" width="16.42578125" style="28" customWidth="1"/>
    <col min="3077" max="3077" width="15.85546875" style="28" customWidth="1"/>
    <col min="3078" max="3078" width="45" style="28" customWidth="1"/>
    <col min="3079" max="3079" width="25" style="28" customWidth="1"/>
    <col min="3080" max="3328" width="9.140625" style="28"/>
    <col min="3329" max="3329" width="13.7109375" style="28" customWidth="1"/>
    <col min="3330" max="3330" width="25.28515625" style="28" customWidth="1"/>
    <col min="3331" max="3331" width="21.42578125" style="28" customWidth="1"/>
    <col min="3332" max="3332" width="16.42578125" style="28" customWidth="1"/>
    <col min="3333" max="3333" width="15.85546875" style="28" customWidth="1"/>
    <col min="3334" max="3334" width="45" style="28" customWidth="1"/>
    <col min="3335" max="3335" width="25" style="28" customWidth="1"/>
    <col min="3336" max="3584" width="9.140625" style="28"/>
    <col min="3585" max="3585" width="13.7109375" style="28" customWidth="1"/>
    <col min="3586" max="3586" width="25.28515625" style="28" customWidth="1"/>
    <col min="3587" max="3587" width="21.42578125" style="28" customWidth="1"/>
    <col min="3588" max="3588" width="16.42578125" style="28" customWidth="1"/>
    <col min="3589" max="3589" width="15.85546875" style="28" customWidth="1"/>
    <col min="3590" max="3590" width="45" style="28" customWidth="1"/>
    <col min="3591" max="3591" width="25" style="28" customWidth="1"/>
    <col min="3592" max="3840" width="9.140625" style="28"/>
    <col min="3841" max="3841" width="13.7109375" style="28" customWidth="1"/>
    <col min="3842" max="3842" width="25.28515625" style="28" customWidth="1"/>
    <col min="3843" max="3843" width="21.42578125" style="28" customWidth="1"/>
    <col min="3844" max="3844" width="16.42578125" style="28" customWidth="1"/>
    <col min="3845" max="3845" width="15.85546875" style="28" customWidth="1"/>
    <col min="3846" max="3846" width="45" style="28" customWidth="1"/>
    <col min="3847" max="3847" width="25" style="28" customWidth="1"/>
    <col min="3848" max="4096" width="9.140625" style="28"/>
    <col min="4097" max="4097" width="13.7109375" style="28" customWidth="1"/>
    <col min="4098" max="4098" width="25.28515625" style="28" customWidth="1"/>
    <col min="4099" max="4099" width="21.42578125" style="28" customWidth="1"/>
    <col min="4100" max="4100" width="16.42578125" style="28" customWidth="1"/>
    <col min="4101" max="4101" width="15.85546875" style="28" customWidth="1"/>
    <col min="4102" max="4102" width="45" style="28" customWidth="1"/>
    <col min="4103" max="4103" width="25" style="28" customWidth="1"/>
    <col min="4104" max="4352" width="9.140625" style="28"/>
    <col min="4353" max="4353" width="13.7109375" style="28" customWidth="1"/>
    <col min="4354" max="4354" width="25.28515625" style="28" customWidth="1"/>
    <col min="4355" max="4355" width="21.42578125" style="28" customWidth="1"/>
    <col min="4356" max="4356" width="16.42578125" style="28" customWidth="1"/>
    <col min="4357" max="4357" width="15.85546875" style="28" customWidth="1"/>
    <col min="4358" max="4358" width="45" style="28" customWidth="1"/>
    <col min="4359" max="4359" width="25" style="28" customWidth="1"/>
    <col min="4360" max="4608" width="9.140625" style="28"/>
    <col min="4609" max="4609" width="13.7109375" style="28" customWidth="1"/>
    <col min="4610" max="4610" width="25.28515625" style="28" customWidth="1"/>
    <col min="4611" max="4611" width="21.42578125" style="28" customWidth="1"/>
    <col min="4612" max="4612" width="16.42578125" style="28" customWidth="1"/>
    <col min="4613" max="4613" width="15.85546875" style="28" customWidth="1"/>
    <col min="4614" max="4614" width="45" style="28" customWidth="1"/>
    <col min="4615" max="4615" width="25" style="28" customWidth="1"/>
    <col min="4616" max="4864" width="9.140625" style="28"/>
    <col min="4865" max="4865" width="13.7109375" style="28" customWidth="1"/>
    <col min="4866" max="4866" width="25.28515625" style="28" customWidth="1"/>
    <col min="4867" max="4867" width="21.42578125" style="28" customWidth="1"/>
    <col min="4868" max="4868" width="16.42578125" style="28" customWidth="1"/>
    <col min="4869" max="4869" width="15.85546875" style="28" customWidth="1"/>
    <col min="4870" max="4870" width="45" style="28" customWidth="1"/>
    <col min="4871" max="4871" width="25" style="28" customWidth="1"/>
    <col min="4872" max="5120" width="9.140625" style="28"/>
    <col min="5121" max="5121" width="13.7109375" style="28" customWidth="1"/>
    <col min="5122" max="5122" width="25.28515625" style="28" customWidth="1"/>
    <col min="5123" max="5123" width="21.42578125" style="28" customWidth="1"/>
    <col min="5124" max="5124" width="16.42578125" style="28" customWidth="1"/>
    <col min="5125" max="5125" width="15.85546875" style="28" customWidth="1"/>
    <col min="5126" max="5126" width="45" style="28" customWidth="1"/>
    <col min="5127" max="5127" width="25" style="28" customWidth="1"/>
    <col min="5128" max="5376" width="9.140625" style="28"/>
    <col min="5377" max="5377" width="13.7109375" style="28" customWidth="1"/>
    <col min="5378" max="5378" width="25.28515625" style="28" customWidth="1"/>
    <col min="5379" max="5379" width="21.42578125" style="28" customWidth="1"/>
    <col min="5380" max="5380" width="16.42578125" style="28" customWidth="1"/>
    <col min="5381" max="5381" width="15.85546875" style="28" customWidth="1"/>
    <col min="5382" max="5382" width="45" style="28" customWidth="1"/>
    <col min="5383" max="5383" width="25" style="28" customWidth="1"/>
    <col min="5384" max="5632" width="9.140625" style="28"/>
    <col min="5633" max="5633" width="13.7109375" style="28" customWidth="1"/>
    <col min="5634" max="5634" width="25.28515625" style="28" customWidth="1"/>
    <col min="5635" max="5635" width="21.42578125" style="28" customWidth="1"/>
    <col min="5636" max="5636" width="16.42578125" style="28" customWidth="1"/>
    <col min="5637" max="5637" width="15.85546875" style="28" customWidth="1"/>
    <col min="5638" max="5638" width="45" style="28" customWidth="1"/>
    <col min="5639" max="5639" width="25" style="28" customWidth="1"/>
    <col min="5640" max="5888" width="9.140625" style="28"/>
    <col min="5889" max="5889" width="13.7109375" style="28" customWidth="1"/>
    <col min="5890" max="5890" width="25.28515625" style="28" customWidth="1"/>
    <col min="5891" max="5891" width="21.42578125" style="28" customWidth="1"/>
    <col min="5892" max="5892" width="16.42578125" style="28" customWidth="1"/>
    <col min="5893" max="5893" width="15.85546875" style="28" customWidth="1"/>
    <col min="5894" max="5894" width="45" style="28" customWidth="1"/>
    <col min="5895" max="5895" width="25" style="28" customWidth="1"/>
    <col min="5896" max="6144" width="9.140625" style="28"/>
    <col min="6145" max="6145" width="13.7109375" style="28" customWidth="1"/>
    <col min="6146" max="6146" width="25.28515625" style="28" customWidth="1"/>
    <col min="6147" max="6147" width="21.42578125" style="28" customWidth="1"/>
    <col min="6148" max="6148" width="16.42578125" style="28" customWidth="1"/>
    <col min="6149" max="6149" width="15.85546875" style="28" customWidth="1"/>
    <col min="6150" max="6150" width="45" style="28" customWidth="1"/>
    <col min="6151" max="6151" width="25" style="28" customWidth="1"/>
    <col min="6152" max="6400" width="9.140625" style="28"/>
    <col min="6401" max="6401" width="13.7109375" style="28" customWidth="1"/>
    <col min="6402" max="6402" width="25.28515625" style="28" customWidth="1"/>
    <col min="6403" max="6403" width="21.42578125" style="28" customWidth="1"/>
    <col min="6404" max="6404" width="16.42578125" style="28" customWidth="1"/>
    <col min="6405" max="6405" width="15.85546875" style="28" customWidth="1"/>
    <col min="6406" max="6406" width="45" style="28" customWidth="1"/>
    <col min="6407" max="6407" width="25" style="28" customWidth="1"/>
    <col min="6408" max="6656" width="9.140625" style="28"/>
    <col min="6657" max="6657" width="13.7109375" style="28" customWidth="1"/>
    <col min="6658" max="6658" width="25.28515625" style="28" customWidth="1"/>
    <col min="6659" max="6659" width="21.42578125" style="28" customWidth="1"/>
    <col min="6660" max="6660" width="16.42578125" style="28" customWidth="1"/>
    <col min="6661" max="6661" width="15.85546875" style="28" customWidth="1"/>
    <col min="6662" max="6662" width="45" style="28" customWidth="1"/>
    <col min="6663" max="6663" width="25" style="28" customWidth="1"/>
    <col min="6664" max="6912" width="9.140625" style="28"/>
    <col min="6913" max="6913" width="13.7109375" style="28" customWidth="1"/>
    <col min="6914" max="6914" width="25.28515625" style="28" customWidth="1"/>
    <col min="6915" max="6915" width="21.42578125" style="28" customWidth="1"/>
    <col min="6916" max="6916" width="16.42578125" style="28" customWidth="1"/>
    <col min="6917" max="6917" width="15.85546875" style="28" customWidth="1"/>
    <col min="6918" max="6918" width="45" style="28" customWidth="1"/>
    <col min="6919" max="6919" width="25" style="28" customWidth="1"/>
    <col min="6920" max="7168" width="9.140625" style="28"/>
    <col min="7169" max="7169" width="13.7109375" style="28" customWidth="1"/>
    <col min="7170" max="7170" width="25.28515625" style="28" customWidth="1"/>
    <col min="7171" max="7171" width="21.42578125" style="28" customWidth="1"/>
    <col min="7172" max="7172" width="16.42578125" style="28" customWidth="1"/>
    <col min="7173" max="7173" width="15.85546875" style="28" customWidth="1"/>
    <col min="7174" max="7174" width="45" style="28" customWidth="1"/>
    <col min="7175" max="7175" width="25" style="28" customWidth="1"/>
    <col min="7176" max="7424" width="9.140625" style="28"/>
    <col min="7425" max="7425" width="13.7109375" style="28" customWidth="1"/>
    <col min="7426" max="7426" width="25.28515625" style="28" customWidth="1"/>
    <col min="7427" max="7427" width="21.42578125" style="28" customWidth="1"/>
    <col min="7428" max="7428" width="16.42578125" style="28" customWidth="1"/>
    <col min="7429" max="7429" width="15.85546875" style="28" customWidth="1"/>
    <col min="7430" max="7430" width="45" style="28" customWidth="1"/>
    <col min="7431" max="7431" width="25" style="28" customWidth="1"/>
    <col min="7432" max="7680" width="9.140625" style="28"/>
    <col min="7681" max="7681" width="13.7109375" style="28" customWidth="1"/>
    <col min="7682" max="7682" width="25.28515625" style="28" customWidth="1"/>
    <col min="7683" max="7683" width="21.42578125" style="28" customWidth="1"/>
    <col min="7684" max="7684" width="16.42578125" style="28" customWidth="1"/>
    <col min="7685" max="7685" width="15.85546875" style="28" customWidth="1"/>
    <col min="7686" max="7686" width="45" style="28" customWidth="1"/>
    <col min="7687" max="7687" width="25" style="28" customWidth="1"/>
    <col min="7688" max="7936" width="9.140625" style="28"/>
    <col min="7937" max="7937" width="13.7109375" style="28" customWidth="1"/>
    <col min="7938" max="7938" width="25.28515625" style="28" customWidth="1"/>
    <col min="7939" max="7939" width="21.42578125" style="28" customWidth="1"/>
    <col min="7940" max="7940" width="16.42578125" style="28" customWidth="1"/>
    <col min="7941" max="7941" width="15.85546875" style="28" customWidth="1"/>
    <col min="7942" max="7942" width="45" style="28" customWidth="1"/>
    <col min="7943" max="7943" width="25" style="28" customWidth="1"/>
    <col min="7944" max="8192" width="9.140625" style="28"/>
    <col min="8193" max="8193" width="13.7109375" style="28" customWidth="1"/>
    <col min="8194" max="8194" width="25.28515625" style="28" customWidth="1"/>
    <col min="8195" max="8195" width="21.42578125" style="28" customWidth="1"/>
    <col min="8196" max="8196" width="16.42578125" style="28" customWidth="1"/>
    <col min="8197" max="8197" width="15.85546875" style="28" customWidth="1"/>
    <col min="8198" max="8198" width="45" style="28" customWidth="1"/>
    <col min="8199" max="8199" width="25" style="28" customWidth="1"/>
    <col min="8200" max="8448" width="9.140625" style="28"/>
    <col min="8449" max="8449" width="13.7109375" style="28" customWidth="1"/>
    <col min="8450" max="8450" width="25.28515625" style="28" customWidth="1"/>
    <col min="8451" max="8451" width="21.42578125" style="28" customWidth="1"/>
    <col min="8452" max="8452" width="16.42578125" style="28" customWidth="1"/>
    <col min="8453" max="8453" width="15.85546875" style="28" customWidth="1"/>
    <col min="8454" max="8454" width="45" style="28" customWidth="1"/>
    <col min="8455" max="8455" width="25" style="28" customWidth="1"/>
    <col min="8456" max="8704" width="9.140625" style="28"/>
    <col min="8705" max="8705" width="13.7109375" style="28" customWidth="1"/>
    <col min="8706" max="8706" width="25.28515625" style="28" customWidth="1"/>
    <col min="8707" max="8707" width="21.42578125" style="28" customWidth="1"/>
    <col min="8708" max="8708" width="16.42578125" style="28" customWidth="1"/>
    <col min="8709" max="8709" width="15.85546875" style="28" customWidth="1"/>
    <col min="8710" max="8710" width="45" style="28" customWidth="1"/>
    <col min="8711" max="8711" width="25" style="28" customWidth="1"/>
    <col min="8712" max="8960" width="9.140625" style="28"/>
    <col min="8961" max="8961" width="13.7109375" style="28" customWidth="1"/>
    <col min="8962" max="8962" width="25.28515625" style="28" customWidth="1"/>
    <col min="8963" max="8963" width="21.42578125" style="28" customWidth="1"/>
    <col min="8964" max="8964" width="16.42578125" style="28" customWidth="1"/>
    <col min="8965" max="8965" width="15.85546875" style="28" customWidth="1"/>
    <col min="8966" max="8966" width="45" style="28" customWidth="1"/>
    <col min="8967" max="8967" width="25" style="28" customWidth="1"/>
    <col min="8968" max="9216" width="9.140625" style="28"/>
    <col min="9217" max="9217" width="13.7109375" style="28" customWidth="1"/>
    <col min="9218" max="9218" width="25.28515625" style="28" customWidth="1"/>
    <col min="9219" max="9219" width="21.42578125" style="28" customWidth="1"/>
    <col min="9220" max="9220" width="16.42578125" style="28" customWidth="1"/>
    <col min="9221" max="9221" width="15.85546875" style="28" customWidth="1"/>
    <col min="9222" max="9222" width="45" style="28" customWidth="1"/>
    <col min="9223" max="9223" width="25" style="28" customWidth="1"/>
    <col min="9224" max="9472" width="9.140625" style="28"/>
    <col min="9473" max="9473" width="13.7109375" style="28" customWidth="1"/>
    <col min="9474" max="9474" width="25.28515625" style="28" customWidth="1"/>
    <col min="9475" max="9475" width="21.42578125" style="28" customWidth="1"/>
    <col min="9476" max="9476" width="16.42578125" style="28" customWidth="1"/>
    <col min="9477" max="9477" width="15.85546875" style="28" customWidth="1"/>
    <col min="9478" max="9478" width="45" style="28" customWidth="1"/>
    <col min="9479" max="9479" width="25" style="28" customWidth="1"/>
    <col min="9480" max="9728" width="9.140625" style="28"/>
    <col min="9729" max="9729" width="13.7109375" style="28" customWidth="1"/>
    <col min="9730" max="9730" width="25.28515625" style="28" customWidth="1"/>
    <col min="9731" max="9731" width="21.42578125" style="28" customWidth="1"/>
    <col min="9732" max="9732" width="16.42578125" style="28" customWidth="1"/>
    <col min="9733" max="9733" width="15.85546875" style="28" customWidth="1"/>
    <col min="9734" max="9734" width="45" style="28" customWidth="1"/>
    <col min="9735" max="9735" width="25" style="28" customWidth="1"/>
    <col min="9736" max="9984" width="9.140625" style="28"/>
    <col min="9985" max="9985" width="13.7109375" style="28" customWidth="1"/>
    <col min="9986" max="9986" width="25.28515625" style="28" customWidth="1"/>
    <col min="9987" max="9987" width="21.42578125" style="28" customWidth="1"/>
    <col min="9988" max="9988" width="16.42578125" style="28" customWidth="1"/>
    <col min="9989" max="9989" width="15.85546875" style="28" customWidth="1"/>
    <col min="9990" max="9990" width="45" style="28" customWidth="1"/>
    <col min="9991" max="9991" width="25" style="28" customWidth="1"/>
    <col min="9992" max="10240" width="9.140625" style="28"/>
    <col min="10241" max="10241" width="13.7109375" style="28" customWidth="1"/>
    <col min="10242" max="10242" width="25.28515625" style="28" customWidth="1"/>
    <col min="10243" max="10243" width="21.42578125" style="28" customWidth="1"/>
    <col min="10244" max="10244" width="16.42578125" style="28" customWidth="1"/>
    <col min="10245" max="10245" width="15.85546875" style="28" customWidth="1"/>
    <col min="10246" max="10246" width="45" style="28" customWidth="1"/>
    <col min="10247" max="10247" width="25" style="28" customWidth="1"/>
    <col min="10248" max="10496" width="9.140625" style="28"/>
    <col min="10497" max="10497" width="13.7109375" style="28" customWidth="1"/>
    <col min="10498" max="10498" width="25.28515625" style="28" customWidth="1"/>
    <col min="10499" max="10499" width="21.42578125" style="28" customWidth="1"/>
    <col min="10500" max="10500" width="16.42578125" style="28" customWidth="1"/>
    <col min="10501" max="10501" width="15.85546875" style="28" customWidth="1"/>
    <col min="10502" max="10502" width="45" style="28" customWidth="1"/>
    <col min="10503" max="10503" width="25" style="28" customWidth="1"/>
    <col min="10504" max="10752" width="9.140625" style="28"/>
    <col min="10753" max="10753" width="13.7109375" style="28" customWidth="1"/>
    <col min="10754" max="10754" width="25.28515625" style="28" customWidth="1"/>
    <col min="10755" max="10755" width="21.42578125" style="28" customWidth="1"/>
    <col min="10756" max="10756" width="16.42578125" style="28" customWidth="1"/>
    <col min="10757" max="10757" width="15.85546875" style="28" customWidth="1"/>
    <col min="10758" max="10758" width="45" style="28" customWidth="1"/>
    <col min="10759" max="10759" width="25" style="28" customWidth="1"/>
    <col min="10760" max="11008" width="9.140625" style="28"/>
    <col min="11009" max="11009" width="13.7109375" style="28" customWidth="1"/>
    <col min="11010" max="11010" width="25.28515625" style="28" customWidth="1"/>
    <col min="11011" max="11011" width="21.42578125" style="28" customWidth="1"/>
    <col min="11012" max="11012" width="16.42578125" style="28" customWidth="1"/>
    <col min="11013" max="11013" width="15.85546875" style="28" customWidth="1"/>
    <col min="11014" max="11014" width="45" style="28" customWidth="1"/>
    <col min="11015" max="11015" width="25" style="28" customWidth="1"/>
    <col min="11016" max="11264" width="9.140625" style="28"/>
    <col min="11265" max="11265" width="13.7109375" style="28" customWidth="1"/>
    <col min="11266" max="11266" width="25.28515625" style="28" customWidth="1"/>
    <col min="11267" max="11267" width="21.42578125" style="28" customWidth="1"/>
    <col min="11268" max="11268" width="16.42578125" style="28" customWidth="1"/>
    <col min="11269" max="11269" width="15.85546875" style="28" customWidth="1"/>
    <col min="11270" max="11270" width="45" style="28" customWidth="1"/>
    <col min="11271" max="11271" width="25" style="28" customWidth="1"/>
    <col min="11272" max="11520" width="9.140625" style="28"/>
    <col min="11521" max="11521" width="13.7109375" style="28" customWidth="1"/>
    <col min="11522" max="11522" width="25.28515625" style="28" customWidth="1"/>
    <col min="11523" max="11523" width="21.42578125" style="28" customWidth="1"/>
    <col min="11524" max="11524" width="16.42578125" style="28" customWidth="1"/>
    <col min="11525" max="11525" width="15.85546875" style="28" customWidth="1"/>
    <col min="11526" max="11526" width="45" style="28" customWidth="1"/>
    <col min="11527" max="11527" width="25" style="28" customWidth="1"/>
    <col min="11528" max="11776" width="9.140625" style="28"/>
    <col min="11777" max="11777" width="13.7109375" style="28" customWidth="1"/>
    <col min="11778" max="11778" width="25.28515625" style="28" customWidth="1"/>
    <col min="11779" max="11779" width="21.42578125" style="28" customWidth="1"/>
    <col min="11780" max="11780" width="16.42578125" style="28" customWidth="1"/>
    <col min="11781" max="11781" width="15.85546875" style="28" customWidth="1"/>
    <col min="11782" max="11782" width="45" style="28" customWidth="1"/>
    <col min="11783" max="11783" width="25" style="28" customWidth="1"/>
    <col min="11784" max="12032" width="9.140625" style="28"/>
    <col min="12033" max="12033" width="13.7109375" style="28" customWidth="1"/>
    <col min="12034" max="12034" width="25.28515625" style="28" customWidth="1"/>
    <col min="12035" max="12035" width="21.42578125" style="28" customWidth="1"/>
    <col min="12036" max="12036" width="16.42578125" style="28" customWidth="1"/>
    <col min="12037" max="12037" width="15.85546875" style="28" customWidth="1"/>
    <col min="12038" max="12038" width="45" style="28" customWidth="1"/>
    <col min="12039" max="12039" width="25" style="28" customWidth="1"/>
    <col min="12040" max="12288" width="9.140625" style="28"/>
    <col min="12289" max="12289" width="13.7109375" style="28" customWidth="1"/>
    <col min="12290" max="12290" width="25.28515625" style="28" customWidth="1"/>
    <col min="12291" max="12291" width="21.42578125" style="28" customWidth="1"/>
    <col min="12292" max="12292" width="16.42578125" style="28" customWidth="1"/>
    <col min="12293" max="12293" width="15.85546875" style="28" customWidth="1"/>
    <col min="12294" max="12294" width="45" style="28" customWidth="1"/>
    <col min="12295" max="12295" width="25" style="28" customWidth="1"/>
    <col min="12296" max="12544" width="9.140625" style="28"/>
    <col min="12545" max="12545" width="13.7109375" style="28" customWidth="1"/>
    <col min="12546" max="12546" width="25.28515625" style="28" customWidth="1"/>
    <col min="12547" max="12547" width="21.42578125" style="28" customWidth="1"/>
    <col min="12548" max="12548" width="16.42578125" style="28" customWidth="1"/>
    <col min="12549" max="12549" width="15.85546875" style="28" customWidth="1"/>
    <col min="12550" max="12550" width="45" style="28" customWidth="1"/>
    <col min="12551" max="12551" width="25" style="28" customWidth="1"/>
    <col min="12552" max="12800" width="9.140625" style="28"/>
    <col min="12801" max="12801" width="13.7109375" style="28" customWidth="1"/>
    <col min="12802" max="12802" width="25.28515625" style="28" customWidth="1"/>
    <col min="12803" max="12803" width="21.42578125" style="28" customWidth="1"/>
    <col min="12804" max="12804" width="16.42578125" style="28" customWidth="1"/>
    <col min="12805" max="12805" width="15.85546875" style="28" customWidth="1"/>
    <col min="12806" max="12806" width="45" style="28" customWidth="1"/>
    <col min="12807" max="12807" width="25" style="28" customWidth="1"/>
    <col min="12808" max="13056" width="9.140625" style="28"/>
    <col min="13057" max="13057" width="13.7109375" style="28" customWidth="1"/>
    <col min="13058" max="13058" width="25.28515625" style="28" customWidth="1"/>
    <col min="13059" max="13059" width="21.42578125" style="28" customWidth="1"/>
    <col min="13060" max="13060" width="16.42578125" style="28" customWidth="1"/>
    <col min="13061" max="13061" width="15.85546875" style="28" customWidth="1"/>
    <col min="13062" max="13062" width="45" style="28" customWidth="1"/>
    <col min="13063" max="13063" width="25" style="28" customWidth="1"/>
    <col min="13064" max="13312" width="9.140625" style="28"/>
    <col min="13313" max="13313" width="13.7109375" style="28" customWidth="1"/>
    <col min="13314" max="13314" width="25.28515625" style="28" customWidth="1"/>
    <col min="13315" max="13315" width="21.42578125" style="28" customWidth="1"/>
    <col min="13316" max="13316" width="16.42578125" style="28" customWidth="1"/>
    <col min="13317" max="13317" width="15.85546875" style="28" customWidth="1"/>
    <col min="13318" max="13318" width="45" style="28" customWidth="1"/>
    <col min="13319" max="13319" width="25" style="28" customWidth="1"/>
    <col min="13320" max="13568" width="9.140625" style="28"/>
    <col min="13569" max="13569" width="13.7109375" style="28" customWidth="1"/>
    <col min="13570" max="13570" width="25.28515625" style="28" customWidth="1"/>
    <col min="13571" max="13571" width="21.42578125" style="28" customWidth="1"/>
    <col min="13572" max="13572" width="16.42578125" style="28" customWidth="1"/>
    <col min="13573" max="13573" width="15.85546875" style="28" customWidth="1"/>
    <col min="13574" max="13574" width="45" style="28" customWidth="1"/>
    <col min="13575" max="13575" width="25" style="28" customWidth="1"/>
    <col min="13576" max="13824" width="9.140625" style="28"/>
    <col min="13825" max="13825" width="13.7109375" style="28" customWidth="1"/>
    <col min="13826" max="13826" width="25.28515625" style="28" customWidth="1"/>
    <col min="13827" max="13827" width="21.42578125" style="28" customWidth="1"/>
    <col min="13828" max="13828" width="16.42578125" style="28" customWidth="1"/>
    <col min="13829" max="13829" width="15.85546875" style="28" customWidth="1"/>
    <col min="13830" max="13830" width="45" style="28" customWidth="1"/>
    <col min="13831" max="13831" width="25" style="28" customWidth="1"/>
    <col min="13832" max="14080" width="9.140625" style="28"/>
    <col min="14081" max="14081" width="13.7109375" style="28" customWidth="1"/>
    <col min="14082" max="14082" width="25.28515625" style="28" customWidth="1"/>
    <col min="14083" max="14083" width="21.42578125" style="28" customWidth="1"/>
    <col min="14084" max="14084" width="16.42578125" style="28" customWidth="1"/>
    <col min="14085" max="14085" width="15.85546875" style="28" customWidth="1"/>
    <col min="14086" max="14086" width="45" style="28" customWidth="1"/>
    <col min="14087" max="14087" width="25" style="28" customWidth="1"/>
    <col min="14088" max="14336" width="9.140625" style="28"/>
    <col min="14337" max="14337" width="13.7109375" style="28" customWidth="1"/>
    <col min="14338" max="14338" width="25.28515625" style="28" customWidth="1"/>
    <col min="14339" max="14339" width="21.42578125" style="28" customWidth="1"/>
    <col min="14340" max="14340" width="16.42578125" style="28" customWidth="1"/>
    <col min="14341" max="14341" width="15.85546875" style="28" customWidth="1"/>
    <col min="14342" max="14342" width="45" style="28" customWidth="1"/>
    <col min="14343" max="14343" width="25" style="28" customWidth="1"/>
    <col min="14344" max="14592" width="9.140625" style="28"/>
    <col min="14593" max="14593" width="13.7109375" style="28" customWidth="1"/>
    <col min="14594" max="14594" width="25.28515625" style="28" customWidth="1"/>
    <col min="14595" max="14595" width="21.42578125" style="28" customWidth="1"/>
    <col min="14596" max="14596" width="16.42578125" style="28" customWidth="1"/>
    <col min="14597" max="14597" width="15.85546875" style="28" customWidth="1"/>
    <col min="14598" max="14598" width="45" style="28" customWidth="1"/>
    <col min="14599" max="14599" width="25" style="28" customWidth="1"/>
    <col min="14600" max="14848" width="9.140625" style="28"/>
    <col min="14849" max="14849" width="13.7109375" style="28" customWidth="1"/>
    <col min="14850" max="14850" width="25.28515625" style="28" customWidth="1"/>
    <col min="14851" max="14851" width="21.42578125" style="28" customWidth="1"/>
    <col min="14852" max="14852" width="16.42578125" style="28" customWidth="1"/>
    <col min="14853" max="14853" width="15.85546875" style="28" customWidth="1"/>
    <col min="14854" max="14854" width="45" style="28" customWidth="1"/>
    <col min="14855" max="14855" width="25" style="28" customWidth="1"/>
    <col min="14856" max="15104" width="9.140625" style="28"/>
    <col min="15105" max="15105" width="13.7109375" style="28" customWidth="1"/>
    <col min="15106" max="15106" width="25.28515625" style="28" customWidth="1"/>
    <col min="15107" max="15107" width="21.42578125" style="28" customWidth="1"/>
    <col min="15108" max="15108" width="16.42578125" style="28" customWidth="1"/>
    <col min="15109" max="15109" width="15.85546875" style="28" customWidth="1"/>
    <col min="15110" max="15110" width="45" style="28" customWidth="1"/>
    <col min="15111" max="15111" width="25" style="28" customWidth="1"/>
    <col min="15112" max="15360" width="9.140625" style="28"/>
    <col min="15361" max="15361" width="13.7109375" style="28" customWidth="1"/>
    <col min="15362" max="15362" width="25.28515625" style="28" customWidth="1"/>
    <col min="15363" max="15363" width="21.42578125" style="28" customWidth="1"/>
    <col min="15364" max="15364" width="16.42578125" style="28" customWidth="1"/>
    <col min="15365" max="15365" width="15.85546875" style="28" customWidth="1"/>
    <col min="15366" max="15366" width="45" style="28" customWidth="1"/>
    <col min="15367" max="15367" width="25" style="28" customWidth="1"/>
    <col min="15368" max="15616" width="9.140625" style="28"/>
    <col min="15617" max="15617" width="13.7109375" style="28" customWidth="1"/>
    <col min="15618" max="15618" width="25.28515625" style="28" customWidth="1"/>
    <col min="15619" max="15619" width="21.42578125" style="28" customWidth="1"/>
    <col min="15620" max="15620" width="16.42578125" style="28" customWidth="1"/>
    <col min="15621" max="15621" width="15.85546875" style="28" customWidth="1"/>
    <col min="15622" max="15622" width="45" style="28" customWidth="1"/>
    <col min="15623" max="15623" width="25" style="28" customWidth="1"/>
    <col min="15624" max="15872" width="9.140625" style="28"/>
    <col min="15873" max="15873" width="13.7109375" style="28" customWidth="1"/>
    <col min="15874" max="15874" width="25.28515625" style="28" customWidth="1"/>
    <col min="15875" max="15875" width="21.42578125" style="28" customWidth="1"/>
    <col min="15876" max="15876" width="16.42578125" style="28" customWidth="1"/>
    <col min="15877" max="15877" width="15.85546875" style="28" customWidth="1"/>
    <col min="15878" max="15878" width="45" style="28" customWidth="1"/>
    <col min="15879" max="15879" width="25" style="28" customWidth="1"/>
    <col min="15880" max="16128" width="9.140625" style="28"/>
    <col min="16129" max="16129" width="13.7109375" style="28" customWidth="1"/>
    <col min="16130" max="16130" width="25.28515625" style="28" customWidth="1"/>
    <col min="16131" max="16131" width="21.42578125" style="28" customWidth="1"/>
    <col min="16132" max="16132" width="16.42578125" style="28" customWidth="1"/>
    <col min="16133" max="16133" width="15.85546875" style="28" customWidth="1"/>
    <col min="16134" max="16134" width="45" style="28" customWidth="1"/>
    <col min="16135" max="16135" width="25" style="28" customWidth="1"/>
    <col min="16136" max="16384" width="9.140625" style="28"/>
  </cols>
  <sheetData>
    <row r="1" spans="1:7" s="16" customFormat="1" ht="17.25">
      <c r="A1" s="15"/>
      <c r="B1" s="15"/>
      <c r="C1" s="29"/>
      <c r="D1" s="381" t="s">
        <v>471</v>
      </c>
      <c r="E1" s="381"/>
      <c r="F1" s="381"/>
      <c r="G1" s="381"/>
    </row>
    <row r="2" spans="1:7" s="16" customFormat="1" ht="17.25">
      <c r="A2" s="15"/>
      <c r="B2" s="15"/>
      <c r="C2" s="381" t="s">
        <v>98</v>
      </c>
      <c r="D2" s="381"/>
      <c r="E2" s="381"/>
      <c r="F2" s="381"/>
      <c r="G2" s="381"/>
    </row>
    <row r="3" spans="1:7" s="16" customFormat="1" ht="17.25">
      <c r="A3" s="15"/>
      <c r="B3" s="15"/>
      <c r="C3" s="381" t="s">
        <v>73</v>
      </c>
      <c r="D3" s="381"/>
      <c r="E3" s="381"/>
      <c r="F3" s="381"/>
      <c r="G3" s="381"/>
    </row>
    <row r="4" spans="1:7" s="16" customFormat="1" ht="17.25">
      <c r="A4" s="15"/>
      <c r="B4" s="15"/>
      <c r="C4" s="382"/>
      <c r="D4" s="382"/>
      <c r="E4" s="382"/>
      <c r="F4" s="17"/>
      <c r="G4" s="17"/>
    </row>
    <row r="5" spans="1:7" s="16" customFormat="1" ht="17.25">
      <c r="A5" s="15"/>
      <c r="B5" s="15"/>
      <c r="C5" s="382"/>
      <c r="D5" s="382"/>
      <c r="E5" s="382"/>
      <c r="F5" s="17"/>
      <c r="G5" s="17"/>
    </row>
    <row r="6" spans="1:7" s="16" customFormat="1" ht="50.25" customHeight="1">
      <c r="A6" s="372" t="s">
        <v>456</v>
      </c>
      <c r="B6" s="372"/>
      <c r="C6" s="372"/>
      <c r="D6" s="372"/>
      <c r="E6" s="372"/>
      <c r="F6" s="372"/>
      <c r="G6" s="372"/>
    </row>
    <row r="7" spans="1:7" s="16" customFormat="1" ht="38.25" customHeight="1">
      <c r="A7" s="18"/>
      <c r="B7" s="18"/>
      <c r="C7" s="19"/>
      <c r="D7" s="19"/>
      <c r="E7" s="19"/>
      <c r="F7" s="18"/>
      <c r="G7" s="8" t="s">
        <v>55</v>
      </c>
    </row>
    <row r="8" spans="1:7" s="16" customFormat="1" ht="90.75" customHeight="1">
      <c r="A8" s="376" t="s">
        <v>1</v>
      </c>
      <c r="B8" s="377"/>
      <c r="C8" s="378" t="s">
        <v>2</v>
      </c>
      <c r="D8" s="378"/>
      <c r="E8" s="378"/>
      <c r="F8" s="378" t="s">
        <v>3</v>
      </c>
      <c r="G8" s="20" t="s">
        <v>29</v>
      </c>
    </row>
    <row r="9" spans="1:7" s="16" customFormat="1" ht="24.75" customHeight="1">
      <c r="A9" s="20" t="s">
        <v>5</v>
      </c>
      <c r="B9" s="20" t="s">
        <v>6</v>
      </c>
      <c r="C9" s="378"/>
      <c r="D9" s="378"/>
      <c r="E9" s="378"/>
      <c r="F9" s="378"/>
      <c r="G9" s="21" t="s">
        <v>4</v>
      </c>
    </row>
    <row r="10" spans="1:7" s="16" customFormat="1" ht="17.25">
      <c r="A10" s="22">
        <v>1</v>
      </c>
      <c r="B10" s="22">
        <v>2</v>
      </c>
      <c r="C10" s="379">
        <v>3</v>
      </c>
      <c r="D10" s="379"/>
      <c r="E10" s="379"/>
      <c r="F10" s="22">
        <v>4</v>
      </c>
      <c r="G10" s="23">
        <v>5</v>
      </c>
    </row>
    <row r="11" spans="1:7" s="16" customFormat="1" ht="27" customHeight="1">
      <c r="A11" s="380" t="s">
        <v>74</v>
      </c>
      <c r="B11" s="380"/>
      <c r="C11" s="380"/>
      <c r="D11" s="380"/>
      <c r="E11" s="380"/>
      <c r="F11" s="380"/>
      <c r="G11" s="24">
        <f>+G12</f>
        <v>878</v>
      </c>
    </row>
    <row r="12" spans="1:7" s="16" customFormat="1" ht="27" customHeight="1">
      <c r="A12" s="368" t="s">
        <v>8</v>
      </c>
      <c r="B12" s="369"/>
      <c r="C12" s="369"/>
      <c r="D12" s="369"/>
      <c r="E12" s="369"/>
      <c r="F12" s="370"/>
      <c r="G12" s="25">
        <f>+G13</f>
        <v>878</v>
      </c>
    </row>
    <row r="13" spans="1:7" s="16" customFormat="1" ht="36.75" customHeight="1">
      <c r="A13" s="26">
        <v>1022</v>
      </c>
      <c r="B13" s="373" t="str">
        <f>+'Հավելված 4'!D9</f>
        <v>Գյուղատնտեսության խթանման ծրագիր</v>
      </c>
      <c r="C13" s="374"/>
      <c r="D13" s="374"/>
      <c r="E13" s="375"/>
      <c r="F13" s="27"/>
      <c r="G13" s="25">
        <f>+G14</f>
        <v>878</v>
      </c>
    </row>
    <row r="14" spans="1:7" ht="16.5">
      <c r="A14" s="371"/>
      <c r="B14" s="39">
        <v>11006</v>
      </c>
      <c r="C14" s="323" t="s">
        <v>150</v>
      </c>
      <c r="D14" s="324"/>
      <c r="E14" s="325"/>
      <c r="F14" s="6" t="s">
        <v>8</v>
      </c>
      <c r="G14" s="38">
        <f>G15</f>
        <v>878</v>
      </c>
    </row>
    <row r="15" spans="1:7" ht="49.5" customHeight="1">
      <c r="A15" s="371"/>
      <c r="B15" s="40"/>
      <c r="C15" s="41"/>
      <c r="D15" s="41"/>
      <c r="E15" s="41"/>
      <c r="F15" s="42" t="s">
        <v>225</v>
      </c>
      <c r="G15" s="37">
        <f>+'Հավելված 5'!I100</f>
        <v>878</v>
      </c>
    </row>
  </sheetData>
  <mergeCells count="15">
    <mergeCell ref="D1:G1"/>
    <mergeCell ref="C2:G2"/>
    <mergeCell ref="C3:G3"/>
    <mergeCell ref="C4:E4"/>
    <mergeCell ref="C5:E5"/>
    <mergeCell ref="A12:F12"/>
    <mergeCell ref="A14:A15"/>
    <mergeCell ref="C14:E14"/>
    <mergeCell ref="A6:G6"/>
    <mergeCell ref="B13:E13"/>
    <mergeCell ref="A8:B8"/>
    <mergeCell ref="C8:E9"/>
    <mergeCell ref="F8:F9"/>
    <mergeCell ref="C10:E10"/>
    <mergeCell ref="A11:F11"/>
  </mergeCells>
  <pageMargins left="0.7" right="0.7" top="0.75" bottom="0.75" header="0.3" footer="0.3"/>
  <pageSetup paperSize="9" scale="38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C1B62-6D12-4601-9864-83701F60A91E}">
  <sheetPr>
    <pageSetUpPr fitToPage="1"/>
  </sheetPr>
  <dimension ref="B1:N52"/>
  <sheetViews>
    <sheetView topLeftCell="B28" workbookViewId="0">
      <selection activeCell="E9" sqref="E9:E10"/>
    </sheetView>
  </sheetViews>
  <sheetFormatPr defaultRowHeight="17.25"/>
  <cols>
    <col min="1" max="1" width="9.140625" style="91"/>
    <col min="2" max="2" width="10.140625" style="97" customWidth="1"/>
    <col min="3" max="3" width="13.7109375" style="97" customWidth="1"/>
    <col min="4" max="4" width="68.42578125" style="91" customWidth="1"/>
    <col min="5" max="5" width="21.42578125" style="91" customWidth="1"/>
    <col min="6" max="6" width="16.28515625" style="91" customWidth="1"/>
    <col min="7" max="13" width="14" style="91" customWidth="1"/>
    <col min="14" max="14" width="9.7109375" style="91" bestFit="1" customWidth="1"/>
    <col min="15" max="16" width="9.140625" style="91"/>
    <col min="17" max="17" width="11.5703125" style="91" bestFit="1" customWidth="1"/>
    <col min="18" max="16384" width="9.140625" style="91"/>
  </cols>
  <sheetData>
    <row r="1" spans="2:13">
      <c r="G1" s="107"/>
      <c r="J1" s="107"/>
      <c r="M1" s="107" t="s">
        <v>470</v>
      </c>
    </row>
    <row r="2" spans="2:13">
      <c r="G2" s="107"/>
      <c r="J2" s="107"/>
      <c r="M2" s="107" t="s">
        <v>230</v>
      </c>
    </row>
    <row r="3" spans="2:13">
      <c r="G3" s="107"/>
      <c r="J3" s="107"/>
      <c r="M3" s="107" t="s">
        <v>226</v>
      </c>
    </row>
    <row r="4" spans="2:13">
      <c r="B4" s="383"/>
      <c r="C4" s="383"/>
      <c r="D4" s="383"/>
    </row>
    <row r="5" spans="2:13" ht="45.75" customHeight="1">
      <c r="B5" s="384" t="s">
        <v>458</v>
      </c>
      <c r="C5" s="384"/>
      <c r="D5" s="384"/>
      <c r="E5" s="384"/>
      <c r="F5" s="384"/>
      <c r="G5" s="384"/>
      <c r="H5" s="384"/>
      <c r="I5" s="384"/>
      <c r="J5" s="384"/>
      <c r="K5" s="384"/>
      <c r="L5" s="384"/>
      <c r="M5" s="384"/>
    </row>
    <row r="6" spans="2:13">
      <c r="B6" s="118"/>
      <c r="C6" s="118"/>
      <c r="D6" s="97"/>
      <c r="G6" s="127"/>
      <c r="J6" s="127"/>
      <c r="L6" s="391" t="s">
        <v>0</v>
      </c>
      <c r="M6" s="391"/>
    </row>
    <row r="7" spans="2:13" s="97" customFormat="1" ht="63.75" customHeight="1">
      <c r="B7" s="348" t="s">
        <v>10</v>
      </c>
      <c r="C7" s="348"/>
      <c r="D7" s="385" t="s">
        <v>227</v>
      </c>
      <c r="E7" s="388" t="s">
        <v>484</v>
      </c>
      <c r="F7" s="389"/>
      <c r="G7" s="389"/>
      <c r="H7" s="389"/>
      <c r="I7" s="389"/>
      <c r="J7" s="389"/>
      <c r="K7" s="389"/>
      <c r="L7" s="389"/>
      <c r="M7" s="390"/>
    </row>
    <row r="8" spans="2:13" s="97" customFormat="1">
      <c r="B8" s="348"/>
      <c r="C8" s="348"/>
      <c r="D8" s="385"/>
      <c r="E8" s="386" t="s">
        <v>37</v>
      </c>
      <c r="F8" s="386"/>
      <c r="G8" s="386"/>
      <c r="H8" s="386" t="s">
        <v>38</v>
      </c>
      <c r="I8" s="386"/>
      <c r="J8" s="386"/>
      <c r="K8" s="386" t="s">
        <v>4</v>
      </c>
      <c r="L8" s="386"/>
      <c r="M8" s="386"/>
    </row>
    <row r="9" spans="2:13">
      <c r="B9" s="348"/>
      <c r="C9" s="348"/>
      <c r="D9" s="385"/>
      <c r="E9" s="387" t="s">
        <v>232</v>
      </c>
      <c r="F9" s="387" t="s">
        <v>18</v>
      </c>
      <c r="G9" s="387"/>
      <c r="H9" s="387" t="s">
        <v>232</v>
      </c>
      <c r="I9" s="387" t="s">
        <v>18</v>
      </c>
      <c r="J9" s="387"/>
      <c r="K9" s="387" t="s">
        <v>232</v>
      </c>
      <c r="L9" s="387" t="s">
        <v>18</v>
      </c>
      <c r="M9" s="387"/>
    </row>
    <row r="10" spans="2:13" s="117" customFormat="1" ht="49.5">
      <c r="B10" s="59" t="s">
        <v>14</v>
      </c>
      <c r="C10" s="59" t="s">
        <v>228</v>
      </c>
      <c r="D10" s="385"/>
      <c r="E10" s="387"/>
      <c r="F10" s="77" t="s">
        <v>233</v>
      </c>
      <c r="G10" s="77" t="s">
        <v>234</v>
      </c>
      <c r="H10" s="387"/>
      <c r="I10" s="77" t="s">
        <v>233</v>
      </c>
      <c r="J10" s="77" t="s">
        <v>234</v>
      </c>
      <c r="K10" s="387"/>
      <c r="L10" s="77" t="s">
        <v>233</v>
      </c>
      <c r="M10" s="77" t="s">
        <v>234</v>
      </c>
    </row>
    <row r="11" spans="2:13" s="117" customFormat="1">
      <c r="B11" s="132"/>
      <c r="C11" s="132"/>
      <c r="D11" s="113" t="s">
        <v>229</v>
      </c>
      <c r="E11" s="133">
        <f>+E13+E14</f>
        <v>-292405.40000000002</v>
      </c>
      <c r="F11" s="133">
        <f>+F13+F14</f>
        <v>-243879.9</v>
      </c>
      <c r="G11" s="133">
        <f>+G13+G14</f>
        <v>-48525.5</v>
      </c>
      <c r="H11" s="133">
        <f>+I11+J11</f>
        <v>-504000</v>
      </c>
      <c r="I11" s="133">
        <v>-420000</v>
      </c>
      <c r="J11" s="133">
        <v>-84000</v>
      </c>
      <c r="K11" s="133">
        <f>+L11+M11</f>
        <v>-504000.00000000006</v>
      </c>
      <c r="L11" s="133">
        <v>-420000.00000000006</v>
      </c>
      <c r="M11" s="133">
        <v>-84000</v>
      </c>
    </row>
    <row r="12" spans="2:13" s="110" customFormat="1">
      <c r="B12" s="93"/>
      <c r="C12" s="93"/>
      <c r="D12" s="84" t="s">
        <v>18</v>
      </c>
      <c r="E12" s="96"/>
      <c r="F12" s="95"/>
      <c r="G12" s="96"/>
      <c r="H12" s="134"/>
      <c r="I12" s="134"/>
      <c r="J12" s="134"/>
      <c r="K12" s="134"/>
      <c r="L12" s="134"/>
      <c r="M12" s="134"/>
    </row>
    <row r="13" spans="2:13">
      <c r="B13" s="128"/>
      <c r="C13" s="128"/>
      <c r="D13" s="103" t="s">
        <v>26</v>
      </c>
      <c r="E13" s="108">
        <f>+F13+G13</f>
        <v>-299749.5</v>
      </c>
      <c r="F13" s="108">
        <f>+F19+F31</f>
        <v>-250000</v>
      </c>
      <c r="G13" s="108">
        <f>+G19+G31</f>
        <v>-49749.5</v>
      </c>
      <c r="H13" s="108">
        <f>+I13+J13</f>
        <v>-511344.1</v>
      </c>
      <c r="I13" s="108">
        <f>+I19+I31</f>
        <v>-426120.1</v>
      </c>
      <c r="J13" s="108">
        <f>+J19+J31</f>
        <v>-85224</v>
      </c>
      <c r="K13" s="108">
        <f>+L13+M13</f>
        <v>-511344.10000000003</v>
      </c>
      <c r="L13" s="108">
        <f>+L19+L31</f>
        <v>-426120.10000000003</v>
      </c>
      <c r="M13" s="108">
        <f>+M19+M31</f>
        <v>-85224</v>
      </c>
    </row>
    <row r="14" spans="2:13">
      <c r="B14" s="128"/>
      <c r="C14" s="128"/>
      <c r="D14" s="113" t="s">
        <v>121</v>
      </c>
      <c r="E14" s="83">
        <f>+F14+G14</f>
        <v>7344.0999999999995</v>
      </c>
      <c r="F14" s="83">
        <f>+F42</f>
        <v>6120.0999999999995</v>
      </c>
      <c r="G14" s="83">
        <f>+G42</f>
        <v>1224</v>
      </c>
      <c r="H14" s="83">
        <f>+I14+J14</f>
        <v>7344.0999999999995</v>
      </c>
      <c r="I14" s="83">
        <f>+I42</f>
        <v>6120.0999999999995</v>
      </c>
      <c r="J14" s="83">
        <f>+J42</f>
        <v>1224</v>
      </c>
      <c r="K14" s="83">
        <f>+L14+M14</f>
        <v>7344.0999999999995</v>
      </c>
      <c r="L14" s="83">
        <f>+L42</f>
        <v>6120.0999999999995</v>
      </c>
      <c r="M14" s="83">
        <f>+M42</f>
        <v>1224</v>
      </c>
    </row>
    <row r="15" spans="2:13">
      <c r="B15" s="131"/>
      <c r="C15" s="131"/>
      <c r="D15" s="132" t="s">
        <v>9</v>
      </c>
      <c r="E15" s="135"/>
      <c r="F15" s="135"/>
      <c r="G15" s="135"/>
      <c r="H15" s="134"/>
      <c r="I15" s="134"/>
      <c r="J15" s="134"/>
      <c r="K15" s="134"/>
      <c r="L15" s="134"/>
      <c r="M15" s="134"/>
    </row>
    <row r="16" spans="2:13" s="122" customFormat="1">
      <c r="B16" s="131"/>
      <c r="C16" s="131"/>
      <c r="D16" s="131" t="s">
        <v>18</v>
      </c>
      <c r="E16" s="66"/>
      <c r="F16" s="133"/>
      <c r="G16" s="66"/>
      <c r="H16" s="134"/>
      <c r="I16" s="134"/>
      <c r="J16" s="134"/>
      <c r="K16" s="134"/>
      <c r="L16" s="134"/>
      <c r="M16" s="124"/>
    </row>
    <row r="17" spans="2:14" s="122" customFormat="1" ht="34.5">
      <c r="B17" s="132" t="s">
        <v>375</v>
      </c>
      <c r="C17" s="132"/>
      <c r="D17" s="132" t="s">
        <v>117</v>
      </c>
      <c r="E17" s="136">
        <f>+F17+G17</f>
        <v>-292405.40000000002</v>
      </c>
      <c r="F17" s="136">
        <f>+F19+F31+F42</f>
        <v>-243879.9</v>
      </c>
      <c r="G17" s="136">
        <f>+G19+G31+G42</f>
        <v>-48525.5</v>
      </c>
      <c r="H17" s="136">
        <f>+I17+J17</f>
        <v>-504000</v>
      </c>
      <c r="I17" s="136">
        <f>+I19+I31+I42</f>
        <v>-420000</v>
      </c>
      <c r="J17" s="136">
        <f>+J19+J31+J42</f>
        <v>-84000</v>
      </c>
      <c r="K17" s="136">
        <f>+L17+M17</f>
        <v>-504000.00000000006</v>
      </c>
      <c r="L17" s="136">
        <f>+L19+L31+L42</f>
        <v>-420000.00000000006</v>
      </c>
      <c r="M17" s="136">
        <f>+M19+M31+M42</f>
        <v>-84000</v>
      </c>
    </row>
    <row r="18" spans="2:14" s="122" customFormat="1">
      <c r="B18" s="131"/>
      <c r="C18" s="131"/>
      <c r="D18" s="131" t="s">
        <v>18</v>
      </c>
      <c r="E18" s="130"/>
      <c r="F18" s="130"/>
      <c r="G18" s="130"/>
      <c r="H18" s="130"/>
      <c r="I18" s="130"/>
      <c r="J18" s="130"/>
      <c r="K18" s="130"/>
      <c r="L18" s="130"/>
      <c r="M18" s="130"/>
    </row>
    <row r="19" spans="2:14" s="122" customFormat="1" ht="86.25">
      <c r="B19" s="128"/>
      <c r="C19" s="132" t="s">
        <v>376</v>
      </c>
      <c r="D19" s="132" t="s">
        <v>377</v>
      </c>
      <c r="E19" s="133">
        <f t="shared" ref="E19:E29" si="0">+F19+G19</f>
        <v>5109.3</v>
      </c>
      <c r="F19" s="133">
        <f>+F21</f>
        <v>4049.0000000000005</v>
      </c>
      <c r="G19" s="133">
        <f>+G21</f>
        <v>1060.3</v>
      </c>
      <c r="H19" s="133">
        <f>+H21</f>
        <v>7781.1</v>
      </c>
      <c r="I19" s="133">
        <f>+I21</f>
        <v>6026</v>
      </c>
      <c r="J19" s="133">
        <f>+J21</f>
        <v>1755.1</v>
      </c>
      <c r="K19" s="133">
        <f t="shared" ref="K19:K29" si="1">+L19+M19</f>
        <v>19283.5</v>
      </c>
      <c r="L19" s="133">
        <f>+L21</f>
        <v>13397.8</v>
      </c>
      <c r="M19" s="133">
        <f>+M21</f>
        <v>5885.7</v>
      </c>
    </row>
    <row r="20" spans="2:14" s="122" customFormat="1">
      <c r="B20" s="100"/>
      <c r="C20" s="100"/>
      <c r="D20" s="100" t="s">
        <v>24</v>
      </c>
      <c r="E20" s="139">
        <f t="shared" si="0"/>
        <v>0</v>
      </c>
      <c r="F20" s="100"/>
      <c r="G20" s="100"/>
      <c r="H20" s="100"/>
      <c r="I20" s="100"/>
      <c r="J20" s="100"/>
      <c r="K20" s="100"/>
      <c r="L20" s="100"/>
      <c r="M20" s="100"/>
    </row>
    <row r="21" spans="2:14" s="122" customFormat="1">
      <c r="B21" s="100"/>
      <c r="C21" s="100"/>
      <c r="D21" s="114" t="s">
        <v>9</v>
      </c>
      <c r="E21" s="139">
        <f t="shared" si="0"/>
        <v>5109.3</v>
      </c>
      <c r="F21" s="87">
        <f>+F23</f>
        <v>4049.0000000000005</v>
      </c>
      <c r="G21" s="87">
        <f>+G23</f>
        <v>1060.3</v>
      </c>
      <c r="H21" s="139">
        <f t="shared" ref="H21:H29" si="2">+I21+J21</f>
        <v>7781.1</v>
      </c>
      <c r="I21" s="87">
        <f>+I23</f>
        <v>6026</v>
      </c>
      <c r="J21" s="87">
        <f>+J23</f>
        <v>1755.1</v>
      </c>
      <c r="K21" s="139">
        <f t="shared" si="1"/>
        <v>19283.5</v>
      </c>
      <c r="L21" s="87">
        <f>+L23</f>
        <v>13397.8</v>
      </c>
      <c r="M21" s="87">
        <f>+M23</f>
        <v>5885.7</v>
      </c>
    </row>
    <row r="22" spans="2:14" s="122" customFormat="1" ht="33">
      <c r="B22" s="100"/>
      <c r="C22" s="100"/>
      <c r="D22" s="100" t="s">
        <v>25</v>
      </c>
      <c r="E22" s="139"/>
      <c r="F22" s="100"/>
      <c r="G22" s="100"/>
      <c r="H22" s="139"/>
      <c r="I22" s="100"/>
      <c r="J22" s="100"/>
      <c r="K22" s="100"/>
      <c r="L22" s="100"/>
      <c r="M22" s="100"/>
    </row>
    <row r="23" spans="2:14" s="122" customFormat="1">
      <c r="B23" s="100"/>
      <c r="C23" s="100"/>
      <c r="D23" s="100" t="s">
        <v>19</v>
      </c>
      <c r="E23" s="139">
        <f t="shared" si="0"/>
        <v>5109.3</v>
      </c>
      <c r="F23" s="139">
        <f>+F24</f>
        <v>4049.0000000000005</v>
      </c>
      <c r="G23" s="139">
        <f>+G24</f>
        <v>1060.3</v>
      </c>
      <c r="H23" s="139">
        <f t="shared" si="2"/>
        <v>7781.1</v>
      </c>
      <c r="I23" s="139">
        <f>+I24</f>
        <v>6026</v>
      </c>
      <c r="J23" s="139">
        <f>+J24</f>
        <v>1755.1</v>
      </c>
      <c r="K23" s="139">
        <f t="shared" si="1"/>
        <v>19283.5</v>
      </c>
      <c r="L23" s="139">
        <f>+L24</f>
        <v>13397.8</v>
      </c>
      <c r="M23" s="139">
        <f>+M24</f>
        <v>5885.7</v>
      </c>
    </row>
    <row r="24" spans="2:14" s="122" customFormat="1">
      <c r="B24" s="100"/>
      <c r="C24" s="100"/>
      <c r="D24" s="100" t="s">
        <v>26</v>
      </c>
      <c r="E24" s="139">
        <f t="shared" si="0"/>
        <v>5109.3</v>
      </c>
      <c r="F24" s="139">
        <f>+F25</f>
        <v>4049.0000000000005</v>
      </c>
      <c r="G24" s="139">
        <f>+G25</f>
        <v>1060.3</v>
      </c>
      <c r="H24" s="139">
        <f t="shared" si="2"/>
        <v>7781.1</v>
      </c>
      <c r="I24" s="139">
        <f>+I25</f>
        <v>6026</v>
      </c>
      <c r="J24" s="139">
        <f>+J25</f>
        <v>1755.1</v>
      </c>
      <c r="K24" s="139">
        <f t="shared" si="1"/>
        <v>19283.5</v>
      </c>
      <c r="L24" s="139">
        <f>+L25</f>
        <v>13397.8</v>
      </c>
      <c r="M24" s="139">
        <f>+M25</f>
        <v>5885.7</v>
      </c>
    </row>
    <row r="25" spans="2:14" s="88" customFormat="1">
      <c r="B25" s="100"/>
      <c r="C25" s="100"/>
      <c r="D25" s="100" t="s">
        <v>127</v>
      </c>
      <c r="E25" s="139">
        <f t="shared" si="0"/>
        <v>5109.3</v>
      </c>
      <c r="F25" s="139">
        <f>+F26+F29</f>
        <v>4049.0000000000005</v>
      </c>
      <c r="G25" s="139">
        <f>+G26+G29</f>
        <v>1060.3</v>
      </c>
      <c r="H25" s="139">
        <f>+I25+J25</f>
        <v>7781.1</v>
      </c>
      <c r="I25" s="139">
        <f>+I26+I29</f>
        <v>6026</v>
      </c>
      <c r="J25" s="139">
        <f>+J26+J29</f>
        <v>1755.1</v>
      </c>
      <c r="K25" s="139">
        <f t="shared" si="1"/>
        <v>19283.5</v>
      </c>
      <c r="L25" s="139">
        <f>+L26+L29</f>
        <v>13397.8</v>
      </c>
      <c r="M25" s="139">
        <f>+M26+M29</f>
        <v>5885.7</v>
      </c>
      <c r="N25" s="129"/>
    </row>
    <row r="26" spans="2:14" s="88" customFormat="1">
      <c r="B26" s="100"/>
      <c r="C26" s="100"/>
      <c r="D26" s="100" t="s">
        <v>349</v>
      </c>
      <c r="E26" s="139">
        <f>+F26+G26</f>
        <v>5686.9000000000005</v>
      </c>
      <c r="F26" s="139">
        <f>+F27+F28</f>
        <v>4511.1000000000004</v>
      </c>
      <c r="G26" s="139">
        <f>+G27+G28</f>
        <v>1175.8</v>
      </c>
      <c r="H26" s="139">
        <f t="shared" si="2"/>
        <v>8358.7000000000007</v>
      </c>
      <c r="I26" s="139">
        <f>+I27+I28</f>
        <v>6488.1</v>
      </c>
      <c r="J26" s="139">
        <f>+J27+J28</f>
        <v>1870.6</v>
      </c>
      <c r="K26" s="139">
        <f t="shared" si="1"/>
        <v>20438.7</v>
      </c>
      <c r="L26" s="139">
        <f>+L27+L28</f>
        <v>14360.4</v>
      </c>
      <c r="M26" s="139">
        <f>+M27+M28</f>
        <v>6078.3</v>
      </c>
    </row>
    <row r="27" spans="2:14" s="88" customFormat="1">
      <c r="B27" s="100"/>
      <c r="C27" s="100"/>
      <c r="D27" s="100" t="s">
        <v>378</v>
      </c>
      <c r="E27" s="139">
        <f t="shared" si="0"/>
        <v>1735.5</v>
      </c>
      <c r="F27" s="139">
        <v>1446.2</v>
      </c>
      <c r="G27" s="139">
        <v>289.3</v>
      </c>
      <c r="H27" s="139">
        <f t="shared" si="2"/>
        <v>2136.5</v>
      </c>
      <c r="I27" s="139">
        <v>1780.4</v>
      </c>
      <c r="J27" s="139">
        <v>356.1</v>
      </c>
      <c r="K27" s="139">
        <f t="shared" si="1"/>
        <v>2671.1</v>
      </c>
      <c r="L27" s="139">
        <v>2225.9</v>
      </c>
      <c r="M27" s="139">
        <v>445.2</v>
      </c>
    </row>
    <row r="28" spans="2:14" s="88" customFormat="1">
      <c r="B28" s="100"/>
      <c r="C28" s="100"/>
      <c r="D28" s="100" t="s">
        <v>379</v>
      </c>
      <c r="E28" s="139">
        <f t="shared" si="0"/>
        <v>3951.4</v>
      </c>
      <c r="F28" s="139">
        <v>3064.9</v>
      </c>
      <c r="G28" s="139">
        <v>886.5</v>
      </c>
      <c r="H28" s="139">
        <f t="shared" si="2"/>
        <v>6222.2</v>
      </c>
      <c r="I28" s="139">
        <v>4707.7</v>
      </c>
      <c r="J28" s="139">
        <v>1514.5</v>
      </c>
      <c r="K28" s="139">
        <f t="shared" si="1"/>
        <v>17767.599999999999</v>
      </c>
      <c r="L28" s="139">
        <v>12134.5</v>
      </c>
      <c r="M28" s="139">
        <v>5633.1</v>
      </c>
    </row>
    <row r="29" spans="2:14">
      <c r="B29" s="100"/>
      <c r="C29" s="100"/>
      <c r="D29" s="100" t="s">
        <v>380</v>
      </c>
      <c r="E29" s="139">
        <f t="shared" si="0"/>
        <v>-577.6</v>
      </c>
      <c r="F29" s="139">
        <f>+F30</f>
        <v>-462.1</v>
      </c>
      <c r="G29" s="139">
        <f>+G30</f>
        <v>-115.5</v>
      </c>
      <c r="H29" s="139">
        <f t="shared" si="2"/>
        <v>-577.6</v>
      </c>
      <c r="I29" s="139">
        <f>+I30</f>
        <v>-462.1</v>
      </c>
      <c r="J29" s="139">
        <f>+J30</f>
        <v>-115.5</v>
      </c>
      <c r="K29" s="139">
        <f t="shared" si="1"/>
        <v>-1155.2</v>
      </c>
      <c r="L29" s="139">
        <f>+L30</f>
        <v>-962.6</v>
      </c>
      <c r="M29" s="139">
        <f>+M30</f>
        <v>-192.6</v>
      </c>
    </row>
    <row r="30" spans="2:14">
      <c r="B30" s="100"/>
      <c r="C30" s="100"/>
      <c r="D30" s="100" t="s">
        <v>381</v>
      </c>
      <c r="E30" s="139">
        <f>+F30+G30</f>
        <v>-577.6</v>
      </c>
      <c r="F30" s="139">
        <v>-462.1</v>
      </c>
      <c r="G30" s="139">
        <v>-115.5</v>
      </c>
      <c r="H30" s="139">
        <f>+I30+J30</f>
        <v>-577.6</v>
      </c>
      <c r="I30" s="139">
        <v>-462.1</v>
      </c>
      <c r="J30" s="139">
        <v>-115.5</v>
      </c>
      <c r="K30" s="139">
        <f>+L30+M30</f>
        <v>-1155.2</v>
      </c>
      <c r="L30" s="139">
        <v>-962.6</v>
      </c>
      <c r="M30" s="139">
        <v>-192.6</v>
      </c>
    </row>
    <row r="31" spans="2:14" ht="86.25">
      <c r="B31" s="128"/>
      <c r="C31" s="132" t="s">
        <v>231</v>
      </c>
      <c r="D31" s="132" t="s">
        <v>382</v>
      </c>
      <c r="E31" s="134">
        <f t="shared" ref="E31:E38" si="3">+F31+G31</f>
        <v>-304858.8</v>
      </c>
      <c r="F31" s="135">
        <v>-254049</v>
      </c>
      <c r="G31" s="133">
        <v>-50809.8</v>
      </c>
      <c r="H31" s="134">
        <f>+I31+J31</f>
        <v>-519125.19999999995</v>
      </c>
      <c r="I31" s="135">
        <f>+I33</f>
        <v>-432146.1</v>
      </c>
      <c r="J31" s="133">
        <f>+J33</f>
        <v>-86979.1</v>
      </c>
      <c r="K31" s="133">
        <f>+L31+M31</f>
        <v>-530627.6</v>
      </c>
      <c r="L31" s="135">
        <f>+L33</f>
        <v>-439517.9</v>
      </c>
      <c r="M31" s="133">
        <f>+M33</f>
        <v>-91109.7</v>
      </c>
    </row>
    <row r="32" spans="2:14">
      <c r="B32" s="93"/>
      <c r="C32" s="131"/>
      <c r="D32" s="131" t="s">
        <v>24</v>
      </c>
      <c r="E32" s="134"/>
      <c r="F32" s="135"/>
      <c r="G32" s="134"/>
      <c r="H32" s="134">
        <f t="shared" ref="H32:H40" si="4">+I32+J32</f>
        <v>0</v>
      </c>
      <c r="I32" s="135"/>
      <c r="J32" s="134"/>
      <c r="K32" s="134"/>
      <c r="L32" s="135"/>
      <c r="M32" s="134"/>
    </row>
    <row r="33" spans="2:13">
      <c r="B33" s="93"/>
      <c r="C33" s="131"/>
      <c r="D33" s="292" t="s">
        <v>9</v>
      </c>
      <c r="E33" s="134">
        <f t="shared" si="3"/>
        <v>-304858.8</v>
      </c>
      <c r="F33" s="140">
        <f>+F35</f>
        <v>-254049</v>
      </c>
      <c r="G33" s="134">
        <f>+G35</f>
        <v>-50809.8</v>
      </c>
      <c r="H33" s="134">
        <f t="shared" si="4"/>
        <v>-519125.19999999995</v>
      </c>
      <c r="I33" s="140">
        <f>+I35</f>
        <v>-432146.1</v>
      </c>
      <c r="J33" s="134">
        <f>+J35</f>
        <v>-86979.1</v>
      </c>
      <c r="K33" s="134">
        <f t="shared" ref="K33:K40" si="5">+L33+M33</f>
        <v>-530627.6</v>
      </c>
      <c r="L33" s="140">
        <f>+L35</f>
        <v>-439517.9</v>
      </c>
      <c r="M33" s="134">
        <f>+M35</f>
        <v>-91109.7</v>
      </c>
    </row>
    <row r="34" spans="2:13" ht="34.5">
      <c r="B34" s="93"/>
      <c r="C34" s="131"/>
      <c r="D34" s="131" t="s">
        <v>25</v>
      </c>
      <c r="E34" s="134">
        <f t="shared" si="3"/>
        <v>0</v>
      </c>
      <c r="F34" s="140"/>
      <c r="G34" s="134"/>
      <c r="H34" s="134">
        <f t="shared" si="4"/>
        <v>0</v>
      </c>
      <c r="I34" s="140"/>
      <c r="J34" s="134"/>
      <c r="K34" s="134">
        <f t="shared" si="5"/>
        <v>0</v>
      </c>
      <c r="L34" s="140"/>
      <c r="M34" s="134"/>
    </row>
    <row r="35" spans="2:13">
      <c r="B35" s="93"/>
      <c r="C35" s="131"/>
      <c r="D35" s="131" t="s">
        <v>19</v>
      </c>
      <c r="E35" s="134">
        <f t="shared" si="3"/>
        <v>-304858.8</v>
      </c>
      <c r="F35" s="140">
        <f>+F36</f>
        <v>-254049</v>
      </c>
      <c r="G35" s="134">
        <f>+G36</f>
        <v>-50809.8</v>
      </c>
      <c r="H35" s="134">
        <f t="shared" si="4"/>
        <v>-519125.19999999995</v>
      </c>
      <c r="I35" s="140">
        <f>+I36</f>
        <v>-432146.1</v>
      </c>
      <c r="J35" s="134">
        <f>+J36</f>
        <v>-86979.1</v>
      </c>
      <c r="K35" s="134">
        <f t="shared" si="5"/>
        <v>-530627.6</v>
      </c>
      <c r="L35" s="140">
        <f>+L36</f>
        <v>-439517.9</v>
      </c>
      <c r="M35" s="134">
        <f>+M36</f>
        <v>-91109.7</v>
      </c>
    </row>
    <row r="36" spans="2:13">
      <c r="B36" s="93"/>
      <c r="C36" s="131"/>
      <c r="D36" s="131" t="s">
        <v>26</v>
      </c>
      <c r="E36" s="134">
        <f t="shared" si="3"/>
        <v>-304858.8</v>
      </c>
      <c r="F36" s="140">
        <f>+F37</f>
        <v>-254049</v>
      </c>
      <c r="G36" s="134">
        <f>+G37</f>
        <v>-50809.8</v>
      </c>
      <c r="H36" s="134">
        <f t="shared" si="4"/>
        <v>-519125.19999999995</v>
      </c>
      <c r="I36" s="140">
        <f>+I37</f>
        <v>-432146.1</v>
      </c>
      <c r="J36" s="134">
        <f>+J37</f>
        <v>-86979.1</v>
      </c>
      <c r="K36" s="134">
        <f t="shared" si="5"/>
        <v>-530627.6</v>
      </c>
      <c r="L36" s="140">
        <f>+L37</f>
        <v>-439517.9</v>
      </c>
      <c r="M36" s="134">
        <f>+M37</f>
        <v>-91109.7</v>
      </c>
    </row>
    <row r="37" spans="2:13">
      <c r="B37" s="93"/>
      <c r="C37" s="131"/>
      <c r="D37" s="131" t="s">
        <v>27</v>
      </c>
      <c r="E37" s="134">
        <f t="shared" si="3"/>
        <v>-304858.8</v>
      </c>
      <c r="F37" s="140">
        <f>+F38+F40</f>
        <v>-254049</v>
      </c>
      <c r="G37" s="140">
        <f>+G38+G40</f>
        <v>-50809.8</v>
      </c>
      <c r="H37" s="134">
        <f t="shared" si="4"/>
        <v>-519125.19999999995</v>
      </c>
      <c r="I37" s="140">
        <f t="shared" ref="I37:J37" si="6">+I38+I40</f>
        <v>-432146.1</v>
      </c>
      <c r="J37" s="140">
        <f t="shared" si="6"/>
        <v>-86979.1</v>
      </c>
      <c r="K37" s="134">
        <f t="shared" si="5"/>
        <v>-530627.6</v>
      </c>
      <c r="L37" s="140">
        <f t="shared" ref="L37:M37" si="7">+L38+L40</f>
        <v>-439517.9</v>
      </c>
      <c r="M37" s="140">
        <f t="shared" si="7"/>
        <v>-91109.7</v>
      </c>
    </row>
    <row r="38" spans="2:13" ht="34.5">
      <c r="B38" s="93"/>
      <c r="C38" s="131"/>
      <c r="D38" s="131" t="s">
        <v>28</v>
      </c>
      <c r="E38" s="134">
        <f t="shared" si="3"/>
        <v>-4858.8</v>
      </c>
      <c r="F38" s="140">
        <f>+F39</f>
        <v>-4049</v>
      </c>
      <c r="G38" s="134">
        <f>+G39</f>
        <v>-809.80000000000007</v>
      </c>
      <c r="H38" s="134">
        <f t="shared" si="4"/>
        <v>-15625.2</v>
      </c>
      <c r="I38" s="140">
        <f>+I39</f>
        <v>-12146.1</v>
      </c>
      <c r="J38" s="134">
        <f>+J39</f>
        <v>-3479.1</v>
      </c>
      <c r="K38" s="134">
        <f t="shared" si="5"/>
        <v>-26627.599999999999</v>
      </c>
      <c r="L38" s="140">
        <f>+L39</f>
        <v>-19517.899999999998</v>
      </c>
      <c r="M38" s="134">
        <f>+M39</f>
        <v>-7109.7</v>
      </c>
    </row>
    <row r="39" spans="2:13">
      <c r="B39" s="93"/>
      <c r="C39" s="131"/>
      <c r="D39" s="131" t="s">
        <v>35</v>
      </c>
      <c r="E39" s="134">
        <f>+F39+G39</f>
        <v>-4858.8</v>
      </c>
      <c r="F39" s="140">
        <v>-4049</v>
      </c>
      <c r="G39" s="130">
        <v>-809.80000000000007</v>
      </c>
      <c r="H39" s="134">
        <f t="shared" si="4"/>
        <v>-15625.2</v>
      </c>
      <c r="I39" s="140">
        <v>-12146.1</v>
      </c>
      <c r="J39" s="140">
        <v>-3479.1</v>
      </c>
      <c r="K39" s="134">
        <f t="shared" si="5"/>
        <v>-26627.599999999999</v>
      </c>
      <c r="L39" s="140">
        <v>-19517.899999999998</v>
      </c>
      <c r="M39" s="140">
        <v>-7109.7</v>
      </c>
    </row>
    <row r="40" spans="2:13" ht="34.5">
      <c r="B40" s="93"/>
      <c r="C40" s="131"/>
      <c r="D40" s="131" t="s">
        <v>119</v>
      </c>
      <c r="E40" s="134">
        <f>+F40+G40</f>
        <v>-300000</v>
      </c>
      <c r="F40" s="140">
        <f>+F41</f>
        <v>-250000</v>
      </c>
      <c r="G40" s="134">
        <f>+G41</f>
        <v>-50000</v>
      </c>
      <c r="H40" s="134">
        <f t="shared" si="4"/>
        <v>-503500</v>
      </c>
      <c r="I40" s="140">
        <f>+I41</f>
        <v>-420000</v>
      </c>
      <c r="J40" s="134">
        <f>+J41</f>
        <v>-83500</v>
      </c>
      <c r="K40" s="134">
        <f t="shared" si="5"/>
        <v>-504000</v>
      </c>
      <c r="L40" s="140">
        <f>+L41</f>
        <v>-420000</v>
      </c>
      <c r="M40" s="134">
        <f>+M41</f>
        <v>-84000</v>
      </c>
    </row>
    <row r="41" spans="2:13">
      <c r="B41" s="93"/>
      <c r="C41" s="131"/>
      <c r="D41" s="131" t="s">
        <v>120</v>
      </c>
      <c r="E41" s="134">
        <f>+F41+G41</f>
        <v>-300000</v>
      </c>
      <c r="F41" s="140">
        <v>-250000</v>
      </c>
      <c r="G41" s="130">
        <v>-50000</v>
      </c>
      <c r="H41" s="134">
        <f>+I41+J41</f>
        <v>-503500</v>
      </c>
      <c r="I41" s="140">
        <v>-420000</v>
      </c>
      <c r="J41" s="130">
        <v>-83500</v>
      </c>
      <c r="K41" s="134">
        <f>+L41+M41</f>
        <v>-504000</v>
      </c>
      <c r="L41" s="140">
        <v>-420000</v>
      </c>
      <c r="M41" s="130">
        <v>-84000</v>
      </c>
    </row>
    <row r="42" spans="2:13" ht="86.25">
      <c r="B42" s="128"/>
      <c r="C42" s="132">
        <v>31003</v>
      </c>
      <c r="D42" s="132" t="s">
        <v>372</v>
      </c>
      <c r="E42" s="133">
        <v>7344.0999999999995</v>
      </c>
      <c r="F42" s="133">
        <f>+F44</f>
        <v>6120.0999999999995</v>
      </c>
      <c r="G42" s="133">
        <f>+G44</f>
        <v>1224</v>
      </c>
      <c r="H42" s="133">
        <v>7344.0999999999995</v>
      </c>
      <c r="I42" s="133">
        <f>+I44</f>
        <v>6120.0999999999995</v>
      </c>
      <c r="J42" s="133">
        <f>+J44</f>
        <v>1224</v>
      </c>
      <c r="K42" s="133">
        <f>+L42+M42</f>
        <v>7344.0999999999995</v>
      </c>
      <c r="L42" s="133">
        <f>+L44</f>
        <v>6120.0999999999995</v>
      </c>
      <c r="M42" s="133">
        <f>+M44</f>
        <v>1224</v>
      </c>
    </row>
    <row r="43" spans="2:13">
      <c r="B43" s="93"/>
      <c r="C43" s="131"/>
      <c r="D43" s="131" t="s">
        <v>24</v>
      </c>
      <c r="E43" s="134"/>
      <c r="F43" s="134"/>
      <c r="G43" s="134"/>
      <c r="H43" s="134"/>
      <c r="I43" s="134"/>
      <c r="J43" s="134"/>
      <c r="K43" s="134"/>
      <c r="L43" s="134"/>
      <c r="M43" s="134"/>
    </row>
    <row r="44" spans="2:13">
      <c r="B44" s="93"/>
      <c r="C44" s="131"/>
      <c r="D44" s="131" t="s">
        <v>9</v>
      </c>
      <c r="E44" s="134">
        <f t="shared" ref="E44:E51" si="8">+F44+G44</f>
        <v>7344.0999999999995</v>
      </c>
      <c r="F44" s="134">
        <f>+F46</f>
        <v>6120.0999999999995</v>
      </c>
      <c r="G44" s="134">
        <f>+G46</f>
        <v>1224</v>
      </c>
      <c r="H44" s="134">
        <f t="shared" ref="H44:H48" si="9">+I44+J44</f>
        <v>7344.0999999999995</v>
      </c>
      <c r="I44" s="134">
        <f>+I46</f>
        <v>6120.0999999999995</v>
      </c>
      <c r="J44" s="134">
        <f>+J46</f>
        <v>1224</v>
      </c>
      <c r="K44" s="134">
        <f>+L44+M44</f>
        <v>7344.0999999999995</v>
      </c>
      <c r="L44" s="134">
        <f>+L46</f>
        <v>6120.0999999999995</v>
      </c>
      <c r="M44" s="134">
        <f>+M46</f>
        <v>1224</v>
      </c>
    </row>
    <row r="45" spans="2:13" ht="34.5">
      <c r="B45" s="93"/>
      <c r="C45" s="131"/>
      <c r="D45" s="131" t="s">
        <v>25</v>
      </c>
      <c r="E45" s="134">
        <f t="shared" si="8"/>
        <v>0</v>
      </c>
      <c r="F45" s="134"/>
      <c r="G45" s="134"/>
      <c r="H45" s="134">
        <f t="shared" si="9"/>
        <v>0</v>
      </c>
      <c r="I45" s="134"/>
      <c r="J45" s="134"/>
      <c r="K45" s="134">
        <f t="shared" ref="K45:K48" si="10">+L45+M45</f>
        <v>0</v>
      </c>
      <c r="L45" s="134"/>
      <c r="M45" s="134"/>
    </row>
    <row r="46" spans="2:13">
      <c r="B46" s="93"/>
      <c r="C46" s="131"/>
      <c r="D46" s="131" t="s">
        <v>19</v>
      </c>
      <c r="E46" s="134">
        <f t="shared" si="8"/>
        <v>7344.0999999999995</v>
      </c>
      <c r="F46" s="134">
        <f>+F47</f>
        <v>6120.0999999999995</v>
      </c>
      <c r="G46" s="134">
        <f>+G47</f>
        <v>1224</v>
      </c>
      <c r="H46" s="134">
        <f t="shared" si="9"/>
        <v>7344.0999999999995</v>
      </c>
      <c r="I46" s="134">
        <f>+I47</f>
        <v>6120.0999999999995</v>
      </c>
      <c r="J46" s="134">
        <f>+J47</f>
        <v>1224</v>
      </c>
      <c r="K46" s="134">
        <f t="shared" si="10"/>
        <v>7344.0999999999995</v>
      </c>
      <c r="L46" s="134">
        <f>+L47</f>
        <v>6120.0999999999995</v>
      </c>
      <c r="M46" s="134">
        <f>+M47</f>
        <v>1224</v>
      </c>
    </row>
    <row r="47" spans="2:13">
      <c r="B47" s="93"/>
      <c r="C47" s="131"/>
      <c r="D47" s="131" t="s">
        <v>121</v>
      </c>
      <c r="E47" s="134">
        <f t="shared" si="8"/>
        <v>7344.0999999999995</v>
      </c>
      <c r="F47" s="137">
        <f>+F48</f>
        <v>6120.0999999999995</v>
      </c>
      <c r="G47" s="137">
        <f>+G48</f>
        <v>1224</v>
      </c>
      <c r="H47" s="134">
        <f t="shared" si="9"/>
        <v>7344.0999999999995</v>
      </c>
      <c r="I47" s="137">
        <f>+I48</f>
        <v>6120.0999999999995</v>
      </c>
      <c r="J47" s="137">
        <f>+J48</f>
        <v>1224</v>
      </c>
      <c r="K47" s="134">
        <f t="shared" si="10"/>
        <v>7344.0999999999995</v>
      </c>
      <c r="L47" s="137">
        <f>+L48</f>
        <v>6120.0999999999995</v>
      </c>
      <c r="M47" s="137">
        <f>+M48</f>
        <v>1224</v>
      </c>
    </row>
    <row r="48" spans="2:13">
      <c r="B48" s="93"/>
      <c r="C48" s="131"/>
      <c r="D48" s="131" t="s">
        <v>122</v>
      </c>
      <c r="E48" s="134">
        <f t="shared" si="8"/>
        <v>7344.0999999999995</v>
      </c>
      <c r="F48" s="134">
        <f>+F49+F51</f>
        <v>6120.0999999999995</v>
      </c>
      <c r="G48" s="134">
        <f>+G49+G51</f>
        <v>1224</v>
      </c>
      <c r="H48" s="134">
        <f t="shared" si="9"/>
        <v>7344.0999999999995</v>
      </c>
      <c r="I48" s="134">
        <f>+I49+I51</f>
        <v>6120.0999999999995</v>
      </c>
      <c r="J48" s="134">
        <f>+J49+J51</f>
        <v>1224</v>
      </c>
      <c r="K48" s="134">
        <f t="shared" si="10"/>
        <v>7344.0999999999995</v>
      </c>
      <c r="L48" s="134">
        <f>+L49+L51</f>
        <v>6120.0999999999995</v>
      </c>
      <c r="M48" s="134">
        <f>+M49+M51</f>
        <v>1224</v>
      </c>
    </row>
    <row r="49" spans="2:13">
      <c r="B49" s="93"/>
      <c r="C49" s="131"/>
      <c r="D49" s="131" t="s">
        <v>123</v>
      </c>
      <c r="E49" s="134">
        <f>+F49+G49</f>
        <v>6910.0999999999995</v>
      </c>
      <c r="F49" s="134">
        <f>+F50</f>
        <v>5758.4</v>
      </c>
      <c r="G49" s="134">
        <f>+G50</f>
        <v>1151.7</v>
      </c>
      <c r="H49" s="134">
        <f>+I49+J49</f>
        <v>6910.0999999999995</v>
      </c>
      <c r="I49" s="134">
        <f>+I50</f>
        <v>5758.4</v>
      </c>
      <c r="J49" s="134">
        <f>+J50</f>
        <v>1151.7</v>
      </c>
      <c r="K49" s="134">
        <f>+L49+M49</f>
        <v>6910.0999999999995</v>
      </c>
      <c r="L49" s="134">
        <f>+L50</f>
        <v>5758.4</v>
      </c>
      <c r="M49" s="134">
        <f>+M50</f>
        <v>1151.7</v>
      </c>
    </row>
    <row r="50" spans="2:13">
      <c r="B50" s="93"/>
      <c r="C50" s="131"/>
      <c r="D50" s="131" t="s">
        <v>124</v>
      </c>
      <c r="E50" s="134">
        <f t="shared" si="8"/>
        <v>6910.0999999999995</v>
      </c>
      <c r="F50" s="134">
        <v>5758.4</v>
      </c>
      <c r="G50" s="134">
        <v>1151.7</v>
      </c>
      <c r="H50" s="134">
        <f t="shared" ref="H50:H51" si="11">+I50+J50</f>
        <v>6910.0999999999995</v>
      </c>
      <c r="I50" s="134">
        <v>5758.4</v>
      </c>
      <c r="J50" s="134">
        <v>1151.7</v>
      </c>
      <c r="K50" s="134">
        <f t="shared" ref="K50:K51" si="12">+L50+M50</f>
        <v>6910.0999999999995</v>
      </c>
      <c r="L50" s="134">
        <v>5758.4</v>
      </c>
      <c r="M50" s="134">
        <v>1151.7</v>
      </c>
    </row>
    <row r="51" spans="2:13">
      <c r="B51" s="93"/>
      <c r="C51" s="131"/>
      <c r="D51" s="131" t="s">
        <v>373</v>
      </c>
      <c r="E51" s="134">
        <f t="shared" si="8"/>
        <v>434</v>
      </c>
      <c r="F51" s="134">
        <f>+F52</f>
        <v>361.7</v>
      </c>
      <c r="G51" s="134">
        <f>+G52</f>
        <v>72.3</v>
      </c>
      <c r="H51" s="134">
        <f t="shared" si="11"/>
        <v>434</v>
      </c>
      <c r="I51" s="134">
        <f>+I52</f>
        <v>361.7</v>
      </c>
      <c r="J51" s="134">
        <f>+J52</f>
        <v>72.3</v>
      </c>
      <c r="K51" s="134">
        <f t="shared" si="12"/>
        <v>434</v>
      </c>
      <c r="L51" s="134">
        <f>+L52</f>
        <v>361.7</v>
      </c>
      <c r="M51" s="134">
        <f>+M52</f>
        <v>72.3</v>
      </c>
    </row>
    <row r="52" spans="2:13">
      <c r="B52" s="105"/>
      <c r="C52" s="131"/>
      <c r="D52" s="131" t="s">
        <v>374</v>
      </c>
      <c r="E52" s="134">
        <f>+F52+G52</f>
        <v>434</v>
      </c>
      <c r="F52" s="134">
        <v>361.7</v>
      </c>
      <c r="G52" s="138">
        <v>72.3</v>
      </c>
      <c r="H52" s="134">
        <f>+I52+J52</f>
        <v>434</v>
      </c>
      <c r="I52" s="134">
        <v>361.7</v>
      </c>
      <c r="J52" s="138">
        <v>72.3</v>
      </c>
      <c r="K52" s="134">
        <f>+L52+M52</f>
        <v>434</v>
      </c>
      <c r="L52" s="134">
        <v>361.7</v>
      </c>
      <c r="M52" s="138">
        <v>72.3</v>
      </c>
    </row>
  </sheetData>
  <mergeCells count="15">
    <mergeCell ref="B4:D4"/>
    <mergeCell ref="B5:M5"/>
    <mergeCell ref="B7:C9"/>
    <mergeCell ref="D7:D10"/>
    <mergeCell ref="E8:G8"/>
    <mergeCell ref="H8:J8"/>
    <mergeCell ref="K8:M8"/>
    <mergeCell ref="L9:M9"/>
    <mergeCell ref="E7:M7"/>
    <mergeCell ref="F9:G9"/>
    <mergeCell ref="E9:E10"/>
    <mergeCell ref="H9:H10"/>
    <mergeCell ref="I9:J9"/>
    <mergeCell ref="K9:K10"/>
    <mergeCell ref="L6:M6"/>
  </mergeCells>
  <pageMargins left="0.7" right="0.7" top="0.75" bottom="0.75" header="0.3" footer="0.3"/>
  <pageSetup paperSize="9" scale="5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78EA9-899E-49FD-8161-1538BF569F91}">
  <dimension ref="A1:P181"/>
  <sheetViews>
    <sheetView topLeftCell="A94" zoomScale="90" zoomScaleNormal="90" workbookViewId="0">
      <selection activeCell="H110" sqref="H110:L110"/>
    </sheetView>
  </sheetViews>
  <sheetFormatPr defaultRowHeight="17.25"/>
  <cols>
    <col min="1" max="1" width="12.85546875" style="3" customWidth="1"/>
    <col min="2" max="3" width="11.28515625" style="3" customWidth="1"/>
    <col min="4" max="4" width="14.42578125" style="3" customWidth="1"/>
    <col min="5" max="5" width="11.140625" style="3" customWidth="1"/>
    <col min="6" max="6" width="14.140625" style="3" customWidth="1"/>
    <col min="7" max="7" width="12.5703125" style="3" customWidth="1"/>
    <col min="8" max="8" width="27.28515625" style="3" customWidth="1"/>
    <col min="9" max="9" width="66.5703125" style="3" customWidth="1"/>
    <col min="10" max="10" width="19.5703125" style="153" customWidth="1"/>
    <col min="11" max="11" width="20.28515625" style="208" bestFit="1" customWidth="1"/>
    <col min="12" max="12" width="23.42578125" style="208" bestFit="1" customWidth="1"/>
    <col min="13" max="17" width="9.140625" style="3"/>
    <col min="18" max="18" width="14.7109375" style="3" bestFit="1" customWidth="1"/>
    <col min="19" max="16384" width="9.140625" style="3"/>
  </cols>
  <sheetData>
    <row r="1" spans="1:16" s="13" customFormat="1" ht="65.25" customHeight="1">
      <c r="A1" s="401" t="s">
        <v>457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</row>
    <row r="2" spans="1:16" s="13" customFormat="1" ht="47.25" customHeight="1">
      <c r="A2" s="365" t="s">
        <v>99</v>
      </c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5"/>
    </row>
    <row r="3" spans="1:16" ht="20.25" customHeight="1">
      <c r="A3" s="164"/>
      <c r="B3" s="164"/>
      <c r="C3" s="164"/>
      <c r="D3" s="164"/>
      <c r="E3" s="164"/>
      <c r="F3" s="164"/>
      <c r="G3" s="164"/>
      <c r="H3" s="164"/>
      <c r="I3" s="164"/>
      <c r="J3" s="175"/>
      <c r="K3" s="260"/>
      <c r="L3" s="261" t="s">
        <v>0</v>
      </c>
    </row>
    <row r="4" spans="1:16" ht="78" customHeight="1">
      <c r="A4" s="348" t="s">
        <v>75</v>
      </c>
      <c r="B4" s="348" t="s">
        <v>76</v>
      </c>
      <c r="C4" s="348"/>
      <c r="D4" s="348" t="s">
        <v>77</v>
      </c>
      <c r="E4" s="348"/>
      <c r="F4" s="348"/>
      <c r="G4" s="348"/>
      <c r="H4" s="348" t="s">
        <v>78</v>
      </c>
      <c r="I4" s="348" t="s">
        <v>79</v>
      </c>
      <c r="J4" s="404" t="s">
        <v>58</v>
      </c>
      <c r="K4" s="405"/>
      <c r="L4" s="406"/>
    </row>
    <row r="5" spans="1:16" ht="51.75">
      <c r="A5" s="402"/>
      <c r="B5" s="64" t="s">
        <v>80</v>
      </c>
      <c r="C5" s="64" t="s">
        <v>81</v>
      </c>
      <c r="D5" s="64" t="s">
        <v>80</v>
      </c>
      <c r="E5" s="64" t="s">
        <v>81</v>
      </c>
      <c r="F5" s="64" t="s">
        <v>82</v>
      </c>
      <c r="G5" s="64" t="s">
        <v>83</v>
      </c>
      <c r="H5" s="402"/>
      <c r="I5" s="402"/>
      <c r="J5" s="176" t="s">
        <v>100</v>
      </c>
      <c r="K5" s="262" t="s">
        <v>101</v>
      </c>
      <c r="L5" s="263" t="s">
        <v>84</v>
      </c>
    </row>
    <row r="6" spans="1:16" ht="20.25" customHeight="1">
      <c r="A6" s="397" t="s">
        <v>85</v>
      </c>
      <c r="B6" s="397"/>
      <c r="C6" s="397"/>
      <c r="D6" s="397"/>
      <c r="E6" s="397"/>
      <c r="F6" s="397"/>
      <c r="G6" s="397"/>
      <c r="H6" s="397"/>
      <c r="I6" s="397"/>
      <c r="J6" s="11">
        <f>+J7+J172</f>
        <v>502768.14639999997</v>
      </c>
      <c r="K6" s="11">
        <f>+K7+K172</f>
        <v>-46878.083600000056</v>
      </c>
      <c r="L6" s="11">
        <f>+L7+L172</f>
        <v>-420000.0306</v>
      </c>
    </row>
    <row r="7" spans="1:16" ht="30" customHeight="1">
      <c r="A7" s="403" t="s">
        <v>16</v>
      </c>
      <c r="B7" s="403"/>
      <c r="C7" s="403"/>
      <c r="D7" s="403"/>
      <c r="E7" s="403"/>
      <c r="F7" s="403"/>
      <c r="G7" s="403"/>
      <c r="H7" s="403"/>
      <c r="I7" s="403"/>
      <c r="J7" s="11">
        <f>+J8+J56+J79+J96+J148+J50</f>
        <v>454242.64639999997</v>
      </c>
      <c r="K7" s="11">
        <f>+K8+K56+K79+K96+K148+K50</f>
        <v>-130878.08360000006</v>
      </c>
      <c r="L7" s="11">
        <f>+L8+L56+L79+L96+L148+L50</f>
        <v>-504000.0306</v>
      </c>
      <c r="M7" s="208">
        <f>+J7-'Հավելված 5'!G9</f>
        <v>0</v>
      </c>
      <c r="N7" s="208">
        <f>+K7-'Հավելված 5'!H9</f>
        <v>0</v>
      </c>
      <c r="O7" s="208">
        <f>+L7-'Հավելված 5'!I9</f>
        <v>0</v>
      </c>
    </row>
    <row r="8" spans="1:16" s="159" customFormat="1" ht="30.75" customHeight="1">
      <c r="A8" s="72"/>
      <c r="B8" s="160" t="s">
        <v>235</v>
      </c>
      <c r="C8" s="392" t="s">
        <v>236</v>
      </c>
      <c r="D8" s="392"/>
      <c r="E8" s="392"/>
      <c r="F8" s="392"/>
      <c r="G8" s="392"/>
      <c r="H8" s="392"/>
      <c r="I8" s="392"/>
      <c r="J8" s="46">
        <f>+J9+J14+J19+J24+J29+J34+J45+J40</f>
        <v>249813.4</v>
      </c>
      <c r="K8" s="46">
        <f>+K9+K14+K19+K24+K29+K34+K45+K40</f>
        <v>-308284.90000000002</v>
      </c>
      <c r="L8" s="46">
        <f>+L9+L14+L19+L24+L29+L34+L45+L40</f>
        <v>25805.5</v>
      </c>
      <c r="M8" s="174"/>
      <c r="N8" s="174"/>
      <c r="O8" s="174"/>
      <c r="P8" s="174"/>
    </row>
    <row r="9" spans="1:16" s="159" customFormat="1" ht="51" customHeight="1">
      <c r="A9" s="72"/>
      <c r="B9" s="72"/>
      <c r="C9" s="72"/>
      <c r="D9" s="160" t="s">
        <v>237</v>
      </c>
      <c r="E9" s="392" t="s">
        <v>150</v>
      </c>
      <c r="F9" s="392"/>
      <c r="G9" s="392"/>
      <c r="H9" s="392"/>
      <c r="I9" s="392"/>
      <c r="J9" s="46">
        <f>+'Հավելված 5'!G100</f>
        <v>878</v>
      </c>
      <c r="K9" s="264">
        <f>+'Հավելված 5'!H100</f>
        <v>878</v>
      </c>
      <c r="L9" s="264">
        <f>+'Հավելված 5'!I100</f>
        <v>878</v>
      </c>
    </row>
    <row r="10" spans="1:16" s="159" customFormat="1" ht="42.75" customHeight="1">
      <c r="A10" s="72"/>
      <c r="B10" s="72"/>
      <c r="C10" s="72"/>
      <c r="D10" s="72"/>
      <c r="E10" s="72"/>
      <c r="F10" s="392" t="s">
        <v>238</v>
      </c>
      <c r="G10" s="392"/>
      <c r="H10" s="392"/>
      <c r="I10" s="392"/>
      <c r="J10" s="392"/>
      <c r="K10" s="392"/>
      <c r="L10" s="392"/>
    </row>
    <row r="11" spans="1:16" s="159" customFormat="1" ht="24" customHeight="1">
      <c r="A11" s="72"/>
      <c r="B11" s="72"/>
      <c r="C11" s="72"/>
      <c r="D11" s="72"/>
      <c r="E11" s="72"/>
      <c r="F11" s="72"/>
      <c r="G11" s="392" t="s">
        <v>17</v>
      </c>
      <c r="H11" s="392"/>
      <c r="I11" s="392"/>
      <c r="J11" s="392"/>
      <c r="K11" s="392"/>
      <c r="L11" s="392"/>
    </row>
    <row r="12" spans="1:16" s="159" customFormat="1" ht="39.75" customHeight="1">
      <c r="A12" s="72"/>
      <c r="B12" s="72"/>
      <c r="C12" s="72"/>
      <c r="D12" s="72"/>
      <c r="E12" s="72"/>
      <c r="F12" s="72"/>
      <c r="G12" s="72"/>
      <c r="H12" s="392" t="s">
        <v>239</v>
      </c>
      <c r="I12" s="392"/>
      <c r="J12" s="392"/>
      <c r="K12" s="392"/>
      <c r="L12" s="392"/>
    </row>
    <row r="13" spans="1:16" s="159" customFormat="1" ht="66.75" customHeight="1">
      <c r="A13" s="72"/>
      <c r="B13" s="72"/>
      <c r="C13" s="72"/>
      <c r="D13" s="72"/>
      <c r="E13" s="72"/>
      <c r="F13" s="72"/>
      <c r="G13" s="72"/>
      <c r="H13" s="72"/>
      <c r="I13" s="72" t="s">
        <v>240</v>
      </c>
      <c r="J13" s="251">
        <v>-23</v>
      </c>
      <c r="K13" s="276" t="s">
        <v>103</v>
      </c>
      <c r="L13" s="276">
        <v>-23</v>
      </c>
    </row>
    <row r="14" spans="1:16" s="159" customFormat="1" ht="38.25" customHeight="1">
      <c r="A14" s="72"/>
      <c r="B14" s="72"/>
      <c r="C14" s="72"/>
      <c r="D14" s="160" t="s">
        <v>241</v>
      </c>
      <c r="E14" s="392" t="s">
        <v>152</v>
      </c>
      <c r="F14" s="392"/>
      <c r="G14" s="392"/>
      <c r="H14" s="392"/>
      <c r="I14" s="392"/>
      <c r="J14" s="46">
        <f>+'Հավելված 5'!G109</f>
        <v>0</v>
      </c>
      <c r="K14" s="264">
        <f>+'Հավելված 5'!H109</f>
        <v>-100000</v>
      </c>
      <c r="L14" s="264">
        <f>+'Հավելված 5'!I109</f>
        <v>1667000</v>
      </c>
    </row>
    <row r="15" spans="1:16" s="159" customFormat="1" ht="38.25" customHeight="1">
      <c r="A15" s="72"/>
      <c r="B15" s="72"/>
      <c r="C15" s="72"/>
      <c r="D15" s="72"/>
      <c r="E15" s="72"/>
      <c r="F15" s="392" t="s">
        <v>242</v>
      </c>
      <c r="G15" s="392"/>
      <c r="H15" s="392"/>
      <c r="I15" s="392"/>
      <c r="J15" s="392"/>
      <c r="K15" s="392"/>
      <c r="L15" s="392"/>
    </row>
    <row r="16" spans="1:16" s="159" customFormat="1" ht="30" customHeight="1">
      <c r="A16" s="72"/>
      <c r="B16" s="72"/>
      <c r="C16" s="72"/>
      <c r="D16" s="72"/>
      <c r="E16" s="72"/>
      <c r="F16" s="72"/>
      <c r="G16" s="392" t="s">
        <v>34</v>
      </c>
      <c r="H16" s="392"/>
      <c r="I16" s="392"/>
      <c r="J16" s="392"/>
      <c r="K16" s="392"/>
      <c r="L16" s="392"/>
    </row>
    <row r="17" spans="1:12" s="159" customFormat="1" ht="50.25" customHeight="1">
      <c r="A17" s="72"/>
      <c r="B17" s="72"/>
      <c r="C17" s="72"/>
      <c r="D17" s="72"/>
      <c r="E17" s="72"/>
      <c r="F17" s="72"/>
      <c r="G17" s="72"/>
      <c r="H17" s="392" t="s">
        <v>477</v>
      </c>
      <c r="I17" s="392"/>
      <c r="J17" s="392"/>
      <c r="K17" s="392"/>
      <c r="L17" s="392"/>
    </row>
    <row r="18" spans="1:12" s="159" customFormat="1" ht="54.75" customHeight="1">
      <c r="A18" s="72"/>
      <c r="B18" s="72"/>
      <c r="C18" s="72"/>
      <c r="D18" s="72"/>
      <c r="E18" s="72"/>
      <c r="F18" s="72"/>
      <c r="G18" s="72"/>
      <c r="H18" s="160"/>
      <c r="I18" s="160" t="s">
        <v>476</v>
      </c>
      <c r="J18" s="265"/>
      <c r="K18" s="265"/>
      <c r="L18" s="277">
        <v>20000</v>
      </c>
    </row>
    <row r="19" spans="1:12" s="159" customFormat="1" ht="44.25" customHeight="1">
      <c r="A19" s="72"/>
      <c r="B19" s="72"/>
      <c r="C19" s="72"/>
      <c r="D19" s="160" t="s">
        <v>244</v>
      </c>
      <c r="E19" s="392" t="s">
        <v>154</v>
      </c>
      <c r="F19" s="392"/>
      <c r="G19" s="392"/>
      <c r="H19" s="392"/>
      <c r="I19" s="392"/>
      <c r="J19" s="46">
        <f>+'Հավելված 5'!G118</f>
        <v>199242.5</v>
      </c>
      <c r="K19" s="264">
        <f>+'Հավելված 5'!H118</f>
        <v>199242.5</v>
      </c>
      <c r="L19" s="264">
        <f>+'Հավելված 5'!I118</f>
        <v>199242.5</v>
      </c>
    </row>
    <row r="20" spans="1:12" s="159" customFormat="1" ht="26.25" customHeight="1">
      <c r="A20" s="72"/>
      <c r="B20" s="72"/>
      <c r="C20" s="72"/>
      <c r="D20" s="72"/>
      <c r="E20" s="72"/>
      <c r="F20" s="392" t="s">
        <v>245</v>
      </c>
      <c r="G20" s="392"/>
      <c r="H20" s="392"/>
      <c r="I20" s="392"/>
      <c r="J20" s="392"/>
      <c r="K20" s="392"/>
      <c r="L20" s="392"/>
    </row>
    <row r="21" spans="1:12" s="159" customFormat="1" ht="28.5" customHeight="1">
      <c r="A21" s="72"/>
      <c r="B21" s="72"/>
      <c r="C21" s="72"/>
      <c r="D21" s="72"/>
      <c r="E21" s="72"/>
      <c r="F21" s="72"/>
      <c r="G21" s="392" t="s">
        <v>34</v>
      </c>
      <c r="H21" s="392"/>
      <c r="I21" s="392"/>
      <c r="J21" s="392"/>
      <c r="K21" s="392"/>
      <c r="L21" s="392"/>
    </row>
    <row r="22" spans="1:12" s="159" customFormat="1" ht="44.25" customHeight="1">
      <c r="A22" s="72"/>
      <c r="B22" s="72"/>
      <c r="C22" s="72"/>
      <c r="D22" s="72"/>
      <c r="E22" s="72"/>
      <c r="F22" s="72"/>
      <c r="G22" s="72"/>
      <c r="H22" s="392" t="s">
        <v>246</v>
      </c>
      <c r="I22" s="392"/>
      <c r="J22" s="392"/>
      <c r="K22" s="392"/>
      <c r="L22" s="392"/>
    </row>
    <row r="23" spans="1:12" s="159" customFormat="1" ht="26.25" customHeight="1">
      <c r="A23" s="72"/>
      <c r="B23" s="72"/>
      <c r="C23" s="72"/>
      <c r="D23" s="72"/>
      <c r="E23" s="72"/>
      <c r="F23" s="72"/>
      <c r="G23" s="72"/>
      <c r="H23" s="72"/>
      <c r="I23" s="72" t="s">
        <v>247</v>
      </c>
      <c r="J23" s="251">
        <v>4000</v>
      </c>
      <c r="K23" s="276" t="s">
        <v>103</v>
      </c>
      <c r="L23" s="276">
        <v>2500</v>
      </c>
    </row>
    <row r="24" spans="1:12" s="159" customFormat="1" ht="35.25" customHeight="1">
      <c r="A24" s="72"/>
      <c r="B24" s="72"/>
      <c r="C24" s="72"/>
      <c r="D24" s="160" t="s">
        <v>104</v>
      </c>
      <c r="E24" s="392" t="s">
        <v>96</v>
      </c>
      <c r="F24" s="392"/>
      <c r="G24" s="392"/>
      <c r="H24" s="392"/>
      <c r="I24" s="392"/>
      <c r="J24" s="447">
        <f>+'Հավելված 5'!G127</f>
        <v>0</v>
      </c>
      <c r="K24" s="448">
        <f>+'Հավելված 5'!H127</f>
        <v>-456576.80000000005</v>
      </c>
      <c r="L24" s="448">
        <f>+'Հավելված 5'!I127</f>
        <v>-2075633</v>
      </c>
    </row>
    <row r="25" spans="1:12" s="159" customFormat="1" ht="16.5" customHeight="1">
      <c r="A25" s="72"/>
      <c r="B25" s="72"/>
      <c r="C25" s="72"/>
      <c r="D25" s="72"/>
      <c r="E25" s="72"/>
      <c r="F25" s="392" t="s">
        <v>105</v>
      </c>
      <c r="G25" s="392"/>
      <c r="H25" s="392"/>
      <c r="I25" s="392"/>
      <c r="J25" s="392"/>
      <c r="K25" s="392"/>
      <c r="L25" s="392"/>
    </row>
    <row r="26" spans="1:12" s="159" customFormat="1" ht="16.5" customHeight="1">
      <c r="A26" s="72"/>
      <c r="B26" s="72"/>
      <c r="C26" s="72"/>
      <c r="D26" s="72"/>
      <c r="E26" s="72"/>
      <c r="F26" s="72"/>
      <c r="G26" s="392" t="s">
        <v>34</v>
      </c>
      <c r="H26" s="392"/>
      <c r="I26" s="392"/>
      <c r="J26" s="392"/>
      <c r="K26" s="392"/>
      <c r="L26" s="392"/>
    </row>
    <row r="27" spans="1:12" s="159" customFormat="1" ht="16.5" customHeight="1">
      <c r="A27" s="72"/>
      <c r="B27" s="72"/>
      <c r="C27" s="72"/>
      <c r="D27" s="72"/>
      <c r="E27" s="72"/>
      <c r="F27" s="72"/>
      <c r="G27" s="72"/>
      <c r="H27" s="392" t="s">
        <v>106</v>
      </c>
      <c r="I27" s="392"/>
      <c r="J27" s="392"/>
      <c r="K27" s="392"/>
      <c r="L27" s="392"/>
    </row>
    <row r="28" spans="1:12" s="159" customFormat="1" ht="33">
      <c r="A28" s="72"/>
      <c r="B28" s="72"/>
      <c r="C28" s="72"/>
      <c r="D28" s="72"/>
      <c r="E28" s="72"/>
      <c r="F28" s="72"/>
      <c r="G28" s="72"/>
      <c r="H28" s="72"/>
      <c r="I28" s="72" t="s">
        <v>248</v>
      </c>
      <c r="J28" s="449"/>
      <c r="K28" s="450"/>
      <c r="L28" s="276">
        <v>-2</v>
      </c>
    </row>
    <row r="29" spans="1:12" s="168" customFormat="1" ht="45" customHeight="1">
      <c r="A29" s="165"/>
      <c r="B29" s="165"/>
      <c r="C29" s="165"/>
      <c r="D29" s="166" t="s">
        <v>408</v>
      </c>
      <c r="E29" s="396" t="s">
        <v>406</v>
      </c>
      <c r="F29" s="396"/>
      <c r="G29" s="396"/>
      <c r="H29" s="396"/>
      <c r="I29" s="396"/>
      <c r="J29" s="177">
        <f>+'Հավելված 5'!G136</f>
        <v>24742.9</v>
      </c>
      <c r="K29" s="267">
        <f>+'Հավելված 5'!H136</f>
        <v>24742.9</v>
      </c>
      <c r="L29" s="267">
        <f>+'Հավելված 5'!I136</f>
        <v>0</v>
      </c>
    </row>
    <row r="30" spans="1:12" s="168" customFormat="1" ht="51" customHeight="1">
      <c r="A30" s="165"/>
      <c r="B30" s="165"/>
      <c r="C30" s="165"/>
      <c r="D30" s="165"/>
      <c r="E30" s="165"/>
      <c r="F30" s="396" t="s">
        <v>409</v>
      </c>
      <c r="G30" s="396"/>
      <c r="H30" s="396"/>
      <c r="I30" s="396"/>
      <c r="J30" s="396"/>
      <c r="K30" s="396"/>
      <c r="L30" s="396"/>
    </row>
    <row r="31" spans="1:12" s="168" customFormat="1" ht="16.5" customHeight="1">
      <c r="A31" s="165"/>
      <c r="B31" s="165"/>
      <c r="C31" s="165"/>
      <c r="D31" s="165"/>
      <c r="E31" s="165"/>
      <c r="F31" s="165"/>
      <c r="G31" s="396" t="s">
        <v>34</v>
      </c>
      <c r="H31" s="396"/>
      <c r="I31" s="396"/>
      <c r="J31" s="396"/>
      <c r="K31" s="396"/>
      <c r="L31" s="396"/>
    </row>
    <row r="32" spans="1:12" s="168" customFormat="1" ht="16.5" customHeight="1">
      <c r="A32" s="165"/>
      <c r="B32" s="165"/>
      <c r="C32" s="165"/>
      <c r="D32" s="165"/>
      <c r="E32" s="165"/>
      <c r="F32" s="165"/>
      <c r="G32" s="165"/>
      <c r="H32" s="396" t="s">
        <v>411</v>
      </c>
      <c r="I32" s="396"/>
      <c r="J32" s="396"/>
      <c r="K32" s="396"/>
      <c r="L32" s="396"/>
    </row>
    <row r="33" spans="1:12" s="168" customFormat="1" ht="24.75" customHeight="1">
      <c r="A33" s="165"/>
      <c r="B33" s="165"/>
      <c r="C33" s="165"/>
      <c r="D33" s="165"/>
      <c r="E33" s="165"/>
      <c r="F33" s="165"/>
      <c r="G33" s="165"/>
      <c r="H33" s="165"/>
      <c r="I33" s="165" t="s">
        <v>410</v>
      </c>
      <c r="J33" s="178">
        <v>0.21</v>
      </c>
      <c r="K33" s="268"/>
      <c r="L33" s="268" t="s">
        <v>103</v>
      </c>
    </row>
    <row r="34" spans="1:12" s="159" customFormat="1" ht="24" customHeight="1">
      <c r="A34" s="72"/>
      <c r="B34" s="72"/>
      <c r="C34" s="72"/>
      <c r="D34" s="160" t="s">
        <v>249</v>
      </c>
      <c r="E34" s="392" t="s">
        <v>157</v>
      </c>
      <c r="F34" s="392"/>
      <c r="G34" s="392"/>
      <c r="H34" s="392"/>
      <c r="I34" s="392"/>
      <c r="J34" s="46">
        <f>+'Հավելված 5'!G145</f>
        <v>0</v>
      </c>
      <c r="K34" s="264">
        <f>+'Հավելված 5'!H145</f>
        <v>-77138</v>
      </c>
      <c r="L34" s="264">
        <f>+'Հավելված 5'!I145</f>
        <v>33477.5</v>
      </c>
    </row>
    <row r="35" spans="1:12" s="159" customFormat="1" ht="39.75" customHeight="1">
      <c r="A35" s="72"/>
      <c r="B35" s="72"/>
      <c r="C35" s="72"/>
      <c r="D35" s="72"/>
      <c r="E35" s="72"/>
      <c r="F35" s="392" t="s">
        <v>250</v>
      </c>
      <c r="G35" s="392"/>
      <c r="H35" s="392"/>
      <c r="I35" s="392"/>
      <c r="J35" s="392"/>
      <c r="K35" s="392"/>
      <c r="L35" s="392"/>
    </row>
    <row r="36" spans="1:12" s="159" customFormat="1" ht="16.5">
      <c r="A36" s="72"/>
      <c r="B36" s="72"/>
      <c r="C36" s="72"/>
      <c r="D36" s="72"/>
      <c r="E36" s="72"/>
      <c r="F36" s="72"/>
      <c r="G36" s="392" t="s">
        <v>34</v>
      </c>
      <c r="H36" s="392"/>
      <c r="I36" s="392"/>
      <c r="J36" s="392"/>
      <c r="K36" s="392"/>
      <c r="L36" s="392"/>
    </row>
    <row r="37" spans="1:12" s="159" customFormat="1" ht="47.25" customHeight="1">
      <c r="A37" s="72"/>
      <c r="B37" s="72"/>
      <c r="C37" s="72"/>
      <c r="D37" s="72"/>
      <c r="E37" s="72"/>
      <c r="F37" s="72"/>
      <c r="G37" s="72"/>
      <c r="H37" s="392" t="s">
        <v>251</v>
      </c>
      <c r="I37" s="392"/>
      <c r="J37" s="392"/>
      <c r="K37" s="392"/>
      <c r="L37" s="392"/>
    </row>
    <row r="38" spans="1:12" s="159" customFormat="1" ht="33.75" customHeight="1">
      <c r="A38" s="170"/>
      <c r="B38" s="170"/>
      <c r="C38" s="170"/>
      <c r="D38" s="170"/>
      <c r="E38" s="170"/>
      <c r="F38" s="170"/>
      <c r="G38" s="170"/>
      <c r="H38" s="170"/>
      <c r="I38" s="205" t="s">
        <v>252</v>
      </c>
      <c r="J38" s="206" t="s">
        <v>103</v>
      </c>
      <c r="K38" s="269" t="s">
        <v>103</v>
      </c>
      <c r="L38" s="247">
        <v>-1</v>
      </c>
    </row>
    <row r="39" spans="1:12" s="159" customFormat="1" ht="47.25" customHeight="1">
      <c r="A39" s="170"/>
      <c r="B39" s="170"/>
      <c r="C39" s="170"/>
      <c r="D39" s="170"/>
      <c r="E39" s="170"/>
      <c r="F39" s="170"/>
      <c r="G39" s="170"/>
      <c r="H39" s="170"/>
      <c r="I39" s="205" t="s">
        <v>412</v>
      </c>
      <c r="J39" s="206"/>
      <c r="K39" s="269"/>
      <c r="L39" s="247">
        <v>2</v>
      </c>
    </row>
    <row r="40" spans="1:12" s="159" customFormat="1" ht="39" customHeight="1">
      <c r="A40" s="50"/>
      <c r="B40" s="50"/>
      <c r="C40" s="50"/>
      <c r="D40" s="51" t="s">
        <v>253</v>
      </c>
      <c r="E40" s="393" t="s">
        <v>165</v>
      </c>
      <c r="F40" s="393"/>
      <c r="G40" s="393"/>
      <c r="H40" s="393"/>
      <c r="I40" s="393"/>
      <c r="J40" s="180">
        <f>+'Հավելված 5'!G154</f>
        <v>24950</v>
      </c>
      <c r="K40" s="270">
        <f>+'Հավելված 5'!H154</f>
        <v>24950</v>
      </c>
      <c r="L40" s="270">
        <f>+'Հավելված 5'!I154</f>
        <v>24950</v>
      </c>
    </row>
    <row r="41" spans="1:12" s="159" customFormat="1" ht="25.5" customHeight="1">
      <c r="A41" s="50"/>
      <c r="B41" s="50"/>
      <c r="C41" s="50"/>
      <c r="D41" s="50"/>
      <c r="E41" s="50"/>
      <c r="F41" s="393" t="s">
        <v>254</v>
      </c>
      <c r="G41" s="393"/>
      <c r="H41" s="393"/>
      <c r="I41" s="393"/>
      <c r="J41" s="393"/>
      <c r="K41" s="393"/>
      <c r="L41" s="393"/>
    </row>
    <row r="42" spans="1:12" s="159" customFormat="1" ht="39" customHeight="1">
      <c r="A42" s="50"/>
      <c r="B42" s="50"/>
      <c r="C42" s="50"/>
      <c r="D42" s="50"/>
      <c r="E42" s="50"/>
      <c r="F42" s="50"/>
      <c r="G42" s="393" t="s">
        <v>34</v>
      </c>
      <c r="H42" s="393"/>
      <c r="I42" s="393"/>
      <c r="J42" s="393"/>
      <c r="K42" s="393"/>
      <c r="L42" s="393"/>
    </row>
    <row r="43" spans="1:12" s="159" customFormat="1" ht="39" customHeight="1">
      <c r="A43" s="50"/>
      <c r="B43" s="50"/>
      <c r="C43" s="50"/>
      <c r="D43" s="50"/>
      <c r="E43" s="50"/>
      <c r="F43" s="50"/>
      <c r="G43" s="50"/>
      <c r="H43" s="393" t="s">
        <v>255</v>
      </c>
      <c r="I43" s="393"/>
      <c r="J43" s="393"/>
      <c r="K43" s="393"/>
      <c r="L43" s="393"/>
    </row>
    <row r="44" spans="1:12" s="159" customFormat="1" ht="41.25" customHeight="1">
      <c r="A44" s="50"/>
      <c r="B44" s="50"/>
      <c r="C44" s="50"/>
      <c r="D44" s="50"/>
      <c r="E44" s="50"/>
      <c r="F44" s="50"/>
      <c r="G44" s="50"/>
      <c r="H44" s="50"/>
      <c r="I44" s="50" t="s">
        <v>256</v>
      </c>
      <c r="J44" s="245">
        <v>2495</v>
      </c>
      <c r="K44" s="246" t="s">
        <v>103</v>
      </c>
      <c r="L44" s="246">
        <v>2495</v>
      </c>
    </row>
    <row r="45" spans="1:12" s="168" customFormat="1" ht="24" customHeight="1">
      <c r="A45" s="165"/>
      <c r="B45" s="165"/>
      <c r="C45" s="165"/>
      <c r="D45" s="166" t="s">
        <v>480</v>
      </c>
      <c r="E45" s="396" t="str">
        <f>+'Հավելված 4'!D17</f>
        <v>Խաղող վերամշակող տնտեսավարողներին տրամադրվող վարկերի տոկոսադրույքների սուբսիդավորում</v>
      </c>
      <c r="F45" s="396"/>
      <c r="G45" s="396"/>
      <c r="H45" s="396"/>
      <c r="I45" s="396"/>
      <c r="J45" s="177">
        <f>+'Հավելված 4'!G17</f>
        <v>0</v>
      </c>
      <c r="K45" s="267">
        <f>+'Հավելված 4'!H17</f>
        <v>75616.5</v>
      </c>
      <c r="L45" s="267">
        <f>+'Հավելված 4'!I17</f>
        <v>175890.5</v>
      </c>
    </row>
    <row r="46" spans="1:12" s="168" customFormat="1" ht="39" customHeight="1">
      <c r="A46" s="165"/>
      <c r="B46" s="165"/>
      <c r="C46" s="165"/>
      <c r="D46" s="165"/>
      <c r="E46" s="165"/>
      <c r="F46" s="396" t="str">
        <f>+'Հավելված 4'!E17</f>
        <v>Խաղող վերամշակող տնտեսավարողներին աշխատակիցներին աշխատավարձի և դրան հավասարեցված վճարումների, պետական կամ համայնքի բյուջե հարկերի և պարտադիր վճարումների նպատակով տրամադրվող վարկերի տոկոսադրույքների սուբսիդավորում</v>
      </c>
      <c r="G46" s="396"/>
      <c r="H46" s="396"/>
      <c r="I46" s="396"/>
      <c r="J46" s="396"/>
      <c r="K46" s="396"/>
      <c r="L46" s="396"/>
    </row>
    <row r="47" spans="1:12" s="168" customFormat="1" ht="25.5" customHeight="1">
      <c r="A47" s="165"/>
      <c r="B47" s="165"/>
      <c r="C47" s="165"/>
      <c r="D47" s="165"/>
      <c r="E47" s="165"/>
      <c r="F47" s="165"/>
      <c r="G47" s="396" t="s">
        <v>34</v>
      </c>
      <c r="H47" s="396"/>
      <c r="I47" s="396"/>
      <c r="J47" s="396"/>
      <c r="K47" s="396"/>
      <c r="L47" s="396"/>
    </row>
    <row r="48" spans="1:12" s="168" customFormat="1" ht="45" customHeight="1">
      <c r="A48" s="165"/>
      <c r="B48" s="165"/>
      <c r="C48" s="165"/>
      <c r="D48" s="165"/>
      <c r="E48" s="165"/>
      <c r="F48" s="165"/>
      <c r="G48" s="165"/>
      <c r="H48" s="396" t="s">
        <v>347</v>
      </c>
      <c r="I48" s="396"/>
      <c r="J48" s="396"/>
      <c r="K48" s="396"/>
      <c r="L48" s="396"/>
    </row>
    <row r="49" spans="1:15" s="168" customFormat="1" ht="25.5" customHeight="1">
      <c r="A49" s="165"/>
      <c r="B49" s="165"/>
      <c r="C49" s="165"/>
      <c r="D49" s="165"/>
      <c r="E49" s="165"/>
      <c r="F49" s="165"/>
      <c r="G49" s="165"/>
      <c r="H49" s="165"/>
      <c r="I49" s="165" t="s">
        <v>243</v>
      </c>
      <c r="J49" s="193"/>
      <c r="K49" s="451" t="s">
        <v>103</v>
      </c>
      <c r="L49" s="451">
        <v>3</v>
      </c>
    </row>
    <row r="50" spans="1:15" ht="28.5" customHeight="1">
      <c r="A50" s="452"/>
      <c r="B50" s="453">
        <v>1059</v>
      </c>
      <c r="C50" s="454" t="str">
        <f>+'Հավելված 4'!D18</f>
        <v>Բուսաբուծության խթանում և բույսերի պաշտպանություն</v>
      </c>
      <c r="D50" s="454"/>
      <c r="E50" s="454"/>
      <c r="F50" s="454"/>
      <c r="G50" s="454"/>
      <c r="H50" s="454"/>
      <c r="I50" s="454"/>
      <c r="J50" s="11">
        <f t="shared" ref="J50:K50" si="0">+J51</f>
        <v>7375.3</v>
      </c>
      <c r="K50" s="11">
        <f t="shared" si="0"/>
        <v>7375.3</v>
      </c>
      <c r="L50" s="11">
        <f>+L51</f>
        <v>7375.3</v>
      </c>
    </row>
    <row r="51" spans="1:15" ht="41.25" customHeight="1">
      <c r="A51" s="452"/>
      <c r="B51" s="455"/>
      <c r="C51" s="455"/>
      <c r="D51" s="456" t="s">
        <v>443</v>
      </c>
      <c r="E51" s="457" t="str">
        <f>+'Հավելված 4'!D19</f>
        <v xml:space="preserve"> ՀՀ տարբեր մարզերում 2024 և 2025 թթ. տեղացած կարկուտի հետևանքով հողօգտագործողներին պատճառված վնասների մասնակի փոխհատուցում</v>
      </c>
      <c r="F51" s="457"/>
      <c r="G51" s="457"/>
      <c r="H51" s="457"/>
      <c r="I51" s="457"/>
      <c r="J51" s="458">
        <f>+'Հավելված 4'!G19</f>
        <v>7375.3</v>
      </c>
      <c r="K51" s="458">
        <f>+'Հավելված 4'!H19</f>
        <v>7375.3</v>
      </c>
      <c r="L51" s="458">
        <f>+'Հավելված 4'!I19</f>
        <v>7375.3</v>
      </c>
    </row>
    <row r="52" spans="1:15" ht="40.5" customHeight="1">
      <c r="A52" s="452"/>
      <c r="B52" s="455"/>
      <c r="C52" s="455"/>
      <c r="D52" s="455"/>
      <c r="E52" s="455"/>
      <c r="F52" s="459" t="str">
        <f>+'Հավելված 4'!E19</f>
        <v>2024 և 2025 թվականներին ՀՀ Արագածոտնի, Արարատի, Արմավիրի, Գեղարքունիքի, Լոռու, Շիրակի, Տավուշի և Սյունիքի մարզերում տեղացած կարկուտի հետևանքով հողօգտագործողներին պատճառված վնասների մասնակի փոխհատուցման տրամադրում</v>
      </c>
      <c r="G52" s="459"/>
      <c r="H52" s="459"/>
      <c r="I52" s="459"/>
      <c r="J52" s="459"/>
      <c r="K52" s="459"/>
      <c r="L52" s="459"/>
    </row>
    <row r="53" spans="1:15" ht="25.5" customHeight="1">
      <c r="A53" s="452"/>
      <c r="B53" s="455"/>
      <c r="C53" s="455"/>
      <c r="D53" s="455"/>
      <c r="E53" s="455"/>
      <c r="F53" s="455"/>
      <c r="G53" s="459" t="str">
        <f>+'Հավելված 4'!F19</f>
        <v>Տրանսֆերտների տրամադրում</v>
      </c>
      <c r="H53" s="459"/>
      <c r="I53" s="459"/>
      <c r="J53" s="459"/>
      <c r="K53" s="459"/>
      <c r="L53" s="459"/>
    </row>
    <row r="54" spans="1:15" ht="49.5" customHeight="1">
      <c r="A54" s="452"/>
      <c r="B54" s="455"/>
      <c r="C54" s="455"/>
      <c r="D54" s="455"/>
      <c r="E54" s="455"/>
      <c r="F54" s="455"/>
      <c r="G54" s="460" t="s">
        <v>445</v>
      </c>
      <c r="H54" s="461"/>
      <c r="I54" s="461"/>
      <c r="J54" s="461"/>
      <c r="K54" s="461"/>
      <c r="L54" s="462"/>
    </row>
    <row r="55" spans="1:15" ht="21" customHeight="1">
      <c r="A55" s="452"/>
      <c r="B55" s="455"/>
      <c r="C55" s="455"/>
      <c r="D55" s="455"/>
      <c r="E55" s="455"/>
      <c r="F55" s="455"/>
      <c r="G55" s="455"/>
      <c r="H55" s="463" t="s">
        <v>446</v>
      </c>
      <c r="I55" s="464"/>
      <c r="J55" s="272">
        <v>48.34</v>
      </c>
      <c r="K55" s="465"/>
      <c r="L55" s="220">
        <f>+J55</f>
        <v>48.34</v>
      </c>
    </row>
    <row r="56" spans="1:15" s="159" customFormat="1" ht="36.75" customHeight="1">
      <c r="A56" s="50"/>
      <c r="B56" s="51" t="s">
        <v>257</v>
      </c>
      <c r="C56" s="393" t="s">
        <v>258</v>
      </c>
      <c r="D56" s="393"/>
      <c r="E56" s="393"/>
      <c r="F56" s="393"/>
      <c r="G56" s="393"/>
      <c r="H56" s="393"/>
      <c r="I56" s="393"/>
      <c r="J56" s="180">
        <f>+J57+J63+J72</f>
        <v>-292405.40000000002</v>
      </c>
      <c r="K56" s="270">
        <f t="shared" ref="K56:L56" si="1">+K57+K63+K72</f>
        <v>-504000</v>
      </c>
      <c r="L56" s="270">
        <f t="shared" si="1"/>
        <v>-504000</v>
      </c>
      <c r="M56" s="207">
        <f>+J56-'Հավելված 5'!G183</f>
        <v>0</v>
      </c>
      <c r="N56" s="207">
        <f>+K56-'Հավելված 5'!H183</f>
        <v>0</v>
      </c>
      <c r="O56" s="207">
        <f>+L56-'Հավելված 5'!I183</f>
        <v>0</v>
      </c>
    </row>
    <row r="57" spans="1:15" s="159" customFormat="1" ht="42.75" customHeight="1">
      <c r="A57" s="50"/>
      <c r="B57" s="50"/>
      <c r="C57" s="50"/>
      <c r="D57" s="51" t="s">
        <v>260</v>
      </c>
      <c r="E57" s="398" t="s">
        <v>261</v>
      </c>
      <c r="F57" s="399"/>
      <c r="G57" s="399"/>
      <c r="H57" s="399"/>
      <c r="I57" s="400"/>
      <c r="J57" s="180">
        <f>+'Հավելված 7'!E19</f>
        <v>5109.3</v>
      </c>
      <c r="K57" s="270">
        <f>+'Հավելված 7'!H19</f>
        <v>7781.1</v>
      </c>
      <c r="L57" s="270">
        <f>+'Հավելված 7'!K19</f>
        <v>19283.5</v>
      </c>
    </row>
    <row r="58" spans="1:15" s="159" customFormat="1" ht="45" customHeight="1">
      <c r="A58" s="50"/>
      <c r="B58" s="50"/>
      <c r="C58" s="50"/>
      <c r="D58" s="50"/>
      <c r="E58" s="50"/>
      <c r="F58" s="398" t="s">
        <v>262</v>
      </c>
      <c r="G58" s="399"/>
      <c r="H58" s="399"/>
      <c r="I58" s="399"/>
      <c r="J58" s="399"/>
      <c r="K58" s="399"/>
      <c r="L58" s="400"/>
    </row>
    <row r="59" spans="1:15" s="159" customFormat="1" ht="16.5" customHeight="1">
      <c r="A59" s="50"/>
      <c r="B59" s="50"/>
      <c r="C59" s="50"/>
      <c r="D59" s="50"/>
      <c r="E59" s="50"/>
      <c r="F59" s="50"/>
      <c r="G59" s="398" t="s">
        <v>17</v>
      </c>
      <c r="H59" s="399"/>
      <c r="I59" s="399"/>
      <c r="J59" s="399"/>
      <c r="K59" s="399"/>
      <c r="L59" s="400"/>
    </row>
    <row r="60" spans="1:15" s="159" customFormat="1" ht="16.5" customHeight="1">
      <c r="A60" s="50"/>
      <c r="B60" s="50"/>
      <c r="C60" s="50"/>
      <c r="D60" s="50"/>
      <c r="E60" s="50"/>
      <c r="F60" s="50"/>
      <c r="G60" s="50"/>
      <c r="H60" s="398" t="s">
        <v>259</v>
      </c>
      <c r="I60" s="399"/>
      <c r="J60" s="399"/>
      <c r="K60" s="399"/>
      <c r="L60" s="400"/>
    </row>
    <row r="61" spans="1:15" s="159" customFormat="1" ht="33">
      <c r="A61" s="50"/>
      <c r="B61" s="50"/>
      <c r="C61" s="50"/>
      <c r="D61" s="50"/>
      <c r="E61" s="50"/>
      <c r="F61" s="50"/>
      <c r="G61" s="50"/>
      <c r="H61" s="50"/>
      <c r="I61" s="100" t="s">
        <v>263</v>
      </c>
      <c r="J61" s="179" t="s">
        <v>103</v>
      </c>
      <c r="K61" s="271" t="s">
        <v>103</v>
      </c>
      <c r="L61" s="278">
        <v>2</v>
      </c>
    </row>
    <row r="62" spans="1:15" s="159" customFormat="1" ht="25.5" customHeight="1">
      <c r="A62" s="50"/>
      <c r="B62" s="50"/>
      <c r="C62" s="50"/>
      <c r="D62" s="50"/>
      <c r="E62" s="50"/>
      <c r="F62" s="50"/>
      <c r="G62" s="50"/>
      <c r="H62" s="50"/>
      <c r="I62" s="100" t="s">
        <v>264</v>
      </c>
      <c r="J62" s="179" t="s">
        <v>103</v>
      </c>
      <c r="K62" s="271" t="s">
        <v>103</v>
      </c>
      <c r="L62" s="278">
        <v>2</v>
      </c>
    </row>
    <row r="63" spans="1:15" s="159" customFormat="1" ht="16.5" customHeight="1">
      <c r="A63" s="50"/>
      <c r="B63" s="50"/>
      <c r="C63" s="50"/>
      <c r="D63" s="51" t="s">
        <v>265</v>
      </c>
      <c r="E63" s="398" t="s">
        <v>170</v>
      </c>
      <c r="F63" s="399"/>
      <c r="G63" s="399"/>
      <c r="H63" s="399"/>
      <c r="I63" s="400"/>
      <c r="J63" s="180">
        <f>+'Հավելված 7'!E31</f>
        <v>-304858.8</v>
      </c>
      <c r="K63" s="270">
        <f>+'Հավելված 7'!H31</f>
        <v>-519125.19999999995</v>
      </c>
      <c r="L63" s="270">
        <f>+'Հավելված 7'!K31</f>
        <v>-530627.6</v>
      </c>
    </row>
    <row r="64" spans="1:15" s="159" customFormat="1" ht="16.5" customHeight="1">
      <c r="A64" s="50"/>
      <c r="B64" s="50"/>
      <c r="C64" s="50"/>
      <c r="D64" s="50"/>
      <c r="E64" s="50"/>
      <c r="F64" s="398" t="s">
        <v>266</v>
      </c>
      <c r="G64" s="399"/>
      <c r="H64" s="399"/>
      <c r="I64" s="399"/>
      <c r="J64" s="399"/>
      <c r="K64" s="399"/>
      <c r="L64" s="400"/>
    </row>
    <row r="65" spans="1:15" s="159" customFormat="1" ht="16.5" customHeight="1">
      <c r="A65" s="50"/>
      <c r="B65" s="50"/>
      <c r="C65" s="50"/>
      <c r="D65" s="50"/>
      <c r="E65" s="50"/>
      <c r="F65" s="50"/>
      <c r="G65" s="398" t="s">
        <v>34</v>
      </c>
      <c r="H65" s="399"/>
      <c r="I65" s="399"/>
      <c r="J65" s="399"/>
      <c r="K65" s="399"/>
      <c r="L65" s="400"/>
    </row>
    <row r="66" spans="1:15" s="159" customFormat="1" ht="16.5" customHeight="1">
      <c r="A66" s="50"/>
      <c r="B66" s="50"/>
      <c r="C66" s="50"/>
      <c r="D66" s="50"/>
      <c r="E66" s="50"/>
      <c r="F66" s="50"/>
      <c r="G66" s="50"/>
      <c r="H66" s="398" t="s">
        <v>267</v>
      </c>
      <c r="I66" s="399"/>
      <c r="J66" s="399"/>
      <c r="K66" s="399"/>
      <c r="L66" s="400"/>
    </row>
    <row r="67" spans="1:15" s="159" customFormat="1" ht="34.5">
      <c r="A67" s="50"/>
      <c r="B67" s="50"/>
      <c r="C67" s="50"/>
      <c r="D67" s="50"/>
      <c r="E67" s="50"/>
      <c r="F67" s="50"/>
      <c r="G67" s="50"/>
      <c r="H67" s="50"/>
      <c r="I67" s="173" t="s">
        <v>268</v>
      </c>
      <c r="J67" s="250">
        <v>-450</v>
      </c>
      <c r="K67" s="279"/>
      <c r="L67" s="279">
        <v>-800</v>
      </c>
    </row>
    <row r="68" spans="1:15" s="159" customFormat="1">
      <c r="A68" s="50"/>
      <c r="B68" s="50"/>
      <c r="C68" s="50"/>
      <c r="D68" s="50"/>
      <c r="E68" s="50"/>
      <c r="F68" s="50"/>
      <c r="G68" s="50"/>
      <c r="H68" s="50"/>
      <c r="I68" s="173" t="s">
        <v>269</v>
      </c>
      <c r="J68" s="250">
        <v>-2</v>
      </c>
      <c r="K68" s="279"/>
      <c r="L68" s="279">
        <v>-4</v>
      </c>
    </row>
    <row r="69" spans="1:15" s="159" customFormat="1">
      <c r="A69" s="50"/>
      <c r="B69" s="50"/>
      <c r="C69" s="50"/>
      <c r="D69" s="50"/>
      <c r="E69" s="50"/>
      <c r="F69" s="50"/>
      <c r="G69" s="50"/>
      <c r="H69" s="50"/>
      <c r="I69" s="173" t="s">
        <v>270</v>
      </c>
      <c r="J69" s="250">
        <v>-2</v>
      </c>
      <c r="K69" s="279"/>
      <c r="L69" s="279">
        <v>-11</v>
      </c>
    </row>
    <row r="70" spans="1:15" s="159" customFormat="1" ht="34.5">
      <c r="A70" s="50"/>
      <c r="B70" s="50"/>
      <c r="C70" s="50"/>
      <c r="D70" s="50"/>
      <c r="E70" s="50"/>
      <c r="F70" s="50"/>
      <c r="G70" s="50"/>
      <c r="H70" s="50"/>
      <c r="I70" s="173" t="s">
        <v>478</v>
      </c>
      <c r="J70" s="250" t="s">
        <v>479</v>
      </c>
      <c r="K70" s="279"/>
      <c r="L70" s="279">
        <v>5</v>
      </c>
    </row>
    <row r="71" spans="1:15" s="159" customFormat="1" ht="39.75" customHeight="1">
      <c r="A71" s="50"/>
      <c r="B71" s="50"/>
      <c r="C71" s="50"/>
      <c r="D71" s="50"/>
      <c r="E71" s="50"/>
      <c r="F71" s="50"/>
      <c r="G71" s="50"/>
      <c r="H71" s="50"/>
      <c r="I71" s="173" t="s">
        <v>383</v>
      </c>
      <c r="J71" s="250" t="s">
        <v>479</v>
      </c>
      <c r="K71" s="279"/>
      <c r="L71" s="279">
        <v>1</v>
      </c>
    </row>
    <row r="72" spans="1:15" s="159" customFormat="1" ht="55.5" customHeight="1">
      <c r="A72" s="50"/>
      <c r="B72" s="50"/>
      <c r="C72" s="50"/>
      <c r="D72" s="51" t="s">
        <v>386</v>
      </c>
      <c r="E72" s="393" t="str">
        <f>+'Հավելված 7'!D42</f>
        <v xml:space="preserve"> Ասիական զարգացման բանկի աջակցությամբ իրականացվող «Կլիմայական փոփոխություններին հարմարեցվող պարենային  անվտանգության բարձրացման» դրամաշնորհային ծրագրի իրականացման համար տեխնիկական հագեցվածության ապահովում</v>
      </c>
      <c r="F72" s="393"/>
      <c r="G72" s="393"/>
      <c r="H72" s="393"/>
      <c r="I72" s="393"/>
      <c r="J72" s="180">
        <f>+'Հավելված 7'!E42</f>
        <v>7344.0999999999995</v>
      </c>
      <c r="K72" s="270">
        <f>+'Հավելված 7'!H42</f>
        <v>7344.0999999999995</v>
      </c>
      <c r="L72" s="270">
        <f>+'Հավելված 7'!K42</f>
        <v>7344.0999999999995</v>
      </c>
    </row>
    <row r="73" spans="1:15" s="159" customFormat="1" ht="26.25" customHeight="1">
      <c r="A73" s="50"/>
      <c r="B73" s="50"/>
      <c r="C73" s="50"/>
      <c r="D73" s="50"/>
      <c r="E73" s="50"/>
      <c r="F73" s="393" t="s">
        <v>385</v>
      </c>
      <c r="G73" s="393"/>
      <c r="H73" s="393"/>
      <c r="I73" s="393"/>
      <c r="J73" s="393"/>
      <c r="K73" s="393"/>
      <c r="L73" s="393"/>
    </row>
    <row r="74" spans="1:15" s="159" customFormat="1" ht="30" customHeight="1">
      <c r="A74" s="50"/>
      <c r="B74" s="50"/>
      <c r="C74" s="50"/>
      <c r="D74" s="50"/>
      <c r="E74" s="50"/>
      <c r="F74" s="50"/>
      <c r="G74" s="393" t="s">
        <v>271</v>
      </c>
      <c r="H74" s="393"/>
      <c r="I74" s="393"/>
      <c r="J74" s="393"/>
      <c r="K74" s="393"/>
      <c r="L74" s="393"/>
    </row>
    <row r="75" spans="1:15" s="159" customFormat="1" ht="16.5" customHeight="1">
      <c r="A75" s="50"/>
      <c r="B75" s="50"/>
      <c r="C75" s="50"/>
      <c r="D75" s="50"/>
      <c r="E75" s="50"/>
      <c r="F75" s="50"/>
      <c r="G75" s="50"/>
      <c r="H75" s="393" t="s">
        <v>272</v>
      </c>
      <c r="I75" s="393"/>
      <c r="J75" s="393"/>
      <c r="K75" s="393"/>
      <c r="L75" s="393"/>
    </row>
    <row r="76" spans="1:15" s="159" customFormat="1" ht="16.5">
      <c r="A76" s="50"/>
      <c r="B76" s="50"/>
      <c r="C76" s="50"/>
      <c r="D76" s="50"/>
      <c r="E76" s="50"/>
      <c r="F76" s="50"/>
      <c r="G76" s="50"/>
      <c r="H76" s="50"/>
      <c r="I76" s="50" t="s">
        <v>273</v>
      </c>
      <c r="J76" s="245">
        <v>10</v>
      </c>
      <c r="K76" s="246"/>
      <c r="L76" s="246">
        <v>10</v>
      </c>
    </row>
    <row r="77" spans="1:15" s="159" customFormat="1" ht="16.5">
      <c r="A77" s="50"/>
      <c r="B77" s="50"/>
      <c r="C77" s="50"/>
      <c r="D77" s="50"/>
      <c r="E77" s="50"/>
      <c r="F77" s="50"/>
      <c r="G77" s="50"/>
      <c r="H77" s="50"/>
      <c r="I77" s="50" t="s">
        <v>384</v>
      </c>
      <c r="J77" s="245">
        <v>2</v>
      </c>
      <c r="K77" s="246"/>
      <c r="L77" s="246">
        <v>2</v>
      </c>
    </row>
    <row r="78" spans="1:15" s="159" customFormat="1" ht="16.5">
      <c r="A78" s="50"/>
      <c r="B78" s="50"/>
      <c r="C78" s="50"/>
      <c r="D78" s="50"/>
      <c r="E78" s="50"/>
      <c r="F78" s="50"/>
      <c r="G78" s="50"/>
      <c r="H78" s="50"/>
      <c r="I78" s="50" t="s">
        <v>274</v>
      </c>
      <c r="J78" s="245">
        <v>18</v>
      </c>
      <c r="K78" s="246"/>
      <c r="L78" s="246">
        <v>18</v>
      </c>
    </row>
    <row r="79" spans="1:15" s="159" customFormat="1" ht="16.5" customHeight="1">
      <c r="A79" s="50"/>
      <c r="B79" s="51" t="s">
        <v>275</v>
      </c>
      <c r="C79" s="393" t="s">
        <v>276</v>
      </c>
      <c r="D79" s="393"/>
      <c r="E79" s="393"/>
      <c r="F79" s="393"/>
      <c r="G79" s="393"/>
      <c r="H79" s="393"/>
      <c r="I79" s="393"/>
      <c r="J79" s="180">
        <f>+J80+J84+J91</f>
        <v>-87787.213600000017</v>
      </c>
      <c r="K79" s="180">
        <f>+K80+K84+K91</f>
        <v>-65387.21360000001</v>
      </c>
      <c r="L79" s="180">
        <f>+L80+L84+L91</f>
        <v>-47387.21360000001</v>
      </c>
      <c r="M79" s="207">
        <f>+J79-'Հավելված 5'!G219</f>
        <v>0</v>
      </c>
      <c r="N79" s="207">
        <f>+K79-'Հավելված 5'!H219</f>
        <v>0</v>
      </c>
      <c r="O79" s="207">
        <f>+L79-'Հավելված 5'!I219</f>
        <v>0</v>
      </c>
    </row>
    <row r="80" spans="1:15" s="159" customFormat="1" ht="16.5" customHeight="1">
      <c r="A80" s="50"/>
      <c r="B80" s="50"/>
      <c r="C80" s="50"/>
      <c r="D80" s="51" t="s">
        <v>277</v>
      </c>
      <c r="E80" s="393" t="s">
        <v>433</v>
      </c>
      <c r="F80" s="393"/>
      <c r="G80" s="393"/>
      <c r="H80" s="393"/>
      <c r="I80" s="393"/>
      <c r="J80" s="180">
        <f>+'Հավելված 5'!G221</f>
        <v>2575.8199999999997</v>
      </c>
      <c r="K80" s="180">
        <f>+'Հավելված 5'!H221</f>
        <v>2575.8199999999997</v>
      </c>
      <c r="L80" s="180">
        <f>+'Հավելված 5'!I221</f>
        <v>2575.8199999999997</v>
      </c>
    </row>
    <row r="81" spans="1:15" s="159" customFormat="1" ht="36" customHeight="1">
      <c r="A81" s="50"/>
      <c r="B81" s="50"/>
      <c r="C81" s="50"/>
      <c r="D81" s="50"/>
      <c r="E81" s="50"/>
      <c r="F81" s="393" t="s">
        <v>278</v>
      </c>
      <c r="G81" s="393"/>
      <c r="H81" s="393"/>
      <c r="I81" s="393"/>
      <c r="J81" s="393"/>
      <c r="K81" s="393"/>
      <c r="L81" s="393"/>
    </row>
    <row r="82" spans="1:15" s="159" customFormat="1" ht="16.5" customHeight="1">
      <c r="A82" s="50"/>
      <c r="B82" s="50"/>
      <c r="C82" s="50"/>
      <c r="D82" s="50"/>
      <c r="E82" s="50"/>
      <c r="F82" s="50"/>
      <c r="G82" s="393" t="s">
        <v>17</v>
      </c>
      <c r="H82" s="393"/>
      <c r="I82" s="393"/>
      <c r="J82" s="393"/>
      <c r="K82" s="393"/>
      <c r="L82" s="393"/>
    </row>
    <row r="83" spans="1:15" s="159" customFormat="1" ht="16.5" customHeight="1">
      <c r="A83" s="50"/>
      <c r="B83" s="50"/>
      <c r="C83" s="50"/>
      <c r="D83" s="50"/>
      <c r="E83" s="50"/>
      <c r="F83" s="50"/>
      <c r="G83" s="50"/>
      <c r="H83" s="393" t="s">
        <v>102</v>
      </c>
      <c r="I83" s="393"/>
      <c r="J83" s="393"/>
      <c r="K83" s="393"/>
      <c r="L83" s="393"/>
    </row>
    <row r="84" spans="1:15" s="159" customFormat="1" ht="16.5" customHeight="1">
      <c r="A84" s="50"/>
      <c r="B84" s="50"/>
      <c r="C84" s="50"/>
      <c r="D84" s="51" t="s">
        <v>279</v>
      </c>
      <c r="E84" s="393" t="s">
        <v>182</v>
      </c>
      <c r="F84" s="393"/>
      <c r="G84" s="393"/>
      <c r="H84" s="393"/>
      <c r="I84" s="393"/>
      <c r="J84" s="180">
        <f>+'Հավելված 5'!G230</f>
        <v>-49963.03360000001</v>
      </c>
      <c r="K84" s="270">
        <f>+'Հավելված 5'!H230</f>
        <v>-49963.03360000001</v>
      </c>
      <c r="L84" s="270">
        <f>+'Հավելված 5'!I230</f>
        <v>-49963.03360000001</v>
      </c>
    </row>
    <row r="85" spans="1:15" s="159" customFormat="1" ht="16.5" customHeight="1">
      <c r="A85" s="50"/>
      <c r="B85" s="50"/>
      <c r="C85" s="50"/>
      <c r="D85" s="50"/>
      <c r="E85" s="50"/>
      <c r="F85" s="393" t="s">
        <v>280</v>
      </c>
      <c r="G85" s="393"/>
      <c r="H85" s="393"/>
      <c r="I85" s="393"/>
      <c r="J85" s="393"/>
      <c r="K85" s="393"/>
      <c r="L85" s="393"/>
    </row>
    <row r="86" spans="1:15" s="159" customFormat="1" ht="16.5" customHeight="1">
      <c r="A86" s="50"/>
      <c r="B86" s="50"/>
      <c r="C86" s="50"/>
      <c r="D86" s="50"/>
      <c r="E86" s="50"/>
      <c r="F86" s="50"/>
      <c r="G86" s="393" t="s">
        <v>17</v>
      </c>
      <c r="H86" s="393"/>
      <c r="I86" s="393"/>
      <c r="J86" s="393"/>
      <c r="K86" s="393"/>
      <c r="L86" s="393"/>
    </row>
    <row r="87" spans="1:15" s="159" customFormat="1" ht="16.5" customHeight="1">
      <c r="A87" s="50"/>
      <c r="B87" s="50"/>
      <c r="C87" s="50"/>
      <c r="D87" s="50"/>
      <c r="E87" s="50"/>
      <c r="F87" s="50"/>
      <c r="G87" s="50"/>
      <c r="H87" s="393" t="s">
        <v>102</v>
      </c>
      <c r="I87" s="393"/>
      <c r="J87" s="393"/>
      <c r="K87" s="393"/>
      <c r="L87" s="393"/>
    </row>
    <row r="88" spans="1:15" s="159" customFormat="1" ht="16.5" customHeight="1">
      <c r="A88" s="50"/>
      <c r="B88" s="50"/>
      <c r="C88" s="50"/>
      <c r="D88" s="50"/>
      <c r="E88" s="50"/>
      <c r="F88" s="50"/>
      <c r="G88" s="50"/>
      <c r="H88" s="51"/>
      <c r="I88" s="51" t="s">
        <v>485</v>
      </c>
      <c r="J88" s="51"/>
      <c r="K88" s="51"/>
      <c r="L88" s="296">
        <f>+L89+L90</f>
        <v>50000</v>
      </c>
    </row>
    <row r="89" spans="1:15" s="159" customFormat="1" ht="16.5" customHeight="1">
      <c r="A89" s="50"/>
      <c r="B89" s="50"/>
      <c r="C89" s="50"/>
      <c r="D89" s="50"/>
      <c r="E89" s="50"/>
      <c r="F89" s="50"/>
      <c r="G89" s="50"/>
      <c r="H89" s="51"/>
      <c r="I89" s="72" t="s">
        <v>486</v>
      </c>
      <c r="J89" s="51"/>
      <c r="K89" s="51"/>
      <c r="L89" s="246">
        <v>34000</v>
      </c>
    </row>
    <row r="90" spans="1:15" s="159" customFormat="1" ht="16.5" customHeight="1">
      <c r="A90" s="50"/>
      <c r="B90" s="50"/>
      <c r="C90" s="50"/>
      <c r="D90" s="50"/>
      <c r="E90" s="50"/>
      <c r="F90" s="50"/>
      <c r="G90" s="50"/>
      <c r="H90" s="51"/>
      <c r="I90" s="72" t="s">
        <v>487</v>
      </c>
      <c r="J90" s="51"/>
      <c r="K90" s="51"/>
      <c r="L90" s="246">
        <v>16000</v>
      </c>
    </row>
    <row r="91" spans="1:15" s="159" customFormat="1" ht="46.5" customHeight="1">
      <c r="A91" s="50"/>
      <c r="B91" s="50"/>
      <c r="C91" s="50"/>
      <c r="D91" s="51" t="s">
        <v>281</v>
      </c>
      <c r="E91" s="393" t="s">
        <v>185</v>
      </c>
      <c r="F91" s="393"/>
      <c r="G91" s="393"/>
      <c r="H91" s="393"/>
      <c r="I91" s="393"/>
      <c r="J91" s="180">
        <f>+'Հավելված 9'!J170+'Հավելված 9'!J177+'Հավելված 9'!J184+'Հավելված 9'!J191+'Հավելված 9'!J198+'Հավելված 9'!J205</f>
        <v>-40400</v>
      </c>
      <c r="K91" s="270">
        <f>+'Հավելված 9'!K170+'Հավելված 9'!K177+'Հավելված 9'!K184+'Հավելված 9'!K191+'Հավելված 9'!K198+'Հավելված 9'!K205</f>
        <v>-18000</v>
      </c>
      <c r="L91" s="270">
        <f>+'Հավելված 9'!L170+'Հավելված 9'!L177+'Հավելված 9'!L184+'Հավելված 9'!L191+'Հավելված 9'!L198+'Հավելված 9'!L205</f>
        <v>0</v>
      </c>
    </row>
    <row r="92" spans="1:15" s="159" customFormat="1" ht="32.25" customHeight="1">
      <c r="A92" s="50"/>
      <c r="B92" s="50"/>
      <c r="C92" s="50"/>
      <c r="D92" s="50"/>
      <c r="E92" s="50"/>
      <c r="F92" s="393" t="s">
        <v>282</v>
      </c>
      <c r="G92" s="393"/>
      <c r="H92" s="393"/>
      <c r="I92" s="393"/>
      <c r="J92" s="393"/>
      <c r="K92" s="393"/>
      <c r="L92" s="393"/>
    </row>
    <row r="93" spans="1:15" s="159" customFormat="1" ht="16.5" customHeight="1">
      <c r="A93" s="50"/>
      <c r="B93" s="50"/>
      <c r="C93" s="50"/>
      <c r="D93" s="50"/>
      <c r="E93" s="50"/>
      <c r="F93" s="50"/>
      <c r="G93" s="393" t="s">
        <v>34</v>
      </c>
      <c r="H93" s="393"/>
      <c r="I93" s="393"/>
      <c r="J93" s="393"/>
      <c r="K93" s="393"/>
      <c r="L93" s="393"/>
    </row>
    <row r="94" spans="1:15" s="159" customFormat="1" ht="16.5" customHeight="1">
      <c r="A94" s="50"/>
      <c r="B94" s="50"/>
      <c r="C94" s="50"/>
      <c r="D94" s="50"/>
      <c r="E94" s="50"/>
      <c r="F94" s="50"/>
      <c r="G94" s="50"/>
      <c r="H94" s="393" t="s">
        <v>283</v>
      </c>
      <c r="I94" s="393"/>
      <c r="J94" s="393"/>
      <c r="K94" s="393"/>
      <c r="L94" s="393"/>
    </row>
    <row r="95" spans="1:15" s="159" customFormat="1" ht="16.5">
      <c r="A95" s="50"/>
      <c r="B95" s="50"/>
      <c r="C95" s="50"/>
      <c r="D95" s="50"/>
      <c r="E95" s="50"/>
      <c r="F95" s="50"/>
      <c r="G95" s="50"/>
      <c r="H95" s="50"/>
      <c r="I95" s="50" t="s">
        <v>284</v>
      </c>
      <c r="J95" s="280">
        <f>+'Հավելված 9'!J174+'Հավելված 9'!J181+'Հավելված 9'!J188+'Հավելված 9'!J195+'Հավելված 9'!J202+'Հավելված 9'!J209</f>
        <v>-4040</v>
      </c>
      <c r="K95" s="270"/>
      <c r="L95" s="270">
        <f>+'Հավելված 9'!L174+'Հավելված 9'!L181+'Հավելված 9'!L188+'Հավելված 9'!L195+'Հավելված 9'!L202+'Հավելված 9'!L209</f>
        <v>0</v>
      </c>
    </row>
    <row r="96" spans="1:15" s="159" customFormat="1" ht="37.5" customHeight="1">
      <c r="A96" s="50"/>
      <c r="B96" s="51" t="s">
        <v>285</v>
      </c>
      <c r="C96" s="393" t="s">
        <v>286</v>
      </c>
      <c r="D96" s="393"/>
      <c r="E96" s="393"/>
      <c r="F96" s="393"/>
      <c r="G96" s="393"/>
      <c r="H96" s="393"/>
      <c r="I96" s="393"/>
      <c r="J96" s="180">
        <f>+J97+J102+J107+J112+J116+J121+J128+J142</f>
        <v>621071</v>
      </c>
      <c r="K96" s="180">
        <f t="shared" ref="K96:L96" si="2">+K97+K102+K107+K112+K116+K121+K128+K142</f>
        <v>793426.6</v>
      </c>
      <c r="L96" s="180">
        <f t="shared" si="2"/>
        <v>63656.5</v>
      </c>
      <c r="M96" s="207">
        <f>+J96-'Հավելված 5'!G18</f>
        <v>0</v>
      </c>
      <c r="N96" s="207">
        <f>+K96-'Հավելված 5'!H18</f>
        <v>0</v>
      </c>
      <c r="O96" s="207">
        <f>+L96-'Հավելված 5'!I18</f>
        <v>0</v>
      </c>
    </row>
    <row r="97" spans="1:12" s="159" customFormat="1" ht="16.5" customHeight="1">
      <c r="A97" s="50"/>
      <c r="B97" s="50"/>
      <c r="C97" s="50"/>
      <c r="D97" s="51" t="s">
        <v>287</v>
      </c>
      <c r="E97" s="393" t="s">
        <v>288</v>
      </c>
      <c r="F97" s="393"/>
      <c r="G97" s="393"/>
      <c r="H97" s="393"/>
      <c r="I97" s="393"/>
      <c r="J97" s="180">
        <v>0</v>
      </c>
      <c r="K97" s="270">
        <v>0</v>
      </c>
      <c r="L97" s="246">
        <v>-5000</v>
      </c>
    </row>
    <row r="98" spans="1:12" s="159" customFormat="1" ht="16.5" customHeight="1">
      <c r="A98" s="50"/>
      <c r="B98" s="50"/>
      <c r="C98" s="50"/>
      <c r="D98" s="50"/>
      <c r="E98" s="50"/>
      <c r="F98" s="393" t="s">
        <v>289</v>
      </c>
      <c r="G98" s="393"/>
      <c r="H98" s="393"/>
      <c r="I98" s="393"/>
      <c r="J98" s="393"/>
      <c r="K98" s="393"/>
      <c r="L98" s="393"/>
    </row>
    <row r="99" spans="1:12" s="159" customFormat="1" ht="16.5" customHeight="1">
      <c r="A99" s="50"/>
      <c r="B99" s="50"/>
      <c r="C99" s="50"/>
      <c r="D99" s="50"/>
      <c r="E99" s="50"/>
      <c r="F99" s="50"/>
      <c r="G99" s="393" t="s">
        <v>17</v>
      </c>
      <c r="H99" s="393"/>
      <c r="I99" s="393"/>
      <c r="J99" s="393"/>
      <c r="K99" s="393"/>
      <c r="L99" s="393"/>
    </row>
    <row r="100" spans="1:12" s="159" customFormat="1" ht="16.5" customHeight="1">
      <c r="A100" s="50"/>
      <c r="B100" s="50"/>
      <c r="C100" s="50"/>
      <c r="D100" s="50"/>
      <c r="E100" s="50"/>
      <c r="F100" s="50"/>
      <c r="G100" s="50"/>
      <c r="H100" s="393" t="s">
        <v>102</v>
      </c>
      <c r="I100" s="393"/>
      <c r="J100" s="393"/>
      <c r="K100" s="393"/>
      <c r="L100" s="393"/>
    </row>
    <row r="101" spans="1:12" s="159" customFormat="1" ht="33">
      <c r="A101" s="50"/>
      <c r="B101" s="50"/>
      <c r="C101" s="50"/>
      <c r="D101" s="50"/>
      <c r="E101" s="50"/>
      <c r="F101" s="50"/>
      <c r="G101" s="50"/>
      <c r="H101" s="50"/>
      <c r="I101" s="50" t="s">
        <v>290</v>
      </c>
      <c r="J101" s="179" t="s">
        <v>103</v>
      </c>
      <c r="K101" s="271" t="s">
        <v>103</v>
      </c>
      <c r="L101" s="246">
        <v>-1</v>
      </c>
    </row>
    <row r="102" spans="1:12" s="159" customFormat="1" ht="48" customHeight="1">
      <c r="A102" s="50"/>
      <c r="B102" s="50"/>
      <c r="C102" s="50"/>
      <c r="D102" s="51" t="s">
        <v>291</v>
      </c>
      <c r="E102" s="393" t="s">
        <v>192</v>
      </c>
      <c r="F102" s="393"/>
      <c r="G102" s="393"/>
      <c r="H102" s="393"/>
      <c r="I102" s="393"/>
      <c r="J102" s="180">
        <f>+'Հավելված 5'!G29</f>
        <v>-28148</v>
      </c>
      <c r="K102" s="180">
        <f>+'Հավելված 5'!H29</f>
        <v>-52148</v>
      </c>
      <c r="L102" s="180">
        <f>+'Հավելված 5'!I29</f>
        <v>-92500</v>
      </c>
    </row>
    <row r="103" spans="1:12" s="159" customFormat="1" ht="48" customHeight="1">
      <c r="A103" s="50"/>
      <c r="B103" s="50"/>
      <c r="C103" s="50"/>
      <c r="D103" s="50"/>
      <c r="E103" s="50"/>
      <c r="F103" s="393" t="s">
        <v>292</v>
      </c>
      <c r="G103" s="393"/>
      <c r="H103" s="393"/>
      <c r="I103" s="393"/>
      <c r="J103" s="393"/>
      <c r="K103" s="393"/>
      <c r="L103" s="393"/>
    </row>
    <row r="104" spans="1:12" s="159" customFormat="1" ht="24" customHeight="1">
      <c r="A104" s="50"/>
      <c r="B104" s="50"/>
      <c r="C104" s="50"/>
      <c r="D104" s="50"/>
      <c r="E104" s="50"/>
      <c r="F104" s="50"/>
      <c r="G104" s="393" t="s">
        <v>34</v>
      </c>
      <c r="H104" s="393"/>
      <c r="I104" s="393"/>
      <c r="J104" s="393"/>
      <c r="K104" s="393"/>
      <c r="L104" s="393"/>
    </row>
    <row r="105" spans="1:12" s="159" customFormat="1" ht="48" customHeight="1">
      <c r="A105" s="50"/>
      <c r="B105" s="50"/>
      <c r="C105" s="50"/>
      <c r="D105" s="50"/>
      <c r="E105" s="50"/>
      <c r="F105" s="50"/>
      <c r="G105" s="50"/>
      <c r="H105" s="393" t="s">
        <v>293</v>
      </c>
      <c r="I105" s="393"/>
      <c r="J105" s="393"/>
      <c r="K105" s="393"/>
      <c r="L105" s="393"/>
    </row>
    <row r="106" spans="1:12" s="159" customFormat="1" ht="48" customHeight="1">
      <c r="A106" s="50"/>
      <c r="B106" s="50"/>
      <c r="C106" s="50"/>
      <c r="D106" s="50"/>
      <c r="E106" s="50"/>
      <c r="F106" s="50"/>
      <c r="G106" s="50"/>
      <c r="H106" s="50"/>
      <c r="I106" s="50" t="s">
        <v>294</v>
      </c>
      <c r="J106" s="245">
        <v>-1</v>
      </c>
      <c r="K106" s="246" t="s">
        <v>103</v>
      </c>
      <c r="L106" s="246">
        <v>-4</v>
      </c>
    </row>
    <row r="107" spans="1:12" s="159" customFormat="1" ht="16.5" customHeight="1">
      <c r="A107" s="50"/>
      <c r="B107" s="50"/>
      <c r="C107" s="50"/>
      <c r="D107" s="51" t="s">
        <v>295</v>
      </c>
      <c r="E107" s="393" t="s">
        <v>195</v>
      </c>
      <c r="F107" s="393"/>
      <c r="G107" s="393"/>
      <c r="H107" s="393"/>
      <c r="I107" s="393"/>
      <c r="J107" s="180">
        <f>+'Հավելված 5'!G38</f>
        <v>0</v>
      </c>
      <c r="K107" s="270">
        <f>+'Հավելված 5'!H38</f>
        <v>0</v>
      </c>
      <c r="L107" s="270">
        <f>+'Հավելված 5'!I38</f>
        <v>-50000</v>
      </c>
    </row>
    <row r="108" spans="1:12" s="159" customFormat="1" ht="16.5" customHeight="1">
      <c r="A108" s="50"/>
      <c r="B108" s="50"/>
      <c r="C108" s="50"/>
      <c r="D108" s="50"/>
      <c r="E108" s="50"/>
      <c r="F108" s="393" t="s">
        <v>296</v>
      </c>
      <c r="G108" s="393"/>
      <c r="H108" s="393"/>
      <c r="I108" s="393"/>
      <c r="J108" s="393"/>
      <c r="K108" s="393"/>
      <c r="L108" s="393"/>
    </row>
    <row r="109" spans="1:12" s="159" customFormat="1" ht="16.5" customHeight="1">
      <c r="A109" s="50"/>
      <c r="B109" s="50"/>
      <c r="C109" s="50"/>
      <c r="D109" s="50"/>
      <c r="E109" s="50"/>
      <c r="F109" s="50"/>
      <c r="G109" s="393" t="s">
        <v>34</v>
      </c>
      <c r="H109" s="393"/>
      <c r="I109" s="393"/>
      <c r="J109" s="393"/>
      <c r="K109" s="393"/>
      <c r="L109" s="393"/>
    </row>
    <row r="110" spans="1:12" s="159" customFormat="1" ht="16.5" customHeight="1">
      <c r="A110" s="50"/>
      <c r="B110" s="50"/>
      <c r="C110" s="50"/>
      <c r="D110" s="50"/>
      <c r="E110" s="50"/>
      <c r="F110" s="50"/>
      <c r="G110" s="50"/>
      <c r="H110" s="393" t="s">
        <v>297</v>
      </c>
      <c r="I110" s="393"/>
      <c r="J110" s="393"/>
      <c r="K110" s="393"/>
      <c r="L110" s="393"/>
    </row>
    <row r="111" spans="1:12" s="159" customFormat="1" ht="33">
      <c r="A111" s="50"/>
      <c r="B111" s="50"/>
      <c r="C111" s="50"/>
      <c r="D111" s="50"/>
      <c r="E111" s="50"/>
      <c r="F111" s="50"/>
      <c r="G111" s="50"/>
      <c r="H111" s="50"/>
      <c r="I111" s="50" t="s">
        <v>298</v>
      </c>
      <c r="J111" s="179" t="s">
        <v>103</v>
      </c>
      <c r="K111" s="271" t="s">
        <v>103</v>
      </c>
      <c r="L111" s="246">
        <v>-2</v>
      </c>
    </row>
    <row r="112" spans="1:12" s="159" customFormat="1" ht="29.25" customHeight="1">
      <c r="A112" s="50"/>
      <c r="B112" s="50"/>
      <c r="C112" s="50"/>
      <c r="D112" s="51" t="s">
        <v>299</v>
      </c>
      <c r="E112" s="393" t="s">
        <v>300</v>
      </c>
      <c r="F112" s="393"/>
      <c r="G112" s="393"/>
      <c r="H112" s="393"/>
      <c r="I112" s="393"/>
      <c r="J112" s="180">
        <f>+'Հավելված 5'!G47</f>
        <v>0</v>
      </c>
      <c r="K112" s="270">
        <f>+'Հավելված 5'!H47</f>
        <v>-15000</v>
      </c>
      <c r="L112" s="270">
        <f>+'Հավելված 5'!I47</f>
        <v>-20000</v>
      </c>
    </row>
    <row r="113" spans="1:12" s="159" customFormat="1" ht="44.25" customHeight="1">
      <c r="A113" s="50"/>
      <c r="B113" s="50"/>
      <c r="C113" s="50"/>
      <c r="D113" s="50"/>
      <c r="E113" s="50"/>
      <c r="F113" s="393" t="s">
        <v>301</v>
      </c>
      <c r="G113" s="393"/>
      <c r="H113" s="393"/>
      <c r="I113" s="393"/>
      <c r="J113" s="393"/>
      <c r="K113" s="393"/>
      <c r="L113" s="393"/>
    </row>
    <row r="114" spans="1:12" s="159" customFormat="1" ht="40.5" customHeight="1">
      <c r="A114" s="50"/>
      <c r="B114" s="50"/>
      <c r="C114" s="50"/>
      <c r="D114" s="50"/>
      <c r="E114" s="50"/>
      <c r="F114" s="50"/>
      <c r="G114" s="393" t="s">
        <v>34</v>
      </c>
      <c r="H114" s="393"/>
      <c r="I114" s="393"/>
      <c r="J114" s="393"/>
      <c r="K114" s="393"/>
      <c r="L114" s="393"/>
    </row>
    <row r="115" spans="1:12" s="159" customFormat="1" ht="39.75" customHeight="1">
      <c r="A115" s="50"/>
      <c r="B115" s="50"/>
      <c r="C115" s="50"/>
      <c r="D115" s="50"/>
      <c r="E115" s="50"/>
      <c r="F115" s="50"/>
      <c r="G115" s="50"/>
      <c r="H115" s="393" t="s">
        <v>297</v>
      </c>
      <c r="I115" s="393"/>
      <c r="J115" s="393"/>
      <c r="K115" s="393"/>
      <c r="L115" s="393"/>
    </row>
    <row r="116" spans="1:12" s="159" customFormat="1" ht="16.5" customHeight="1">
      <c r="A116" s="50"/>
      <c r="B116" s="50"/>
      <c r="C116" s="50"/>
      <c r="D116" s="51" t="s">
        <v>302</v>
      </c>
      <c r="E116" s="393" t="s">
        <v>198</v>
      </c>
      <c r="F116" s="393"/>
      <c r="G116" s="393"/>
      <c r="H116" s="393"/>
      <c r="I116" s="393"/>
      <c r="J116" s="180">
        <f>+'Հավելված 4'!G33</f>
        <v>64000</v>
      </c>
      <c r="K116" s="270">
        <f>+'Հավելված 4'!H33</f>
        <v>64000</v>
      </c>
      <c r="L116" s="270">
        <f>+'Հավելված 4'!I33</f>
        <v>140000</v>
      </c>
    </row>
    <row r="117" spans="1:12" s="159" customFormat="1" ht="16.5" customHeight="1">
      <c r="A117" s="50"/>
      <c r="B117" s="50"/>
      <c r="C117" s="50"/>
      <c r="D117" s="50"/>
      <c r="E117" s="50"/>
      <c r="F117" s="393" t="s">
        <v>303</v>
      </c>
      <c r="G117" s="393"/>
      <c r="H117" s="393"/>
      <c r="I117" s="393"/>
      <c r="J117" s="393"/>
      <c r="K117" s="393"/>
      <c r="L117" s="393"/>
    </row>
    <row r="118" spans="1:12" s="159" customFormat="1" ht="16.5" customHeight="1">
      <c r="A118" s="50"/>
      <c r="B118" s="50"/>
      <c r="C118" s="50"/>
      <c r="D118" s="50"/>
      <c r="E118" s="50"/>
      <c r="F118" s="50"/>
      <c r="G118" s="393" t="s">
        <v>34</v>
      </c>
      <c r="H118" s="393"/>
      <c r="I118" s="393"/>
      <c r="J118" s="393"/>
      <c r="K118" s="393"/>
      <c r="L118" s="393"/>
    </row>
    <row r="119" spans="1:12" s="159" customFormat="1" ht="16.5" customHeight="1">
      <c r="A119" s="50"/>
      <c r="B119" s="50"/>
      <c r="C119" s="50"/>
      <c r="D119" s="50"/>
      <c r="E119" s="50"/>
      <c r="F119" s="50"/>
      <c r="G119" s="50"/>
      <c r="H119" s="393" t="s">
        <v>304</v>
      </c>
      <c r="I119" s="393"/>
      <c r="J119" s="393"/>
      <c r="K119" s="393"/>
      <c r="L119" s="393"/>
    </row>
    <row r="120" spans="1:12" s="159" customFormat="1" ht="33">
      <c r="A120" s="50"/>
      <c r="B120" s="50"/>
      <c r="C120" s="50"/>
      <c r="D120" s="50"/>
      <c r="E120" s="50"/>
      <c r="F120" s="50"/>
      <c r="G120" s="50"/>
      <c r="H120" s="50"/>
      <c r="I120" s="50" t="s">
        <v>305</v>
      </c>
      <c r="J120" s="245">
        <v>160</v>
      </c>
      <c r="K120" s="246" t="s">
        <v>103</v>
      </c>
      <c r="L120" s="246">
        <v>350</v>
      </c>
    </row>
    <row r="121" spans="1:12" s="159" customFormat="1" ht="16.5" customHeight="1">
      <c r="A121" s="50"/>
      <c r="B121" s="50"/>
      <c r="C121" s="50"/>
      <c r="D121" s="51" t="s">
        <v>306</v>
      </c>
      <c r="E121" s="393" t="s">
        <v>201</v>
      </c>
      <c r="F121" s="393"/>
      <c r="G121" s="393"/>
      <c r="H121" s="393"/>
      <c r="I121" s="393"/>
      <c r="J121" s="180">
        <f>+'Հավելված 5'!G65</f>
        <v>633719</v>
      </c>
      <c r="K121" s="180">
        <f>+'Հավելված 5'!H65</f>
        <v>849574.6</v>
      </c>
      <c r="L121" s="180">
        <f>+'Հավելված 5'!I65</f>
        <v>213156.5</v>
      </c>
    </row>
    <row r="122" spans="1:12" s="159" customFormat="1" ht="16.5" customHeight="1">
      <c r="A122" s="50"/>
      <c r="B122" s="50"/>
      <c r="C122" s="50"/>
      <c r="D122" s="50"/>
      <c r="E122" s="50"/>
      <c r="F122" s="393" t="s">
        <v>307</v>
      </c>
      <c r="G122" s="393"/>
      <c r="H122" s="393"/>
      <c r="I122" s="393"/>
      <c r="J122" s="393"/>
      <c r="K122" s="393"/>
      <c r="L122" s="393"/>
    </row>
    <row r="123" spans="1:12" s="159" customFormat="1" ht="16.5" customHeight="1">
      <c r="A123" s="50"/>
      <c r="B123" s="50"/>
      <c r="C123" s="50"/>
      <c r="D123" s="50"/>
      <c r="E123" s="50"/>
      <c r="F123" s="50"/>
      <c r="G123" s="393" t="s">
        <v>34</v>
      </c>
      <c r="H123" s="393"/>
      <c r="I123" s="393"/>
      <c r="J123" s="393"/>
      <c r="K123" s="393"/>
      <c r="L123" s="393"/>
    </row>
    <row r="124" spans="1:12" s="159" customFormat="1" ht="16.5" customHeight="1">
      <c r="A124" s="50"/>
      <c r="B124" s="50"/>
      <c r="C124" s="50"/>
      <c r="D124" s="50"/>
      <c r="E124" s="50"/>
      <c r="F124" s="50"/>
      <c r="G124" s="50"/>
      <c r="H124" s="393" t="s">
        <v>308</v>
      </c>
      <c r="I124" s="393"/>
      <c r="J124" s="393"/>
      <c r="K124" s="393"/>
      <c r="L124" s="393"/>
    </row>
    <row r="125" spans="1:12" s="159" customFormat="1" ht="33">
      <c r="A125" s="50"/>
      <c r="B125" s="50"/>
      <c r="C125" s="50"/>
      <c r="D125" s="50"/>
      <c r="E125" s="50"/>
      <c r="F125" s="50"/>
      <c r="G125" s="50"/>
      <c r="H125" s="50"/>
      <c r="I125" s="50" t="s">
        <v>309</v>
      </c>
      <c r="J125" s="245">
        <v>7.0000000000000009</v>
      </c>
      <c r="K125" s="271"/>
      <c r="L125" s="271">
        <v>2.1999999999999993</v>
      </c>
    </row>
    <row r="126" spans="1:12" s="159" customFormat="1" ht="33">
      <c r="A126" s="50"/>
      <c r="B126" s="50"/>
      <c r="C126" s="50"/>
      <c r="D126" s="50"/>
      <c r="E126" s="50"/>
      <c r="F126" s="50"/>
      <c r="G126" s="50"/>
      <c r="H126" s="50"/>
      <c r="I126" s="50" t="s">
        <v>310</v>
      </c>
      <c r="J126" s="245">
        <v>3.96</v>
      </c>
      <c r="K126" s="271"/>
      <c r="L126" s="271">
        <v>1.2999999999999989</v>
      </c>
    </row>
    <row r="127" spans="1:12" s="159" customFormat="1" ht="49.5">
      <c r="A127" s="50"/>
      <c r="B127" s="50"/>
      <c r="C127" s="50"/>
      <c r="D127" s="50"/>
      <c r="E127" s="50"/>
      <c r="F127" s="50"/>
      <c r="G127" s="50"/>
      <c r="H127" s="50"/>
      <c r="I127" s="50" t="s">
        <v>311</v>
      </c>
      <c r="J127" s="179">
        <v>3.0999999999999996</v>
      </c>
      <c r="K127" s="271"/>
      <c r="L127" s="271">
        <v>0.90000000000000036</v>
      </c>
    </row>
    <row r="128" spans="1:12" s="159" customFormat="1" ht="16.5" customHeight="1">
      <c r="A128" s="50"/>
      <c r="B128" s="50"/>
      <c r="C128" s="50"/>
      <c r="D128" s="51" t="s">
        <v>312</v>
      </c>
      <c r="E128" s="393" t="s">
        <v>204</v>
      </c>
      <c r="F128" s="393"/>
      <c r="G128" s="393"/>
      <c r="H128" s="393"/>
      <c r="I128" s="393"/>
      <c r="J128" s="180">
        <f>+'Հավելված 5'!G74</f>
        <v>-19500</v>
      </c>
      <c r="K128" s="180">
        <f>+'Հավելված 5'!H74</f>
        <v>-19500</v>
      </c>
      <c r="L128" s="180">
        <f>+'Հավելված 5'!I74</f>
        <v>-55000</v>
      </c>
    </row>
    <row r="129" spans="1:12" s="159" customFormat="1" ht="16.5" customHeight="1">
      <c r="A129" s="50"/>
      <c r="B129" s="50"/>
      <c r="C129" s="50"/>
      <c r="D129" s="50"/>
      <c r="E129" s="50"/>
      <c r="F129" s="393" t="s">
        <v>313</v>
      </c>
      <c r="G129" s="393"/>
      <c r="H129" s="393"/>
      <c r="I129" s="393"/>
      <c r="J129" s="393"/>
      <c r="K129" s="393"/>
      <c r="L129" s="393"/>
    </row>
    <row r="130" spans="1:12" s="159" customFormat="1" ht="16.5" customHeight="1">
      <c r="A130" s="50"/>
      <c r="B130" s="50"/>
      <c r="C130" s="50"/>
      <c r="D130" s="50"/>
      <c r="E130" s="50"/>
      <c r="F130" s="50"/>
      <c r="G130" s="393" t="s">
        <v>34</v>
      </c>
      <c r="H130" s="393"/>
      <c r="I130" s="393"/>
      <c r="J130" s="393"/>
      <c r="K130" s="393"/>
      <c r="L130" s="393"/>
    </row>
    <row r="131" spans="1:12" s="159" customFormat="1" ht="16.5" customHeight="1">
      <c r="A131" s="50"/>
      <c r="B131" s="50"/>
      <c r="C131" s="50"/>
      <c r="D131" s="50"/>
      <c r="E131" s="50"/>
      <c r="F131" s="50"/>
      <c r="G131" s="50"/>
      <c r="H131" s="393" t="s">
        <v>314</v>
      </c>
      <c r="I131" s="393"/>
      <c r="J131" s="393"/>
      <c r="K131" s="393"/>
      <c r="L131" s="393"/>
    </row>
    <row r="132" spans="1:12" s="159" customFormat="1" ht="16.5">
      <c r="A132" s="50"/>
      <c r="B132" s="50"/>
      <c r="C132" s="50"/>
      <c r="D132" s="50"/>
      <c r="E132" s="50"/>
      <c r="F132" s="50"/>
      <c r="G132" s="50"/>
      <c r="H132" s="50"/>
      <c r="I132" s="50" t="s">
        <v>315</v>
      </c>
      <c r="J132" s="219">
        <f>+J133+J134+J135</f>
        <v>-1</v>
      </c>
      <c r="K132" s="219"/>
      <c r="L132" s="219">
        <f t="shared" ref="L132" si="3">+L133+L134+L135</f>
        <v>-8</v>
      </c>
    </row>
    <row r="133" spans="1:12" s="159" customFormat="1" ht="16.5">
      <c r="A133" s="50"/>
      <c r="B133" s="50"/>
      <c r="C133" s="50"/>
      <c r="D133" s="50"/>
      <c r="E133" s="50"/>
      <c r="F133" s="50"/>
      <c r="G133" s="50"/>
      <c r="H133" s="50"/>
      <c r="I133" s="50" t="s">
        <v>316</v>
      </c>
      <c r="J133" s="219">
        <v>-4</v>
      </c>
      <c r="K133" s="219"/>
      <c r="L133" s="219">
        <v>-11</v>
      </c>
    </row>
    <row r="134" spans="1:12" s="159" customFormat="1" ht="16.5">
      <c r="A134" s="50"/>
      <c r="B134" s="50"/>
      <c r="C134" s="50"/>
      <c r="D134" s="50"/>
      <c r="E134" s="50"/>
      <c r="F134" s="50"/>
      <c r="G134" s="50"/>
      <c r="H134" s="50"/>
      <c r="I134" s="50" t="s">
        <v>317</v>
      </c>
      <c r="J134" s="219">
        <v>-1</v>
      </c>
      <c r="K134" s="219"/>
      <c r="L134" s="219">
        <v>-1</v>
      </c>
    </row>
    <row r="135" spans="1:12" s="159" customFormat="1" ht="16.5">
      <c r="A135" s="50"/>
      <c r="B135" s="50"/>
      <c r="C135" s="50"/>
      <c r="D135" s="50"/>
      <c r="E135" s="50"/>
      <c r="F135" s="50"/>
      <c r="G135" s="50"/>
      <c r="H135" s="50"/>
      <c r="I135" s="50" t="s">
        <v>318</v>
      </c>
      <c r="J135" s="219">
        <v>4</v>
      </c>
      <c r="K135" s="219"/>
      <c r="L135" s="219">
        <v>4</v>
      </c>
    </row>
    <row r="136" spans="1:12" s="159" customFormat="1" ht="33">
      <c r="A136" s="50"/>
      <c r="B136" s="50"/>
      <c r="C136" s="50"/>
      <c r="D136" s="50"/>
      <c r="E136" s="50"/>
      <c r="F136" s="50"/>
      <c r="G136" s="50"/>
      <c r="H136" s="50"/>
      <c r="I136" s="50" t="s">
        <v>319</v>
      </c>
      <c r="J136" s="219">
        <f>+J137+J138+J139+J140+J141</f>
        <v>-5</v>
      </c>
      <c r="K136" s="219"/>
      <c r="L136" s="219">
        <f>+L137+L138+L139+L140+L141</f>
        <v>-20</v>
      </c>
    </row>
    <row r="137" spans="1:12" s="159" customFormat="1" ht="16.5">
      <c r="A137" s="50"/>
      <c r="B137" s="50"/>
      <c r="C137" s="50"/>
      <c r="D137" s="50"/>
      <c r="E137" s="50"/>
      <c r="F137" s="50"/>
      <c r="G137" s="50"/>
      <c r="H137" s="50"/>
      <c r="I137" s="50" t="s">
        <v>320</v>
      </c>
      <c r="J137" s="219">
        <v>-3</v>
      </c>
      <c r="K137" s="219"/>
      <c r="L137" s="219">
        <v>-7</v>
      </c>
    </row>
    <row r="138" spans="1:12" s="159" customFormat="1" ht="16.5">
      <c r="A138" s="50"/>
      <c r="B138" s="50"/>
      <c r="C138" s="50"/>
      <c r="D138" s="50"/>
      <c r="E138" s="50"/>
      <c r="F138" s="50"/>
      <c r="G138" s="50"/>
      <c r="H138" s="50"/>
      <c r="I138" s="50" t="s">
        <v>321</v>
      </c>
      <c r="J138" s="219">
        <v>-2</v>
      </c>
      <c r="K138" s="219"/>
      <c r="L138" s="219">
        <v>1</v>
      </c>
    </row>
    <row r="139" spans="1:12" s="159" customFormat="1" ht="16.5">
      <c r="A139" s="50"/>
      <c r="B139" s="50"/>
      <c r="C139" s="50"/>
      <c r="D139" s="50"/>
      <c r="E139" s="50"/>
      <c r="F139" s="50"/>
      <c r="G139" s="50"/>
      <c r="H139" s="50"/>
      <c r="I139" s="50" t="s">
        <v>322</v>
      </c>
      <c r="J139" s="219"/>
      <c r="K139" s="219" t="s">
        <v>103</v>
      </c>
      <c r="L139" s="219">
        <v>-8</v>
      </c>
    </row>
    <row r="140" spans="1:12" s="159" customFormat="1" ht="16.5">
      <c r="A140" s="50"/>
      <c r="B140" s="50"/>
      <c r="C140" s="50"/>
      <c r="D140" s="50"/>
      <c r="E140" s="50"/>
      <c r="F140" s="50"/>
      <c r="G140" s="50"/>
      <c r="H140" s="50"/>
      <c r="I140" s="50" t="s">
        <v>323</v>
      </c>
      <c r="J140" s="219"/>
      <c r="K140" s="219" t="s">
        <v>103</v>
      </c>
      <c r="L140" s="219">
        <v>-1</v>
      </c>
    </row>
    <row r="141" spans="1:12" s="159" customFormat="1" ht="16.5">
      <c r="A141" s="50"/>
      <c r="B141" s="50"/>
      <c r="C141" s="50"/>
      <c r="D141" s="50"/>
      <c r="E141" s="50"/>
      <c r="F141" s="50"/>
      <c r="G141" s="50"/>
      <c r="H141" s="50"/>
      <c r="I141" s="50" t="s">
        <v>324</v>
      </c>
      <c r="J141" s="219"/>
      <c r="K141" s="219" t="s">
        <v>103</v>
      </c>
      <c r="L141" s="219">
        <v>-5</v>
      </c>
    </row>
    <row r="142" spans="1:12" s="159" customFormat="1" ht="16.5" customHeight="1">
      <c r="A142" s="50"/>
      <c r="B142" s="50"/>
      <c r="C142" s="50"/>
      <c r="D142" s="51" t="s">
        <v>325</v>
      </c>
      <c r="E142" s="393" t="s">
        <v>207</v>
      </c>
      <c r="F142" s="393"/>
      <c r="G142" s="393"/>
      <c r="H142" s="393"/>
      <c r="I142" s="393"/>
      <c r="J142" s="180">
        <f>+'Հավելված 5'!G83</f>
        <v>-29000</v>
      </c>
      <c r="K142" s="180">
        <f>+'Հավելված 5'!H83</f>
        <v>-33500</v>
      </c>
      <c r="L142" s="180">
        <f>+'Հավելված 5'!I83</f>
        <v>-67000</v>
      </c>
    </row>
    <row r="143" spans="1:12" s="159" customFormat="1" ht="16.5" customHeight="1">
      <c r="A143" s="50"/>
      <c r="B143" s="50"/>
      <c r="C143" s="50"/>
      <c r="D143" s="50"/>
      <c r="E143" s="50"/>
      <c r="F143" s="393" t="s">
        <v>326</v>
      </c>
      <c r="G143" s="393"/>
      <c r="H143" s="393"/>
      <c r="I143" s="393"/>
      <c r="J143" s="393"/>
      <c r="K143" s="393"/>
      <c r="L143" s="393"/>
    </row>
    <row r="144" spans="1:12" s="159" customFormat="1" ht="16.5" customHeight="1">
      <c r="A144" s="50"/>
      <c r="B144" s="50"/>
      <c r="C144" s="50"/>
      <c r="D144" s="50"/>
      <c r="E144" s="50"/>
      <c r="F144" s="50"/>
      <c r="G144" s="393" t="s">
        <v>34</v>
      </c>
      <c r="H144" s="393"/>
      <c r="I144" s="393"/>
      <c r="J144" s="393"/>
      <c r="K144" s="393"/>
      <c r="L144" s="393"/>
    </row>
    <row r="145" spans="1:15" s="159" customFormat="1" ht="16.5" customHeight="1">
      <c r="A145" s="50"/>
      <c r="B145" s="50"/>
      <c r="C145" s="50"/>
      <c r="D145" s="50"/>
      <c r="E145" s="50"/>
      <c r="F145" s="50"/>
      <c r="G145" s="50"/>
      <c r="H145" s="393" t="s">
        <v>327</v>
      </c>
      <c r="I145" s="393"/>
      <c r="J145" s="393"/>
      <c r="K145" s="393"/>
      <c r="L145" s="393"/>
    </row>
    <row r="146" spans="1:15" s="159" customFormat="1" ht="49.5">
      <c r="A146" s="50"/>
      <c r="B146" s="50"/>
      <c r="C146" s="50"/>
      <c r="D146" s="50"/>
      <c r="E146" s="50"/>
      <c r="F146" s="50"/>
      <c r="G146" s="50"/>
      <c r="H146" s="50"/>
      <c r="I146" s="50" t="s">
        <v>328</v>
      </c>
      <c r="J146" s="219">
        <v>-69</v>
      </c>
      <c r="K146" s="219"/>
      <c r="L146" s="219">
        <v>-137</v>
      </c>
    </row>
    <row r="147" spans="1:15" s="159" customFormat="1" ht="49.5">
      <c r="A147" s="50"/>
      <c r="B147" s="50"/>
      <c r="C147" s="50"/>
      <c r="D147" s="50"/>
      <c r="E147" s="50"/>
      <c r="F147" s="50"/>
      <c r="G147" s="50"/>
      <c r="H147" s="50"/>
      <c r="I147" s="50" t="s">
        <v>329</v>
      </c>
      <c r="J147" s="219">
        <v>-69</v>
      </c>
      <c r="K147" s="219"/>
      <c r="L147" s="219">
        <v>-137</v>
      </c>
    </row>
    <row r="148" spans="1:15" s="159" customFormat="1" ht="38.25" customHeight="1">
      <c r="A148" s="50"/>
      <c r="B148" s="51" t="s">
        <v>330</v>
      </c>
      <c r="C148" s="393" t="s">
        <v>331</v>
      </c>
      <c r="D148" s="393"/>
      <c r="E148" s="393"/>
      <c r="F148" s="393"/>
      <c r="G148" s="393"/>
      <c r="H148" s="393"/>
      <c r="I148" s="393"/>
      <c r="J148" s="180">
        <f>+J149+J153+J157+J167+J161</f>
        <v>-43824.44</v>
      </c>
      <c r="K148" s="180">
        <f t="shared" ref="K148:L148" si="4">+K149+K153+K157+K167+K161</f>
        <v>-54007.87</v>
      </c>
      <c r="L148" s="180">
        <f t="shared" si="4"/>
        <v>-49450.116999999998</v>
      </c>
      <c r="M148" s="207"/>
      <c r="N148" s="207"/>
      <c r="O148" s="207"/>
    </row>
    <row r="149" spans="1:15" s="159" customFormat="1" ht="42" customHeight="1">
      <c r="A149" s="50"/>
      <c r="B149" s="50"/>
      <c r="C149" s="50"/>
      <c r="D149" s="51" t="s">
        <v>434</v>
      </c>
      <c r="E149" s="393" t="s">
        <v>214</v>
      </c>
      <c r="F149" s="393"/>
      <c r="G149" s="393"/>
      <c r="H149" s="393"/>
      <c r="I149" s="393"/>
      <c r="J149" s="180">
        <f>+'Հավելված 5'!G285</f>
        <v>-605</v>
      </c>
      <c r="K149" s="180">
        <f>+'Հավելված 5'!H285</f>
        <v>-1039</v>
      </c>
      <c r="L149" s="180">
        <f>+'Հավելված 5'!I285</f>
        <v>-1570.1</v>
      </c>
    </row>
    <row r="150" spans="1:15" s="159" customFormat="1" ht="26.25" customHeight="1">
      <c r="A150" s="50"/>
      <c r="B150" s="50"/>
      <c r="C150" s="50"/>
      <c r="D150" s="50"/>
      <c r="E150" s="50"/>
      <c r="F150" s="393" t="s">
        <v>435</v>
      </c>
      <c r="G150" s="393"/>
      <c r="H150" s="393"/>
      <c r="I150" s="393"/>
      <c r="J150" s="393"/>
      <c r="K150" s="393"/>
      <c r="L150" s="393"/>
    </row>
    <row r="151" spans="1:15" s="159" customFormat="1" ht="26.25" customHeight="1">
      <c r="A151" s="50"/>
      <c r="B151" s="50"/>
      <c r="C151" s="50"/>
      <c r="D151" s="50"/>
      <c r="E151" s="50"/>
      <c r="F151" s="50"/>
      <c r="G151" s="393" t="s">
        <v>34</v>
      </c>
      <c r="H151" s="393"/>
      <c r="I151" s="393"/>
      <c r="J151" s="393"/>
      <c r="K151" s="393"/>
      <c r="L151" s="393"/>
    </row>
    <row r="152" spans="1:15" s="159" customFormat="1" ht="51" customHeight="1">
      <c r="A152" s="50"/>
      <c r="B152" s="50"/>
      <c r="C152" s="50"/>
      <c r="D152" s="50"/>
      <c r="E152" s="50"/>
      <c r="F152" s="50"/>
      <c r="G152" s="50"/>
      <c r="H152" s="393" t="s">
        <v>334</v>
      </c>
      <c r="I152" s="393"/>
      <c r="J152" s="393"/>
      <c r="K152" s="393"/>
      <c r="L152" s="393"/>
    </row>
    <row r="153" spans="1:15" s="159" customFormat="1" ht="36.75" customHeight="1">
      <c r="A153" s="50"/>
      <c r="B153" s="50"/>
      <c r="C153" s="50"/>
      <c r="D153" s="51" t="s">
        <v>335</v>
      </c>
      <c r="E153" s="393" t="s">
        <v>217</v>
      </c>
      <c r="F153" s="393"/>
      <c r="G153" s="393"/>
      <c r="H153" s="393"/>
      <c r="I153" s="393"/>
      <c r="J153" s="180">
        <f>+'Հավելված 5'!G294</f>
        <v>-12370.64</v>
      </c>
      <c r="K153" s="180">
        <f>+'Հավելված 5'!H294</f>
        <v>-17383.32</v>
      </c>
      <c r="L153" s="180">
        <f>+'Հավելված 5'!I294</f>
        <v>-22997.200000000001</v>
      </c>
    </row>
    <row r="154" spans="1:15" s="159" customFormat="1" ht="19.5" customHeight="1">
      <c r="A154" s="50"/>
      <c r="B154" s="50"/>
      <c r="C154" s="50"/>
      <c r="D154" s="50"/>
      <c r="E154" s="50"/>
      <c r="F154" s="393" t="s">
        <v>336</v>
      </c>
      <c r="G154" s="393"/>
      <c r="H154" s="393"/>
      <c r="I154" s="393"/>
      <c r="J154" s="393"/>
      <c r="K154" s="393"/>
      <c r="L154" s="393"/>
    </row>
    <row r="155" spans="1:15" s="159" customFormat="1" ht="19.5" customHeight="1">
      <c r="A155" s="50"/>
      <c r="B155" s="50"/>
      <c r="C155" s="50"/>
      <c r="D155" s="50"/>
      <c r="E155" s="50"/>
      <c r="F155" s="50"/>
      <c r="G155" s="393" t="s">
        <v>34</v>
      </c>
      <c r="H155" s="393"/>
      <c r="I155" s="393"/>
      <c r="J155" s="393"/>
      <c r="K155" s="393"/>
      <c r="L155" s="393"/>
    </row>
    <row r="156" spans="1:15" s="159" customFormat="1" ht="19.5" customHeight="1">
      <c r="A156" s="50"/>
      <c r="B156" s="50"/>
      <c r="C156" s="50"/>
      <c r="D156" s="50"/>
      <c r="E156" s="50"/>
      <c r="F156" s="50"/>
      <c r="G156" s="50"/>
      <c r="H156" s="393" t="s">
        <v>337</v>
      </c>
      <c r="I156" s="393"/>
      <c r="J156" s="393"/>
      <c r="K156" s="393"/>
      <c r="L156" s="393"/>
    </row>
    <row r="157" spans="1:15" s="159" customFormat="1" ht="41.25" customHeight="1">
      <c r="A157" s="50"/>
      <c r="B157" s="50"/>
      <c r="C157" s="50"/>
      <c r="D157" s="51" t="s">
        <v>338</v>
      </c>
      <c r="E157" s="393" t="s">
        <v>220</v>
      </c>
      <c r="F157" s="393"/>
      <c r="G157" s="393"/>
      <c r="H157" s="393"/>
      <c r="I157" s="393"/>
      <c r="J157" s="180">
        <f>+'Հավելված 5'!G303</f>
        <v>-499.5</v>
      </c>
      <c r="K157" s="180">
        <f>+'Հավելված 5'!H303</f>
        <v>-749.25</v>
      </c>
      <c r="L157" s="180">
        <f>+'Հավելված 5'!I303</f>
        <v>-999.6</v>
      </c>
    </row>
    <row r="158" spans="1:15" s="159" customFormat="1" ht="19.5" customHeight="1">
      <c r="A158" s="50"/>
      <c r="B158" s="50"/>
      <c r="C158" s="50"/>
      <c r="D158" s="50"/>
      <c r="E158" s="50"/>
      <c r="F158" s="393" t="s">
        <v>339</v>
      </c>
      <c r="G158" s="393"/>
      <c r="H158" s="393"/>
      <c r="I158" s="393"/>
      <c r="J158" s="393"/>
      <c r="K158" s="393"/>
      <c r="L158" s="393"/>
    </row>
    <row r="159" spans="1:15" s="159" customFormat="1" ht="19.5" customHeight="1">
      <c r="A159" s="50"/>
      <c r="B159" s="50"/>
      <c r="C159" s="50"/>
      <c r="D159" s="50"/>
      <c r="E159" s="50"/>
      <c r="F159" s="50"/>
      <c r="G159" s="393" t="s">
        <v>34</v>
      </c>
      <c r="H159" s="393"/>
      <c r="I159" s="393"/>
      <c r="J159" s="393"/>
      <c r="K159" s="393"/>
      <c r="L159" s="393"/>
    </row>
    <row r="160" spans="1:15" s="159" customFormat="1" ht="19.5" customHeight="1">
      <c r="A160" s="50"/>
      <c r="B160" s="50"/>
      <c r="C160" s="50"/>
      <c r="D160" s="50"/>
      <c r="E160" s="50"/>
      <c r="F160" s="50"/>
      <c r="G160" s="50"/>
      <c r="H160" s="393" t="s">
        <v>340</v>
      </c>
      <c r="I160" s="393"/>
      <c r="J160" s="393"/>
      <c r="K160" s="393"/>
      <c r="L160" s="393"/>
    </row>
    <row r="161" spans="1:12" s="159" customFormat="1" ht="27" customHeight="1">
      <c r="A161" s="50"/>
      <c r="B161" s="50"/>
      <c r="C161" s="50"/>
      <c r="D161" s="50" t="str">
        <f>+'Հավելված 4'!C41</f>
        <v>1187 - 12015</v>
      </c>
      <c r="E161" s="393" t="str">
        <f>+'Հավելված 4'!D41</f>
        <v>Հայաստանի Հանրապետությունում ինտենսիվ այգեգործության զարգացման նպատակով ծախսերի փոխհատուցում</v>
      </c>
      <c r="F161" s="393"/>
      <c r="G161" s="393"/>
      <c r="H161" s="393"/>
      <c r="I161" s="393"/>
      <c r="J161" s="266">
        <f>+'Հավելված 4'!G41</f>
        <v>-7375.3</v>
      </c>
      <c r="K161" s="266">
        <f>+'Հավելված 4'!H41</f>
        <v>-7375.3</v>
      </c>
      <c r="L161" s="266">
        <f>+'Հավելված 4'!I41</f>
        <v>-7375.3</v>
      </c>
    </row>
    <row r="162" spans="1:12" s="159" customFormat="1" ht="19.5" customHeight="1">
      <c r="A162" s="50"/>
      <c r="B162" s="50"/>
      <c r="C162" s="50"/>
      <c r="D162" s="50"/>
      <c r="E162" s="50"/>
      <c r="F162" s="393" t="str">
        <f>+'Հավելված 4'!E41</f>
        <v>Հայաստանի Հանրապետությունում այգեհիմնման նպատակով կատարված ծախսերի մասնակի փոխհատուցում</v>
      </c>
      <c r="G162" s="393"/>
      <c r="H162" s="393"/>
      <c r="I162" s="393"/>
      <c r="J162" s="393"/>
      <c r="K162" s="393"/>
      <c r="L162" s="393"/>
    </row>
    <row r="163" spans="1:12" s="159" customFormat="1" ht="19.5" customHeight="1">
      <c r="A163" s="50"/>
      <c r="B163" s="50"/>
      <c r="C163" s="50"/>
      <c r="D163" s="50"/>
      <c r="E163" s="50"/>
      <c r="F163" s="50"/>
      <c r="G163" s="393" t="str">
        <f>+'Հավելված 4'!F41</f>
        <v>Տրանսֆերտների տրամադրում</v>
      </c>
      <c r="H163" s="393"/>
      <c r="I163" s="393"/>
      <c r="J163" s="393"/>
      <c r="K163" s="393"/>
      <c r="L163" s="393"/>
    </row>
    <row r="164" spans="1:12" s="159" customFormat="1" ht="47.25" customHeight="1">
      <c r="A164" s="50"/>
      <c r="B164" s="50"/>
      <c r="C164" s="50"/>
      <c r="D164" s="50"/>
      <c r="E164" s="50"/>
      <c r="F164" s="50"/>
      <c r="G164" s="50"/>
      <c r="H164" s="393" t="s">
        <v>451</v>
      </c>
      <c r="I164" s="393"/>
      <c r="J164" s="393"/>
      <c r="K164" s="393"/>
      <c r="L164" s="393"/>
    </row>
    <row r="165" spans="1:12" s="159" customFormat="1" ht="33.75" customHeight="1">
      <c r="A165" s="50"/>
      <c r="B165" s="50"/>
      <c r="C165" s="50"/>
      <c r="D165" s="50"/>
      <c r="E165" s="50"/>
      <c r="F165" s="50"/>
      <c r="G165" s="50"/>
      <c r="H165" s="51"/>
      <c r="I165" s="225" t="s">
        <v>452</v>
      </c>
      <c r="J165" s="273">
        <v>-12.5</v>
      </c>
      <c r="K165" s="274"/>
      <c r="L165" s="274"/>
    </row>
    <row r="166" spans="1:12" s="159" customFormat="1" ht="40.5" customHeight="1">
      <c r="A166" s="50"/>
      <c r="B166" s="50"/>
      <c r="C166" s="50"/>
      <c r="D166" s="50"/>
      <c r="E166" s="50"/>
      <c r="F166" s="50"/>
      <c r="G166" s="50"/>
      <c r="H166" s="51"/>
      <c r="I166" s="225" t="s">
        <v>453</v>
      </c>
      <c r="J166" s="281">
        <v>-5</v>
      </c>
      <c r="K166" s="274"/>
      <c r="L166" s="274"/>
    </row>
    <row r="167" spans="1:12" s="159" customFormat="1" ht="36.75" customHeight="1">
      <c r="A167" s="50"/>
      <c r="B167" s="50"/>
      <c r="C167" s="50"/>
      <c r="D167" s="51" t="s">
        <v>341</v>
      </c>
      <c r="E167" s="393" t="s">
        <v>223</v>
      </c>
      <c r="F167" s="393"/>
      <c r="G167" s="393"/>
      <c r="H167" s="393"/>
      <c r="I167" s="393"/>
      <c r="J167" s="180">
        <f>+'Հավելված 4'!G42</f>
        <v>-22974</v>
      </c>
      <c r="K167" s="270">
        <f>+'Հավելված 4'!H42</f>
        <v>-27461</v>
      </c>
      <c r="L167" s="270">
        <f>+'Հավելված 4'!I42</f>
        <v>-16507.917000000001</v>
      </c>
    </row>
    <row r="168" spans="1:12" s="159" customFormat="1" ht="19.5" customHeight="1">
      <c r="A168" s="50"/>
      <c r="B168" s="50"/>
      <c r="C168" s="50"/>
      <c r="D168" s="50"/>
      <c r="E168" s="50"/>
      <c r="F168" s="393" t="s">
        <v>342</v>
      </c>
      <c r="G168" s="393"/>
      <c r="H168" s="393"/>
      <c r="I168" s="393"/>
      <c r="J168" s="393"/>
      <c r="K168" s="393"/>
      <c r="L168" s="393"/>
    </row>
    <row r="169" spans="1:12" s="159" customFormat="1" ht="19.5" customHeight="1">
      <c r="A169" s="50"/>
      <c r="B169" s="50"/>
      <c r="C169" s="50"/>
      <c r="D169" s="50"/>
      <c r="E169" s="50"/>
      <c r="F169" s="50"/>
      <c r="G169" s="393" t="s">
        <v>34</v>
      </c>
      <c r="H169" s="393"/>
      <c r="I169" s="393"/>
      <c r="J169" s="393"/>
      <c r="K169" s="393"/>
      <c r="L169" s="393"/>
    </row>
    <row r="170" spans="1:12" s="159" customFormat="1" ht="19.5" customHeight="1">
      <c r="A170" s="50"/>
      <c r="B170" s="50"/>
      <c r="C170" s="50"/>
      <c r="D170" s="50"/>
      <c r="E170" s="50"/>
      <c r="F170" s="50"/>
      <c r="G170" s="50"/>
      <c r="H170" s="393" t="s">
        <v>343</v>
      </c>
      <c r="I170" s="393"/>
      <c r="J170" s="393"/>
      <c r="K170" s="393"/>
      <c r="L170" s="393"/>
    </row>
    <row r="171" spans="1:12" s="159" customFormat="1" ht="19.5" customHeight="1">
      <c r="A171" s="50"/>
      <c r="B171" s="50"/>
      <c r="C171" s="50"/>
      <c r="D171" s="50"/>
      <c r="E171" s="50"/>
      <c r="F171" s="50"/>
      <c r="G171" s="50"/>
      <c r="H171" s="50"/>
      <c r="I171" s="50" t="s">
        <v>344</v>
      </c>
      <c r="J171" s="245">
        <v>-100</v>
      </c>
      <c r="K171" s="246" t="s">
        <v>103</v>
      </c>
      <c r="L171" s="247">
        <v>-200</v>
      </c>
    </row>
    <row r="172" spans="1:12" ht="25.5" customHeight="1">
      <c r="A172" s="397" t="s">
        <v>86</v>
      </c>
      <c r="B172" s="397"/>
      <c r="C172" s="397"/>
      <c r="D172" s="397"/>
      <c r="E172" s="397"/>
      <c r="F172" s="397"/>
      <c r="G172" s="397"/>
      <c r="H172" s="397"/>
      <c r="I172" s="397"/>
      <c r="J172" s="181">
        <f t="shared" ref="J172:L172" si="5">+J173</f>
        <v>48525.5</v>
      </c>
      <c r="K172" s="275">
        <f t="shared" si="5"/>
        <v>84000</v>
      </c>
      <c r="L172" s="275">
        <f t="shared" si="5"/>
        <v>84000</v>
      </c>
    </row>
    <row r="173" spans="1:12" ht="39" customHeight="1">
      <c r="B173" s="34" t="s">
        <v>87</v>
      </c>
      <c r="C173" s="395" t="s">
        <v>88</v>
      </c>
      <c r="D173" s="395"/>
      <c r="E173" s="395"/>
      <c r="F173" s="395"/>
      <c r="G173" s="395"/>
      <c r="H173" s="395"/>
      <c r="I173" s="395"/>
      <c r="J173" s="182">
        <f t="shared" ref="J173:L173" si="6">+J174+J178</f>
        <v>48525.5</v>
      </c>
      <c r="K173" s="182">
        <f t="shared" si="6"/>
        <v>84000</v>
      </c>
      <c r="L173" s="182">
        <f t="shared" si="6"/>
        <v>84000</v>
      </c>
    </row>
    <row r="174" spans="1:12" ht="36.75" customHeight="1">
      <c r="A174" s="394"/>
      <c r="B174" s="394"/>
      <c r="C174" s="394"/>
      <c r="D174" s="34" t="s">
        <v>89</v>
      </c>
      <c r="E174" s="395" t="s">
        <v>50</v>
      </c>
      <c r="F174" s="395"/>
      <c r="G174" s="395"/>
      <c r="H174" s="395"/>
      <c r="I174" s="395"/>
      <c r="J174" s="182">
        <f>+'Հավելված 5'!G342</f>
        <v>49749.5</v>
      </c>
      <c r="K174" s="182">
        <f>+'Հավելված 5'!H342</f>
        <v>160840.5</v>
      </c>
      <c r="L174" s="182">
        <f>+'Հավելված 5'!I342</f>
        <v>261114.5</v>
      </c>
    </row>
    <row r="175" spans="1:12" ht="41.25" customHeight="1">
      <c r="A175" s="394"/>
      <c r="B175" s="394"/>
      <c r="C175" s="394"/>
      <c r="D175" s="394"/>
      <c r="E175" s="394"/>
      <c r="F175" s="395" t="s">
        <v>90</v>
      </c>
      <c r="G175" s="395"/>
      <c r="H175" s="395"/>
      <c r="I175" s="395"/>
      <c r="J175" s="395"/>
      <c r="K175" s="395"/>
      <c r="L175" s="395"/>
    </row>
    <row r="176" spans="1:12" ht="29.25" customHeight="1">
      <c r="A176" s="394"/>
      <c r="B176" s="394"/>
      <c r="C176" s="394"/>
      <c r="D176" s="394"/>
      <c r="E176" s="394"/>
      <c r="F176" s="394"/>
      <c r="G176" s="395" t="s">
        <v>17</v>
      </c>
      <c r="H176" s="395"/>
      <c r="I176" s="395"/>
      <c r="J176" s="395"/>
      <c r="K176" s="395"/>
      <c r="L176" s="395"/>
    </row>
    <row r="177" spans="1:12">
      <c r="A177" s="394"/>
      <c r="B177" s="394"/>
      <c r="C177" s="394"/>
      <c r="D177" s="394"/>
      <c r="E177" s="394"/>
      <c r="F177" s="394"/>
      <c r="G177" s="394"/>
      <c r="H177" s="395" t="s">
        <v>91</v>
      </c>
      <c r="I177" s="395"/>
      <c r="J177" s="395"/>
      <c r="K177" s="395"/>
      <c r="L177" s="395"/>
    </row>
    <row r="178" spans="1:12" ht="34.5">
      <c r="A178" s="394"/>
      <c r="B178" s="394"/>
      <c r="C178" s="394"/>
      <c r="D178" s="34" t="s">
        <v>89</v>
      </c>
      <c r="E178" s="395" t="s">
        <v>50</v>
      </c>
      <c r="F178" s="395"/>
      <c r="G178" s="395"/>
      <c r="H178" s="395"/>
      <c r="I178" s="395"/>
      <c r="J178" s="182">
        <f>+'Հավելված 5'!G350</f>
        <v>-1224</v>
      </c>
      <c r="K178" s="182">
        <f>+'Հավելված 5'!H350</f>
        <v>-76840.5</v>
      </c>
      <c r="L178" s="182">
        <f>+'Հավելված 5'!I350</f>
        <v>-177114.5</v>
      </c>
    </row>
    <row r="179" spans="1:12" ht="41.25" customHeight="1">
      <c r="A179" s="394"/>
      <c r="B179" s="394"/>
      <c r="C179" s="394"/>
      <c r="D179" s="394"/>
      <c r="E179" s="394"/>
      <c r="F179" s="395" t="s">
        <v>90</v>
      </c>
      <c r="G179" s="395"/>
      <c r="H179" s="395"/>
      <c r="I179" s="395"/>
      <c r="J179" s="395"/>
      <c r="K179" s="395"/>
      <c r="L179" s="395"/>
    </row>
    <row r="180" spans="1:12" ht="29.25" customHeight="1">
      <c r="A180" s="394"/>
      <c r="B180" s="394"/>
      <c r="C180" s="394"/>
      <c r="D180" s="394"/>
      <c r="E180" s="394"/>
      <c r="F180" s="394"/>
      <c r="G180" s="395" t="s">
        <v>17</v>
      </c>
      <c r="H180" s="395"/>
      <c r="I180" s="395"/>
      <c r="J180" s="395"/>
      <c r="K180" s="395"/>
      <c r="L180" s="395"/>
    </row>
    <row r="181" spans="1:12">
      <c r="A181" s="394"/>
      <c r="B181" s="394"/>
      <c r="C181" s="394"/>
      <c r="D181" s="394"/>
      <c r="E181" s="394"/>
      <c r="F181" s="394"/>
      <c r="G181" s="394"/>
      <c r="H181" s="395" t="s">
        <v>91</v>
      </c>
      <c r="I181" s="395"/>
      <c r="J181" s="395"/>
      <c r="K181" s="395"/>
      <c r="L181" s="395"/>
    </row>
  </sheetData>
  <mergeCells count="147">
    <mergeCell ref="C56:I56"/>
    <mergeCell ref="G59:L59"/>
    <mergeCell ref="H60:L60"/>
    <mergeCell ref="E63:I63"/>
    <mergeCell ref="E34:I34"/>
    <mergeCell ref="F35:L35"/>
    <mergeCell ref="G36:L36"/>
    <mergeCell ref="H37:L37"/>
    <mergeCell ref="C50:I50"/>
    <mergeCell ref="E51:I51"/>
    <mergeCell ref="F52:L52"/>
    <mergeCell ref="E40:I40"/>
    <mergeCell ref="F41:L41"/>
    <mergeCell ref="G42:L42"/>
    <mergeCell ref="H43:L43"/>
    <mergeCell ref="E45:I45"/>
    <mergeCell ref="F46:L46"/>
    <mergeCell ref="G47:L47"/>
    <mergeCell ref="H48:L48"/>
    <mergeCell ref="A1:L1"/>
    <mergeCell ref="A2:L2"/>
    <mergeCell ref="A4:A5"/>
    <mergeCell ref="B4:C4"/>
    <mergeCell ref="D4:G4"/>
    <mergeCell ref="H4:H5"/>
    <mergeCell ref="I4:I5"/>
    <mergeCell ref="A6:I6"/>
    <mergeCell ref="A7:I7"/>
    <mergeCell ref="J4:L4"/>
    <mergeCell ref="F64:L64"/>
    <mergeCell ref="G65:L65"/>
    <mergeCell ref="E57:I57"/>
    <mergeCell ref="F58:L58"/>
    <mergeCell ref="E72:I72"/>
    <mergeCell ref="F73:L73"/>
    <mergeCell ref="G74:L74"/>
    <mergeCell ref="H75:L75"/>
    <mergeCell ref="H66:L66"/>
    <mergeCell ref="E102:I102"/>
    <mergeCell ref="F103:L103"/>
    <mergeCell ref="G104:L104"/>
    <mergeCell ref="H105:L105"/>
    <mergeCell ref="E107:I107"/>
    <mergeCell ref="H100:L100"/>
    <mergeCell ref="E97:I97"/>
    <mergeCell ref="F98:L98"/>
    <mergeCell ref="G99:L99"/>
    <mergeCell ref="G114:L114"/>
    <mergeCell ref="H115:L115"/>
    <mergeCell ref="F122:L122"/>
    <mergeCell ref="G123:L123"/>
    <mergeCell ref="H124:L124"/>
    <mergeCell ref="F108:L108"/>
    <mergeCell ref="G109:L109"/>
    <mergeCell ref="H110:L110"/>
    <mergeCell ref="E112:I112"/>
    <mergeCell ref="F113:L113"/>
    <mergeCell ref="A181:G181"/>
    <mergeCell ref="H181:L181"/>
    <mergeCell ref="H156:L156"/>
    <mergeCell ref="E157:I157"/>
    <mergeCell ref="F158:L158"/>
    <mergeCell ref="G159:L159"/>
    <mergeCell ref="H160:L160"/>
    <mergeCell ref="E153:I153"/>
    <mergeCell ref="F154:L154"/>
    <mergeCell ref="G155:L155"/>
    <mergeCell ref="A178:C178"/>
    <mergeCell ref="F168:L168"/>
    <mergeCell ref="G169:L169"/>
    <mergeCell ref="H170:L170"/>
    <mergeCell ref="E167:I167"/>
    <mergeCell ref="E178:I178"/>
    <mergeCell ref="A179:E179"/>
    <mergeCell ref="F179:L179"/>
    <mergeCell ref="A180:F180"/>
    <mergeCell ref="G180:L180"/>
    <mergeCell ref="A172:I172"/>
    <mergeCell ref="C173:I173"/>
    <mergeCell ref="A174:C174"/>
    <mergeCell ref="E174:I174"/>
    <mergeCell ref="C8:I8"/>
    <mergeCell ref="H27:L27"/>
    <mergeCell ref="E29:I29"/>
    <mergeCell ref="F30:L30"/>
    <mergeCell ref="G31:L31"/>
    <mergeCell ref="H32:L32"/>
    <mergeCell ref="E121:I121"/>
    <mergeCell ref="H131:L131"/>
    <mergeCell ref="E142:I142"/>
    <mergeCell ref="E116:I116"/>
    <mergeCell ref="F117:L117"/>
    <mergeCell ref="G118:L118"/>
    <mergeCell ref="H119:L119"/>
    <mergeCell ref="E128:I128"/>
    <mergeCell ref="F129:L129"/>
    <mergeCell ref="G130:L130"/>
    <mergeCell ref="G16:L16"/>
    <mergeCell ref="H17:L17"/>
    <mergeCell ref="G11:L11"/>
    <mergeCell ref="H12:L12"/>
    <mergeCell ref="G21:L21"/>
    <mergeCell ref="H22:L22"/>
    <mergeCell ref="E24:I24"/>
    <mergeCell ref="F25:L25"/>
    <mergeCell ref="A177:G177"/>
    <mergeCell ref="H177:L177"/>
    <mergeCell ref="F150:L150"/>
    <mergeCell ref="G151:L151"/>
    <mergeCell ref="H152:L152"/>
    <mergeCell ref="F143:L143"/>
    <mergeCell ref="E161:I161"/>
    <mergeCell ref="F162:L162"/>
    <mergeCell ref="G163:L163"/>
    <mergeCell ref="H164:L164"/>
    <mergeCell ref="A175:E175"/>
    <mergeCell ref="F175:L175"/>
    <mergeCell ref="A176:F176"/>
    <mergeCell ref="G176:L176"/>
    <mergeCell ref="G144:L144"/>
    <mergeCell ref="H145:L145"/>
    <mergeCell ref="E149:I149"/>
    <mergeCell ref="C148:I148"/>
    <mergeCell ref="E9:I9"/>
    <mergeCell ref="F10:L10"/>
    <mergeCell ref="C96:I96"/>
    <mergeCell ref="H87:L87"/>
    <mergeCell ref="E91:I91"/>
    <mergeCell ref="F92:L92"/>
    <mergeCell ref="G93:L93"/>
    <mergeCell ref="H94:L94"/>
    <mergeCell ref="G82:L82"/>
    <mergeCell ref="H83:L83"/>
    <mergeCell ref="E84:I84"/>
    <mergeCell ref="F85:L85"/>
    <mergeCell ref="G86:L86"/>
    <mergeCell ref="G53:L53"/>
    <mergeCell ref="G54:L54"/>
    <mergeCell ref="H55:I55"/>
    <mergeCell ref="G26:L26"/>
    <mergeCell ref="E19:I19"/>
    <mergeCell ref="F20:L20"/>
    <mergeCell ref="E14:I14"/>
    <mergeCell ref="F15:L15"/>
    <mergeCell ref="C79:I79"/>
    <mergeCell ref="E80:I80"/>
    <mergeCell ref="F81:L81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5EE07-A600-426E-AAC3-24DC7B48CD34}">
  <dimension ref="A1:O219"/>
  <sheetViews>
    <sheetView topLeftCell="A16" zoomScale="78" zoomScaleNormal="78" workbookViewId="0">
      <selection activeCell="A4" sqref="A1:XFD1048576"/>
    </sheetView>
  </sheetViews>
  <sheetFormatPr defaultRowHeight="16.5"/>
  <cols>
    <col min="1" max="1" width="12.85546875" style="5" customWidth="1"/>
    <col min="2" max="3" width="11.28515625" style="5" customWidth="1"/>
    <col min="4" max="4" width="14.42578125" style="5" customWidth="1"/>
    <col min="5" max="5" width="11.140625" style="5" customWidth="1"/>
    <col min="6" max="6" width="14.140625" style="5" customWidth="1"/>
    <col min="7" max="7" width="9.140625" style="5"/>
    <col min="8" max="8" width="19.28515625" style="5" customWidth="1"/>
    <col min="9" max="9" width="66.5703125" style="5" customWidth="1"/>
    <col min="10" max="10" width="20.7109375" style="5" customWidth="1"/>
    <col min="11" max="11" width="17.28515625" style="5" bestFit="1" customWidth="1"/>
    <col min="12" max="12" width="21" style="5" bestFit="1" customWidth="1"/>
    <col min="13" max="15" width="15.42578125" style="5" customWidth="1"/>
    <col min="16" max="16384" width="9.140625" style="5"/>
  </cols>
  <sheetData>
    <row r="1" spans="1:15" s="168" customFormat="1" ht="65.25" customHeight="1">
      <c r="A1" s="416" t="s">
        <v>469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</row>
    <row r="2" spans="1:15" s="168" customFormat="1" ht="47.25" customHeight="1">
      <c r="A2" s="335" t="s">
        <v>109</v>
      </c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</row>
    <row r="3" spans="1:15" ht="20.25" customHeight="1">
      <c r="L3" s="183" t="s">
        <v>0</v>
      </c>
    </row>
    <row r="4" spans="1:15" ht="69.75" customHeight="1">
      <c r="A4" s="417" t="s">
        <v>92</v>
      </c>
      <c r="B4" s="417" t="s">
        <v>76</v>
      </c>
      <c r="C4" s="417"/>
      <c r="D4" s="417" t="s">
        <v>77</v>
      </c>
      <c r="E4" s="417"/>
      <c r="F4" s="417"/>
      <c r="G4" s="417"/>
      <c r="H4" s="417" t="s">
        <v>78</v>
      </c>
      <c r="I4" s="417" t="s">
        <v>79</v>
      </c>
      <c r="J4" s="419" t="s">
        <v>58</v>
      </c>
      <c r="K4" s="420"/>
      <c r="L4" s="421"/>
    </row>
    <row r="5" spans="1:15" ht="34.5">
      <c r="A5" s="418"/>
      <c r="B5" s="184" t="s">
        <v>80</v>
      </c>
      <c r="C5" s="184" t="s">
        <v>81</v>
      </c>
      <c r="D5" s="184" t="s">
        <v>80</v>
      </c>
      <c r="E5" s="184" t="s">
        <v>81</v>
      </c>
      <c r="F5" s="184" t="s">
        <v>82</v>
      </c>
      <c r="G5" s="184" t="s">
        <v>83</v>
      </c>
      <c r="H5" s="418"/>
      <c r="I5" s="418"/>
      <c r="J5" s="185" t="s">
        <v>100</v>
      </c>
      <c r="K5" s="185" t="s">
        <v>101</v>
      </c>
      <c r="L5" s="186" t="s">
        <v>84</v>
      </c>
    </row>
    <row r="6" spans="1:15" ht="38.25" customHeight="1">
      <c r="A6" s="409" t="s">
        <v>85</v>
      </c>
      <c r="B6" s="409"/>
      <c r="C6" s="409"/>
      <c r="D6" s="409"/>
      <c r="E6" s="409"/>
      <c r="F6" s="409"/>
      <c r="G6" s="409"/>
      <c r="H6" s="409"/>
      <c r="I6" s="409"/>
      <c r="J6" s="187">
        <f>+J7+J168+J175+J182+J210+J189+J196+J203+J161</f>
        <v>502768.14640000003</v>
      </c>
      <c r="K6" s="187">
        <f>+K7+K168+K175+K182+K210+K189+K196+K203+K161</f>
        <v>-46878.083600000056</v>
      </c>
      <c r="L6" s="187">
        <f>+L7+L168+L175+L182+L210+L189+L196+L203+L161</f>
        <v>-420000.0306</v>
      </c>
      <c r="M6" s="210"/>
      <c r="N6" s="210"/>
      <c r="O6" s="210"/>
    </row>
    <row r="7" spans="1:15" ht="30" customHeight="1">
      <c r="A7" s="415" t="s">
        <v>16</v>
      </c>
      <c r="B7" s="415"/>
      <c r="C7" s="415"/>
      <c r="D7" s="415"/>
      <c r="E7" s="415"/>
      <c r="F7" s="415"/>
      <c r="G7" s="415"/>
      <c r="H7" s="415"/>
      <c r="I7" s="415"/>
      <c r="J7" s="188">
        <f>+J8+J50+J85+J137+J73</f>
        <v>487267.34640000004</v>
      </c>
      <c r="K7" s="188">
        <f>+K8+K50+K85+K137+K73</f>
        <v>-120253.38360000006</v>
      </c>
      <c r="L7" s="188">
        <f>+L8+L50+L85+L137+L73</f>
        <v>-511375.33059999999</v>
      </c>
    </row>
    <row r="8" spans="1:15" s="3" customFormat="1" ht="36" customHeight="1">
      <c r="A8" s="211"/>
      <c r="B8" s="189">
        <v>1022</v>
      </c>
      <c r="C8" s="413" t="str">
        <f>+'[5]Havelvats 3'!D9</f>
        <v>Գյուղատնտեսության խթանման ծրագիր</v>
      </c>
      <c r="D8" s="413"/>
      <c r="E8" s="413"/>
      <c r="F8" s="413"/>
      <c r="G8" s="413"/>
      <c r="H8" s="413"/>
      <c r="I8" s="413"/>
      <c r="J8" s="190">
        <f>+J9+J14+J19+J24+J29+J34+J40+J45</f>
        <v>249813.4</v>
      </c>
      <c r="K8" s="190">
        <f>+K9+K14+K19+K24+K29+K34+K40+K45</f>
        <v>-308284.90000000002</v>
      </c>
      <c r="L8" s="190">
        <f>+L9+L14+L19+L24+L29+L34+L40+L45</f>
        <v>25805.5</v>
      </c>
      <c r="M8" s="204"/>
      <c r="N8" s="204"/>
      <c r="O8" s="204"/>
    </row>
    <row r="9" spans="1:15" s="168" customFormat="1" ht="51" customHeight="1">
      <c r="A9" s="165"/>
      <c r="B9" s="165"/>
      <c r="C9" s="165"/>
      <c r="D9" s="166" t="s">
        <v>237</v>
      </c>
      <c r="E9" s="396" t="s">
        <v>150</v>
      </c>
      <c r="F9" s="396"/>
      <c r="G9" s="396"/>
      <c r="H9" s="396"/>
      <c r="I9" s="396"/>
      <c r="J9" s="167">
        <f>+'Հավելված 5'!G100</f>
        <v>878</v>
      </c>
      <c r="K9" s="167">
        <f>+'Հավելված 5'!H100</f>
        <v>878</v>
      </c>
      <c r="L9" s="167">
        <f>+'Հավելված 5'!I100</f>
        <v>878</v>
      </c>
    </row>
    <row r="10" spans="1:15" s="168" customFormat="1" ht="42.75" customHeight="1">
      <c r="A10" s="165"/>
      <c r="B10" s="165"/>
      <c r="C10" s="165"/>
      <c r="D10" s="165"/>
      <c r="E10" s="165"/>
      <c r="F10" s="396" t="s">
        <v>238</v>
      </c>
      <c r="G10" s="396"/>
      <c r="H10" s="396"/>
      <c r="I10" s="396"/>
      <c r="J10" s="396"/>
      <c r="K10" s="396"/>
      <c r="L10" s="396"/>
    </row>
    <row r="11" spans="1:15" s="168" customFormat="1" ht="24" customHeight="1">
      <c r="A11" s="165"/>
      <c r="B11" s="165"/>
      <c r="C11" s="165"/>
      <c r="D11" s="165"/>
      <c r="E11" s="165"/>
      <c r="F11" s="165"/>
      <c r="G11" s="396" t="s">
        <v>17</v>
      </c>
      <c r="H11" s="396"/>
      <c r="I11" s="396"/>
      <c r="J11" s="396"/>
      <c r="K11" s="396"/>
      <c r="L11" s="396"/>
    </row>
    <row r="12" spans="1:15" s="168" customFormat="1" ht="39.75" customHeight="1">
      <c r="A12" s="165"/>
      <c r="B12" s="165"/>
      <c r="C12" s="165"/>
      <c r="D12" s="165"/>
      <c r="E12" s="165"/>
      <c r="F12" s="165"/>
      <c r="G12" s="165"/>
      <c r="H12" s="396" t="s">
        <v>239</v>
      </c>
      <c r="I12" s="396"/>
      <c r="J12" s="396"/>
      <c r="K12" s="396"/>
      <c r="L12" s="396"/>
    </row>
    <row r="13" spans="1:15" s="168" customFormat="1" ht="66.75" customHeight="1">
      <c r="A13" s="165"/>
      <c r="B13" s="165"/>
      <c r="C13" s="165"/>
      <c r="D13" s="165"/>
      <c r="E13" s="165"/>
      <c r="F13" s="165"/>
      <c r="G13" s="165"/>
      <c r="H13" s="165"/>
      <c r="I13" s="165" t="s">
        <v>240</v>
      </c>
      <c r="J13" s="192">
        <v>-23</v>
      </c>
      <c r="K13" s="192" t="s">
        <v>103</v>
      </c>
      <c r="L13" s="192">
        <v>-23</v>
      </c>
    </row>
    <row r="14" spans="1:15" s="168" customFormat="1" ht="30" customHeight="1">
      <c r="A14" s="165"/>
      <c r="B14" s="165"/>
      <c r="C14" s="165"/>
      <c r="D14" s="166" t="s">
        <v>241</v>
      </c>
      <c r="E14" s="396" t="str">
        <f>+'Հավելված 8'!E14:I14</f>
        <v>Գյուղատնտեսական վարկերի տոկոսադրույքների սուբսիդավորում</v>
      </c>
      <c r="F14" s="396"/>
      <c r="G14" s="396"/>
      <c r="H14" s="396"/>
      <c r="I14" s="396"/>
      <c r="J14" s="167">
        <f>+'Հավելված 8'!J14</f>
        <v>0</v>
      </c>
      <c r="K14" s="167">
        <f>+'Հավելված 8'!K14</f>
        <v>-100000</v>
      </c>
      <c r="L14" s="167">
        <f>+'Հավելված 8'!L14</f>
        <v>1667000</v>
      </c>
    </row>
    <row r="15" spans="1:15" s="168" customFormat="1" ht="36" customHeight="1">
      <c r="A15" s="165"/>
      <c r="B15" s="165"/>
      <c r="C15" s="165"/>
      <c r="D15" s="165"/>
      <c r="E15" s="165"/>
      <c r="F15" s="396" t="str">
        <f>+'Հավելված 8'!F15:L15</f>
        <v xml:space="preserve"> Գյուղատնտեսության ոլորտում տրամադրվող վարկերի տոկոսադրույքների սուբսիդավորում </v>
      </c>
      <c r="G15" s="396"/>
      <c r="H15" s="396"/>
      <c r="I15" s="396"/>
      <c r="J15" s="396"/>
      <c r="K15" s="396"/>
      <c r="L15" s="396"/>
    </row>
    <row r="16" spans="1:15" s="168" customFormat="1" ht="30" customHeight="1">
      <c r="A16" s="165"/>
      <c r="B16" s="165"/>
      <c r="C16" s="165"/>
      <c r="D16" s="165"/>
      <c r="E16" s="165"/>
      <c r="F16" s="165"/>
      <c r="G16" s="396" t="str">
        <f>+'Հավելված 8'!G16:L16</f>
        <v xml:space="preserve"> Տրանսֆերտների տրամադրում </v>
      </c>
      <c r="H16" s="396"/>
      <c r="I16" s="396"/>
      <c r="J16" s="396"/>
      <c r="K16" s="396"/>
      <c r="L16" s="396"/>
    </row>
    <row r="17" spans="1:12" s="168" customFormat="1" ht="53.25" customHeight="1">
      <c r="A17" s="165"/>
      <c r="B17" s="165"/>
      <c r="C17" s="165"/>
      <c r="D17" s="165"/>
      <c r="E17" s="165"/>
      <c r="F17" s="165"/>
      <c r="G17" s="165"/>
      <c r="H17" s="396" t="str">
        <f>+'Հավելված 8'!H17:L17</f>
        <v xml:space="preserve"> Շահառուների ընտրության չափորոշիչները` ՀՀ գյուղատնտեսությամբ զբաղվող տնտեսավարող սուբյեկտներ ընտրված համաձայն` ՀՀ կառավարության 07.03.2019թ. թիվ 184-Լ և  09.04.2026թ. N 468-Լ որոշումներով հաստատված ծրագրերի և ֆինանսական կառույցների կողմից հաստատված համապատասխան չափանիշների </v>
      </c>
      <c r="I17" s="396"/>
      <c r="J17" s="396"/>
      <c r="K17" s="396"/>
      <c r="L17" s="396"/>
    </row>
    <row r="18" spans="1:12" s="168" customFormat="1" ht="53.25" customHeight="1">
      <c r="A18" s="165"/>
      <c r="B18" s="165"/>
      <c r="C18" s="165"/>
      <c r="D18" s="165"/>
      <c r="E18" s="165"/>
      <c r="F18" s="165"/>
      <c r="G18" s="165"/>
      <c r="H18" s="166"/>
      <c r="I18" s="166" t="str">
        <f>+'Հավելված 8'!I18</f>
        <v>Ագրոպարենային ոլորտին 0% տոկոսադրույքով տրամադրվող վարկերի սուբսիդավորվող տնտեսավարող սուբյեկտներ, վարկառու</v>
      </c>
      <c r="J18" s="166"/>
      <c r="K18" s="166"/>
      <c r="L18" s="249">
        <f>+'Հավելված 8'!L18</f>
        <v>20000</v>
      </c>
    </row>
    <row r="19" spans="1:12" s="168" customFormat="1" ht="44.25" customHeight="1">
      <c r="A19" s="165"/>
      <c r="B19" s="165"/>
      <c r="C19" s="165"/>
      <c r="D19" s="166" t="s">
        <v>244</v>
      </c>
      <c r="E19" s="396" t="s">
        <v>154</v>
      </c>
      <c r="F19" s="396"/>
      <c r="G19" s="396"/>
      <c r="H19" s="396"/>
      <c r="I19" s="396"/>
      <c r="J19" s="167">
        <f>+'Հավելված 8'!J19</f>
        <v>199242.5</v>
      </c>
      <c r="K19" s="167">
        <f>+'Հավելված 8'!K19</f>
        <v>199242.5</v>
      </c>
      <c r="L19" s="167">
        <f>+'Հավելված 8'!L19</f>
        <v>199242.5</v>
      </c>
    </row>
    <row r="20" spans="1:12" s="168" customFormat="1" ht="26.25" customHeight="1">
      <c r="A20" s="165"/>
      <c r="B20" s="165"/>
      <c r="C20" s="165"/>
      <c r="D20" s="165"/>
      <c r="E20" s="165"/>
      <c r="F20" s="396" t="s">
        <v>245</v>
      </c>
      <c r="G20" s="396"/>
      <c r="H20" s="396"/>
      <c r="I20" s="396"/>
      <c r="J20" s="396"/>
      <c r="K20" s="396"/>
      <c r="L20" s="396"/>
    </row>
    <row r="21" spans="1:12" s="168" customFormat="1" ht="28.5" customHeight="1">
      <c r="A21" s="165"/>
      <c r="B21" s="165"/>
      <c r="C21" s="165"/>
      <c r="D21" s="165"/>
      <c r="E21" s="165"/>
      <c r="F21" s="165"/>
      <c r="G21" s="396" t="s">
        <v>34</v>
      </c>
      <c r="H21" s="396"/>
      <c r="I21" s="396"/>
      <c r="J21" s="396"/>
      <c r="K21" s="396"/>
      <c r="L21" s="396"/>
    </row>
    <row r="22" spans="1:12" s="168" customFormat="1" ht="44.25" customHeight="1">
      <c r="A22" s="165"/>
      <c r="B22" s="165"/>
      <c r="C22" s="165"/>
      <c r="D22" s="165"/>
      <c r="E22" s="165"/>
      <c r="F22" s="165"/>
      <c r="G22" s="165"/>
      <c r="H22" s="396" t="s">
        <v>246</v>
      </c>
      <c r="I22" s="396"/>
      <c r="J22" s="396"/>
      <c r="K22" s="396"/>
      <c r="L22" s="396"/>
    </row>
    <row r="23" spans="1:12" s="168" customFormat="1" ht="27.75" customHeight="1">
      <c r="A23" s="165"/>
      <c r="B23" s="165"/>
      <c r="C23" s="165"/>
      <c r="D23" s="165"/>
      <c r="E23" s="165"/>
      <c r="F23" s="165"/>
      <c r="G23" s="165"/>
      <c r="H23" s="165"/>
      <c r="I23" s="165" t="s">
        <v>247</v>
      </c>
      <c r="J23" s="297">
        <v>4000</v>
      </c>
      <c r="K23" s="169" t="s">
        <v>103</v>
      </c>
      <c r="L23" s="297">
        <v>2500</v>
      </c>
    </row>
    <row r="24" spans="1:12" s="168" customFormat="1" ht="37.5" customHeight="1">
      <c r="A24" s="165"/>
      <c r="B24" s="165"/>
      <c r="C24" s="165"/>
      <c r="D24" s="166" t="s">
        <v>104</v>
      </c>
      <c r="E24" s="396" t="s">
        <v>96</v>
      </c>
      <c r="F24" s="396"/>
      <c r="G24" s="396"/>
      <c r="H24" s="396"/>
      <c r="I24" s="396"/>
      <c r="J24" s="167">
        <f>+'Հավելված 8'!J24</f>
        <v>0</v>
      </c>
      <c r="K24" s="167">
        <f>+'Հավելված 8'!K24</f>
        <v>-456576.80000000005</v>
      </c>
      <c r="L24" s="167">
        <f>+'Հավելված 8'!L24</f>
        <v>-2075633</v>
      </c>
    </row>
    <row r="25" spans="1:12" s="168" customFormat="1" ht="33" customHeight="1">
      <c r="A25" s="165"/>
      <c r="B25" s="165"/>
      <c r="C25" s="165"/>
      <c r="D25" s="165"/>
      <c r="E25" s="165"/>
      <c r="F25" s="396" t="s">
        <v>105</v>
      </c>
      <c r="G25" s="396"/>
      <c r="H25" s="396"/>
      <c r="I25" s="396"/>
      <c r="J25" s="396"/>
      <c r="K25" s="396"/>
      <c r="L25" s="396"/>
    </row>
    <row r="26" spans="1:12" s="168" customFormat="1" ht="30" customHeight="1">
      <c r="A26" s="165"/>
      <c r="B26" s="165"/>
      <c r="C26" s="165"/>
      <c r="D26" s="165"/>
      <c r="E26" s="165"/>
      <c r="F26" s="165"/>
      <c r="G26" s="396" t="s">
        <v>34</v>
      </c>
      <c r="H26" s="396"/>
      <c r="I26" s="396"/>
      <c r="J26" s="396"/>
      <c r="K26" s="396"/>
      <c r="L26" s="396"/>
    </row>
    <row r="27" spans="1:12" s="168" customFormat="1" ht="36" customHeight="1">
      <c r="A27" s="165"/>
      <c r="B27" s="165"/>
      <c r="C27" s="165"/>
      <c r="D27" s="165"/>
      <c r="E27" s="165"/>
      <c r="F27" s="165"/>
      <c r="G27" s="165"/>
      <c r="H27" s="396" t="s">
        <v>106</v>
      </c>
      <c r="I27" s="396"/>
      <c r="J27" s="396"/>
      <c r="K27" s="396"/>
      <c r="L27" s="396"/>
    </row>
    <row r="28" spans="1:12" s="168" customFormat="1" ht="33">
      <c r="A28" s="165"/>
      <c r="B28" s="165"/>
      <c r="C28" s="165"/>
      <c r="D28" s="165"/>
      <c r="E28" s="165"/>
      <c r="F28" s="165"/>
      <c r="G28" s="165"/>
      <c r="H28" s="165"/>
      <c r="I28" s="165" t="s">
        <v>107</v>
      </c>
      <c r="J28" s="169" t="s">
        <v>103</v>
      </c>
      <c r="K28" s="169" t="s">
        <v>103</v>
      </c>
      <c r="L28" s="466">
        <v>-2</v>
      </c>
    </row>
    <row r="29" spans="1:12" s="168" customFormat="1" ht="45" customHeight="1">
      <c r="A29" s="165"/>
      <c r="B29" s="165"/>
      <c r="C29" s="165"/>
      <c r="D29" s="166" t="s">
        <v>408</v>
      </c>
      <c r="E29" s="396" t="s">
        <v>406</v>
      </c>
      <c r="F29" s="396"/>
      <c r="G29" s="396"/>
      <c r="H29" s="396"/>
      <c r="I29" s="396"/>
      <c r="J29" s="167">
        <f>+'Հավելված 8'!J29</f>
        <v>24742.9</v>
      </c>
      <c r="K29" s="167">
        <f>+'Հավելված 8'!K29</f>
        <v>24742.9</v>
      </c>
      <c r="L29" s="167">
        <f>+'Հավելված 8'!L29</f>
        <v>0</v>
      </c>
    </row>
    <row r="30" spans="1:12" s="168" customFormat="1" ht="51" customHeight="1">
      <c r="A30" s="165"/>
      <c r="B30" s="165"/>
      <c r="C30" s="165"/>
      <c r="D30" s="165"/>
      <c r="E30" s="165"/>
      <c r="F30" s="396" t="s">
        <v>409</v>
      </c>
      <c r="G30" s="396"/>
      <c r="H30" s="396"/>
      <c r="I30" s="396"/>
      <c r="J30" s="396"/>
      <c r="K30" s="396"/>
      <c r="L30" s="396"/>
    </row>
    <row r="31" spans="1:12" s="168" customFormat="1" ht="16.5" customHeight="1">
      <c r="A31" s="165"/>
      <c r="B31" s="165"/>
      <c r="C31" s="165"/>
      <c r="D31" s="165"/>
      <c r="E31" s="165"/>
      <c r="F31" s="165"/>
      <c r="G31" s="396" t="s">
        <v>34</v>
      </c>
      <c r="H31" s="396"/>
      <c r="I31" s="396"/>
      <c r="J31" s="396"/>
      <c r="K31" s="396"/>
      <c r="L31" s="396"/>
    </row>
    <row r="32" spans="1:12" s="168" customFormat="1" ht="50.25" customHeight="1">
      <c r="A32" s="165"/>
      <c r="B32" s="165"/>
      <c r="C32" s="165"/>
      <c r="D32" s="165"/>
      <c r="E32" s="165"/>
      <c r="F32" s="165"/>
      <c r="G32" s="165"/>
      <c r="H32" s="396" t="s">
        <v>411</v>
      </c>
      <c r="I32" s="396"/>
      <c r="J32" s="396"/>
      <c r="K32" s="396"/>
      <c r="L32" s="396"/>
    </row>
    <row r="33" spans="1:12" s="168" customFormat="1" ht="45" customHeight="1">
      <c r="A33" s="165"/>
      <c r="B33" s="165"/>
      <c r="C33" s="165"/>
      <c r="D33" s="165"/>
      <c r="E33" s="165"/>
      <c r="F33" s="165"/>
      <c r="G33" s="165"/>
      <c r="H33" s="165"/>
      <c r="I33" s="165" t="s">
        <v>410</v>
      </c>
      <c r="J33" s="282">
        <v>0.21</v>
      </c>
      <c r="K33" s="169"/>
      <c r="L33" s="169" t="s">
        <v>103</v>
      </c>
    </row>
    <row r="34" spans="1:12" s="168" customFormat="1" ht="33.75" customHeight="1">
      <c r="A34" s="165"/>
      <c r="B34" s="165"/>
      <c r="C34" s="165"/>
      <c r="D34" s="166" t="s">
        <v>249</v>
      </c>
      <c r="E34" s="396" t="s">
        <v>157</v>
      </c>
      <c r="F34" s="396"/>
      <c r="G34" s="396"/>
      <c r="H34" s="396"/>
      <c r="I34" s="396"/>
      <c r="J34" s="167">
        <f>+'Հավելված 5'!G145</f>
        <v>0</v>
      </c>
      <c r="K34" s="167">
        <f>+'Հավելված 5'!H145</f>
        <v>-77138</v>
      </c>
      <c r="L34" s="167">
        <f>+'Հավելված 5'!I145</f>
        <v>33477.5</v>
      </c>
    </row>
    <row r="35" spans="1:12" s="168" customFormat="1" ht="32.25" customHeight="1">
      <c r="A35" s="165"/>
      <c r="B35" s="165"/>
      <c r="C35" s="165"/>
      <c r="D35" s="165"/>
      <c r="E35" s="165"/>
      <c r="F35" s="396" t="s">
        <v>250</v>
      </c>
      <c r="G35" s="396"/>
      <c r="H35" s="396"/>
      <c r="I35" s="396"/>
      <c r="J35" s="396"/>
      <c r="K35" s="396"/>
      <c r="L35" s="396"/>
    </row>
    <row r="36" spans="1:12" s="168" customFormat="1">
      <c r="A36" s="165"/>
      <c r="B36" s="165"/>
      <c r="C36" s="165"/>
      <c r="D36" s="165"/>
      <c r="E36" s="165"/>
      <c r="F36" s="165"/>
      <c r="G36" s="396" t="s">
        <v>34</v>
      </c>
      <c r="H36" s="396"/>
      <c r="I36" s="396"/>
      <c r="J36" s="396"/>
      <c r="K36" s="396"/>
      <c r="L36" s="396"/>
    </row>
    <row r="37" spans="1:12" s="168" customFormat="1" ht="47.25" customHeight="1">
      <c r="A37" s="165"/>
      <c r="B37" s="165"/>
      <c r="C37" s="165"/>
      <c r="D37" s="165"/>
      <c r="E37" s="165"/>
      <c r="F37" s="165"/>
      <c r="G37" s="165"/>
      <c r="H37" s="396" t="s">
        <v>251</v>
      </c>
      <c r="I37" s="396"/>
      <c r="J37" s="396"/>
      <c r="K37" s="396"/>
      <c r="L37" s="396"/>
    </row>
    <row r="38" spans="1:12" s="168" customFormat="1" ht="47.25" customHeight="1">
      <c r="A38" s="165"/>
      <c r="B38" s="165"/>
      <c r="C38" s="165"/>
      <c r="D38" s="165"/>
      <c r="E38" s="165"/>
      <c r="F38" s="165"/>
      <c r="G38" s="165"/>
      <c r="H38" s="165"/>
      <c r="I38" s="165" t="s">
        <v>252</v>
      </c>
      <c r="J38" s="169" t="s">
        <v>103</v>
      </c>
      <c r="K38" s="169" t="s">
        <v>103</v>
      </c>
      <c r="L38" s="192">
        <v>-1</v>
      </c>
    </row>
    <row r="39" spans="1:12" s="168" customFormat="1" ht="47.25" customHeight="1">
      <c r="A39" s="165"/>
      <c r="B39" s="165"/>
      <c r="C39" s="165"/>
      <c r="D39" s="165"/>
      <c r="E39" s="165"/>
      <c r="F39" s="165"/>
      <c r="G39" s="165"/>
      <c r="H39" s="165"/>
      <c r="I39" s="165" t="s">
        <v>412</v>
      </c>
      <c r="J39" s="169"/>
      <c r="K39" s="169"/>
      <c r="L39" s="169">
        <v>2</v>
      </c>
    </row>
    <row r="40" spans="1:12" s="168" customFormat="1" ht="39" customHeight="1">
      <c r="A40" s="165"/>
      <c r="B40" s="165"/>
      <c r="C40" s="165"/>
      <c r="D40" s="166" t="s">
        <v>253</v>
      </c>
      <c r="E40" s="396" t="s">
        <v>165</v>
      </c>
      <c r="F40" s="396"/>
      <c r="G40" s="396"/>
      <c r="H40" s="396"/>
      <c r="I40" s="396"/>
      <c r="J40" s="167">
        <f>+'Հավելված 8'!J40</f>
        <v>24950</v>
      </c>
      <c r="K40" s="167">
        <f>+'Հավելված 8'!K40</f>
        <v>24950</v>
      </c>
      <c r="L40" s="167">
        <f>+'Հավելված 8'!L40</f>
        <v>24950</v>
      </c>
    </row>
    <row r="41" spans="1:12" s="168" customFormat="1" ht="39" customHeight="1">
      <c r="A41" s="165"/>
      <c r="B41" s="165"/>
      <c r="C41" s="165"/>
      <c r="D41" s="165"/>
      <c r="E41" s="165"/>
      <c r="F41" s="396" t="s">
        <v>254</v>
      </c>
      <c r="G41" s="396"/>
      <c r="H41" s="396"/>
      <c r="I41" s="396"/>
      <c r="J41" s="396"/>
      <c r="K41" s="396"/>
      <c r="L41" s="396"/>
    </row>
    <row r="42" spans="1:12" s="168" customFormat="1" ht="39" customHeight="1">
      <c r="A42" s="165"/>
      <c r="B42" s="165"/>
      <c r="C42" s="165"/>
      <c r="D42" s="165"/>
      <c r="E42" s="165"/>
      <c r="F42" s="165"/>
      <c r="G42" s="396" t="s">
        <v>34</v>
      </c>
      <c r="H42" s="396"/>
      <c r="I42" s="396"/>
      <c r="J42" s="396"/>
      <c r="K42" s="396"/>
      <c r="L42" s="396"/>
    </row>
    <row r="43" spans="1:12" s="168" customFormat="1" ht="39" customHeight="1">
      <c r="A43" s="165"/>
      <c r="B43" s="165"/>
      <c r="C43" s="165"/>
      <c r="D43" s="165"/>
      <c r="E43" s="165"/>
      <c r="F43" s="165"/>
      <c r="G43" s="165"/>
      <c r="H43" s="396" t="s">
        <v>255</v>
      </c>
      <c r="I43" s="396"/>
      <c r="J43" s="396"/>
      <c r="K43" s="396"/>
      <c r="L43" s="396"/>
    </row>
    <row r="44" spans="1:12" s="168" customFormat="1" ht="41.25" customHeight="1">
      <c r="A44" s="165"/>
      <c r="B44" s="165"/>
      <c r="C44" s="165"/>
      <c r="D44" s="165"/>
      <c r="E44" s="165"/>
      <c r="F44" s="165"/>
      <c r="G44" s="165"/>
      <c r="H44" s="165"/>
      <c r="I44" s="165" t="s">
        <v>256</v>
      </c>
      <c r="J44" s="169">
        <v>2495</v>
      </c>
      <c r="K44" s="169" t="s">
        <v>103</v>
      </c>
      <c r="L44" s="169">
        <v>2495</v>
      </c>
    </row>
    <row r="45" spans="1:12" s="168" customFormat="1" ht="24" customHeight="1">
      <c r="A45" s="165"/>
      <c r="B45" s="165"/>
      <c r="C45" s="165"/>
      <c r="D45" s="166" t="s">
        <v>480</v>
      </c>
      <c r="E45" s="396" t="str">
        <f>+'Հավելված 8'!E45:I45</f>
        <v>Խաղող վերամշակող տնտեսավարողներին տրամադրվող վարկերի տոկոսադրույքների սուբսիդավորում</v>
      </c>
      <c r="F45" s="396"/>
      <c r="G45" s="396"/>
      <c r="H45" s="396"/>
      <c r="I45" s="396"/>
      <c r="J45" s="167">
        <f>+'Հավելված 8'!J45</f>
        <v>0</v>
      </c>
      <c r="K45" s="167">
        <f>+'Հավելված 8'!K45</f>
        <v>75616.5</v>
      </c>
      <c r="L45" s="167">
        <f>+'Հավելված 8'!L45</f>
        <v>175890.5</v>
      </c>
    </row>
    <row r="46" spans="1:12" s="168" customFormat="1" ht="39.75" customHeight="1">
      <c r="A46" s="165"/>
      <c r="B46" s="165"/>
      <c r="C46" s="165"/>
      <c r="D46" s="165"/>
      <c r="E46" s="165"/>
      <c r="F46" s="396" t="str">
        <f>+'Հավելված 8'!F46:L46</f>
        <v>Խաղող վերամշակող տնտեսավարողներին աշխատակիցներին աշխատավարձի և դրան հավասարեցված վճարումների, պետական կամ համայնքի բյուջե հարկերի և պարտադիր վճարումների նպատակով տրամադրվող վարկերի տոկոսադրույքների սուբսիդավորում</v>
      </c>
      <c r="G46" s="396"/>
      <c r="H46" s="396"/>
      <c r="I46" s="396"/>
      <c r="J46" s="396"/>
      <c r="K46" s="396"/>
      <c r="L46" s="396"/>
    </row>
    <row r="47" spans="1:12" s="168" customFormat="1" ht="23.25" customHeight="1">
      <c r="A47" s="165"/>
      <c r="B47" s="165"/>
      <c r="C47" s="165"/>
      <c r="D47" s="165"/>
      <c r="E47" s="165"/>
      <c r="F47" s="165"/>
      <c r="G47" s="396" t="s">
        <v>34</v>
      </c>
      <c r="H47" s="396"/>
      <c r="I47" s="396"/>
      <c r="J47" s="396"/>
      <c r="K47" s="396"/>
      <c r="L47" s="396"/>
    </row>
    <row r="48" spans="1:12" s="168" customFormat="1" ht="45" customHeight="1">
      <c r="A48" s="165"/>
      <c r="B48" s="165"/>
      <c r="C48" s="165"/>
      <c r="D48" s="165"/>
      <c r="E48" s="165"/>
      <c r="F48" s="165"/>
      <c r="G48" s="165"/>
      <c r="H48" s="396" t="str">
        <f>+'Հավելված 8'!H48:L48</f>
        <v xml:space="preserve"> Շահառուների ընտրության չափորոշիչները` ՀՀ ընկերություններ՝ ընտրված համաձայն՝  ՀՀ կառավարության 26.03.2026թ. թիվ 387-Լ որոշմամբ հաստատված ծրագրի և ֆինանսական կառույցների կողմից հաստատված համապատասխան չափանիշների </v>
      </c>
      <c r="I48" s="396"/>
      <c r="J48" s="396"/>
      <c r="K48" s="396"/>
      <c r="L48" s="396"/>
    </row>
    <row r="49" spans="1:12" s="168" customFormat="1" ht="27.75" customHeight="1">
      <c r="A49" s="165"/>
      <c r="B49" s="165"/>
      <c r="C49" s="165"/>
      <c r="D49" s="165"/>
      <c r="E49" s="165"/>
      <c r="F49" s="165"/>
      <c r="G49" s="165"/>
      <c r="H49" s="165"/>
      <c r="I49" s="165" t="s">
        <v>243</v>
      </c>
      <c r="J49" s="169"/>
      <c r="K49" s="169" t="s">
        <v>103</v>
      </c>
      <c r="L49" s="169">
        <v>3</v>
      </c>
    </row>
    <row r="50" spans="1:12" s="168" customFormat="1" ht="36.75" customHeight="1">
      <c r="A50" s="165"/>
      <c r="B50" s="166" t="s">
        <v>257</v>
      </c>
      <c r="C50" s="396" t="s">
        <v>258</v>
      </c>
      <c r="D50" s="396"/>
      <c r="E50" s="396"/>
      <c r="F50" s="396"/>
      <c r="G50" s="396"/>
      <c r="H50" s="396"/>
      <c r="I50" s="396"/>
      <c r="J50" s="167">
        <f>+J51+J57+J66</f>
        <v>-292405.40000000002</v>
      </c>
      <c r="K50" s="167">
        <f t="shared" ref="K50:L50" si="0">+K51+K57+K66</f>
        <v>-504000</v>
      </c>
      <c r="L50" s="167">
        <f t="shared" si="0"/>
        <v>-504000</v>
      </c>
    </row>
    <row r="51" spans="1:12" s="168" customFormat="1" ht="42.75" customHeight="1">
      <c r="A51" s="165"/>
      <c r="B51" s="165"/>
      <c r="C51" s="165"/>
      <c r="D51" s="166" t="s">
        <v>260</v>
      </c>
      <c r="E51" s="396" t="s">
        <v>261</v>
      </c>
      <c r="F51" s="396"/>
      <c r="G51" s="396"/>
      <c r="H51" s="396"/>
      <c r="I51" s="396"/>
      <c r="J51" s="167">
        <f>+'Հավելված 8'!J57</f>
        <v>5109.3</v>
      </c>
      <c r="K51" s="167">
        <f>+'Հավելված 8'!K57</f>
        <v>7781.1</v>
      </c>
      <c r="L51" s="167">
        <f>+'Հավելված 8'!L57</f>
        <v>19283.5</v>
      </c>
    </row>
    <row r="52" spans="1:12" s="168" customFormat="1" ht="45" customHeight="1">
      <c r="A52" s="165"/>
      <c r="B52" s="165"/>
      <c r="C52" s="165"/>
      <c r="D52" s="165"/>
      <c r="E52" s="165"/>
      <c r="F52" s="396" t="s">
        <v>262</v>
      </c>
      <c r="G52" s="396"/>
      <c r="H52" s="396"/>
      <c r="I52" s="396"/>
      <c r="J52" s="396"/>
      <c r="K52" s="396"/>
      <c r="L52" s="396"/>
    </row>
    <row r="53" spans="1:12" s="168" customFormat="1" ht="16.5" customHeight="1">
      <c r="A53" s="165"/>
      <c r="B53" s="165"/>
      <c r="C53" s="165"/>
      <c r="D53" s="165"/>
      <c r="E53" s="165"/>
      <c r="F53" s="165"/>
      <c r="G53" s="396" t="s">
        <v>17</v>
      </c>
      <c r="H53" s="396"/>
      <c r="I53" s="396"/>
      <c r="J53" s="396"/>
      <c r="K53" s="396"/>
      <c r="L53" s="396"/>
    </row>
    <row r="54" spans="1:12" s="168" customFormat="1" ht="16.5" customHeight="1">
      <c r="A54" s="165"/>
      <c r="B54" s="165"/>
      <c r="C54" s="165"/>
      <c r="D54" s="165"/>
      <c r="E54" s="165"/>
      <c r="F54" s="165"/>
      <c r="G54" s="165"/>
      <c r="H54" s="396" t="s">
        <v>259</v>
      </c>
      <c r="I54" s="396"/>
      <c r="J54" s="396"/>
      <c r="K54" s="396"/>
      <c r="L54" s="396"/>
    </row>
    <row r="55" spans="1:12" s="168" customFormat="1" ht="33">
      <c r="A55" s="165"/>
      <c r="B55" s="165"/>
      <c r="C55" s="165"/>
      <c r="D55" s="165"/>
      <c r="E55" s="165"/>
      <c r="F55" s="165"/>
      <c r="G55" s="165"/>
      <c r="H55" s="165"/>
      <c r="I55" s="200" t="s">
        <v>263</v>
      </c>
      <c r="J55" s="169" t="s">
        <v>103</v>
      </c>
      <c r="K55" s="169" t="s">
        <v>103</v>
      </c>
      <c r="L55" s="201">
        <v>2</v>
      </c>
    </row>
    <row r="56" spans="1:12" s="168" customFormat="1" ht="25.5" customHeight="1">
      <c r="A56" s="165"/>
      <c r="B56" s="165"/>
      <c r="C56" s="165"/>
      <c r="D56" s="165"/>
      <c r="E56" s="165"/>
      <c r="F56" s="165"/>
      <c r="G56" s="165"/>
      <c r="H56" s="165"/>
      <c r="I56" s="200" t="s">
        <v>264</v>
      </c>
      <c r="J56" s="169" t="s">
        <v>103</v>
      </c>
      <c r="K56" s="169" t="s">
        <v>103</v>
      </c>
      <c r="L56" s="201">
        <v>2</v>
      </c>
    </row>
    <row r="57" spans="1:12" s="168" customFormat="1" ht="39.75" customHeight="1">
      <c r="A57" s="165"/>
      <c r="B57" s="165"/>
      <c r="C57" s="165"/>
      <c r="D57" s="166" t="s">
        <v>265</v>
      </c>
      <c r="E57" s="396" t="s">
        <v>170</v>
      </c>
      <c r="F57" s="396"/>
      <c r="G57" s="396"/>
      <c r="H57" s="396"/>
      <c r="I57" s="396"/>
      <c r="J57" s="167">
        <f>+'Հավելված 8'!J63</f>
        <v>-304858.8</v>
      </c>
      <c r="K57" s="167">
        <f>+'Հավելված 8'!K63</f>
        <v>-519125.19999999995</v>
      </c>
      <c r="L57" s="167">
        <f>+'Հավելված 8'!L63</f>
        <v>-530627.6</v>
      </c>
    </row>
    <row r="58" spans="1:12" s="168" customFormat="1" ht="40.5" customHeight="1">
      <c r="A58" s="165"/>
      <c r="B58" s="165"/>
      <c r="C58" s="165"/>
      <c r="D58" s="165"/>
      <c r="E58" s="165"/>
      <c r="F58" s="396" t="s">
        <v>266</v>
      </c>
      <c r="G58" s="396"/>
      <c r="H58" s="396"/>
      <c r="I58" s="396"/>
      <c r="J58" s="396"/>
      <c r="K58" s="396"/>
      <c r="L58" s="396"/>
    </row>
    <row r="59" spans="1:12" s="168" customFormat="1" ht="40.5" customHeight="1">
      <c r="A59" s="165"/>
      <c r="B59" s="165"/>
      <c r="C59" s="165"/>
      <c r="D59" s="165"/>
      <c r="E59" s="165"/>
      <c r="F59" s="165"/>
      <c r="G59" s="396" t="s">
        <v>34</v>
      </c>
      <c r="H59" s="396"/>
      <c r="I59" s="396"/>
      <c r="J59" s="396"/>
      <c r="K59" s="396"/>
      <c r="L59" s="396"/>
    </row>
    <row r="60" spans="1:12" s="168" customFormat="1" ht="40.5" customHeight="1">
      <c r="A60" s="165"/>
      <c r="B60" s="165"/>
      <c r="C60" s="165"/>
      <c r="D60" s="165"/>
      <c r="E60" s="165"/>
      <c r="F60" s="165"/>
      <c r="G60" s="165"/>
      <c r="H60" s="396" t="s">
        <v>267</v>
      </c>
      <c r="I60" s="396"/>
      <c r="J60" s="396"/>
      <c r="K60" s="396"/>
      <c r="L60" s="396"/>
    </row>
    <row r="61" spans="1:12" s="168" customFormat="1" ht="34.5">
      <c r="A61" s="165"/>
      <c r="B61" s="165"/>
      <c r="C61" s="165"/>
      <c r="D61" s="165"/>
      <c r="E61" s="165"/>
      <c r="F61" s="165"/>
      <c r="G61" s="165"/>
      <c r="H61" s="165"/>
      <c r="I61" s="84" t="s">
        <v>268</v>
      </c>
      <c r="J61" s="202">
        <v>-450</v>
      </c>
      <c r="K61" s="202"/>
      <c r="L61" s="202">
        <v>-800</v>
      </c>
    </row>
    <row r="62" spans="1:12" s="168" customFormat="1" ht="38.25" customHeight="1">
      <c r="A62" s="165"/>
      <c r="B62" s="165"/>
      <c r="C62" s="165"/>
      <c r="D62" s="165"/>
      <c r="E62" s="165"/>
      <c r="F62" s="165"/>
      <c r="G62" s="165"/>
      <c r="H62" s="165"/>
      <c r="I62" s="84" t="s">
        <v>269</v>
      </c>
      <c r="J62" s="202">
        <v>-2</v>
      </c>
      <c r="K62" s="202"/>
      <c r="L62" s="202">
        <v>-4</v>
      </c>
    </row>
    <row r="63" spans="1:12" s="168" customFormat="1" ht="45.75" customHeight="1">
      <c r="A63" s="165"/>
      <c r="B63" s="165"/>
      <c r="C63" s="165"/>
      <c r="D63" s="165"/>
      <c r="E63" s="165"/>
      <c r="F63" s="165"/>
      <c r="G63" s="165"/>
      <c r="H63" s="165"/>
      <c r="I63" s="84" t="s">
        <v>270</v>
      </c>
      <c r="J63" s="202">
        <v>-2</v>
      </c>
      <c r="K63" s="202"/>
      <c r="L63" s="202">
        <v>-11</v>
      </c>
    </row>
    <row r="64" spans="1:12" s="168" customFormat="1" ht="34.5">
      <c r="A64" s="165"/>
      <c r="B64" s="165"/>
      <c r="C64" s="165"/>
      <c r="D64" s="165"/>
      <c r="E64" s="165"/>
      <c r="F64" s="165"/>
      <c r="G64" s="165"/>
      <c r="H64" s="165"/>
      <c r="I64" s="84" t="s">
        <v>478</v>
      </c>
      <c r="J64" s="202" t="s">
        <v>479</v>
      </c>
      <c r="K64" s="202"/>
      <c r="L64" s="202">
        <v>5</v>
      </c>
    </row>
    <row r="65" spans="1:15" s="168" customFormat="1" ht="34.5">
      <c r="A65" s="165"/>
      <c r="B65" s="165"/>
      <c r="C65" s="165"/>
      <c r="D65" s="165"/>
      <c r="E65" s="165"/>
      <c r="F65" s="165"/>
      <c r="G65" s="165"/>
      <c r="H65" s="165"/>
      <c r="I65" s="84" t="s">
        <v>383</v>
      </c>
      <c r="J65" s="202" t="s">
        <v>479</v>
      </c>
      <c r="K65" s="202"/>
      <c r="L65" s="202">
        <v>1</v>
      </c>
    </row>
    <row r="66" spans="1:15" s="168" customFormat="1" ht="55.5" customHeight="1">
      <c r="A66" s="165"/>
      <c r="B66" s="165"/>
      <c r="C66" s="165"/>
      <c r="D66" s="166" t="str">
        <f>+'Հավելված 8'!D72</f>
        <v>1086 - 31003</v>
      </c>
      <c r="E66" s="396" t="str">
        <f>+'Հավելված 8'!E72:I72</f>
        <v xml:space="preserve"> Ասիական զարգացման բանկի աջակցությամբ իրականացվող «Կլիմայական փոփոխություններին հարմարեցվող պարենային  անվտանգության բարձրացման» դրամաշնորհային ծրագրի իրականացման համար տեխնիկական հագեցվածության ապահովում</v>
      </c>
      <c r="F66" s="396"/>
      <c r="G66" s="396"/>
      <c r="H66" s="396"/>
      <c r="I66" s="396"/>
      <c r="J66" s="167">
        <f>+'Հավելված 8'!J72</f>
        <v>7344.0999999999995</v>
      </c>
      <c r="K66" s="167">
        <f>+'Հավելված 8'!K72</f>
        <v>7344.0999999999995</v>
      </c>
      <c r="L66" s="167">
        <f>+'Հավելված 8'!L72</f>
        <v>7344.0999999999995</v>
      </c>
    </row>
    <row r="67" spans="1:15" s="168" customFormat="1" ht="26.25" customHeight="1">
      <c r="A67" s="165"/>
      <c r="B67" s="165"/>
      <c r="C67" s="165"/>
      <c r="D67" s="165"/>
      <c r="E67" s="165"/>
      <c r="F67" s="396" t="s">
        <v>385</v>
      </c>
      <c r="G67" s="396"/>
      <c r="H67" s="396"/>
      <c r="I67" s="396"/>
      <c r="J67" s="396"/>
      <c r="K67" s="396"/>
      <c r="L67" s="396"/>
    </row>
    <row r="68" spans="1:15" s="168" customFormat="1" ht="30" customHeight="1">
      <c r="A68" s="165"/>
      <c r="B68" s="165"/>
      <c r="C68" s="165"/>
      <c r="D68" s="165"/>
      <c r="E68" s="165"/>
      <c r="F68" s="165"/>
      <c r="G68" s="396" t="s">
        <v>271</v>
      </c>
      <c r="H68" s="396"/>
      <c r="I68" s="396"/>
      <c r="J68" s="396"/>
      <c r="K68" s="396"/>
      <c r="L68" s="396"/>
    </row>
    <row r="69" spans="1:15" s="168" customFormat="1" ht="16.5" customHeight="1">
      <c r="A69" s="165"/>
      <c r="B69" s="165"/>
      <c r="C69" s="165"/>
      <c r="D69" s="165"/>
      <c r="E69" s="165"/>
      <c r="F69" s="165"/>
      <c r="G69" s="165"/>
      <c r="H69" s="396" t="s">
        <v>272</v>
      </c>
      <c r="I69" s="396"/>
      <c r="J69" s="396"/>
      <c r="K69" s="396"/>
      <c r="L69" s="396"/>
    </row>
    <row r="70" spans="1:15" s="168" customFormat="1">
      <c r="A70" s="165"/>
      <c r="B70" s="165"/>
      <c r="C70" s="165"/>
      <c r="D70" s="165"/>
      <c r="E70" s="165"/>
      <c r="F70" s="165"/>
      <c r="G70" s="165"/>
      <c r="H70" s="165"/>
      <c r="I70" s="165" t="s">
        <v>273</v>
      </c>
      <c r="J70" s="169">
        <v>10</v>
      </c>
      <c r="K70" s="169"/>
      <c r="L70" s="169">
        <v>10</v>
      </c>
    </row>
    <row r="71" spans="1:15" s="168" customFormat="1">
      <c r="A71" s="165"/>
      <c r="B71" s="165"/>
      <c r="C71" s="165"/>
      <c r="D71" s="165"/>
      <c r="E71" s="165"/>
      <c r="F71" s="165"/>
      <c r="G71" s="165"/>
      <c r="H71" s="165"/>
      <c r="I71" s="165" t="s">
        <v>384</v>
      </c>
      <c r="J71" s="169">
        <v>2</v>
      </c>
      <c r="K71" s="169"/>
      <c r="L71" s="169">
        <v>2</v>
      </c>
    </row>
    <row r="72" spans="1:15" s="168" customFormat="1">
      <c r="A72" s="165"/>
      <c r="B72" s="165"/>
      <c r="C72" s="165"/>
      <c r="D72" s="165"/>
      <c r="E72" s="165"/>
      <c r="F72" s="165"/>
      <c r="G72" s="165"/>
      <c r="H72" s="165"/>
      <c r="I72" s="165" t="s">
        <v>274</v>
      </c>
      <c r="J72" s="169">
        <v>18</v>
      </c>
      <c r="K72" s="169"/>
      <c r="L72" s="169">
        <v>18</v>
      </c>
    </row>
    <row r="73" spans="1:15" s="159" customFormat="1" ht="16.5" customHeight="1">
      <c r="A73" s="50"/>
      <c r="B73" s="51" t="s">
        <v>275</v>
      </c>
      <c r="C73" s="393" t="s">
        <v>276</v>
      </c>
      <c r="D73" s="393"/>
      <c r="E73" s="393"/>
      <c r="F73" s="393"/>
      <c r="G73" s="393"/>
      <c r="H73" s="393"/>
      <c r="I73" s="393"/>
      <c r="J73" s="180">
        <f>+J74+J78</f>
        <v>-47387.21360000001</v>
      </c>
      <c r="K73" s="180">
        <f t="shared" ref="K73:L73" si="1">+K74+K78</f>
        <v>-47387.21360000001</v>
      </c>
      <c r="L73" s="180">
        <f t="shared" si="1"/>
        <v>-47387.21360000001</v>
      </c>
      <c r="M73" s="207"/>
      <c r="N73" s="207"/>
      <c r="O73" s="207"/>
    </row>
    <row r="74" spans="1:15" s="159" customFormat="1" ht="16.5" customHeight="1">
      <c r="A74" s="50"/>
      <c r="B74" s="50"/>
      <c r="C74" s="50"/>
      <c r="D74" s="51" t="s">
        <v>277</v>
      </c>
      <c r="E74" s="393" t="s">
        <v>433</v>
      </c>
      <c r="F74" s="393"/>
      <c r="G74" s="393"/>
      <c r="H74" s="393"/>
      <c r="I74" s="393"/>
      <c r="J74" s="180">
        <f>+'Հավելված 5'!G221</f>
        <v>2575.8199999999997</v>
      </c>
      <c r="K74" s="180">
        <f>+'Հավելված 5'!H221</f>
        <v>2575.8199999999997</v>
      </c>
      <c r="L74" s="180">
        <f>+'Հավելված 5'!I221</f>
        <v>2575.8199999999997</v>
      </c>
    </row>
    <row r="75" spans="1:15" s="159" customFormat="1" ht="36" customHeight="1">
      <c r="A75" s="50"/>
      <c r="B75" s="50"/>
      <c r="C75" s="50"/>
      <c r="D75" s="50"/>
      <c r="E75" s="50"/>
      <c r="F75" s="393" t="s">
        <v>278</v>
      </c>
      <c r="G75" s="393"/>
      <c r="H75" s="393"/>
      <c r="I75" s="393"/>
      <c r="J75" s="393"/>
      <c r="K75" s="393"/>
      <c r="L75" s="393"/>
    </row>
    <row r="76" spans="1:15" s="159" customFormat="1" ht="16.5" customHeight="1">
      <c r="A76" s="50"/>
      <c r="B76" s="50"/>
      <c r="C76" s="50"/>
      <c r="D76" s="50"/>
      <c r="E76" s="50"/>
      <c r="F76" s="50"/>
      <c r="G76" s="393" t="s">
        <v>17</v>
      </c>
      <c r="H76" s="393"/>
      <c r="I76" s="393"/>
      <c r="J76" s="393"/>
      <c r="K76" s="393"/>
      <c r="L76" s="393"/>
    </row>
    <row r="77" spans="1:15" s="159" customFormat="1" ht="16.5" customHeight="1">
      <c r="A77" s="50"/>
      <c r="B77" s="50"/>
      <c r="C77" s="50"/>
      <c r="D77" s="50"/>
      <c r="E77" s="50"/>
      <c r="F77" s="50"/>
      <c r="G77" s="50"/>
      <c r="H77" s="393" t="s">
        <v>102</v>
      </c>
      <c r="I77" s="393"/>
      <c r="J77" s="393"/>
      <c r="K77" s="393"/>
      <c r="L77" s="393"/>
    </row>
    <row r="78" spans="1:15" s="159" customFormat="1" ht="16.5" customHeight="1">
      <c r="A78" s="50"/>
      <c r="B78" s="50"/>
      <c r="C78" s="50"/>
      <c r="D78" s="51" t="s">
        <v>279</v>
      </c>
      <c r="E78" s="393" t="s">
        <v>182</v>
      </c>
      <c r="F78" s="393"/>
      <c r="G78" s="393"/>
      <c r="H78" s="393"/>
      <c r="I78" s="393"/>
      <c r="J78" s="180">
        <f>+'Հավելված 5'!G230</f>
        <v>-49963.03360000001</v>
      </c>
      <c r="K78" s="172">
        <f>+'Հավելված 5'!H230</f>
        <v>-49963.03360000001</v>
      </c>
      <c r="L78" s="172">
        <f>+'Հավելված 5'!I230</f>
        <v>-49963.03360000001</v>
      </c>
    </row>
    <row r="79" spans="1:15" s="159" customFormat="1" ht="16.5" customHeight="1">
      <c r="A79" s="50"/>
      <c r="B79" s="50"/>
      <c r="C79" s="50"/>
      <c r="D79" s="50"/>
      <c r="E79" s="50"/>
      <c r="F79" s="393" t="s">
        <v>280</v>
      </c>
      <c r="G79" s="393"/>
      <c r="H79" s="393"/>
      <c r="I79" s="393"/>
      <c r="J79" s="393"/>
      <c r="K79" s="393"/>
      <c r="L79" s="393"/>
    </row>
    <row r="80" spans="1:15" s="159" customFormat="1" ht="16.5" customHeight="1">
      <c r="A80" s="50"/>
      <c r="B80" s="50"/>
      <c r="C80" s="50"/>
      <c r="D80" s="50"/>
      <c r="E80" s="50"/>
      <c r="F80" s="50"/>
      <c r="G80" s="393" t="s">
        <v>17</v>
      </c>
      <c r="H80" s="393"/>
      <c r="I80" s="393"/>
      <c r="J80" s="393"/>
      <c r="K80" s="393"/>
      <c r="L80" s="393"/>
    </row>
    <row r="81" spans="1:12" s="159" customFormat="1" ht="16.5" customHeight="1">
      <c r="A81" s="50"/>
      <c r="B81" s="50"/>
      <c r="C81" s="50"/>
      <c r="D81" s="50"/>
      <c r="E81" s="50"/>
      <c r="F81" s="50"/>
      <c r="G81" s="50"/>
      <c r="H81" s="393" t="s">
        <v>102</v>
      </c>
      <c r="I81" s="393"/>
      <c r="J81" s="393"/>
      <c r="K81" s="393"/>
      <c r="L81" s="393"/>
    </row>
    <row r="82" spans="1:12" s="159" customFormat="1" ht="16.5" customHeight="1">
      <c r="A82" s="50"/>
      <c r="B82" s="50"/>
      <c r="C82" s="50"/>
      <c r="D82" s="50"/>
      <c r="E82" s="50"/>
      <c r="F82" s="50"/>
      <c r="G82" s="50"/>
      <c r="H82" s="51"/>
      <c r="I82" s="51" t="s">
        <v>485</v>
      </c>
      <c r="J82" s="51"/>
      <c r="K82" s="51"/>
      <c r="L82" s="296">
        <f>+L83+L84</f>
        <v>50000</v>
      </c>
    </row>
    <row r="83" spans="1:12" s="159" customFormat="1" ht="16.5" customHeight="1">
      <c r="A83" s="50"/>
      <c r="B83" s="50"/>
      <c r="C83" s="50"/>
      <c r="D83" s="50"/>
      <c r="E83" s="50"/>
      <c r="F83" s="50"/>
      <c r="G83" s="50"/>
      <c r="H83" s="51"/>
      <c r="I83" s="72" t="s">
        <v>486</v>
      </c>
      <c r="J83" s="51"/>
      <c r="K83" s="51"/>
      <c r="L83" s="246">
        <v>34000</v>
      </c>
    </row>
    <row r="84" spans="1:12" s="159" customFormat="1" ht="16.5" customHeight="1">
      <c r="A84" s="50"/>
      <c r="B84" s="50"/>
      <c r="C84" s="50"/>
      <c r="D84" s="50"/>
      <c r="E84" s="50"/>
      <c r="F84" s="50"/>
      <c r="G84" s="50"/>
      <c r="H84" s="51"/>
      <c r="I84" s="72" t="s">
        <v>487</v>
      </c>
      <c r="J84" s="51"/>
      <c r="K84" s="51"/>
      <c r="L84" s="246">
        <v>16000</v>
      </c>
    </row>
    <row r="85" spans="1:12" s="168" customFormat="1" ht="21.75" customHeight="1">
      <c r="A85" s="165"/>
      <c r="B85" s="166" t="s">
        <v>285</v>
      </c>
      <c r="C85" s="396" t="s">
        <v>286</v>
      </c>
      <c r="D85" s="396"/>
      <c r="E85" s="396"/>
      <c r="F85" s="396"/>
      <c r="G85" s="396"/>
      <c r="H85" s="396"/>
      <c r="I85" s="396"/>
      <c r="J85" s="167">
        <f>+J86+J96+J101+J105+J91+J110+J117+J131</f>
        <v>621071</v>
      </c>
      <c r="K85" s="167">
        <f t="shared" ref="K85:L85" si="2">+K86+K96+K101+K105+K91+K110+K117+K131</f>
        <v>793426.6</v>
      </c>
      <c r="L85" s="167">
        <f t="shared" si="2"/>
        <v>63656.5</v>
      </c>
    </row>
    <row r="86" spans="1:12" s="168" customFormat="1" ht="16.5" customHeight="1">
      <c r="A86" s="165"/>
      <c r="B86" s="165"/>
      <c r="C86" s="165"/>
      <c r="D86" s="166" t="s">
        <v>287</v>
      </c>
      <c r="E86" s="396" t="s">
        <v>288</v>
      </c>
      <c r="F86" s="396"/>
      <c r="G86" s="396"/>
      <c r="H86" s="396"/>
      <c r="I86" s="396"/>
      <c r="J86" s="167">
        <f>+'Հավելված 8'!J97</f>
        <v>0</v>
      </c>
      <c r="K86" s="167">
        <f>+'Հավելված 8'!K97</f>
        <v>0</v>
      </c>
      <c r="L86" s="167">
        <f>+'Հավելված 8'!L97</f>
        <v>-5000</v>
      </c>
    </row>
    <row r="87" spans="1:12" s="168" customFormat="1" ht="16.5" customHeight="1">
      <c r="A87" s="165"/>
      <c r="B87" s="165"/>
      <c r="C87" s="165"/>
      <c r="D87" s="165"/>
      <c r="E87" s="165"/>
      <c r="F87" s="396" t="s">
        <v>289</v>
      </c>
      <c r="G87" s="396"/>
      <c r="H87" s="396"/>
      <c r="I87" s="396"/>
      <c r="J87" s="396"/>
      <c r="K87" s="396"/>
      <c r="L87" s="396"/>
    </row>
    <row r="88" spans="1:12" s="168" customFormat="1" ht="16.5" customHeight="1">
      <c r="A88" s="165"/>
      <c r="B88" s="165"/>
      <c r="C88" s="165"/>
      <c r="D88" s="165"/>
      <c r="E88" s="165"/>
      <c r="F88" s="165"/>
      <c r="G88" s="396" t="s">
        <v>17</v>
      </c>
      <c r="H88" s="396"/>
      <c r="I88" s="396"/>
      <c r="J88" s="396"/>
      <c r="K88" s="396"/>
      <c r="L88" s="396"/>
    </row>
    <row r="89" spans="1:12" s="168" customFormat="1" ht="16.5" customHeight="1">
      <c r="A89" s="165"/>
      <c r="B89" s="165"/>
      <c r="C89" s="165"/>
      <c r="D89" s="165"/>
      <c r="E89" s="165"/>
      <c r="F89" s="165"/>
      <c r="G89" s="165"/>
      <c r="H89" s="396" t="s">
        <v>102</v>
      </c>
      <c r="I89" s="396"/>
      <c r="J89" s="396"/>
      <c r="K89" s="396"/>
      <c r="L89" s="396"/>
    </row>
    <row r="90" spans="1:12" s="168" customFormat="1" ht="33">
      <c r="A90" s="165"/>
      <c r="B90" s="165"/>
      <c r="C90" s="165"/>
      <c r="D90" s="165"/>
      <c r="E90" s="165"/>
      <c r="F90" s="165"/>
      <c r="G90" s="165"/>
      <c r="H90" s="165"/>
      <c r="I90" s="165" t="s">
        <v>290</v>
      </c>
      <c r="J90" s="169" t="s">
        <v>103</v>
      </c>
      <c r="K90" s="169" t="s">
        <v>103</v>
      </c>
      <c r="L90" s="192">
        <f>+'Հավելված 8'!L101</f>
        <v>-1</v>
      </c>
    </row>
    <row r="91" spans="1:12" s="168" customFormat="1" ht="48" customHeight="1">
      <c r="A91" s="165"/>
      <c r="B91" s="165"/>
      <c r="C91" s="165"/>
      <c r="D91" s="166" t="s">
        <v>291</v>
      </c>
      <c r="E91" s="396" t="s">
        <v>192</v>
      </c>
      <c r="F91" s="396"/>
      <c r="G91" s="396"/>
      <c r="H91" s="396"/>
      <c r="I91" s="396"/>
      <c r="J91" s="167">
        <f>+'Հավելված 8'!J102</f>
        <v>-28148</v>
      </c>
      <c r="K91" s="167">
        <f>+'Հավելված 8'!K102</f>
        <v>-52148</v>
      </c>
      <c r="L91" s="167">
        <f>+'Հավելված 8'!L102</f>
        <v>-92500</v>
      </c>
    </row>
    <row r="92" spans="1:12" s="168" customFormat="1" ht="34.5" customHeight="1">
      <c r="A92" s="165"/>
      <c r="B92" s="165"/>
      <c r="C92" s="165"/>
      <c r="D92" s="165"/>
      <c r="E92" s="165"/>
      <c r="F92" s="396" t="s">
        <v>292</v>
      </c>
      <c r="G92" s="396"/>
      <c r="H92" s="396"/>
      <c r="I92" s="396"/>
      <c r="J92" s="396"/>
      <c r="K92" s="396"/>
      <c r="L92" s="396"/>
    </row>
    <row r="93" spans="1:12" s="168" customFormat="1" ht="24" customHeight="1">
      <c r="A93" s="165"/>
      <c r="B93" s="165"/>
      <c r="C93" s="165"/>
      <c r="D93" s="165"/>
      <c r="E93" s="165"/>
      <c r="F93" s="165"/>
      <c r="G93" s="396" t="s">
        <v>34</v>
      </c>
      <c r="H93" s="396"/>
      <c r="I93" s="396"/>
      <c r="J93" s="396"/>
      <c r="K93" s="396"/>
      <c r="L93" s="396"/>
    </row>
    <row r="94" spans="1:12" s="168" customFormat="1" ht="48" customHeight="1">
      <c r="A94" s="165"/>
      <c r="B94" s="165"/>
      <c r="C94" s="165"/>
      <c r="D94" s="165"/>
      <c r="E94" s="165"/>
      <c r="F94" s="165"/>
      <c r="G94" s="165"/>
      <c r="H94" s="396" t="s">
        <v>293</v>
      </c>
      <c r="I94" s="396"/>
      <c r="J94" s="396"/>
      <c r="K94" s="396"/>
      <c r="L94" s="396"/>
    </row>
    <row r="95" spans="1:12" s="168" customFormat="1" ht="48" customHeight="1">
      <c r="A95" s="165"/>
      <c r="B95" s="165"/>
      <c r="C95" s="165"/>
      <c r="D95" s="165"/>
      <c r="E95" s="165"/>
      <c r="F95" s="165"/>
      <c r="G95" s="165"/>
      <c r="H95" s="165"/>
      <c r="I95" s="165" t="s">
        <v>294</v>
      </c>
      <c r="J95" s="192">
        <f>+'Հավելված 8'!J106</f>
        <v>-1</v>
      </c>
      <c r="K95" s="192" t="str">
        <f>+'Հավելված 8'!K106</f>
        <v/>
      </c>
      <c r="L95" s="192">
        <f>+'Հավելված 8'!L106</f>
        <v>-4</v>
      </c>
    </row>
    <row r="96" spans="1:12" s="168" customFormat="1" ht="16.5" customHeight="1">
      <c r="A96" s="165"/>
      <c r="B96" s="165"/>
      <c r="C96" s="165"/>
      <c r="D96" s="166" t="s">
        <v>295</v>
      </c>
      <c r="E96" s="396" t="s">
        <v>195</v>
      </c>
      <c r="F96" s="396"/>
      <c r="G96" s="396"/>
      <c r="H96" s="396"/>
      <c r="I96" s="396"/>
      <c r="J96" s="167">
        <f>+'Հավելված 8'!J107</f>
        <v>0</v>
      </c>
      <c r="K96" s="167">
        <f>+'Հավելված 8'!K107</f>
        <v>0</v>
      </c>
      <c r="L96" s="167">
        <f>+'Հավելված 8'!L107</f>
        <v>-50000</v>
      </c>
    </row>
    <row r="97" spans="1:12" s="168" customFormat="1" ht="16.5" customHeight="1">
      <c r="A97" s="165"/>
      <c r="B97" s="165"/>
      <c r="C97" s="165"/>
      <c r="D97" s="165"/>
      <c r="E97" s="165"/>
      <c r="F97" s="396" t="s">
        <v>296</v>
      </c>
      <c r="G97" s="396"/>
      <c r="H97" s="396"/>
      <c r="I97" s="396"/>
      <c r="J97" s="396"/>
      <c r="K97" s="396"/>
      <c r="L97" s="396"/>
    </row>
    <row r="98" spans="1:12" s="168" customFormat="1" ht="16.5" customHeight="1">
      <c r="A98" s="165"/>
      <c r="B98" s="165"/>
      <c r="C98" s="165"/>
      <c r="D98" s="165"/>
      <c r="E98" s="165"/>
      <c r="F98" s="165"/>
      <c r="G98" s="396" t="s">
        <v>34</v>
      </c>
      <c r="H98" s="396"/>
      <c r="I98" s="396"/>
      <c r="J98" s="396"/>
      <c r="K98" s="396"/>
      <c r="L98" s="396"/>
    </row>
    <row r="99" spans="1:12" s="168" customFormat="1" ht="16.5" customHeight="1">
      <c r="A99" s="165"/>
      <c r="B99" s="165"/>
      <c r="C99" s="165"/>
      <c r="D99" s="165"/>
      <c r="E99" s="165"/>
      <c r="F99" s="165"/>
      <c r="G99" s="165"/>
      <c r="H99" s="396" t="s">
        <v>297</v>
      </c>
      <c r="I99" s="396"/>
      <c r="J99" s="396"/>
      <c r="K99" s="396"/>
      <c r="L99" s="396"/>
    </row>
    <row r="100" spans="1:12" s="168" customFormat="1" ht="33">
      <c r="A100" s="165"/>
      <c r="B100" s="165"/>
      <c r="C100" s="165"/>
      <c r="D100" s="165"/>
      <c r="E100" s="165"/>
      <c r="F100" s="165"/>
      <c r="G100" s="165"/>
      <c r="H100" s="165"/>
      <c r="I100" s="165" t="s">
        <v>298</v>
      </c>
      <c r="J100" s="169" t="s">
        <v>103</v>
      </c>
      <c r="K100" s="169" t="s">
        <v>103</v>
      </c>
      <c r="L100" s="192">
        <f>+'Հավելված 8'!L111</f>
        <v>-2</v>
      </c>
    </row>
    <row r="101" spans="1:12" s="168" customFormat="1" ht="29.25" customHeight="1">
      <c r="A101" s="165"/>
      <c r="B101" s="165"/>
      <c r="C101" s="165"/>
      <c r="D101" s="166" t="s">
        <v>299</v>
      </c>
      <c r="E101" s="396" t="s">
        <v>300</v>
      </c>
      <c r="F101" s="396"/>
      <c r="G101" s="396"/>
      <c r="H101" s="396"/>
      <c r="I101" s="396"/>
      <c r="J101" s="167">
        <f>+'Հավելված 8'!J112</f>
        <v>0</v>
      </c>
      <c r="K101" s="167">
        <f>+'Հավելված 8'!K112</f>
        <v>-15000</v>
      </c>
      <c r="L101" s="167">
        <f>+'Հավելված 8'!L112</f>
        <v>-20000</v>
      </c>
    </row>
    <row r="102" spans="1:12" s="168" customFormat="1" ht="44.25" customHeight="1">
      <c r="A102" s="165"/>
      <c r="B102" s="165"/>
      <c r="C102" s="165"/>
      <c r="D102" s="165"/>
      <c r="E102" s="165"/>
      <c r="F102" s="396" t="s">
        <v>301</v>
      </c>
      <c r="G102" s="396"/>
      <c r="H102" s="396"/>
      <c r="I102" s="396"/>
      <c r="J102" s="396"/>
      <c r="K102" s="396"/>
      <c r="L102" s="396"/>
    </row>
    <row r="103" spans="1:12" s="168" customFormat="1" ht="40.5" customHeight="1">
      <c r="A103" s="165"/>
      <c r="B103" s="165"/>
      <c r="C103" s="165"/>
      <c r="D103" s="165"/>
      <c r="E103" s="165"/>
      <c r="F103" s="165"/>
      <c r="G103" s="396" t="s">
        <v>34</v>
      </c>
      <c r="H103" s="396"/>
      <c r="I103" s="396"/>
      <c r="J103" s="396"/>
      <c r="K103" s="396"/>
      <c r="L103" s="396"/>
    </row>
    <row r="104" spans="1:12" s="168" customFormat="1" ht="39.75" customHeight="1">
      <c r="A104" s="165"/>
      <c r="B104" s="165"/>
      <c r="C104" s="165"/>
      <c r="D104" s="165"/>
      <c r="E104" s="165"/>
      <c r="F104" s="165"/>
      <c r="G104" s="165"/>
      <c r="H104" s="396" t="s">
        <v>297</v>
      </c>
      <c r="I104" s="396"/>
      <c r="J104" s="396"/>
      <c r="K104" s="396"/>
      <c r="L104" s="396"/>
    </row>
    <row r="105" spans="1:12" s="168" customFormat="1" ht="30" customHeight="1">
      <c r="A105" s="165"/>
      <c r="B105" s="165"/>
      <c r="C105" s="165"/>
      <c r="D105" s="166" t="s">
        <v>302</v>
      </c>
      <c r="E105" s="396" t="s">
        <v>198</v>
      </c>
      <c r="F105" s="396"/>
      <c r="G105" s="396"/>
      <c r="H105" s="396"/>
      <c r="I105" s="396"/>
      <c r="J105" s="167">
        <f>+'Հավելված 8'!J116</f>
        <v>64000</v>
      </c>
      <c r="K105" s="167">
        <f>+'Հավելված 8'!K116</f>
        <v>64000</v>
      </c>
      <c r="L105" s="167">
        <f>+'Հավելված 8'!L116</f>
        <v>140000</v>
      </c>
    </row>
    <row r="106" spans="1:12" s="168" customFormat="1" ht="42.75" customHeight="1">
      <c r="A106" s="165"/>
      <c r="B106" s="165"/>
      <c r="C106" s="165"/>
      <c r="D106" s="165"/>
      <c r="E106" s="165"/>
      <c r="F106" s="396" t="s">
        <v>303</v>
      </c>
      <c r="G106" s="396"/>
      <c r="H106" s="396"/>
      <c r="I106" s="396"/>
      <c r="J106" s="396"/>
      <c r="K106" s="396"/>
      <c r="L106" s="396"/>
    </row>
    <row r="107" spans="1:12" s="168" customFormat="1" ht="30" customHeight="1">
      <c r="A107" s="165"/>
      <c r="B107" s="165"/>
      <c r="C107" s="165"/>
      <c r="D107" s="165"/>
      <c r="E107" s="165"/>
      <c r="F107" s="165"/>
      <c r="G107" s="396" t="s">
        <v>34</v>
      </c>
      <c r="H107" s="396"/>
      <c r="I107" s="396"/>
      <c r="J107" s="396"/>
      <c r="K107" s="396"/>
      <c r="L107" s="396"/>
    </row>
    <row r="108" spans="1:12" s="168" customFormat="1" ht="30" customHeight="1">
      <c r="A108" s="165"/>
      <c r="B108" s="165"/>
      <c r="C108" s="165"/>
      <c r="D108" s="165"/>
      <c r="E108" s="165"/>
      <c r="F108" s="165"/>
      <c r="G108" s="165"/>
      <c r="H108" s="396" t="s">
        <v>304</v>
      </c>
      <c r="I108" s="396"/>
      <c r="J108" s="396"/>
      <c r="K108" s="396"/>
      <c r="L108" s="396"/>
    </row>
    <row r="109" spans="1:12" s="168" customFormat="1" ht="30" customHeight="1">
      <c r="A109" s="165"/>
      <c r="B109" s="165"/>
      <c r="C109" s="165"/>
      <c r="D109" s="165"/>
      <c r="E109" s="165"/>
      <c r="F109" s="165"/>
      <c r="G109" s="165"/>
      <c r="H109" s="165"/>
      <c r="I109" s="165" t="s">
        <v>305</v>
      </c>
      <c r="J109" s="169">
        <f>+'Հավելված 8'!J120</f>
        <v>160</v>
      </c>
      <c r="K109" s="169" t="str">
        <f>+'Հավելված 8'!K120</f>
        <v/>
      </c>
      <c r="L109" s="169">
        <f>+'Հավելված 8'!L120</f>
        <v>350</v>
      </c>
    </row>
    <row r="110" spans="1:12" s="159" customFormat="1" ht="16.5" customHeight="1">
      <c r="A110" s="50"/>
      <c r="B110" s="50"/>
      <c r="C110" s="50"/>
      <c r="D110" s="51" t="s">
        <v>306</v>
      </c>
      <c r="E110" s="393" t="s">
        <v>201</v>
      </c>
      <c r="F110" s="393"/>
      <c r="G110" s="393"/>
      <c r="H110" s="393"/>
      <c r="I110" s="393"/>
      <c r="J110" s="180">
        <f>+'Հավելված 8'!J121</f>
        <v>633719</v>
      </c>
      <c r="K110" s="180">
        <f>+'Հավելված 8'!K121</f>
        <v>849574.6</v>
      </c>
      <c r="L110" s="180">
        <f>+'Հավելված 8'!L121</f>
        <v>213156.5</v>
      </c>
    </row>
    <row r="111" spans="1:12" s="159" customFormat="1" ht="16.5" customHeight="1">
      <c r="A111" s="50"/>
      <c r="B111" s="50"/>
      <c r="C111" s="50"/>
      <c r="D111" s="50"/>
      <c r="E111" s="50"/>
      <c r="F111" s="393" t="s">
        <v>307</v>
      </c>
      <c r="G111" s="393"/>
      <c r="H111" s="393"/>
      <c r="I111" s="393"/>
      <c r="J111" s="393"/>
      <c r="K111" s="393"/>
      <c r="L111" s="393"/>
    </row>
    <row r="112" spans="1:12" s="159" customFormat="1" ht="16.5" customHeight="1">
      <c r="A112" s="50"/>
      <c r="B112" s="50"/>
      <c r="C112" s="50"/>
      <c r="D112" s="50"/>
      <c r="E112" s="50"/>
      <c r="F112" s="50"/>
      <c r="G112" s="393" t="s">
        <v>34</v>
      </c>
      <c r="H112" s="393"/>
      <c r="I112" s="393"/>
      <c r="J112" s="393"/>
      <c r="K112" s="393"/>
      <c r="L112" s="393"/>
    </row>
    <row r="113" spans="1:12" s="159" customFormat="1" ht="16.5" customHeight="1">
      <c r="A113" s="50"/>
      <c r="B113" s="50"/>
      <c r="C113" s="50"/>
      <c r="D113" s="50"/>
      <c r="E113" s="50"/>
      <c r="F113" s="50"/>
      <c r="G113" s="50"/>
      <c r="H113" s="393" t="s">
        <v>308</v>
      </c>
      <c r="I113" s="393"/>
      <c r="J113" s="393"/>
      <c r="K113" s="393"/>
      <c r="L113" s="393"/>
    </row>
    <row r="114" spans="1:12" s="159" customFormat="1" ht="33">
      <c r="A114" s="50"/>
      <c r="B114" s="50"/>
      <c r="C114" s="50"/>
      <c r="D114" s="50"/>
      <c r="E114" s="50"/>
      <c r="F114" s="50"/>
      <c r="G114" s="50"/>
      <c r="H114" s="50"/>
      <c r="I114" s="50" t="s">
        <v>309</v>
      </c>
      <c r="J114" s="245">
        <f>+'Հավելված 8'!J125</f>
        <v>7.0000000000000009</v>
      </c>
      <c r="K114" s="171"/>
      <c r="L114" s="171">
        <v>2.1999999999999993</v>
      </c>
    </row>
    <row r="115" spans="1:12" s="159" customFormat="1" ht="33">
      <c r="A115" s="50"/>
      <c r="B115" s="50"/>
      <c r="C115" s="50"/>
      <c r="D115" s="50"/>
      <c r="E115" s="50"/>
      <c r="F115" s="50"/>
      <c r="G115" s="50"/>
      <c r="H115" s="50"/>
      <c r="I115" s="50" t="s">
        <v>310</v>
      </c>
      <c r="J115" s="245">
        <f>+'Հավելված 8'!J126</f>
        <v>3.96</v>
      </c>
      <c r="K115" s="171"/>
      <c r="L115" s="171">
        <v>1.2999999999999989</v>
      </c>
    </row>
    <row r="116" spans="1:12" s="159" customFormat="1" ht="49.5">
      <c r="A116" s="50"/>
      <c r="B116" s="50"/>
      <c r="C116" s="50"/>
      <c r="D116" s="50"/>
      <c r="E116" s="50"/>
      <c r="F116" s="50"/>
      <c r="G116" s="50"/>
      <c r="H116" s="50"/>
      <c r="I116" s="50" t="s">
        <v>311</v>
      </c>
      <c r="J116" s="179">
        <f>+'Հավելված 8'!J127</f>
        <v>3.0999999999999996</v>
      </c>
      <c r="K116" s="171"/>
      <c r="L116" s="171">
        <v>0.90000000000000036</v>
      </c>
    </row>
    <row r="117" spans="1:12" s="159" customFormat="1" ht="16.5" customHeight="1">
      <c r="A117" s="50"/>
      <c r="B117" s="50"/>
      <c r="C117" s="50"/>
      <c r="D117" s="51" t="s">
        <v>312</v>
      </c>
      <c r="E117" s="393" t="s">
        <v>204</v>
      </c>
      <c r="F117" s="393"/>
      <c r="G117" s="393"/>
      <c r="H117" s="393"/>
      <c r="I117" s="393"/>
      <c r="J117" s="180">
        <f>+'Հավելված 8'!J128</f>
        <v>-19500</v>
      </c>
      <c r="K117" s="180">
        <f>+'Հավելված 8'!K128</f>
        <v>-19500</v>
      </c>
      <c r="L117" s="180">
        <f>+'Հավելված 8'!L128</f>
        <v>-55000</v>
      </c>
    </row>
    <row r="118" spans="1:12" s="159" customFormat="1" ht="16.5" customHeight="1">
      <c r="A118" s="50"/>
      <c r="B118" s="50"/>
      <c r="C118" s="50"/>
      <c r="D118" s="50"/>
      <c r="E118" s="50"/>
      <c r="F118" s="393" t="s">
        <v>313</v>
      </c>
      <c r="G118" s="393"/>
      <c r="H118" s="393"/>
      <c r="I118" s="393"/>
      <c r="J118" s="393"/>
      <c r="K118" s="393"/>
      <c r="L118" s="393"/>
    </row>
    <row r="119" spans="1:12" s="159" customFormat="1" ht="16.5" customHeight="1">
      <c r="A119" s="50"/>
      <c r="B119" s="50"/>
      <c r="C119" s="50"/>
      <c r="D119" s="50"/>
      <c r="E119" s="50"/>
      <c r="F119" s="50"/>
      <c r="G119" s="393" t="s">
        <v>34</v>
      </c>
      <c r="H119" s="393"/>
      <c r="I119" s="393"/>
      <c r="J119" s="393"/>
      <c r="K119" s="393"/>
      <c r="L119" s="393"/>
    </row>
    <row r="120" spans="1:12" s="159" customFormat="1" ht="16.5" customHeight="1">
      <c r="A120" s="50"/>
      <c r="B120" s="50"/>
      <c r="C120" s="50"/>
      <c r="D120" s="50"/>
      <c r="E120" s="50"/>
      <c r="F120" s="50"/>
      <c r="G120" s="50"/>
      <c r="H120" s="393" t="s">
        <v>314</v>
      </c>
      <c r="I120" s="393"/>
      <c r="J120" s="393"/>
      <c r="K120" s="393"/>
      <c r="L120" s="393"/>
    </row>
    <row r="121" spans="1:12" s="159" customFormat="1">
      <c r="A121" s="50"/>
      <c r="B121" s="50"/>
      <c r="C121" s="50"/>
      <c r="D121" s="50"/>
      <c r="E121" s="50"/>
      <c r="F121" s="50"/>
      <c r="G121" s="50"/>
      <c r="H121" s="50"/>
      <c r="I121" s="50" t="s">
        <v>315</v>
      </c>
      <c r="J121" s="219">
        <f>+'Հավելված 8'!J132</f>
        <v>-1</v>
      </c>
      <c r="K121" s="217"/>
      <c r="L121" s="219">
        <f>+'Հավելված 8'!L132</f>
        <v>-8</v>
      </c>
    </row>
    <row r="122" spans="1:12" s="159" customFormat="1">
      <c r="A122" s="50"/>
      <c r="B122" s="50"/>
      <c r="C122" s="50"/>
      <c r="D122" s="50"/>
      <c r="E122" s="50"/>
      <c r="F122" s="50"/>
      <c r="G122" s="50"/>
      <c r="H122" s="50"/>
      <c r="I122" s="50" t="s">
        <v>316</v>
      </c>
      <c r="J122" s="219">
        <f>+'Հավելված 8'!J133</f>
        <v>-4</v>
      </c>
      <c r="K122" s="218" t="s">
        <v>103</v>
      </c>
      <c r="L122" s="219">
        <f>+'Հավելված 8'!L133</f>
        <v>-11</v>
      </c>
    </row>
    <row r="123" spans="1:12" s="159" customFormat="1">
      <c r="A123" s="50"/>
      <c r="B123" s="50"/>
      <c r="C123" s="50"/>
      <c r="D123" s="50"/>
      <c r="E123" s="50"/>
      <c r="F123" s="50"/>
      <c r="G123" s="50"/>
      <c r="H123" s="50"/>
      <c r="I123" s="50" t="s">
        <v>317</v>
      </c>
      <c r="J123" s="219">
        <f>+'Հավելված 8'!J134</f>
        <v>-1</v>
      </c>
      <c r="K123" s="218" t="s">
        <v>103</v>
      </c>
      <c r="L123" s="219">
        <f>+'Հավելված 8'!L134</f>
        <v>-1</v>
      </c>
    </row>
    <row r="124" spans="1:12" s="159" customFormat="1">
      <c r="A124" s="50"/>
      <c r="B124" s="50"/>
      <c r="C124" s="50"/>
      <c r="D124" s="50"/>
      <c r="E124" s="50"/>
      <c r="F124" s="50"/>
      <c r="G124" s="50"/>
      <c r="H124" s="50"/>
      <c r="I124" s="50" t="s">
        <v>318</v>
      </c>
      <c r="J124" s="219">
        <f>+'Հավելված 8'!J135</f>
        <v>4</v>
      </c>
      <c r="K124" s="218" t="s">
        <v>103</v>
      </c>
      <c r="L124" s="219">
        <f>+'Հավելված 8'!L135</f>
        <v>4</v>
      </c>
    </row>
    <row r="125" spans="1:12" s="159" customFormat="1" ht="33">
      <c r="A125" s="50"/>
      <c r="B125" s="50"/>
      <c r="C125" s="50"/>
      <c r="D125" s="50"/>
      <c r="E125" s="50"/>
      <c r="F125" s="50"/>
      <c r="G125" s="50"/>
      <c r="H125" s="50"/>
      <c r="I125" s="50" t="s">
        <v>319</v>
      </c>
      <c r="J125" s="219">
        <f>+'Հավելված 8'!J136</f>
        <v>-5</v>
      </c>
      <c r="K125" s="218" t="s">
        <v>103</v>
      </c>
      <c r="L125" s="219">
        <f>+'Հավելված 8'!L136</f>
        <v>-20</v>
      </c>
    </row>
    <row r="126" spans="1:12" s="159" customFormat="1">
      <c r="A126" s="50"/>
      <c r="B126" s="50"/>
      <c r="C126" s="50"/>
      <c r="D126" s="50"/>
      <c r="E126" s="50"/>
      <c r="F126" s="50"/>
      <c r="G126" s="50"/>
      <c r="H126" s="50"/>
      <c r="I126" s="50" t="s">
        <v>320</v>
      </c>
      <c r="J126" s="219">
        <f>+'Հավելված 8'!J137</f>
        <v>-3</v>
      </c>
      <c r="K126" s="218" t="s">
        <v>103</v>
      </c>
      <c r="L126" s="219">
        <f>+'Հավելված 8'!L137</f>
        <v>-7</v>
      </c>
    </row>
    <row r="127" spans="1:12" s="159" customFormat="1">
      <c r="A127" s="50"/>
      <c r="B127" s="50"/>
      <c r="C127" s="50"/>
      <c r="D127" s="50"/>
      <c r="E127" s="50"/>
      <c r="F127" s="50"/>
      <c r="G127" s="50"/>
      <c r="H127" s="50"/>
      <c r="I127" s="50" t="s">
        <v>321</v>
      </c>
      <c r="J127" s="219">
        <f>+'Հավելված 8'!J138</f>
        <v>-2</v>
      </c>
      <c r="K127" s="218" t="s">
        <v>103</v>
      </c>
      <c r="L127" s="219">
        <f>+'Հավելված 8'!L138</f>
        <v>1</v>
      </c>
    </row>
    <row r="128" spans="1:12" s="159" customFormat="1">
      <c r="A128" s="50"/>
      <c r="B128" s="50"/>
      <c r="C128" s="50"/>
      <c r="D128" s="50"/>
      <c r="E128" s="50"/>
      <c r="F128" s="50"/>
      <c r="G128" s="50"/>
      <c r="H128" s="50"/>
      <c r="I128" s="50" t="s">
        <v>322</v>
      </c>
      <c r="J128" s="219">
        <f>+'Հավելված 8'!J139</f>
        <v>0</v>
      </c>
      <c r="K128" s="218" t="s">
        <v>103</v>
      </c>
      <c r="L128" s="219">
        <f>+'Հավելված 8'!L139</f>
        <v>-8</v>
      </c>
    </row>
    <row r="129" spans="1:15" s="159" customFormat="1">
      <c r="A129" s="50"/>
      <c r="B129" s="50"/>
      <c r="C129" s="50"/>
      <c r="D129" s="50"/>
      <c r="E129" s="50"/>
      <c r="F129" s="50"/>
      <c r="G129" s="50"/>
      <c r="H129" s="50"/>
      <c r="I129" s="50" t="s">
        <v>323</v>
      </c>
      <c r="J129" s="219">
        <f>+'Հավելված 8'!J140</f>
        <v>0</v>
      </c>
      <c r="K129" s="218" t="s">
        <v>103</v>
      </c>
      <c r="L129" s="219">
        <f>+'Հավելված 8'!L140</f>
        <v>-1</v>
      </c>
    </row>
    <row r="130" spans="1:15" s="159" customFormat="1">
      <c r="A130" s="50"/>
      <c r="B130" s="50"/>
      <c r="C130" s="50"/>
      <c r="D130" s="50"/>
      <c r="E130" s="50"/>
      <c r="F130" s="50"/>
      <c r="G130" s="50"/>
      <c r="H130" s="50"/>
      <c r="I130" s="50" t="s">
        <v>324</v>
      </c>
      <c r="J130" s="217">
        <f>+'Հավելված 8'!J141</f>
        <v>0</v>
      </c>
      <c r="K130" s="218" t="s">
        <v>103</v>
      </c>
      <c r="L130" s="219">
        <f>+'Հավելված 8'!L141</f>
        <v>-5</v>
      </c>
    </row>
    <row r="131" spans="1:15" s="159" customFormat="1" ht="16.5" customHeight="1">
      <c r="A131" s="50"/>
      <c r="B131" s="50"/>
      <c r="C131" s="50"/>
      <c r="D131" s="51" t="s">
        <v>325</v>
      </c>
      <c r="E131" s="393" t="s">
        <v>207</v>
      </c>
      <c r="F131" s="393"/>
      <c r="G131" s="393"/>
      <c r="H131" s="393"/>
      <c r="I131" s="393"/>
      <c r="J131" s="180">
        <f>+'Հավելված 8'!J142</f>
        <v>-29000</v>
      </c>
      <c r="K131" s="180">
        <f>+'Հավելված 8'!K142</f>
        <v>-33500</v>
      </c>
      <c r="L131" s="180">
        <f>+'Հավելված 8'!L142</f>
        <v>-67000</v>
      </c>
    </row>
    <row r="132" spans="1:15" s="159" customFormat="1" ht="16.5" customHeight="1">
      <c r="A132" s="50"/>
      <c r="B132" s="50"/>
      <c r="C132" s="50"/>
      <c r="D132" s="50"/>
      <c r="E132" s="50"/>
      <c r="F132" s="393" t="s">
        <v>326</v>
      </c>
      <c r="G132" s="393"/>
      <c r="H132" s="393"/>
      <c r="I132" s="393"/>
      <c r="J132" s="393"/>
      <c r="K132" s="393"/>
      <c r="L132" s="393"/>
    </row>
    <row r="133" spans="1:15" s="159" customFormat="1" ht="16.5" customHeight="1">
      <c r="A133" s="50"/>
      <c r="B133" s="50"/>
      <c r="C133" s="50"/>
      <c r="D133" s="50"/>
      <c r="E133" s="50"/>
      <c r="F133" s="50"/>
      <c r="G133" s="393" t="s">
        <v>34</v>
      </c>
      <c r="H133" s="393"/>
      <c r="I133" s="393"/>
      <c r="J133" s="393"/>
      <c r="K133" s="393"/>
      <c r="L133" s="393"/>
    </row>
    <row r="134" spans="1:15" s="159" customFormat="1" ht="16.5" customHeight="1">
      <c r="A134" s="50"/>
      <c r="B134" s="50"/>
      <c r="C134" s="50"/>
      <c r="D134" s="50"/>
      <c r="E134" s="50"/>
      <c r="F134" s="50"/>
      <c r="G134" s="50"/>
      <c r="H134" s="393" t="s">
        <v>327</v>
      </c>
      <c r="I134" s="393"/>
      <c r="J134" s="393"/>
      <c r="K134" s="393"/>
      <c r="L134" s="393"/>
    </row>
    <row r="135" spans="1:15" s="159" customFormat="1" ht="49.5">
      <c r="A135" s="50"/>
      <c r="B135" s="50"/>
      <c r="C135" s="50"/>
      <c r="D135" s="50"/>
      <c r="E135" s="50"/>
      <c r="F135" s="50"/>
      <c r="G135" s="50"/>
      <c r="H135" s="50"/>
      <c r="I135" s="50" t="s">
        <v>328</v>
      </c>
      <c r="J135" s="219">
        <f>+'Հավելված 8'!J146</f>
        <v>-69</v>
      </c>
      <c r="K135" s="219">
        <f>+'Հավելված 8'!K146</f>
        <v>0</v>
      </c>
      <c r="L135" s="219">
        <f>+'Հավելված 8'!L146</f>
        <v>-137</v>
      </c>
    </row>
    <row r="136" spans="1:15" s="159" customFormat="1" ht="49.5">
      <c r="A136" s="50"/>
      <c r="B136" s="50"/>
      <c r="C136" s="50"/>
      <c r="D136" s="50"/>
      <c r="E136" s="50"/>
      <c r="F136" s="50"/>
      <c r="G136" s="50"/>
      <c r="H136" s="50"/>
      <c r="I136" s="50" t="s">
        <v>329</v>
      </c>
      <c r="J136" s="219">
        <f>+'Հավելված 8'!J147</f>
        <v>-69</v>
      </c>
      <c r="K136" s="219">
        <f>+'Հավելված 8'!K147</f>
        <v>0</v>
      </c>
      <c r="L136" s="219">
        <f>+'Հավելված 8'!L147</f>
        <v>-137</v>
      </c>
    </row>
    <row r="137" spans="1:15" s="168" customFormat="1" ht="16.5" customHeight="1">
      <c r="A137" s="165"/>
      <c r="B137" s="166" t="s">
        <v>330</v>
      </c>
      <c r="C137" s="396" t="s">
        <v>331</v>
      </c>
      <c r="D137" s="396"/>
      <c r="E137" s="396"/>
      <c r="F137" s="396"/>
      <c r="G137" s="396"/>
      <c r="H137" s="396"/>
      <c r="I137" s="396"/>
      <c r="J137" s="167">
        <f>+J138+J142+J146+J156+J150</f>
        <v>-43824.44</v>
      </c>
      <c r="K137" s="167">
        <f t="shared" ref="K137:L137" si="3">+K138+K142+K146+K156+K150</f>
        <v>-54007.87</v>
      </c>
      <c r="L137" s="167">
        <f t="shared" si="3"/>
        <v>-49450.116999999998</v>
      </c>
    </row>
    <row r="138" spans="1:15" s="168" customFormat="1" ht="38.25" customHeight="1">
      <c r="A138" s="165"/>
      <c r="B138" s="165"/>
      <c r="C138" s="165"/>
      <c r="D138" s="166" t="s">
        <v>332</v>
      </c>
      <c r="E138" s="396" t="s">
        <v>214</v>
      </c>
      <c r="F138" s="396"/>
      <c r="G138" s="396"/>
      <c r="H138" s="396"/>
      <c r="I138" s="396"/>
      <c r="J138" s="167">
        <f>+'Հավելված 8'!J149</f>
        <v>-605</v>
      </c>
      <c r="K138" s="167">
        <f>+'Հավելված 8'!K149</f>
        <v>-1039</v>
      </c>
      <c r="L138" s="167">
        <f>+'Հավելված 8'!L149</f>
        <v>-1570.1</v>
      </c>
      <c r="M138" s="209">
        <f>+J137-'Հավելված 8'!J148</f>
        <v>0</v>
      </c>
      <c r="N138" s="209">
        <f>+K137-'Հավելված 8'!K148</f>
        <v>0</v>
      </c>
      <c r="O138" s="209">
        <f>+L137-'Հավելված 8'!L148</f>
        <v>0</v>
      </c>
    </row>
    <row r="139" spans="1:15" s="168" customFormat="1" ht="16.5" customHeight="1">
      <c r="A139" s="165"/>
      <c r="B139" s="165"/>
      <c r="C139" s="165"/>
      <c r="D139" s="165"/>
      <c r="E139" s="165"/>
      <c r="F139" s="396" t="s">
        <v>333</v>
      </c>
      <c r="G139" s="396"/>
      <c r="H139" s="396"/>
      <c r="I139" s="396"/>
      <c r="J139" s="396"/>
      <c r="K139" s="396"/>
      <c r="L139" s="396"/>
    </row>
    <row r="140" spans="1:15" s="168" customFormat="1" ht="16.5" customHeight="1">
      <c r="A140" s="165"/>
      <c r="B140" s="165"/>
      <c r="C140" s="165"/>
      <c r="D140" s="165"/>
      <c r="E140" s="165"/>
      <c r="F140" s="165"/>
      <c r="G140" s="396" t="s">
        <v>34</v>
      </c>
      <c r="H140" s="396"/>
      <c r="I140" s="396"/>
      <c r="J140" s="396"/>
      <c r="K140" s="396"/>
      <c r="L140" s="396"/>
    </row>
    <row r="141" spans="1:15" s="168" customFormat="1" ht="16.5" customHeight="1">
      <c r="A141" s="165"/>
      <c r="B141" s="165"/>
      <c r="C141" s="165"/>
      <c r="D141" s="165"/>
      <c r="E141" s="165"/>
      <c r="F141" s="165"/>
      <c r="G141" s="165"/>
      <c r="H141" s="396" t="s">
        <v>334</v>
      </c>
      <c r="I141" s="396"/>
      <c r="J141" s="396"/>
      <c r="K141" s="396"/>
      <c r="L141" s="396"/>
    </row>
    <row r="142" spans="1:15" s="168" customFormat="1" ht="46.5" customHeight="1">
      <c r="A142" s="165"/>
      <c r="B142" s="165"/>
      <c r="C142" s="165"/>
      <c r="D142" s="166" t="s">
        <v>335</v>
      </c>
      <c r="E142" s="396" t="s">
        <v>217</v>
      </c>
      <c r="F142" s="396"/>
      <c r="G142" s="396"/>
      <c r="H142" s="396"/>
      <c r="I142" s="396"/>
      <c r="J142" s="167">
        <f>+'Հավելված 8'!J153</f>
        <v>-12370.64</v>
      </c>
      <c r="K142" s="167">
        <f>+'Հավելված 8'!K153</f>
        <v>-17383.32</v>
      </c>
      <c r="L142" s="167">
        <f>+'Հավելված 8'!L153</f>
        <v>-22997.200000000001</v>
      </c>
    </row>
    <row r="143" spans="1:15" s="168" customFormat="1" ht="16.5" customHeight="1">
      <c r="A143" s="165"/>
      <c r="B143" s="165"/>
      <c r="C143" s="165"/>
      <c r="D143" s="165"/>
      <c r="E143" s="165"/>
      <c r="F143" s="396" t="s">
        <v>336</v>
      </c>
      <c r="G143" s="396"/>
      <c r="H143" s="396"/>
      <c r="I143" s="396"/>
      <c r="J143" s="396"/>
      <c r="K143" s="396"/>
      <c r="L143" s="396"/>
    </row>
    <row r="144" spans="1:15" s="168" customFormat="1" ht="16.5" customHeight="1">
      <c r="A144" s="165"/>
      <c r="B144" s="165"/>
      <c r="C144" s="165"/>
      <c r="D144" s="165"/>
      <c r="E144" s="165"/>
      <c r="F144" s="165"/>
      <c r="G144" s="396" t="s">
        <v>34</v>
      </c>
      <c r="H144" s="396"/>
      <c r="I144" s="396"/>
      <c r="J144" s="396"/>
      <c r="K144" s="396"/>
      <c r="L144" s="396"/>
    </row>
    <row r="145" spans="1:12" s="168" customFormat="1" ht="16.5" customHeight="1">
      <c r="A145" s="165"/>
      <c r="B145" s="165"/>
      <c r="C145" s="165"/>
      <c r="D145" s="165"/>
      <c r="E145" s="165"/>
      <c r="F145" s="165"/>
      <c r="G145" s="165"/>
      <c r="H145" s="396" t="s">
        <v>337</v>
      </c>
      <c r="I145" s="396"/>
      <c r="J145" s="396"/>
      <c r="K145" s="396"/>
      <c r="L145" s="396"/>
    </row>
    <row r="146" spans="1:12" s="168" customFormat="1" ht="50.25" customHeight="1">
      <c r="A146" s="165"/>
      <c r="B146" s="165"/>
      <c r="C146" s="165"/>
      <c r="D146" s="166" t="s">
        <v>338</v>
      </c>
      <c r="E146" s="396" t="s">
        <v>220</v>
      </c>
      <c r="F146" s="396"/>
      <c r="G146" s="396"/>
      <c r="H146" s="396"/>
      <c r="I146" s="396"/>
      <c r="J146" s="167">
        <f>+'Հավելված 8'!J157</f>
        <v>-499.5</v>
      </c>
      <c r="K146" s="167">
        <f>+'Հավելված 8'!K157</f>
        <v>-749.25</v>
      </c>
      <c r="L146" s="167">
        <f>+'Հավելված 8'!L157</f>
        <v>-999.6</v>
      </c>
    </row>
    <row r="147" spans="1:12" s="168" customFormat="1" ht="16.5" customHeight="1">
      <c r="A147" s="165"/>
      <c r="B147" s="165"/>
      <c r="C147" s="165"/>
      <c r="D147" s="165"/>
      <c r="E147" s="165"/>
      <c r="F147" s="396" t="s">
        <v>339</v>
      </c>
      <c r="G147" s="396"/>
      <c r="H147" s="396"/>
      <c r="I147" s="396"/>
      <c r="J147" s="396"/>
      <c r="K147" s="396"/>
      <c r="L147" s="396"/>
    </row>
    <row r="148" spans="1:12" s="168" customFormat="1" ht="16.5" customHeight="1">
      <c r="A148" s="165"/>
      <c r="B148" s="165"/>
      <c r="C148" s="165"/>
      <c r="D148" s="165"/>
      <c r="E148" s="165"/>
      <c r="F148" s="165"/>
      <c r="G148" s="396" t="s">
        <v>34</v>
      </c>
      <c r="H148" s="396"/>
      <c r="I148" s="396"/>
      <c r="J148" s="396"/>
      <c r="K148" s="396"/>
      <c r="L148" s="396"/>
    </row>
    <row r="149" spans="1:12" s="168" customFormat="1" ht="16.5" customHeight="1">
      <c r="A149" s="165"/>
      <c r="B149" s="165"/>
      <c r="C149" s="165"/>
      <c r="D149" s="165"/>
      <c r="E149" s="165"/>
      <c r="F149" s="165"/>
      <c r="G149" s="165"/>
      <c r="H149" s="396" t="s">
        <v>340</v>
      </c>
      <c r="I149" s="396"/>
      <c r="J149" s="396"/>
      <c r="K149" s="396"/>
      <c r="L149" s="396"/>
    </row>
    <row r="150" spans="1:12" s="159" customFormat="1" ht="21" customHeight="1">
      <c r="A150" s="50"/>
      <c r="B150" s="50"/>
      <c r="C150" s="50"/>
      <c r="D150" s="50" t="str">
        <f>+'Հավելված 8'!D161</f>
        <v>1187 - 12015</v>
      </c>
      <c r="E150" s="393" t="str">
        <f>+'Հավելված 8'!E161:I161</f>
        <v>Հայաստանի Հանրապետությունում ինտենսիվ այգեգործության զարգացման նպատակով ծախսերի փոխհատուցում</v>
      </c>
      <c r="F150" s="393"/>
      <c r="G150" s="393"/>
      <c r="H150" s="393"/>
      <c r="I150" s="393"/>
      <c r="J150" s="167">
        <f>+'Հավելված 8'!J161</f>
        <v>-7375.3</v>
      </c>
      <c r="K150" s="167">
        <f>+'Հավելված 8'!K161</f>
        <v>-7375.3</v>
      </c>
      <c r="L150" s="167">
        <f>+'Հավելված 8'!L161</f>
        <v>-7375.3</v>
      </c>
    </row>
    <row r="151" spans="1:12" s="159" customFormat="1" ht="26.25" customHeight="1">
      <c r="A151" s="50"/>
      <c r="B151" s="50"/>
      <c r="C151" s="50"/>
      <c r="D151" s="50"/>
      <c r="E151" s="50"/>
      <c r="F151" s="393" t="str">
        <f>+'Հավելված 8'!F162:L162</f>
        <v>Հայաստանի Հանրապետությունում այգեհիմնման նպատակով կատարված ծախսերի մասնակի փոխհատուցում</v>
      </c>
      <c r="G151" s="393"/>
      <c r="H151" s="393"/>
      <c r="I151" s="393"/>
      <c r="J151" s="393"/>
      <c r="K151" s="393"/>
      <c r="L151" s="393"/>
    </row>
    <row r="152" spans="1:12" s="159" customFormat="1">
      <c r="A152" s="50"/>
      <c r="B152" s="50"/>
      <c r="C152" s="50"/>
      <c r="D152" s="50"/>
      <c r="E152" s="50"/>
      <c r="F152" s="50"/>
      <c r="G152" s="393" t="str">
        <f>+'Հավելված 4'!F30</f>
        <v>Տրանսֆերտների տրամադրում</v>
      </c>
      <c r="H152" s="393"/>
      <c r="I152" s="393"/>
      <c r="J152" s="393"/>
      <c r="K152" s="393"/>
      <c r="L152" s="393"/>
    </row>
    <row r="153" spans="1:12" s="159" customFormat="1" ht="54" customHeight="1">
      <c r="A153" s="50"/>
      <c r="B153" s="50"/>
      <c r="C153" s="50"/>
      <c r="D153" s="50"/>
      <c r="E153" s="50"/>
      <c r="F153" s="50"/>
      <c r="G153" s="50"/>
      <c r="H153" s="393" t="s">
        <v>451</v>
      </c>
      <c r="I153" s="393"/>
      <c r="J153" s="393"/>
      <c r="K153" s="393"/>
      <c r="L153" s="393"/>
    </row>
    <row r="154" spans="1:12" s="159" customFormat="1" ht="48" customHeight="1">
      <c r="A154" s="50"/>
      <c r="B154" s="50"/>
      <c r="C154" s="50"/>
      <c r="D154" s="50"/>
      <c r="E154" s="50"/>
      <c r="F154" s="50"/>
      <c r="G154" s="50"/>
      <c r="H154" s="51"/>
      <c r="I154" s="225" t="s">
        <v>452</v>
      </c>
      <c r="J154" s="227">
        <v>-12.5</v>
      </c>
      <c r="K154" s="51"/>
      <c r="L154" s="51"/>
    </row>
    <row r="155" spans="1:12" s="159" customFormat="1" ht="38.25" customHeight="1">
      <c r="A155" s="50"/>
      <c r="B155" s="50"/>
      <c r="C155" s="50"/>
      <c r="D155" s="50"/>
      <c r="E155" s="50"/>
      <c r="F155" s="50"/>
      <c r="G155" s="50"/>
      <c r="H155" s="51"/>
      <c r="I155" s="225" t="s">
        <v>453</v>
      </c>
      <c r="J155" s="248">
        <v>-5</v>
      </c>
      <c r="K155" s="51"/>
      <c r="L155" s="51"/>
    </row>
    <row r="156" spans="1:12" s="168" customFormat="1" ht="16.5" customHeight="1">
      <c r="A156" s="165"/>
      <c r="B156" s="165"/>
      <c r="C156" s="165"/>
      <c r="D156" s="166" t="s">
        <v>341</v>
      </c>
      <c r="E156" s="396" t="s">
        <v>223</v>
      </c>
      <c r="F156" s="396"/>
      <c r="G156" s="396"/>
      <c r="H156" s="396"/>
      <c r="I156" s="396"/>
      <c r="J156" s="167">
        <f>+'Հավելված 8'!J167</f>
        <v>-22974</v>
      </c>
      <c r="K156" s="167">
        <f>+'Հավելված 8'!K167</f>
        <v>-27461</v>
      </c>
      <c r="L156" s="167">
        <f>+'Հավելված 8'!L167</f>
        <v>-16507.917000000001</v>
      </c>
    </row>
    <row r="157" spans="1:12" s="168" customFormat="1" ht="16.5" customHeight="1">
      <c r="A157" s="165"/>
      <c r="B157" s="165"/>
      <c r="C157" s="165"/>
      <c r="D157" s="165"/>
      <c r="E157" s="165"/>
      <c r="F157" s="396" t="s">
        <v>342</v>
      </c>
      <c r="G157" s="396"/>
      <c r="H157" s="396"/>
      <c r="I157" s="396"/>
      <c r="J157" s="396"/>
      <c r="K157" s="396"/>
      <c r="L157" s="396"/>
    </row>
    <row r="158" spans="1:12" s="168" customFormat="1" ht="16.5" customHeight="1">
      <c r="A158" s="165"/>
      <c r="B158" s="165"/>
      <c r="C158" s="165"/>
      <c r="D158" s="165"/>
      <c r="E158" s="165"/>
      <c r="F158" s="165"/>
      <c r="G158" s="396" t="s">
        <v>34</v>
      </c>
      <c r="H158" s="396"/>
      <c r="I158" s="396"/>
      <c r="J158" s="396"/>
      <c r="K158" s="396"/>
      <c r="L158" s="396"/>
    </row>
    <row r="159" spans="1:12" s="168" customFormat="1" ht="16.5" customHeight="1">
      <c r="A159" s="165"/>
      <c r="B159" s="165"/>
      <c r="C159" s="165"/>
      <c r="D159" s="165"/>
      <c r="E159" s="165"/>
      <c r="F159" s="165"/>
      <c r="G159" s="165"/>
      <c r="H159" s="396" t="s">
        <v>343</v>
      </c>
      <c r="I159" s="396"/>
      <c r="J159" s="396"/>
      <c r="K159" s="396"/>
      <c r="L159" s="396"/>
    </row>
    <row r="160" spans="1:12" s="168" customFormat="1" ht="33">
      <c r="A160" s="165"/>
      <c r="B160" s="165"/>
      <c r="C160" s="165"/>
      <c r="D160" s="165"/>
      <c r="E160" s="165"/>
      <c r="F160" s="165"/>
      <c r="G160" s="165"/>
      <c r="H160" s="165"/>
      <c r="I160" s="165" t="s">
        <v>344</v>
      </c>
      <c r="J160" s="169"/>
      <c r="K160" s="169" t="str">
        <f>+'Հավելված 8'!K171</f>
        <v/>
      </c>
      <c r="L160" s="167">
        <f>+'Հավելված 8'!L171</f>
        <v>-200</v>
      </c>
    </row>
    <row r="161" spans="1:15" s="168" customFormat="1" ht="32.25" customHeight="1">
      <c r="A161" s="409" t="str">
        <f>+'Հավելված 5'!F176</f>
        <v>ՀՀ Արարատի մարզպետի աշխատակազմ</v>
      </c>
      <c r="B161" s="409"/>
      <c r="C161" s="409"/>
      <c r="D161" s="409"/>
      <c r="E161" s="409"/>
      <c r="F161" s="409"/>
      <c r="G161" s="409"/>
      <c r="H161" s="409"/>
      <c r="I161" s="409"/>
      <c r="J161" s="221">
        <f>+J162</f>
        <v>7375.3</v>
      </c>
      <c r="K161" s="221">
        <f t="shared" ref="K161:L161" si="4">+K162</f>
        <v>7375.3</v>
      </c>
      <c r="L161" s="221">
        <f t="shared" si="4"/>
        <v>7375.3</v>
      </c>
    </row>
    <row r="162" spans="1:15" s="3" customFormat="1" ht="28.5" customHeight="1">
      <c r="A162" s="452"/>
      <c r="B162" s="453">
        <v>1059</v>
      </c>
      <c r="C162" s="454" t="str">
        <f>+'Հավելված 8'!C50:I50</f>
        <v>Բուսաբուծության խթանում և բույսերի պաշտպանություն</v>
      </c>
      <c r="D162" s="454"/>
      <c r="E162" s="454"/>
      <c r="F162" s="454"/>
      <c r="G162" s="454"/>
      <c r="H162" s="454"/>
      <c r="I162" s="454"/>
      <c r="J162" s="11">
        <f t="shared" ref="J162:K162" si="5">+J163</f>
        <v>7375.3</v>
      </c>
      <c r="K162" s="11">
        <f t="shared" si="5"/>
        <v>7375.3</v>
      </c>
      <c r="L162" s="11">
        <f>+L163</f>
        <v>7375.3</v>
      </c>
    </row>
    <row r="163" spans="1:15" s="3" customFormat="1" ht="65.25" customHeight="1">
      <c r="A163" s="452"/>
      <c r="B163" s="455"/>
      <c r="C163" s="455"/>
      <c r="D163" s="456" t="s">
        <v>443</v>
      </c>
      <c r="E163" s="457" t="str">
        <f>+'Հավելված 8'!F52</f>
        <v>2024 և 2025 թվականներին ՀՀ Արագածոտնի, Արարատի, Արմավիրի, Գեղարքունիքի, Լոռու, Շիրակի, Տավուշի և Սյունիքի մարզերում տեղացած կարկուտի հետևանքով հողօգտագործողներին պատճառված վնասների մասնակի փոխհատուցման տրամադրում</v>
      </c>
      <c r="F163" s="457"/>
      <c r="G163" s="457"/>
      <c r="H163" s="457"/>
      <c r="I163" s="457"/>
      <c r="J163" s="458">
        <f>+'Հավելված 8'!J51</f>
        <v>7375.3</v>
      </c>
      <c r="K163" s="458">
        <f>+'Հավելված 8'!K51</f>
        <v>7375.3</v>
      </c>
      <c r="L163" s="458">
        <f>+'Հավելված 8'!L51</f>
        <v>7375.3</v>
      </c>
    </row>
    <row r="164" spans="1:15" s="3" customFormat="1" ht="40.5" customHeight="1">
      <c r="A164" s="452"/>
      <c r="B164" s="455"/>
      <c r="C164" s="455"/>
      <c r="D164" s="455"/>
      <c r="E164" s="455"/>
      <c r="F164" s="459" t="str">
        <f>+'Հավելված 8'!F52:L52</f>
        <v>2024 և 2025 թվականներին ՀՀ Արագածոտնի, Արարատի, Արմավիրի, Գեղարքունիքի, Լոռու, Շիրակի, Տավուշի և Սյունիքի մարզերում տեղացած կարկուտի հետևանքով հողօգտագործողներին պատճառված վնասների մասնակի փոխհատուցման տրամադրում</v>
      </c>
      <c r="G164" s="459"/>
      <c r="H164" s="459"/>
      <c r="I164" s="459"/>
      <c r="J164" s="459"/>
      <c r="K164" s="459"/>
      <c r="L164" s="459"/>
    </row>
    <row r="165" spans="1:15" s="3" customFormat="1" ht="25.5" customHeight="1">
      <c r="A165" s="452"/>
      <c r="B165" s="455"/>
      <c r="C165" s="455"/>
      <c r="D165" s="455"/>
      <c r="E165" s="455"/>
      <c r="F165" s="455"/>
      <c r="G165" s="459" t="str">
        <f>+'Հավելված 8'!G53:L53</f>
        <v>Տրանսֆերտների տրամադրում</v>
      </c>
      <c r="H165" s="459"/>
      <c r="I165" s="459"/>
      <c r="J165" s="459"/>
      <c r="K165" s="459"/>
      <c r="L165" s="459"/>
    </row>
    <row r="166" spans="1:15" s="3" customFormat="1" ht="49.5" customHeight="1">
      <c r="A166" s="452"/>
      <c r="B166" s="455"/>
      <c r="C166" s="455"/>
      <c r="D166" s="455"/>
      <c r="E166" s="455"/>
      <c r="F166" s="455"/>
      <c r="G166" s="460" t="s">
        <v>445</v>
      </c>
      <c r="H166" s="461"/>
      <c r="I166" s="461"/>
      <c r="J166" s="461"/>
      <c r="K166" s="461"/>
      <c r="L166" s="462"/>
    </row>
    <row r="167" spans="1:15" s="3" customFormat="1" ht="21" customHeight="1">
      <c r="A167" s="452"/>
      <c r="B167" s="455"/>
      <c r="C167" s="455"/>
      <c r="D167" s="455"/>
      <c r="E167" s="455"/>
      <c r="F167" s="455"/>
      <c r="G167" s="455"/>
      <c r="H167" s="463" t="s">
        <v>446</v>
      </c>
      <c r="I167" s="464"/>
      <c r="J167" s="255">
        <v>48.34</v>
      </c>
      <c r="K167" s="467"/>
      <c r="L167" s="220">
        <f>+J167</f>
        <v>48.34</v>
      </c>
    </row>
    <row r="168" spans="1:15" ht="28.5" customHeight="1">
      <c r="A168" s="409" t="s">
        <v>93</v>
      </c>
      <c r="B168" s="409"/>
      <c r="C168" s="409"/>
      <c r="D168" s="409"/>
      <c r="E168" s="409"/>
      <c r="F168" s="409"/>
      <c r="G168" s="409"/>
      <c r="H168" s="409"/>
      <c r="I168" s="409"/>
      <c r="J168" s="167">
        <f t="shared" ref="J168:K168" si="6">+J169</f>
        <v>-15400</v>
      </c>
      <c r="K168" s="167">
        <f t="shared" si="6"/>
        <v>-24500</v>
      </c>
      <c r="L168" s="167">
        <f>+L169</f>
        <v>-24100</v>
      </c>
      <c r="M168" s="215"/>
      <c r="N168" s="215"/>
      <c r="O168" s="215"/>
    </row>
    <row r="169" spans="1:15" ht="36" customHeight="1">
      <c r="A169" s="196"/>
      <c r="B169" s="197">
        <v>1116</v>
      </c>
      <c r="C169" s="410" t="str">
        <f>+'Հավելված 4'!D24</f>
        <v>Անասնաբուժական ծառայություններ</v>
      </c>
      <c r="D169" s="410"/>
      <c r="E169" s="410"/>
      <c r="F169" s="410"/>
      <c r="G169" s="410"/>
      <c r="H169" s="410"/>
      <c r="I169" s="410"/>
      <c r="J169" s="167">
        <f t="shared" ref="J169:K169" si="7">+J170</f>
        <v>-15400</v>
      </c>
      <c r="K169" s="167">
        <f t="shared" si="7"/>
        <v>-24500</v>
      </c>
      <c r="L169" s="167">
        <f>+L170</f>
        <v>-24100</v>
      </c>
    </row>
    <row r="170" spans="1:15" ht="39" customHeight="1">
      <c r="A170" s="194"/>
      <c r="B170" s="212"/>
      <c r="C170" s="212"/>
      <c r="D170" s="195" t="str">
        <f>+'Հավելված 4'!C27</f>
        <v>1116 - 12001</v>
      </c>
      <c r="E170" s="407" t="str">
        <f>+'Հավելված 4'!D27</f>
        <v>Մթերատվության բարձրացման փորձնական ծրագրի շրջանակներում կովերի արհեստական սերմնավորման միջոցառումների իրականացում</v>
      </c>
      <c r="F170" s="407"/>
      <c r="G170" s="407"/>
      <c r="H170" s="407"/>
      <c r="I170" s="407"/>
      <c r="J170" s="167">
        <v>-15400</v>
      </c>
      <c r="K170" s="167">
        <v>-24500</v>
      </c>
      <c r="L170" s="167">
        <v>-24100</v>
      </c>
    </row>
    <row r="171" spans="1:15" ht="45" customHeight="1">
      <c r="A171" s="194"/>
      <c r="B171" s="212"/>
      <c r="C171" s="212"/>
      <c r="D171" s="212"/>
      <c r="E171" s="212"/>
      <c r="F171" s="407" t="str">
        <f>+'Հավելված 4'!E27</f>
        <v>Արհեստական սերմնավորման միջոցով հանրապետությունում անասնագլխաքանակի ավելացում և տոհմային հատկանիշների բարելավում</v>
      </c>
      <c r="G171" s="407"/>
      <c r="H171" s="407"/>
      <c r="I171" s="407"/>
      <c r="J171" s="407"/>
      <c r="K171" s="407"/>
      <c r="L171" s="407"/>
    </row>
    <row r="172" spans="1:15" ht="32.25" customHeight="1">
      <c r="A172" s="194"/>
      <c r="B172" s="212"/>
      <c r="C172" s="212"/>
      <c r="D172" s="212"/>
      <c r="E172" s="212"/>
      <c r="F172" s="212"/>
      <c r="G172" s="407" t="str">
        <f>+'Հավելված 4'!F27</f>
        <v>Տրանսֆերտների տրամադրում</v>
      </c>
      <c r="H172" s="407"/>
      <c r="I172" s="407"/>
      <c r="J172" s="407"/>
      <c r="K172" s="407"/>
      <c r="L172" s="407"/>
    </row>
    <row r="173" spans="1:15" ht="63" customHeight="1">
      <c r="A173" s="194"/>
      <c r="B173" s="212"/>
      <c r="C173" s="212"/>
      <c r="D173" s="212"/>
      <c r="E173" s="212"/>
      <c r="F173" s="212"/>
      <c r="G173" s="212"/>
      <c r="H173" s="407" t="s">
        <v>283</v>
      </c>
      <c r="I173" s="407"/>
      <c r="J173" s="407"/>
      <c r="K173" s="407"/>
      <c r="L173" s="407"/>
    </row>
    <row r="174" spans="1:15" ht="37.5" customHeight="1">
      <c r="A174" s="194"/>
      <c r="B174" s="212"/>
      <c r="C174" s="212"/>
      <c r="D174" s="212"/>
      <c r="E174" s="212"/>
      <c r="F174" s="212"/>
      <c r="G174" s="212"/>
      <c r="H174" s="408" t="s">
        <v>284</v>
      </c>
      <c r="I174" s="408"/>
      <c r="J174" s="192">
        <v>-1540</v>
      </c>
      <c r="K174" s="191"/>
      <c r="L174" s="192">
        <v>-2410</v>
      </c>
    </row>
    <row r="175" spans="1:15" ht="28.5" customHeight="1">
      <c r="A175" s="409" t="s">
        <v>414</v>
      </c>
      <c r="B175" s="409"/>
      <c r="C175" s="409"/>
      <c r="D175" s="409"/>
      <c r="E175" s="409"/>
      <c r="F175" s="409"/>
      <c r="G175" s="409"/>
      <c r="H175" s="409"/>
      <c r="I175" s="409"/>
      <c r="J175" s="198">
        <f>+J176</f>
        <v>-12500</v>
      </c>
      <c r="K175" s="198">
        <f t="shared" ref="K175:L175" si="8">+K176</f>
        <v>-23000</v>
      </c>
      <c r="L175" s="198">
        <f t="shared" si="8"/>
        <v>-27000</v>
      </c>
    </row>
    <row r="176" spans="1:15" ht="27" customHeight="1">
      <c r="A176" s="196"/>
      <c r="B176" s="197">
        <f>+B169</f>
        <v>1116</v>
      </c>
      <c r="C176" s="410" t="str">
        <f>+C169</f>
        <v>Անասնաբուժական ծառայություններ</v>
      </c>
      <c r="D176" s="410"/>
      <c r="E176" s="410"/>
      <c r="F176" s="410"/>
      <c r="G176" s="410"/>
      <c r="H176" s="410"/>
      <c r="I176" s="410"/>
      <c r="J176" s="198">
        <f>+J177</f>
        <v>-12500</v>
      </c>
      <c r="K176" s="198">
        <f t="shared" ref="K176:L176" si="9">+K177</f>
        <v>-23000</v>
      </c>
      <c r="L176" s="198">
        <f t="shared" si="9"/>
        <v>-27000</v>
      </c>
    </row>
    <row r="177" spans="1:12" ht="39" customHeight="1">
      <c r="A177" s="194"/>
      <c r="B177" s="212"/>
      <c r="C177" s="212"/>
      <c r="D177" s="195" t="str">
        <f>+D170</f>
        <v>1116 - 12001</v>
      </c>
      <c r="E177" s="407" t="str">
        <f>+E170</f>
        <v>Մթերատվության բարձրացման փորձնական ծրագրի շրջանակներում կովերի արհեստական սերմնավորման միջոցառումների իրականացում</v>
      </c>
      <c r="F177" s="407"/>
      <c r="G177" s="407"/>
      <c r="H177" s="407"/>
      <c r="I177" s="407"/>
      <c r="J177" s="198">
        <v>-12500</v>
      </c>
      <c r="K177" s="198">
        <v>-23000</v>
      </c>
      <c r="L177" s="198">
        <v>-27000</v>
      </c>
    </row>
    <row r="178" spans="1:12" ht="45" customHeight="1">
      <c r="A178" s="194"/>
      <c r="B178" s="212"/>
      <c r="C178" s="212"/>
      <c r="D178" s="212"/>
      <c r="E178" s="212"/>
      <c r="F178" s="407" t="str">
        <f>+F171</f>
        <v>Արհեստական սերմնավորման միջոցով հանրապետությունում անասնագլխաքանակի ավելացում և տոհմային հատկանիշների բարելավում</v>
      </c>
      <c r="G178" s="407"/>
      <c r="H178" s="407"/>
      <c r="I178" s="407"/>
      <c r="J178" s="407"/>
      <c r="K178" s="407"/>
      <c r="L178" s="407"/>
    </row>
    <row r="179" spans="1:12" ht="32.25" customHeight="1">
      <c r="A179" s="194"/>
      <c r="B179" s="212"/>
      <c r="C179" s="212"/>
      <c r="D179" s="212"/>
      <c r="E179" s="212"/>
      <c r="F179" s="212"/>
      <c r="G179" s="407" t="str">
        <f>+G172</f>
        <v>Տրանսֆերտների տրամադրում</v>
      </c>
      <c r="H179" s="407"/>
      <c r="I179" s="407"/>
      <c r="J179" s="407"/>
      <c r="K179" s="407"/>
      <c r="L179" s="407"/>
    </row>
    <row r="180" spans="1:12" ht="46.5" customHeight="1">
      <c r="A180" s="194"/>
      <c r="B180" s="212"/>
      <c r="C180" s="212"/>
      <c r="D180" s="212"/>
      <c r="E180" s="212"/>
      <c r="F180" s="212"/>
      <c r="G180" s="212"/>
      <c r="H180" s="407" t="s">
        <v>283</v>
      </c>
      <c r="I180" s="407"/>
      <c r="J180" s="407"/>
      <c r="K180" s="407"/>
      <c r="L180" s="407"/>
    </row>
    <row r="181" spans="1:12" ht="37.5" customHeight="1">
      <c r="A181" s="194"/>
      <c r="B181" s="212"/>
      <c r="C181" s="212"/>
      <c r="D181" s="212"/>
      <c r="E181" s="212"/>
      <c r="F181" s="212"/>
      <c r="G181" s="212"/>
      <c r="H181" s="408" t="s">
        <v>284</v>
      </c>
      <c r="I181" s="408"/>
      <c r="J181" s="192">
        <v>-1250</v>
      </c>
      <c r="K181" s="192"/>
      <c r="L181" s="192">
        <v>-2700</v>
      </c>
    </row>
    <row r="182" spans="1:12" ht="28.5" customHeight="1">
      <c r="A182" s="409" t="s">
        <v>94</v>
      </c>
      <c r="B182" s="409"/>
      <c r="C182" s="409"/>
      <c r="D182" s="409"/>
      <c r="E182" s="409"/>
      <c r="F182" s="409"/>
      <c r="G182" s="409"/>
      <c r="H182" s="409"/>
      <c r="I182" s="409"/>
      <c r="J182" s="199">
        <f t="shared" ref="J182:K183" si="10">+J183</f>
        <v>8000</v>
      </c>
      <c r="K182" s="199">
        <f t="shared" si="10"/>
        <v>35000</v>
      </c>
      <c r="L182" s="199">
        <f>+L183</f>
        <v>50700</v>
      </c>
    </row>
    <row r="183" spans="1:12" ht="36" customHeight="1">
      <c r="A183" s="196"/>
      <c r="B183" s="197">
        <f>+B176</f>
        <v>1116</v>
      </c>
      <c r="C183" s="410" t="str">
        <f>+C176</f>
        <v>Անասնաբուժական ծառայություններ</v>
      </c>
      <c r="D183" s="410"/>
      <c r="E183" s="410"/>
      <c r="F183" s="410"/>
      <c r="G183" s="410"/>
      <c r="H183" s="410"/>
      <c r="I183" s="410"/>
      <c r="J183" s="199">
        <f t="shared" si="10"/>
        <v>8000</v>
      </c>
      <c r="K183" s="199">
        <f t="shared" si="10"/>
        <v>35000</v>
      </c>
      <c r="L183" s="199">
        <f>+L184</f>
        <v>50700</v>
      </c>
    </row>
    <row r="184" spans="1:12" ht="39" customHeight="1">
      <c r="A184" s="194"/>
      <c r="B184" s="212"/>
      <c r="C184" s="212"/>
      <c r="D184" s="195" t="str">
        <f>+D177</f>
        <v>1116 - 12001</v>
      </c>
      <c r="E184" s="407" t="str">
        <f>+E177</f>
        <v>Մթերատվության բարձրացման փորձնական ծրագրի շրջանակներում կովերի արհեստական սերմնավորման միջոցառումների իրականացում</v>
      </c>
      <c r="F184" s="407"/>
      <c r="G184" s="407"/>
      <c r="H184" s="407"/>
      <c r="I184" s="407"/>
      <c r="J184" s="213">
        <v>8000</v>
      </c>
      <c r="K184" s="213">
        <v>35000</v>
      </c>
      <c r="L184" s="213">
        <v>50700</v>
      </c>
    </row>
    <row r="185" spans="1:12" ht="45" customHeight="1">
      <c r="A185" s="194"/>
      <c r="B185" s="212"/>
      <c r="C185" s="212"/>
      <c r="D185" s="212"/>
      <c r="E185" s="212"/>
      <c r="F185" s="407" t="str">
        <f>+F178</f>
        <v>Արհեստական սերմնավորման միջոցով հանրապետությունում անասնագլխաքանակի ավելացում և տոհմային հատկանիշների բարելավում</v>
      </c>
      <c r="G185" s="407"/>
      <c r="H185" s="407"/>
      <c r="I185" s="407"/>
      <c r="J185" s="407"/>
      <c r="K185" s="407"/>
      <c r="L185" s="407"/>
    </row>
    <row r="186" spans="1:12" ht="32.25" customHeight="1">
      <c r="A186" s="194"/>
      <c r="B186" s="212"/>
      <c r="C186" s="212"/>
      <c r="D186" s="212"/>
      <c r="E186" s="212"/>
      <c r="F186" s="212"/>
      <c r="G186" s="407" t="str">
        <f>+G179</f>
        <v>Տրանսֆերտների տրամադրում</v>
      </c>
      <c r="H186" s="407"/>
      <c r="I186" s="407"/>
      <c r="J186" s="407"/>
      <c r="K186" s="407"/>
      <c r="L186" s="407"/>
    </row>
    <row r="187" spans="1:12" ht="47.25" customHeight="1">
      <c r="A187" s="194"/>
      <c r="B187" s="212"/>
      <c r="C187" s="212"/>
      <c r="D187" s="212"/>
      <c r="E187" s="212"/>
      <c r="F187" s="212"/>
      <c r="G187" s="212"/>
      <c r="H187" s="407" t="s">
        <v>283</v>
      </c>
      <c r="I187" s="407"/>
      <c r="J187" s="407"/>
      <c r="K187" s="407"/>
      <c r="L187" s="407"/>
    </row>
    <row r="188" spans="1:12" ht="37.5" customHeight="1">
      <c r="A188" s="194"/>
      <c r="B188" s="212"/>
      <c r="C188" s="212"/>
      <c r="D188" s="212"/>
      <c r="E188" s="212"/>
      <c r="F188" s="212"/>
      <c r="G188" s="212"/>
      <c r="H188" s="408" t="s">
        <v>284</v>
      </c>
      <c r="I188" s="408"/>
      <c r="J188" s="192">
        <v>800</v>
      </c>
      <c r="K188" s="192"/>
      <c r="L188" s="192">
        <v>5070</v>
      </c>
    </row>
    <row r="189" spans="1:12" ht="28.5" customHeight="1">
      <c r="A189" s="409" t="s">
        <v>415</v>
      </c>
      <c r="B189" s="409"/>
      <c r="C189" s="409"/>
      <c r="D189" s="409"/>
      <c r="E189" s="409"/>
      <c r="F189" s="409"/>
      <c r="G189" s="409"/>
      <c r="H189" s="409"/>
      <c r="I189" s="409"/>
      <c r="J189" s="199">
        <f t="shared" ref="J189:K190" si="11">+J190</f>
        <v>-11500</v>
      </c>
      <c r="K189" s="199">
        <f t="shared" si="11"/>
        <v>4000</v>
      </c>
      <c r="L189" s="199">
        <f>+L190</f>
        <v>9800</v>
      </c>
    </row>
    <row r="190" spans="1:12" ht="36" customHeight="1">
      <c r="A190" s="196"/>
      <c r="B190" s="197">
        <f>+B183</f>
        <v>1116</v>
      </c>
      <c r="C190" s="410" t="str">
        <f>+C183</f>
        <v>Անասնաբուժական ծառայություններ</v>
      </c>
      <c r="D190" s="410"/>
      <c r="E190" s="410"/>
      <c r="F190" s="410"/>
      <c r="G190" s="410"/>
      <c r="H190" s="410"/>
      <c r="I190" s="410"/>
      <c r="J190" s="199">
        <f t="shared" si="11"/>
        <v>-11500</v>
      </c>
      <c r="K190" s="199">
        <f t="shared" si="11"/>
        <v>4000</v>
      </c>
      <c r="L190" s="199">
        <f>+L191</f>
        <v>9800</v>
      </c>
    </row>
    <row r="191" spans="1:12" ht="39" customHeight="1">
      <c r="A191" s="194"/>
      <c r="B191" s="212"/>
      <c r="C191" s="212"/>
      <c r="D191" s="195" t="str">
        <f>+D184</f>
        <v>1116 - 12001</v>
      </c>
      <c r="E191" s="407" t="str">
        <f>+E184</f>
        <v>Մթերատվության բարձրացման փորձնական ծրագրի շրջանակներում կովերի արհեստական սերմնավորման միջոցառումների իրականացում</v>
      </c>
      <c r="F191" s="407"/>
      <c r="G191" s="407"/>
      <c r="H191" s="407"/>
      <c r="I191" s="407"/>
      <c r="J191" s="167">
        <v>-11500</v>
      </c>
      <c r="K191" s="167">
        <v>4000</v>
      </c>
      <c r="L191" s="167">
        <v>9800</v>
      </c>
    </row>
    <row r="192" spans="1:12" ht="45" customHeight="1">
      <c r="A192" s="194"/>
      <c r="B192" s="212"/>
      <c r="C192" s="212"/>
      <c r="D192" s="212"/>
      <c r="E192" s="212"/>
      <c r="F192" s="407" t="str">
        <f>+F185</f>
        <v>Արհեստական սերմնավորման միջոցով հանրապետությունում անասնագլխաքանակի ավելացում և տոհմային հատկանիշների բարելավում</v>
      </c>
      <c r="G192" s="407"/>
      <c r="H192" s="407"/>
      <c r="I192" s="407"/>
      <c r="J192" s="407"/>
      <c r="K192" s="407"/>
      <c r="L192" s="407"/>
    </row>
    <row r="193" spans="1:12" ht="32.25" customHeight="1">
      <c r="A193" s="194"/>
      <c r="B193" s="212"/>
      <c r="C193" s="212"/>
      <c r="D193" s="212"/>
      <c r="E193" s="212"/>
      <c r="F193" s="212"/>
      <c r="G193" s="407" t="str">
        <f>+G186</f>
        <v>Տրանսֆերտների տրամադրում</v>
      </c>
      <c r="H193" s="407"/>
      <c r="I193" s="407"/>
      <c r="J193" s="407"/>
      <c r="K193" s="407"/>
      <c r="L193" s="407"/>
    </row>
    <row r="194" spans="1:12" ht="47.25" customHeight="1">
      <c r="A194" s="194"/>
      <c r="B194" s="212"/>
      <c r="C194" s="212"/>
      <c r="D194" s="212"/>
      <c r="E194" s="212"/>
      <c r="F194" s="212"/>
      <c r="G194" s="212"/>
      <c r="H194" s="407" t="s">
        <v>283</v>
      </c>
      <c r="I194" s="407"/>
      <c r="J194" s="407"/>
      <c r="K194" s="407"/>
      <c r="L194" s="407"/>
    </row>
    <row r="195" spans="1:12" ht="37.5" customHeight="1">
      <c r="A195" s="194"/>
      <c r="B195" s="212"/>
      <c r="C195" s="212"/>
      <c r="D195" s="212"/>
      <c r="E195" s="212"/>
      <c r="F195" s="212"/>
      <c r="G195" s="212"/>
      <c r="H195" s="408" t="s">
        <v>284</v>
      </c>
      <c r="I195" s="408"/>
      <c r="J195" s="193">
        <v>-1150</v>
      </c>
      <c r="K195" s="191"/>
      <c r="L195" s="191">
        <v>980</v>
      </c>
    </row>
    <row r="196" spans="1:12" ht="28.5" customHeight="1">
      <c r="A196" s="409" t="s">
        <v>416</v>
      </c>
      <c r="B196" s="409"/>
      <c r="C196" s="409"/>
      <c r="D196" s="409"/>
      <c r="E196" s="409"/>
      <c r="F196" s="409"/>
      <c r="G196" s="409"/>
      <c r="H196" s="409"/>
      <c r="I196" s="409"/>
      <c r="J196" s="199">
        <f t="shared" ref="J196:K197" si="12">+J197</f>
        <v>-600</v>
      </c>
      <c r="K196" s="199">
        <f t="shared" si="12"/>
        <v>0</v>
      </c>
      <c r="L196" s="199">
        <f>+L197</f>
        <v>1700</v>
      </c>
    </row>
    <row r="197" spans="1:12" ht="36" customHeight="1">
      <c r="A197" s="196"/>
      <c r="B197" s="197">
        <f>+B190</f>
        <v>1116</v>
      </c>
      <c r="C197" s="410" t="str">
        <f>+C190</f>
        <v>Անասնաբուժական ծառայություններ</v>
      </c>
      <c r="D197" s="410"/>
      <c r="E197" s="410"/>
      <c r="F197" s="410"/>
      <c r="G197" s="410"/>
      <c r="H197" s="410"/>
      <c r="I197" s="410"/>
      <c r="J197" s="199">
        <f t="shared" si="12"/>
        <v>-600</v>
      </c>
      <c r="K197" s="199">
        <f t="shared" si="12"/>
        <v>0</v>
      </c>
      <c r="L197" s="199">
        <f>+L198</f>
        <v>1700</v>
      </c>
    </row>
    <row r="198" spans="1:12" ht="39" customHeight="1">
      <c r="A198" s="194"/>
      <c r="B198" s="212"/>
      <c r="C198" s="212"/>
      <c r="D198" s="195" t="str">
        <f>+D191</f>
        <v>1116 - 12001</v>
      </c>
      <c r="E198" s="407" t="str">
        <f>+E191</f>
        <v>Մթերատվության բարձրացման փորձնական ծրագրի շրջանակներում կովերի արհեստական սերմնավորման միջոցառումների իրականացում</v>
      </c>
      <c r="F198" s="407"/>
      <c r="G198" s="407"/>
      <c r="H198" s="407"/>
      <c r="I198" s="407"/>
      <c r="J198" s="167">
        <v>-600</v>
      </c>
      <c r="K198" s="167">
        <v>0</v>
      </c>
      <c r="L198" s="167">
        <v>1700</v>
      </c>
    </row>
    <row r="199" spans="1:12" ht="45" customHeight="1">
      <c r="A199" s="194"/>
      <c r="B199" s="212"/>
      <c r="C199" s="212"/>
      <c r="D199" s="212"/>
      <c r="E199" s="212"/>
      <c r="F199" s="407" t="str">
        <f>+F192</f>
        <v>Արհեստական սերմնավորման միջոցով հանրապետությունում անասնագլխաքանակի ավելացում և տոհմային հատկանիշների բարելավում</v>
      </c>
      <c r="G199" s="407"/>
      <c r="H199" s="407"/>
      <c r="I199" s="407"/>
      <c r="J199" s="407"/>
      <c r="K199" s="407"/>
      <c r="L199" s="407"/>
    </row>
    <row r="200" spans="1:12" ht="32.25" customHeight="1">
      <c r="A200" s="194"/>
      <c r="B200" s="212"/>
      <c r="C200" s="212"/>
      <c r="D200" s="212"/>
      <c r="E200" s="212"/>
      <c r="F200" s="212"/>
      <c r="G200" s="407" t="str">
        <f>+G193</f>
        <v>Տրանսֆերտների տրամադրում</v>
      </c>
      <c r="H200" s="407"/>
      <c r="I200" s="407"/>
      <c r="J200" s="407"/>
      <c r="K200" s="407"/>
      <c r="L200" s="407"/>
    </row>
    <row r="201" spans="1:12" ht="47.25" customHeight="1">
      <c r="A201" s="194"/>
      <c r="B201" s="212"/>
      <c r="C201" s="212"/>
      <c r="D201" s="212"/>
      <c r="E201" s="212"/>
      <c r="F201" s="212"/>
      <c r="G201" s="212"/>
      <c r="H201" s="407" t="s">
        <v>283</v>
      </c>
      <c r="I201" s="407"/>
      <c r="J201" s="407"/>
      <c r="K201" s="407"/>
      <c r="L201" s="407"/>
    </row>
    <row r="202" spans="1:12" ht="37.5" customHeight="1">
      <c r="A202" s="194"/>
      <c r="B202" s="212"/>
      <c r="C202" s="212"/>
      <c r="D202" s="212"/>
      <c r="E202" s="212"/>
      <c r="F202" s="212"/>
      <c r="G202" s="212"/>
      <c r="H202" s="408" t="s">
        <v>284</v>
      </c>
      <c r="I202" s="408"/>
      <c r="J202" s="193">
        <v>-60</v>
      </c>
      <c r="K202" s="191"/>
      <c r="L202" s="191">
        <v>170</v>
      </c>
    </row>
    <row r="203" spans="1:12" ht="28.5" customHeight="1">
      <c r="A203" s="409" t="s">
        <v>417</v>
      </c>
      <c r="B203" s="409"/>
      <c r="C203" s="409"/>
      <c r="D203" s="409"/>
      <c r="E203" s="409"/>
      <c r="F203" s="409"/>
      <c r="G203" s="409"/>
      <c r="H203" s="409"/>
      <c r="I203" s="409"/>
      <c r="J203" s="199">
        <f t="shared" ref="J203:K204" si="13">+J204</f>
        <v>-8400</v>
      </c>
      <c r="K203" s="199">
        <f t="shared" si="13"/>
        <v>-9500</v>
      </c>
      <c r="L203" s="199">
        <f>+L204</f>
        <v>-11100</v>
      </c>
    </row>
    <row r="204" spans="1:12" ht="36" customHeight="1">
      <c r="A204" s="196"/>
      <c r="B204" s="197">
        <f>+B197</f>
        <v>1116</v>
      </c>
      <c r="C204" s="410" t="str">
        <f>+C197</f>
        <v>Անասնաբուժական ծառայություններ</v>
      </c>
      <c r="D204" s="410"/>
      <c r="E204" s="410"/>
      <c r="F204" s="410"/>
      <c r="G204" s="410"/>
      <c r="H204" s="410"/>
      <c r="I204" s="410"/>
      <c r="J204" s="199">
        <f t="shared" si="13"/>
        <v>-8400</v>
      </c>
      <c r="K204" s="199">
        <f t="shared" si="13"/>
        <v>-9500</v>
      </c>
      <c r="L204" s="199">
        <f>+L205</f>
        <v>-11100</v>
      </c>
    </row>
    <row r="205" spans="1:12" ht="39" customHeight="1">
      <c r="A205" s="194"/>
      <c r="B205" s="212"/>
      <c r="C205" s="212"/>
      <c r="D205" s="195" t="str">
        <f>+D198</f>
        <v>1116 - 12001</v>
      </c>
      <c r="E205" s="407" t="str">
        <f>+E198</f>
        <v>Մթերատվության բարձրացման փորձնական ծրագրի շրջանակներում կովերի արհեստական սերմնավորման միջոցառումների իրականացում</v>
      </c>
      <c r="F205" s="407"/>
      <c r="G205" s="407"/>
      <c r="H205" s="407"/>
      <c r="I205" s="407"/>
      <c r="J205" s="167">
        <v>-8400</v>
      </c>
      <c r="K205" s="167">
        <v>-9500</v>
      </c>
      <c r="L205" s="167">
        <v>-11100</v>
      </c>
    </row>
    <row r="206" spans="1:12" ht="45" customHeight="1">
      <c r="A206" s="194"/>
      <c r="B206" s="212"/>
      <c r="C206" s="212"/>
      <c r="D206" s="212"/>
      <c r="E206" s="212"/>
      <c r="F206" s="407" t="str">
        <f>+F199</f>
        <v>Արհեստական սերմնավորման միջոցով հանրապետությունում անասնագլխաքանակի ավելացում և տոհմային հատկանիշների բարելավում</v>
      </c>
      <c r="G206" s="407"/>
      <c r="H206" s="407"/>
      <c r="I206" s="407"/>
      <c r="J206" s="407"/>
      <c r="K206" s="407"/>
      <c r="L206" s="407"/>
    </row>
    <row r="207" spans="1:12" ht="32.25" customHeight="1">
      <c r="A207" s="194"/>
      <c r="B207" s="212"/>
      <c r="C207" s="212"/>
      <c r="D207" s="212"/>
      <c r="E207" s="212"/>
      <c r="F207" s="212"/>
      <c r="G207" s="407" t="str">
        <f>+G200</f>
        <v>Տրանսֆերտների տրամադրում</v>
      </c>
      <c r="H207" s="407"/>
      <c r="I207" s="407"/>
      <c r="J207" s="407"/>
      <c r="K207" s="407"/>
      <c r="L207" s="407"/>
    </row>
    <row r="208" spans="1:12" ht="47.25" customHeight="1">
      <c r="A208" s="194"/>
      <c r="B208" s="212"/>
      <c r="C208" s="212"/>
      <c r="D208" s="212"/>
      <c r="E208" s="212"/>
      <c r="F208" s="212"/>
      <c r="G208" s="212"/>
      <c r="H208" s="407" t="s">
        <v>283</v>
      </c>
      <c r="I208" s="407"/>
      <c r="J208" s="407"/>
      <c r="K208" s="407"/>
      <c r="L208" s="407"/>
    </row>
    <row r="209" spans="1:12" ht="37.5" customHeight="1">
      <c r="A209" s="194"/>
      <c r="B209" s="212"/>
      <c r="C209" s="212"/>
      <c r="D209" s="212"/>
      <c r="E209" s="212"/>
      <c r="F209" s="212"/>
      <c r="G209" s="212"/>
      <c r="H209" s="408" t="s">
        <v>284</v>
      </c>
      <c r="I209" s="408"/>
      <c r="J209" s="193">
        <v>-840</v>
      </c>
      <c r="K209" s="191"/>
      <c r="L209" s="192">
        <v>-1110</v>
      </c>
    </row>
    <row r="210" spans="1:12" s="3" customFormat="1" ht="25.5" customHeight="1">
      <c r="A210" s="414" t="s">
        <v>86</v>
      </c>
      <c r="B210" s="414"/>
      <c r="C210" s="414"/>
      <c r="D210" s="414"/>
      <c r="E210" s="414"/>
      <c r="F210" s="414"/>
      <c r="G210" s="414"/>
      <c r="H210" s="414"/>
      <c r="I210" s="414"/>
      <c r="J210" s="256">
        <f t="shared" ref="J210:L210" si="14">+J211</f>
        <v>48525.5</v>
      </c>
      <c r="K210" s="256">
        <f t="shared" si="14"/>
        <v>84000</v>
      </c>
      <c r="L210" s="256">
        <f t="shared" si="14"/>
        <v>84000</v>
      </c>
    </row>
    <row r="211" spans="1:12" s="3" customFormat="1" ht="17.25">
      <c r="A211" s="214"/>
      <c r="B211" s="203" t="s">
        <v>87</v>
      </c>
      <c r="C211" s="412" t="s">
        <v>88</v>
      </c>
      <c r="D211" s="412"/>
      <c r="E211" s="412"/>
      <c r="F211" s="412"/>
      <c r="G211" s="412"/>
      <c r="H211" s="412"/>
      <c r="I211" s="412"/>
      <c r="J211" s="257">
        <f t="shared" ref="J211:L211" si="15">+J212+J216</f>
        <v>48525.5</v>
      </c>
      <c r="K211" s="257">
        <f t="shared" si="15"/>
        <v>84000</v>
      </c>
      <c r="L211" s="257">
        <f t="shared" si="15"/>
        <v>84000</v>
      </c>
    </row>
    <row r="212" spans="1:12" s="3" customFormat="1" ht="36.75" customHeight="1">
      <c r="A212" s="411"/>
      <c r="B212" s="411"/>
      <c r="C212" s="411"/>
      <c r="D212" s="203" t="s">
        <v>89</v>
      </c>
      <c r="E212" s="412" t="s">
        <v>50</v>
      </c>
      <c r="F212" s="412"/>
      <c r="G212" s="412"/>
      <c r="H212" s="412"/>
      <c r="I212" s="412"/>
      <c r="J212" s="257">
        <f>+'Հավելված 5'!G342</f>
        <v>49749.5</v>
      </c>
      <c r="K212" s="257">
        <f>+'Հավելված 5'!H342</f>
        <v>160840.5</v>
      </c>
      <c r="L212" s="257">
        <f>+'Հավելված 5'!I342</f>
        <v>261114.5</v>
      </c>
    </row>
    <row r="213" spans="1:12" s="3" customFormat="1" ht="41.25" customHeight="1">
      <c r="A213" s="411"/>
      <c r="B213" s="411"/>
      <c r="C213" s="411"/>
      <c r="D213" s="411"/>
      <c r="E213" s="411"/>
      <c r="F213" s="412" t="s">
        <v>90</v>
      </c>
      <c r="G213" s="412"/>
      <c r="H213" s="412"/>
      <c r="I213" s="412"/>
      <c r="J213" s="412"/>
      <c r="K213" s="412"/>
      <c r="L213" s="412"/>
    </row>
    <row r="214" spans="1:12" s="3" customFormat="1" ht="29.25" customHeight="1">
      <c r="A214" s="411"/>
      <c r="B214" s="411"/>
      <c r="C214" s="411"/>
      <c r="D214" s="411"/>
      <c r="E214" s="411"/>
      <c r="F214" s="411"/>
      <c r="G214" s="412" t="s">
        <v>17</v>
      </c>
      <c r="H214" s="412"/>
      <c r="I214" s="412"/>
      <c r="J214" s="412"/>
      <c r="K214" s="412"/>
      <c r="L214" s="412"/>
    </row>
    <row r="215" spans="1:12" s="3" customFormat="1" ht="17.25">
      <c r="A215" s="411"/>
      <c r="B215" s="411"/>
      <c r="C215" s="411"/>
      <c r="D215" s="411"/>
      <c r="E215" s="411"/>
      <c r="F215" s="411"/>
      <c r="G215" s="411"/>
      <c r="H215" s="412" t="s">
        <v>91</v>
      </c>
      <c r="I215" s="412"/>
      <c r="J215" s="412"/>
      <c r="K215" s="412"/>
      <c r="L215" s="412"/>
    </row>
    <row r="216" spans="1:12" s="3" customFormat="1" ht="34.5">
      <c r="A216" s="411"/>
      <c r="B216" s="411"/>
      <c r="C216" s="411"/>
      <c r="D216" s="203" t="s">
        <v>89</v>
      </c>
      <c r="E216" s="412" t="s">
        <v>50</v>
      </c>
      <c r="F216" s="412"/>
      <c r="G216" s="412"/>
      <c r="H216" s="412"/>
      <c r="I216" s="412"/>
      <c r="J216" s="257">
        <f>+'Հավելված 5'!G350</f>
        <v>-1224</v>
      </c>
      <c r="K216" s="257">
        <f>+'Հավելված 5'!H350</f>
        <v>-76840.5</v>
      </c>
      <c r="L216" s="257">
        <f>+'Հավելված 5'!I350</f>
        <v>-177114.5</v>
      </c>
    </row>
    <row r="217" spans="1:12" s="3" customFormat="1" ht="41.25" customHeight="1">
      <c r="A217" s="411"/>
      <c r="B217" s="411"/>
      <c r="C217" s="411"/>
      <c r="D217" s="411"/>
      <c r="E217" s="411"/>
      <c r="F217" s="412" t="s">
        <v>90</v>
      </c>
      <c r="G217" s="412"/>
      <c r="H217" s="412"/>
      <c r="I217" s="412"/>
      <c r="J217" s="412"/>
      <c r="K217" s="412"/>
      <c r="L217" s="412"/>
    </row>
    <row r="218" spans="1:12" s="3" customFormat="1" ht="29.25" customHeight="1">
      <c r="A218" s="411"/>
      <c r="B218" s="411"/>
      <c r="C218" s="411"/>
      <c r="D218" s="411"/>
      <c r="E218" s="411"/>
      <c r="F218" s="411"/>
      <c r="G218" s="412" t="s">
        <v>17</v>
      </c>
      <c r="H218" s="412"/>
      <c r="I218" s="412"/>
      <c r="J218" s="412"/>
      <c r="K218" s="412"/>
      <c r="L218" s="412"/>
    </row>
    <row r="219" spans="1:12" s="3" customFormat="1" ht="17.25">
      <c r="A219" s="411"/>
      <c r="B219" s="411"/>
      <c r="C219" s="411"/>
      <c r="D219" s="411"/>
      <c r="E219" s="411"/>
      <c r="F219" s="411"/>
      <c r="G219" s="411"/>
      <c r="H219" s="412" t="s">
        <v>91</v>
      </c>
      <c r="I219" s="412"/>
      <c r="J219" s="412"/>
      <c r="K219" s="412"/>
      <c r="L219" s="412"/>
    </row>
  </sheetData>
  <mergeCells count="186">
    <mergeCell ref="C162:I162"/>
    <mergeCell ref="E163:I163"/>
    <mergeCell ref="F164:L164"/>
    <mergeCell ref="G165:L165"/>
    <mergeCell ref="G166:L166"/>
    <mergeCell ref="H167:I167"/>
    <mergeCell ref="A161:I161"/>
    <mergeCell ref="E150:I150"/>
    <mergeCell ref="F151:L151"/>
    <mergeCell ref="G152:L152"/>
    <mergeCell ref="H153:L153"/>
    <mergeCell ref="F75:L75"/>
    <mergeCell ref="G76:L76"/>
    <mergeCell ref="H77:L77"/>
    <mergeCell ref="E78:I78"/>
    <mergeCell ref="F79:L79"/>
    <mergeCell ref="G80:L80"/>
    <mergeCell ref="H81:L81"/>
    <mergeCell ref="E29:I29"/>
    <mergeCell ref="F30:L30"/>
    <mergeCell ref="G31:L31"/>
    <mergeCell ref="H32:L32"/>
    <mergeCell ref="C50:I50"/>
    <mergeCell ref="E51:I51"/>
    <mergeCell ref="F52:L52"/>
    <mergeCell ref="G53:L53"/>
    <mergeCell ref="H54:L54"/>
    <mergeCell ref="E57:I57"/>
    <mergeCell ref="F58:L58"/>
    <mergeCell ref="G59:L59"/>
    <mergeCell ref="H60:L60"/>
    <mergeCell ref="E66:I66"/>
    <mergeCell ref="F67:L67"/>
    <mergeCell ref="G68:L68"/>
    <mergeCell ref="C73:I73"/>
    <mergeCell ref="E45:I45"/>
    <mergeCell ref="A168:I168"/>
    <mergeCell ref="C169:I169"/>
    <mergeCell ref="E170:I170"/>
    <mergeCell ref="H145:L145"/>
    <mergeCell ref="E146:I146"/>
    <mergeCell ref="F147:L147"/>
    <mergeCell ref="G148:L148"/>
    <mergeCell ref="H149:L149"/>
    <mergeCell ref="G140:L140"/>
    <mergeCell ref="H141:L141"/>
    <mergeCell ref="E142:I142"/>
    <mergeCell ref="F143:L143"/>
    <mergeCell ref="G144:L144"/>
    <mergeCell ref="E156:I156"/>
    <mergeCell ref="F157:L157"/>
    <mergeCell ref="G158:L158"/>
    <mergeCell ref="H159:L159"/>
    <mergeCell ref="F46:L46"/>
    <mergeCell ref="G47:L47"/>
    <mergeCell ref="H48:L48"/>
    <mergeCell ref="C85:I85"/>
    <mergeCell ref="H69:L69"/>
    <mergeCell ref="E74:I74"/>
    <mergeCell ref="H89:L89"/>
    <mergeCell ref="E96:I96"/>
    <mergeCell ref="F97:L97"/>
    <mergeCell ref="G98:L98"/>
    <mergeCell ref="H99:L99"/>
    <mergeCell ref="E101:I101"/>
    <mergeCell ref="F132:L132"/>
    <mergeCell ref="G133:L133"/>
    <mergeCell ref="H134:L134"/>
    <mergeCell ref="E131:I131"/>
    <mergeCell ref="E91:I91"/>
    <mergeCell ref="F92:L92"/>
    <mergeCell ref="G93:L93"/>
    <mergeCell ref="H94:L94"/>
    <mergeCell ref="E105:I105"/>
    <mergeCell ref="F106:L106"/>
    <mergeCell ref="G107:L107"/>
    <mergeCell ref="H108:L108"/>
    <mergeCell ref="F102:L102"/>
    <mergeCell ref="G103:L103"/>
    <mergeCell ref="H104:L104"/>
    <mergeCell ref="A1:L1"/>
    <mergeCell ref="A2:L2"/>
    <mergeCell ref="A4:A5"/>
    <mergeCell ref="B4:C4"/>
    <mergeCell ref="D4:G4"/>
    <mergeCell ref="H4:H5"/>
    <mergeCell ref="I4:I5"/>
    <mergeCell ref="E14:I14"/>
    <mergeCell ref="F15:L15"/>
    <mergeCell ref="J4:L4"/>
    <mergeCell ref="H181:I181"/>
    <mergeCell ref="A182:I182"/>
    <mergeCell ref="C183:I183"/>
    <mergeCell ref="A6:I6"/>
    <mergeCell ref="A7:I7"/>
    <mergeCell ref="G26:L26"/>
    <mergeCell ref="H27:L27"/>
    <mergeCell ref="G16:L16"/>
    <mergeCell ref="H17:L17"/>
    <mergeCell ref="E40:I40"/>
    <mergeCell ref="E19:I19"/>
    <mergeCell ref="F20:L20"/>
    <mergeCell ref="G21:L21"/>
    <mergeCell ref="H22:L22"/>
    <mergeCell ref="H37:L37"/>
    <mergeCell ref="E138:I138"/>
    <mergeCell ref="F139:L139"/>
    <mergeCell ref="F41:L41"/>
    <mergeCell ref="G42:L42"/>
    <mergeCell ref="H43:L43"/>
    <mergeCell ref="C137:I137"/>
    <mergeCell ref="E86:I86"/>
    <mergeCell ref="F87:L87"/>
    <mergeCell ref="G88:L88"/>
    <mergeCell ref="A219:G219"/>
    <mergeCell ref="H219:L219"/>
    <mergeCell ref="C8:I8"/>
    <mergeCell ref="E9:I9"/>
    <mergeCell ref="F10:L10"/>
    <mergeCell ref="G11:L11"/>
    <mergeCell ref="H12:L12"/>
    <mergeCell ref="E24:I24"/>
    <mergeCell ref="F25:L25"/>
    <mergeCell ref="A216:C216"/>
    <mergeCell ref="E216:I216"/>
    <mergeCell ref="A217:E217"/>
    <mergeCell ref="F217:L217"/>
    <mergeCell ref="A218:F218"/>
    <mergeCell ref="G218:L218"/>
    <mergeCell ref="E34:I34"/>
    <mergeCell ref="F35:L35"/>
    <mergeCell ref="G36:L36"/>
    <mergeCell ref="A210:I210"/>
    <mergeCell ref="C211:I211"/>
    <mergeCell ref="A212:C212"/>
    <mergeCell ref="E212:I212"/>
    <mergeCell ref="F185:L185"/>
    <mergeCell ref="G186:L186"/>
    <mergeCell ref="A213:E213"/>
    <mergeCell ref="F213:L213"/>
    <mergeCell ref="A214:F214"/>
    <mergeCell ref="G214:L214"/>
    <mergeCell ref="A215:G215"/>
    <mergeCell ref="H215:L215"/>
    <mergeCell ref="H187:L187"/>
    <mergeCell ref="H188:I188"/>
    <mergeCell ref="C197:I197"/>
    <mergeCell ref="E198:I198"/>
    <mergeCell ref="F199:L199"/>
    <mergeCell ref="G200:L200"/>
    <mergeCell ref="H201:L201"/>
    <mergeCell ref="H202:I202"/>
    <mergeCell ref="A203:I203"/>
    <mergeCell ref="C204:I204"/>
    <mergeCell ref="E205:I205"/>
    <mergeCell ref="F206:L206"/>
    <mergeCell ref="G207:L207"/>
    <mergeCell ref="H208:L208"/>
    <mergeCell ref="H209:I209"/>
    <mergeCell ref="C190:I190"/>
    <mergeCell ref="E191:I191"/>
    <mergeCell ref="F192:L192"/>
    <mergeCell ref="G193:L193"/>
    <mergeCell ref="H194:L194"/>
    <mergeCell ref="H195:I195"/>
    <mergeCell ref="A196:I196"/>
    <mergeCell ref="F171:L171"/>
    <mergeCell ref="G172:L172"/>
    <mergeCell ref="E184:I184"/>
    <mergeCell ref="E110:I110"/>
    <mergeCell ref="F111:L111"/>
    <mergeCell ref="G112:L112"/>
    <mergeCell ref="H113:L113"/>
    <mergeCell ref="E117:I117"/>
    <mergeCell ref="F118:L118"/>
    <mergeCell ref="G119:L119"/>
    <mergeCell ref="H120:L120"/>
    <mergeCell ref="A189:I189"/>
    <mergeCell ref="H173:L173"/>
    <mergeCell ref="H174:I174"/>
    <mergeCell ref="A175:I175"/>
    <mergeCell ref="C176:I176"/>
    <mergeCell ref="E177:I177"/>
    <mergeCell ref="F178:L178"/>
    <mergeCell ref="G179:L179"/>
    <mergeCell ref="H180:L180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3D0C2-8587-4E1C-9427-55ADEAEF3304}">
  <sheetPr>
    <pageSetUpPr fitToPage="1"/>
  </sheetPr>
  <dimension ref="A1:J22"/>
  <sheetViews>
    <sheetView zoomScaleNormal="100" workbookViewId="0">
      <selection activeCell="I22" sqref="I22"/>
    </sheetView>
  </sheetViews>
  <sheetFormatPr defaultColWidth="9.140625" defaultRowHeight="17.25"/>
  <cols>
    <col min="1" max="1" width="20.140625" style="1" customWidth="1"/>
    <col min="2" max="2" width="15.140625" style="1" customWidth="1"/>
    <col min="3" max="3" width="14.5703125" style="1" customWidth="1"/>
    <col min="4" max="4" width="11" style="1" customWidth="1"/>
    <col min="5" max="5" width="16.140625" style="1" customWidth="1"/>
    <col min="6" max="6" width="26.28515625" style="1" customWidth="1"/>
    <col min="7" max="7" width="18.5703125" style="1" customWidth="1"/>
    <col min="8" max="8" width="21.42578125" style="1" customWidth="1"/>
    <col min="9" max="9" width="23.5703125" style="14" customWidth="1"/>
    <col min="10" max="10" width="27.42578125" style="14" customWidth="1"/>
    <col min="11" max="16384" width="9.140625" style="1"/>
  </cols>
  <sheetData>
    <row r="1" spans="1:10" ht="65.25" customHeight="1">
      <c r="F1" s="436" t="s">
        <v>468</v>
      </c>
      <c r="G1" s="436"/>
      <c r="H1" s="436"/>
      <c r="I1" s="436"/>
      <c r="J1" s="76"/>
    </row>
    <row r="2" spans="1:10" ht="17.25" customHeight="1">
      <c r="D2" s="437"/>
      <c r="E2" s="437"/>
      <c r="F2" s="437"/>
      <c r="G2" s="437"/>
      <c r="H2" s="437"/>
      <c r="I2" s="437"/>
      <c r="J2" s="437"/>
    </row>
    <row r="3" spans="1:10" ht="47.25" customHeight="1">
      <c r="A3" s="438" t="s">
        <v>429</v>
      </c>
      <c r="B3" s="438"/>
      <c r="C3" s="438"/>
      <c r="D3" s="438"/>
      <c r="E3" s="438"/>
      <c r="F3" s="438"/>
      <c r="G3" s="438"/>
      <c r="H3" s="438"/>
      <c r="I3" s="438"/>
      <c r="J3" s="73"/>
    </row>
    <row r="4" spans="1:10" ht="20.25" customHeight="1">
      <c r="A4" s="439" t="s">
        <v>8</v>
      </c>
      <c r="B4" s="439"/>
      <c r="C4" s="439"/>
      <c r="D4" s="439"/>
      <c r="E4" s="439"/>
      <c r="F4" s="439"/>
      <c r="G4" s="439"/>
      <c r="H4" s="439"/>
      <c r="I4" s="439"/>
    </row>
    <row r="5" spans="1:10" s="75" customFormat="1" ht="63.75" customHeight="1">
      <c r="A5" s="440" t="s">
        <v>354</v>
      </c>
      <c r="B5" s="440"/>
      <c r="C5" s="440"/>
      <c r="D5" s="440"/>
      <c r="E5" s="441" t="s">
        <v>355</v>
      </c>
      <c r="F5" s="441" t="s">
        <v>356</v>
      </c>
      <c r="G5" s="424" t="s">
        <v>43</v>
      </c>
      <c r="H5" s="425"/>
      <c r="I5" s="426"/>
    </row>
    <row r="6" spans="1:10" s="7" customFormat="1" ht="55.5" customHeight="1">
      <c r="A6" s="74" t="s">
        <v>357</v>
      </c>
      <c r="B6" s="440" t="s">
        <v>358</v>
      </c>
      <c r="C6" s="440"/>
      <c r="D6" s="440"/>
      <c r="E6" s="442"/>
      <c r="F6" s="442"/>
      <c r="G6" s="74" t="s">
        <v>359</v>
      </c>
      <c r="H6" s="74" t="s">
        <v>360</v>
      </c>
      <c r="I6" s="74" t="s">
        <v>361</v>
      </c>
    </row>
    <row r="7" spans="1:10" s="7" customFormat="1" ht="22.5" customHeight="1">
      <c r="A7" s="74">
        <v>1</v>
      </c>
      <c r="B7" s="424">
        <v>2</v>
      </c>
      <c r="C7" s="425"/>
      <c r="D7" s="426"/>
      <c r="E7" s="74">
        <v>3</v>
      </c>
      <c r="F7" s="74">
        <v>4</v>
      </c>
      <c r="G7" s="74">
        <v>5</v>
      </c>
      <c r="H7" s="74">
        <v>6</v>
      </c>
      <c r="I7" s="74">
        <v>7</v>
      </c>
    </row>
    <row r="8" spans="1:10" s="7" customFormat="1" ht="36" customHeight="1">
      <c r="A8" s="427" t="s">
        <v>9</v>
      </c>
      <c r="B8" s="428"/>
      <c r="C8" s="428"/>
      <c r="D8" s="428"/>
      <c r="E8" s="428"/>
      <c r="F8" s="428"/>
      <c r="G8" s="428"/>
      <c r="H8" s="429"/>
      <c r="I8" s="141">
        <f>+I10+I13</f>
        <v>-52387.21360000001</v>
      </c>
    </row>
    <row r="9" spans="1:10" s="2" customFormat="1" ht="24.75" customHeight="1">
      <c r="A9" s="149" t="s">
        <v>365</v>
      </c>
      <c r="B9" s="149" t="s">
        <v>366</v>
      </c>
      <c r="C9" s="149" t="s">
        <v>367</v>
      </c>
      <c r="D9" s="430" t="s">
        <v>142</v>
      </c>
      <c r="E9" s="430"/>
      <c r="F9" s="430"/>
      <c r="G9" s="430"/>
      <c r="H9" s="430"/>
      <c r="I9" s="150">
        <f>+I10</f>
        <v>-5000</v>
      </c>
    </row>
    <row r="10" spans="1:10" s="7" customFormat="1" ht="45.75" customHeight="1">
      <c r="A10" s="80" t="s">
        <v>368</v>
      </c>
      <c r="B10" s="434" t="s">
        <v>348</v>
      </c>
      <c r="C10" s="434"/>
      <c r="D10" s="434"/>
      <c r="E10" s="434"/>
      <c r="F10" s="434"/>
      <c r="G10" s="434"/>
      <c r="H10" s="434"/>
      <c r="I10" s="142">
        <f>+I11</f>
        <v>-5000</v>
      </c>
    </row>
    <row r="11" spans="1:10" s="7" customFormat="1" ht="27" customHeight="1">
      <c r="A11" s="80" t="s">
        <v>362</v>
      </c>
      <c r="B11" s="434" t="s">
        <v>363</v>
      </c>
      <c r="C11" s="434"/>
      <c r="D11" s="434"/>
      <c r="E11" s="79" t="s">
        <v>362</v>
      </c>
      <c r="F11" s="79" t="s">
        <v>362</v>
      </c>
      <c r="G11" s="80" t="s">
        <v>362</v>
      </c>
      <c r="H11" s="80" t="s">
        <v>362</v>
      </c>
      <c r="I11" s="142">
        <f>+I12</f>
        <v>-5000</v>
      </c>
    </row>
    <row r="12" spans="1:10" s="82" customFormat="1" ht="43.5" customHeight="1">
      <c r="A12" s="80" t="s">
        <v>369</v>
      </c>
      <c r="B12" s="434" t="s">
        <v>370</v>
      </c>
      <c r="C12" s="434"/>
      <c r="D12" s="434"/>
      <c r="E12" s="79" t="s">
        <v>364</v>
      </c>
      <c r="F12" s="79" t="s">
        <v>371</v>
      </c>
      <c r="G12" s="81">
        <v>5000000</v>
      </c>
      <c r="H12" s="81">
        <v>-1</v>
      </c>
      <c r="I12" s="142">
        <f>+G12*H12/1000</f>
        <v>-5000</v>
      </c>
      <c r="J12" s="78"/>
    </row>
    <row r="13" spans="1:10" s="4" customFormat="1">
      <c r="A13" s="146" t="s">
        <v>365</v>
      </c>
      <c r="B13" s="146" t="s">
        <v>418</v>
      </c>
      <c r="C13" s="146" t="s">
        <v>367</v>
      </c>
      <c r="D13" s="435" t="s">
        <v>22</v>
      </c>
      <c r="E13" s="435"/>
      <c r="F13" s="435"/>
      <c r="G13" s="435"/>
      <c r="H13" s="435"/>
      <c r="I13" s="147">
        <f>+I14+I18</f>
        <v>-47387.21360000001</v>
      </c>
      <c r="J13" s="148"/>
    </row>
    <row r="14" spans="1:10" ht="17.25" customHeight="1">
      <c r="A14" s="143" t="s">
        <v>419</v>
      </c>
      <c r="B14" s="422" t="s">
        <v>167</v>
      </c>
      <c r="C14" s="422"/>
      <c r="D14" s="422"/>
      <c r="E14" s="422"/>
      <c r="F14" s="422"/>
      <c r="G14" s="422"/>
      <c r="H14" s="422"/>
      <c r="I14" s="142">
        <f>+I15</f>
        <v>2575.8199999999997</v>
      </c>
    </row>
    <row r="15" spans="1:10" ht="17.25" customHeight="1">
      <c r="A15" s="143" t="s">
        <v>362</v>
      </c>
      <c r="B15" s="422" t="s">
        <v>363</v>
      </c>
      <c r="C15" s="422"/>
      <c r="D15" s="422"/>
      <c r="E15" s="144" t="s">
        <v>362</v>
      </c>
      <c r="F15" s="144" t="s">
        <v>362</v>
      </c>
      <c r="G15" s="143" t="s">
        <v>362</v>
      </c>
      <c r="H15" s="143" t="s">
        <v>362</v>
      </c>
      <c r="I15" s="142">
        <f>+I16+I17</f>
        <v>2575.8199999999997</v>
      </c>
    </row>
    <row r="16" spans="1:10" ht="48.75" customHeight="1">
      <c r="A16" s="143" t="s">
        <v>422</v>
      </c>
      <c r="B16" s="422" t="s">
        <v>421</v>
      </c>
      <c r="C16" s="422"/>
      <c r="D16" s="422"/>
      <c r="E16" s="144" t="s">
        <v>364</v>
      </c>
      <c r="F16" s="144" t="s">
        <v>420</v>
      </c>
      <c r="G16" s="81">
        <v>13.5</v>
      </c>
      <c r="H16" s="81">
        <v>-495350</v>
      </c>
      <c r="I16" s="142">
        <f>+G16*H16/1000</f>
        <v>-6687.2250000000004</v>
      </c>
    </row>
    <row r="17" spans="1:10" ht="56.25" customHeight="1">
      <c r="A17" s="143" t="s">
        <v>423</v>
      </c>
      <c r="B17" s="422" t="s">
        <v>421</v>
      </c>
      <c r="C17" s="422"/>
      <c r="D17" s="422"/>
      <c r="E17" s="144" t="s">
        <v>364</v>
      </c>
      <c r="F17" s="144" t="s">
        <v>420</v>
      </c>
      <c r="G17" s="130">
        <v>18.7</v>
      </c>
      <c r="H17" s="130">
        <v>495350</v>
      </c>
      <c r="I17" s="142">
        <f>+G17*H17/1000</f>
        <v>9263.0450000000001</v>
      </c>
    </row>
    <row r="18" spans="1:10">
      <c r="A18" s="143" t="s">
        <v>424</v>
      </c>
      <c r="B18" s="431" t="s">
        <v>126</v>
      </c>
      <c r="C18" s="432"/>
      <c r="D18" s="432"/>
      <c r="E18" s="432"/>
      <c r="F18" s="432"/>
      <c r="G18" s="432"/>
      <c r="H18" s="433"/>
      <c r="I18" s="142">
        <f>+I19</f>
        <v>-49963.03360000001</v>
      </c>
    </row>
    <row r="19" spans="1:10">
      <c r="A19" s="143" t="s">
        <v>362</v>
      </c>
      <c r="B19" s="422" t="s">
        <v>363</v>
      </c>
      <c r="C19" s="422"/>
      <c r="D19" s="422"/>
      <c r="E19" s="144" t="s">
        <v>362</v>
      </c>
      <c r="F19" s="144" t="s">
        <v>362</v>
      </c>
      <c r="G19" s="81" t="s">
        <v>362</v>
      </c>
      <c r="H19" s="81" t="s">
        <v>362</v>
      </c>
      <c r="I19" s="142">
        <f>+I20+I21</f>
        <v>-49963.03360000001</v>
      </c>
    </row>
    <row r="20" spans="1:10" ht="49.5" customHeight="1">
      <c r="A20" s="143" t="s">
        <v>425</v>
      </c>
      <c r="B20" s="422" t="s">
        <v>426</v>
      </c>
      <c r="C20" s="422"/>
      <c r="D20" s="422"/>
      <c r="E20" s="144" t="s">
        <v>364</v>
      </c>
      <c r="F20" s="144" t="s">
        <v>371</v>
      </c>
      <c r="G20" s="81">
        <v>166.4</v>
      </c>
      <c r="H20" s="145">
        <v>-604874</v>
      </c>
      <c r="I20" s="142">
        <v>-100651.03360000001</v>
      </c>
    </row>
    <row r="21" spans="1:10" ht="54" customHeight="1">
      <c r="A21" s="151" t="s">
        <v>428</v>
      </c>
      <c r="B21" s="423" t="s">
        <v>427</v>
      </c>
      <c r="C21" s="423"/>
      <c r="D21" s="423"/>
      <c r="E21" s="144" t="s">
        <v>364</v>
      </c>
      <c r="F21" s="144" t="s">
        <v>371</v>
      </c>
      <c r="G21" s="130">
        <v>115.2</v>
      </c>
      <c r="H21" s="130">
        <v>440000</v>
      </c>
      <c r="I21" s="142">
        <f>+G21*H21/1000</f>
        <v>50688</v>
      </c>
      <c r="J21" s="216"/>
    </row>
    <row r="22" spans="1:10">
      <c r="J22" s="295"/>
    </row>
  </sheetData>
  <mergeCells count="24">
    <mergeCell ref="F1:I1"/>
    <mergeCell ref="D2:J2"/>
    <mergeCell ref="A3:I3"/>
    <mergeCell ref="A4:I4"/>
    <mergeCell ref="A5:D5"/>
    <mergeCell ref="E5:E6"/>
    <mergeCell ref="F5:F6"/>
    <mergeCell ref="G5:I5"/>
    <mergeCell ref="B6:D6"/>
    <mergeCell ref="B19:D19"/>
    <mergeCell ref="B20:D20"/>
    <mergeCell ref="B21:D21"/>
    <mergeCell ref="B7:D7"/>
    <mergeCell ref="A8:H8"/>
    <mergeCell ref="D9:H9"/>
    <mergeCell ref="B17:D17"/>
    <mergeCell ref="B18:H18"/>
    <mergeCell ref="B10:H10"/>
    <mergeCell ref="B12:D12"/>
    <mergeCell ref="B11:D11"/>
    <mergeCell ref="B16:D16"/>
    <mergeCell ref="D13:H13"/>
    <mergeCell ref="B14:H14"/>
    <mergeCell ref="B15:D15"/>
  </mergeCells>
  <phoneticPr fontId="131" type="noConversion"/>
  <pageMargins left="0.25" right="0.25" top="0.75" bottom="0.75" header="0.3" footer="0.3"/>
  <pageSetup paperSize="9" scale="65" orientation="landscape" r:id="rId1"/>
  <colBreaks count="1" manualBreakCount="1">
    <brk id="9" max="12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07DA0-66E2-4573-B117-92AF86D6E0B2}">
  <dimension ref="A1:I63"/>
  <sheetViews>
    <sheetView tabSelected="1" topLeftCell="A16" zoomScaleNormal="100" zoomScaleSheetLayoutView="100" workbookViewId="0">
      <selection activeCell="A3" sqref="A3:I3"/>
    </sheetView>
  </sheetViews>
  <sheetFormatPr defaultColWidth="9.140625" defaultRowHeight="17.25"/>
  <cols>
    <col min="1" max="1" width="6.85546875" style="13" customWidth="1"/>
    <col min="2" max="2" width="6" style="13" customWidth="1"/>
    <col min="3" max="3" width="7" style="13" customWidth="1"/>
    <col min="4" max="4" width="18.42578125" style="13" customWidth="1"/>
    <col min="5" max="5" width="14.7109375" style="13" customWidth="1"/>
    <col min="6" max="6" width="73.5703125" style="13" customWidth="1"/>
    <col min="7" max="7" width="21.42578125" style="288" customWidth="1"/>
    <col min="8" max="8" width="23.5703125" style="288" customWidth="1"/>
    <col min="9" max="9" width="23" style="288" customWidth="1"/>
    <col min="10" max="16384" width="9.140625" style="13"/>
  </cols>
  <sheetData>
    <row r="1" spans="1:9" ht="65.25" customHeight="1">
      <c r="F1" s="334" t="s">
        <v>467</v>
      </c>
      <c r="G1" s="334"/>
      <c r="H1" s="334"/>
      <c r="I1" s="334"/>
    </row>
    <row r="2" spans="1:9" ht="17.25" customHeight="1">
      <c r="D2" s="364"/>
      <c r="E2" s="364"/>
      <c r="F2" s="364"/>
      <c r="G2" s="364"/>
      <c r="H2" s="364"/>
      <c r="I2" s="364"/>
    </row>
    <row r="3" spans="1:9" ht="47.25" customHeight="1">
      <c r="A3" s="365" t="s">
        <v>475</v>
      </c>
      <c r="B3" s="365"/>
      <c r="C3" s="365"/>
      <c r="D3" s="365"/>
      <c r="E3" s="365"/>
      <c r="F3" s="365"/>
      <c r="G3" s="365"/>
      <c r="H3" s="365"/>
      <c r="I3" s="365"/>
    </row>
    <row r="4" spans="1:9" ht="20.25" customHeight="1">
      <c r="A4" s="65"/>
      <c r="B4" s="65"/>
      <c r="C4" s="65"/>
      <c r="D4" s="60"/>
      <c r="E4" s="60"/>
      <c r="F4" s="60"/>
      <c r="G4" s="283"/>
      <c r="H4" s="283"/>
      <c r="I4" s="284" t="s">
        <v>55</v>
      </c>
    </row>
    <row r="5" spans="1:9" ht="63.75" customHeight="1">
      <c r="A5" s="355" t="s">
        <v>56</v>
      </c>
      <c r="B5" s="355"/>
      <c r="C5" s="355"/>
      <c r="D5" s="355" t="s">
        <v>10</v>
      </c>
      <c r="E5" s="355"/>
      <c r="F5" s="355" t="s">
        <v>57</v>
      </c>
      <c r="G5" s="443" t="s">
        <v>43</v>
      </c>
      <c r="H5" s="443"/>
      <c r="I5" s="444"/>
    </row>
    <row r="6" spans="1:9" ht="65.25" customHeight="1">
      <c r="A6" s="71" t="s">
        <v>59</v>
      </c>
      <c r="B6" s="71" t="s">
        <v>60</v>
      </c>
      <c r="C6" s="71" t="s">
        <v>61</v>
      </c>
      <c r="D6" s="57" t="s">
        <v>5</v>
      </c>
      <c r="E6" s="57" t="s">
        <v>6</v>
      </c>
      <c r="F6" s="355"/>
      <c r="G6" s="285" t="s">
        <v>11</v>
      </c>
      <c r="H6" s="286" t="s">
        <v>12</v>
      </c>
      <c r="I6" s="286" t="s">
        <v>13</v>
      </c>
    </row>
    <row r="7" spans="1:9" ht="24.75" customHeight="1">
      <c r="A7" s="346"/>
      <c r="B7" s="346"/>
      <c r="C7" s="346"/>
      <c r="D7" s="362"/>
      <c r="E7" s="362"/>
      <c r="F7" s="58" t="s">
        <v>62</v>
      </c>
      <c r="G7" s="135">
        <f>+G9+G42</f>
        <v>0</v>
      </c>
      <c r="H7" s="135">
        <f>+H9+H42</f>
        <v>0</v>
      </c>
      <c r="I7" s="135">
        <f>+I9+I42</f>
        <v>0</v>
      </c>
    </row>
    <row r="8" spans="1:9">
      <c r="A8" s="347"/>
      <c r="B8" s="347"/>
      <c r="C8" s="347"/>
      <c r="D8" s="363"/>
      <c r="E8" s="363"/>
      <c r="F8" s="56" t="s">
        <v>18</v>
      </c>
      <c r="G8" s="135"/>
      <c r="H8" s="135"/>
      <c r="I8" s="135"/>
    </row>
    <row r="9" spans="1:9" ht="24.75" customHeight="1">
      <c r="A9" s="346"/>
      <c r="B9" s="346"/>
      <c r="C9" s="346"/>
      <c r="D9" s="346"/>
      <c r="E9" s="346"/>
      <c r="F9" s="34" t="s">
        <v>9</v>
      </c>
      <c r="G9" s="135">
        <f>+G11</f>
        <v>1224</v>
      </c>
      <c r="H9" s="135">
        <f t="shared" ref="H9:I9" si="0">+H11</f>
        <v>76840.5</v>
      </c>
      <c r="I9" s="135">
        <f t="shared" si="0"/>
        <v>177114.5</v>
      </c>
    </row>
    <row r="10" spans="1:9" ht="24.75" customHeight="1">
      <c r="A10" s="347"/>
      <c r="B10" s="347"/>
      <c r="C10" s="347"/>
      <c r="D10" s="347"/>
      <c r="E10" s="347"/>
      <c r="F10" s="12" t="s">
        <v>18</v>
      </c>
      <c r="G10" s="135"/>
      <c r="H10" s="135"/>
      <c r="I10" s="135"/>
    </row>
    <row r="11" spans="1:9" s="65" customFormat="1">
      <c r="A11" s="342" t="s">
        <v>63</v>
      </c>
      <c r="B11" s="59"/>
      <c r="C11" s="59"/>
      <c r="D11" s="59"/>
      <c r="E11" s="59"/>
      <c r="F11" s="34" t="s">
        <v>23</v>
      </c>
      <c r="G11" s="135">
        <f>+G12</f>
        <v>1224</v>
      </c>
      <c r="H11" s="135">
        <f t="shared" ref="H11:I11" si="1">+H12</f>
        <v>76840.5</v>
      </c>
      <c r="I11" s="135">
        <f t="shared" si="1"/>
        <v>177114.5</v>
      </c>
    </row>
    <row r="12" spans="1:9" s="65" customFormat="1" ht="41.25" customHeight="1">
      <c r="A12" s="342"/>
      <c r="B12" s="350" t="s">
        <v>64</v>
      </c>
      <c r="C12" s="348"/>
      <c r="D12" s="348"/>
      <c r="E12" s="348"/>
      <c r="F12" s="34" t="s">
        <v>20</v>
      </c>
      <c r="G12" s="135">
        <f t="shared" ref="G12" si="2">+G14</f>
        <v>1224</v>
      </c>
      <c r="H12" s="135">
        <f>+H14</f>
        <v>76840.5</v>
      </c>
      <c r="I12" s="135">
        <f>+I14</f>
        <v>177114.5</v>
      </c>
    </row>
    <row r="13" spans="1:9" s="65" customFormat="1">
      <c r="A13" s="342"/>
      <c r="B13" s="350"/>
      <c r="C13" s="348"/>
      <c r="D13" s="348"/>
      <c r="E13" s="348"/>
      <c r="F13" s="12" t="s">
        <v>18</v>
      </c>
      <c r="G13" s="287"/>
      <c r="H13" s="287"/>
      <c r="I13" s="287"/>
    </row>
    <row r="14" spans="1:9" s="65" customFormat="1">
      <c r="A14" s="342"/>
      <c r="B14" s="350"/>
      <c r="C14" s="342" t="s">
        <v>21</v>
      </c>
      <c r="D14" s="348"/>
      <c r="E14" s="348"/>
      <c r="F14" s="34" t="s">
        <v>22</v>
      </c>
      <c r="G14" s="135">
        <f t="shared" ref="G14" si="3">+G16</f>
        <v>1224</v>
      </c>
      <c r="H14" s="135">
        <f>+H16</f>
        <v>76840.5</v>
      </c>
      <c r="I14" s="135">
        <f>+I16</f>
        <v>177114.5</v>
      </c>
    </row>
    <row r="15" spans="1:9" s="65" customFormat="1">
      <c r="A15" s="342"/>
      <c r="B15" s="350"/>
      <c r="C15" s="342"/>
      <c r="D15" s="348"/>
      <c r="E15" s="348"/>
      <c r="F15" s="12" t="s">
        <v>18</v>
      </c>
      <c r="G15" s="287"/>
      <c r="H15" s="287"/>
      <c r="I15" s="287"/>
    </row>
    <row r="16" spans="1:9" s="35" customFormat="1" ht="21" customHeight="1">
      <c r="A16" s="342"/>
      <c r="B16" s="350"/>
      <c r="C16" s="342"/>
      <c r="D16" s="351"/>
      <c r="E16" s="351"/>
      <c r="F16" s="34" t="s">
        <v>9</v>
      </c>
      <c r="G16" s="135">
        <f>+G18+G29</f>
        <v>1224</v>
      </c>
      <c r="H16" s="135">
        <f t="shared" ref="H16:I16" si="4">+H18+H29</f>
        <v>76840.5</v>
      </c>
      <c r="I16" s="135">
        <f t="shared" si="4"/>
        <v>177114.5</v>
      </c>
    </row>
    <row r="17" spans="1:9" ht="15.75" customHeight="1">
      <c r="A17" s="342"/>
      <c r="B17" s="350"/>
      <c r="C17" s="342"/>
      <c r="D17" s="351"/>
      <c r="E17" s="351"/>
      <c r="F17" s="12" t="s">
        <v>18</v>
      </c>
      <c r="G17" s="135"/>
      <c r="H17" s="135"/>
      <c r="I17" s="135"/>
    </row>
    <row r="18" spans="1:9" s="67" customFormat="1" ht="20.25" customHeight="1">
      <c r="A18" s="342"/>
      <c r="B18" s="350"/>
      <c r="C18" s="342"/>
      <c r="D18" s="342">
        <v>1022</v>
      </c>
      <c r="E18" s="355"/>
      <c r="F18" s="34" t="str">
        <f>+'Հավելված 4'!D9</f>
        <v>Գյուղատնտեսության խթանման ծրագիր</v>
      </c>
      <c r="G18" s="133">
        <f>G20</f>
        <v>0</v>
      </c>
      <c r="H18" s="133">
        <f t="shared" ref="H18:I18" si="5">H20</f>
        <v>75616.5</v>
      </c>
      <c r="I18" s="133">
        <f t="shared" si="5"/>
        <v>175890.5</v>
      </c>
    </row>
    <row r="19" spans="1:9" s="67" customFormat="1">
      <c r="A19" s="342"/>
      <c r="B19" s="350"/>
      <c r="C19" s="342"/>
      <c r="D19" s="342"/>
      <c r="E19" s="355"/>
      <c r="F19" s="58" t="s">
        <v>18</v>
      </c>
      <c r="G19" s="285"/>
      <c r="H19" s="133"/>
      <c r="I19" s="133"/>
    </row>
    <row r="20" spans="1:9" ht="41.25" customHeight="1">
      <c r="A20" s="342"/>
      <c r="B20" s="350"/>
      <c r="C20" s="342"/>
      <c r="D20" s="342"/>
      <c r="E20" s="342">
        <v>12021</v>
      </c>
      <c r="F20" s="12" t="s">
        <v>345</v>
      </c>
      <c r="G20" s="140">
        <f t="shared" ref="G20" si="6">+G22</f>
        <v>0</v>
      </c>
      <c r="H20" s="140">
        <f>+H22</f>
        <v>75616.5</v>
      </c>
      <c r="I20" s="140">
        <f>+I22</f>
        <v>175890.5</v>
      </c>
    </row>
    <row r="21" spans="1:9" ht="24.75" customHeight="1">
      <c r="A21" s="342"/>
      <c r="B21" s="350"/>
      <c r="C21" s="342"/>
      <c r="D21" s="342"/>
      <c r="E21" s="342"/>
      <c r="F21" s="12" t="s">
        <v>24</v>
      </c>
      <c r="G21" s="140"/>
      <c r="H21" s="140"/>
      <c r="I21" s="140"/>
    </row>
    <row r="22" spans="1:9" ht="27" customHeight="1">
      <c r="A22" s="342"/>
      <c r="B22" s="350"/>
      <c r="C22" s="342"/>
      <c r="D22" s="342"/>
      <c r="E22" s="342"/>
      <c r="F22" s="68" t="s">
        <v>9</v>
      </c>
      <c r="G22" s="140">
        <f t="shared" ref="G22" si="7">+G24</f>
        <v>0</v>
      </c>
      <c r="H22" s="140">
        <f>+H24</f>
        <v>75616.5</v>
      </c>
      <c r="I22" s="140">
        <f>+I24</f>
        <v>175890.5</v>
      </c>
    </row>
    <row r="23" spans="1:9" ht="42.75" customHeight="1">
      <c r="A23" s="342"/>
      <c r="B23" s="350"/>
      <c r="C23" s="342"/>
      <c r="D23" s="342"/>
      <c r="E23" s="342"/>
      <c r="F23" s="12" t="s">
        <v>25</v>
      </c>
      <c r="G23" s="140"/>
      <c r="H23" s="140"/>
      <c r="I23" s="140"/>
    </row>
    <row r="24" spans="1:9" ht="32.25" customHeight="1">
      <c r="A24" s="342"/>
      <c r="B24" s="350"/>
      <c r="C24" s="342"/>
      <c r="D24" s="342"/>
      <c r="E24" s="342"/>
      <c r="F24" s="12" t="s">
        <v>19</v>
      </c>
      <c r="G24" s="140">
        <f t="shared" ref="G24:I25" si="8">+G25</f>
        <v>0</v>
      </c>
      <c r="H24" s="140">
        <f t="shared" si="8"/>
        <v>75616.5</v>
      </c>
      <c r="I24" s="140">
        <f t="shared" si="8"/>
        <v>175890.5</v>
      </c>
    </row>
    <row r="25" spans="1:9">
      <c r="A25" s="342"/>
      <c r="B25" s="350"/>
      <c r="C25" s="342"/>
      <c r="D25" s="342"/>
      <c r="E25" s="342"/>
      <c r="F25" s="12" t="s">
        <v>26</v>
      </c>
      <c r="G25" s="140">
        <f t="shared" si="8"/>
        <v>0</v>
      </c>
      <c r="H25" s="140">
        <f t="shared" si="8"/>
        <v>75616.5</v>
      </c>
      <c r="I25" s="140">
        <f t="shared" si="8"/>
        <v>175890.5</v>
      </c>
    </row>
    <row r="26" spans="1:9" ht="24.75" customHeight="1">
      <c r="A26" s="342"/>
      <c r="B26" s="350"/>
      <c r="C26" s="342"/>
      <c r="D26" s="342"/>
      <c r="E26" s="342"/>
      <c r="F26" s="12" t="s">
        <v>31</v>
      </c>
      <c r="G26" s="140">
        <f t="shared" ref="G26:I27" si="9">G27</f>
        <v>0</v>
      </c>
      <c r="H26" s="140">
        <f t="shared" si="9"/>
        <v>75616.5</v>
      </c>
      <c r="I26" s="140">
        <f t="shared" si="9"/>
        <v>175890.5</v>
      </c>
    </row>
    <row r="27" spans="1:9" ht="34.5" customHeight="1">
      <c r="A27" s="342"/>
      <c r="B27" s="350"/>
      <c r="C27" s="342"/>
      <c r="D27" s="342"/>
      <c r="E27" s="342"/>
      <c r="F27" s="12" t="s">
        <v>32</v>
      </c>
      <c r="G27" s="140">
        <f t="shared" si="9"/>
        <v>0</v>
      </c>
      <c r="H27" s="140">
        <f t="shared" si="9"/>
        <v>75616.5</v>
      </c>
      <c r="I27" s="140">
        <f t="shared" si="9"/>
        <v>175890.5</v>
      </c>
    </row>
    <row r="28" spans="1:9" ht="35.25" customHeight="1">
      <c r="A28" s="342"/>
      <c r="B28" s="350"/>
      <c r="C28" s="342"/>
      <c r="D28" s="342"/>
      <c r="E28" s="342"/>
      <c r="F28" s="12" t="s">
        <v>112</v>
      </c>
      <c r="G28" s="140">
        <v>0</v>
      </c>
      <c r="H28" s="140">
        <f>+G28+75616.5</f>
        <v>75616.5</v>
      </c>
      <c r="I28" s="140">
        <v>175890.5</v>
      </c>
    </row>
    <row r="29" spans="1:9" ht="26.25" customHeight="1">
      <c r="A29" s="342"/>
      <c r="B29" s="350"/>
      <c r="C29" s="342"/>
      <c r="D29" s="342">
        <v>1086</v>
      </c>
      <c r="E29" s="341"/>
      <c r="F29" s="34" t="s">
        <v>117</v>
      </c>
      <c r="G29" s="135">
        <f>G31</f>
        <v>1224</v>
      </c>
      <c r="H29" s="135">
        <f t="shared" ref="H29:I29" si="10">H31</f>
        <v>1224</v>
      </c>
      <c r="I29" s="135">
        <f t="shared" si="10"/>
        <v>1224</v>
      </c>
    </row>
    <row r="30" spans="1:9">
      <c r="A30" s="342"/>
      <c r="B30" s="350"/>
      <c r="C30" s="342"/>
      <c r="D30" s="342"/>
      <c r="E30" s="341"/>
      <c r="F30" s="34" t="s">
        <v>18</v>
      </c>
      <c r="G30" s="140"/>
      <c r="H30" s="140"/>
      <c r="I30" s="140"/>
    </row>
    <row r="31" spans="1:9" ht="86.25">
      <c r="A31" s="342"/>
      <c r="B31" s="350"/>
      <c r="C31" s="342"/>
      <c r="D31" s="342"/>
      <c r="E31" s="342">
        <v>31003</v>
      </c>
      <c r="F31" s="34" t="s">
        <v>372</v>
      </c>
      <c r="G31" s="134">
        <v>1224</v>
      </c>
      <c r="H31" s="134">
        <v>1224</v>
      </c>
      <c r="I31" s="134">
        <v>1224</v>
      </c>
    </row>
    <row r="32" spans="1:9">
      <c r="A32" s="342"/>
      <c r="B32" s="350"/>
      <c r="C32" s="342"/>
      <c r="D32" s="342"/>
      <c r="E32" s="342"/>
      <c r="F32" s="12" t="s">
        <v>24</v>
      </c>
      <c r="G32" s="134"/>
      <c r="H32" s="134"/>
      <c r="I32" s="134"/>
    </row>
    <row r="33" spans="1:9" s="35" customFormat="1">
      <c r="A33" s="342"/>
      <c r="B33" s="350"/>
      <c r="C33" s="342"/>
      <c r="D33" s="342"/>
      <c r="E33" s="342"/>
      <c r="F33" s="12" t="s">
        <v>9</v>
      </c>
      <c r="G33" s="134">
        <v>1224</v>
      </c>
      <c r="H33" s="134">
        <v>1224</v>
      </c>
      <c r="I33" s="134">
        <v>1224</v>
      </c>
    </row>
    <row r="34" spans="1:9" ht="34.5">
      <c r="A34" s="342"/>
      <c r="B34" s="350"/>
      <c r="C34" s="342"/>
      <c r="D34" s="342"/>
      <c r="E34" s="342"/>
      <c r="F34" s="12" t="s">
        <v>25</v>
      </c>
      <c r="G34" s="134"/>
      <c r="H34" s="134"/>
      <c r="I34" s="134"/>
    </row>
    <row r="35" spans="1:9">
      <c r="A35" s="342"/>
      <c r="B35" s="350"/>
      <c r="C35" s="342"/>
      <c r="D35" s="342"/>
      <c r="E35" s="342"/>
      <c r="F35" s="12" t="s">
        <v>19</v>
      </c>
      <c r="G35" s="134">
        <v>1224</v>
      </c>
      <c r="H35" s="134">
        <v>1224</v>
      </c>
      <c r="I35" s="134">
        <v>1224</v>
      </c>
    </row>
    <row r="36" spans="1:9">
      <c r="A36" s="342"/>
      <c r="B36" s="350"/>
      <c r="C36" s="342"/>
      <c r="D36" s="342"/>
      <c r="E36" s="342"/>
      <c r="F36" s="12" t="s">
        <v>121</v>
      </c>
      <c r="G36" s="134">
        <v>1224</v>
      </c>
      <c r="H36" s="134">
        <v>1224</v>
      </c>
      <c r="I36" s="134">
        <v>1224</v>
      </c>
    </row>
    <row r="37" spans="1:9">
      <c r="A37" s="342"/>
      <c r="B37" s="350"/>
      <c r="C37" s="342"/>
      <c r="D37" s="342"/>
      <c r="E37" s="342"/>
      <c r="F37" s="12" t="s">
        <v>122</v>
      </c>
      <c r="G37" s="134">
        <v>1224</v>
      </c>
      <c r="H37" s="134">
        <v>1224</v>
      </c>
      <c r="I37" s="134">
        <v>1224</v>
      </c>
    </row>
    <row r="38" spans="1:9">
      <c r="A38" s="342"/>
      <c r="B38" s="350"/>
      <c r="C38" s="342"/>
      <c r="D38" s="342"/>
      <c r="E38" s="342"/>
      <c r="F38" s="12" t="s">
        <v>123</v>
      </c>
      <c r="G38" s="134">
        <v>1151.7</v>
      </c>
      <c r="H38" s="134">
        <v>1151.7</v>
      </c>
      <c r="I38" s="134">
        <v>1151.7</v>
      </c>
    </row>
    <row r="39" spans="1:9">
      <c r="A39" s="342"/>
      <c r="B39" s="350"/>
      <c r="C39" s="342"/>
      <c r="D39" s="342"/>
      <c r="E39" s="342"/>
      <c r="F39" s="12" t="s">
        <v>124</v>
      </c>
      <c r="G39" s="134">
        <v>1151.7</v>
      </c>
      <c r="H39" s="134">
        <v>1151.7</v>
      </c>
      <c r="I39" s="134">
        <v>1151.7</v>
      </c>
    </row>
    <row r="40" spans="1:9">
      <c r="A40" s="342"/>
      <c r="B40" s="350"/>
      <c r="C40" s="342"/>
      <c r="D40" s="342"/>
      <c r="E40" s="342"/>
      <c r="F40" s="12" t="s">
        <v>373</v>
      </c>
      <c r="G40" s="134">
        <v>72.3</v>
      </c>
      <c r="H40" s="134">
        <v>72.3</v>
      </c>
      <c r="I40" s="134">
        <v>72.3</v>
      </c>
    </row>
    <row r="41" spans="1:9">
      <c r="A41" s="342"/>
      <c r="B41" s="350"/>
      <c r="C41" s="342"/>
      <c r="D41" s="342"/>
      <c r="E41" s="342"/>
      <c r="F41" s="12" t="s">
        <v>374</v>
      </c>
      <c r="G41" s="134">
        <v>72.3</v>
      </c>
      <c r="H41" s="134">
        <v>72.3</v>
      </c>
      <c r="I41" s="134">
        <v>72.3</v>
      </c>
    </row>
    <row r="42" spans="1:9" s="35" customFormat="1" ht="24.75" customHeight="1">
      <c r="A42" s="356"/>
      <c r="B42" s="357"/>
      <c r="C42" s="357"/>
      <c r="D42" s="357"/>
      <c r="E42" s="358"/>
      <c r="F42" s="162" t="s">
        <v>66</v>
      </c>
      <c r="G42" s="135">
        <f t="shared" ref="G42" si="11">+G44</f>
        <v>-1224</v>
      </c>
      <c r="H42" s="135">
        <f>+H44</f>
        <v>-76840.5</v>
      </c>
      <c r="I42" s="135">
        <f t="shared" ref="I42" si="12">+I44</f>
        <v>-177114.5</v>
      </c>
    </row>
    <row r="43" spans="1:9" ht="27" customHeight="1">
      <c r="A43" s="359"/>
      <c r="B43" s="360"/>
      <c r="C43" s="360"/>
      <c r="D43" s="360"/>
      <c r="E43" s="361"/>
      <c r="F43" s="100" t="s">
        <v>18</v>
      </c>
      <c r="G43" s="140"/>
      <c r="H43" s="140"/>
      <c r="I43" s="140"/>
    </row>
    <row r="44" spans="1:9" ht="21.75" customHeight="1">
      <c r="A44" s="342">
        <v>11</v>
      </c>
      <c r="B44" s="355"/>
      <c r="C44" s="355"/>
      <c r="D44" s="355"/>
      <c r="E44" s="355"/>
      <c r="F44" s="162" t="s">
        <v>413</v>
      </c>
      <c r="G44" s="135">
        <f t="shared" ref="G44" si="13">G46</f>
        <v>-1224</v>
      </c>
      <c r="H44" s="135">
        <f>H46</f>
        <v>-76840.5</v>
      </c>
      <c r="I44" s="135">
        <f>I46</f>
        <v>-177114.5</v>
      </c>
    </row>
    <row r="45" spans="1:9" ht="24.75" customHeight="1">
      <c r="A45" s="342"/>
      <c r="B45" s="355"/>
      <c r="C45" s="355"/>
      <c r="D45" s="355"/>
      <c r="E45" s="355"/>
      <c r="F45" s="100" t="s">
        <v>18</v>
      </c>
      <c r="G45" s="135"/>
      <c r="H45" s="135"/>
      <c r="I45" s="135"/>
    </row>
    <row r="46" spans="1:9" ht="24.75" customHeight="1">
      <c r="A46" s="342"/>
      <c r="B46" s="349" t="s">
        <v>36</v>
      </c>
      <c r="C46" s="355"/>
      <c r="D46" s="355"/>
      <c r="E46" s="355"/>
      <c r="F46" s="162" t="s">
        <v>67</v>
      </c>
      <c r="G46" s="135">
        <f t="shared" ref="G46" si="14">G48</f>
        <v>-1224</v>
      </c>
      <c r="H46" s="135">
        <f>H48</f>
        <v>-76840.5</v>
      </c>
      <c r="I46" s="135">
        <f>I48</f>
        <v>-177114.5</v>
      </c>
    </row>
    <row r="47" spans="1:9" ht="24.75" customHeight="1">
      <c r="A47" s="342"/>
      <c r="B47" s="349"/>
      <c r="C47" s="355"/>
      <c r="D47" s="355"/>
      <c r="E47" s="355"/>
      <c r="F47" s="100" t="s">
        <v>18</v>
      </c>
      <c r="G47" s="135"/>
      <c r="H47" s="135"/>
      <c r="I47" s="135"/>
    </row>
    <row r="48" spans="1:9" ht="24.75" customHeight="1">
      <c r="A48" s="342"/>
      <c r="B48" s="349"/>
      <c r="C48" s="349" t="s">
        <v>36</v>
      </c>
      <c r="D48" s="355"/>
      <c r="E48" s="355"/>
      <c r="F48" s="162" t="s">
        <v>68</v>
      </c>
      <c r="G48" s="135">
        <f t="shared" ref="G48" si="15">G50</f>
        <v>-1224</v>
      </c>
      <c r="H48" s="135">
        <f>H50</f>
        <v>-76840.5</v>
      </c>
      <c r="I48" s="135">
        <f>I50</f>
        <v>-177114.5</v>
      </c>
    </row>
    <row r="49" spans="1:9" ht="24.75" customHeight="1">
      <c r="A49" s="342"/>
      <c r="B49" s="349"/>
      <c r="C49" s="349"/>
      <c r="D49" s="355"/>
      <c r="E49" s="355"/>
      <c r="F49" s="100" t="s">
        <v>18</v>
      </c>
      <c r="G49" s="135"/>
      <c r="H49" s="135"/>
      <c r="I49" s="135"/>
    </row>
    <row r="50" spans="1:9" ht="24.75" customHeight="1">
      <c r="A50" s="342"/>
      <c r="B50" s="349"/>
      <c r="C50" s="349"/>
      <c r="D50" s="355"/>
      <c r="E50" s="355"/>
      <c r="F50" s="58" t="s">
        <v>66</v>
      </c>
      <c r="G50" s="135">
        <f t="shared" ref="G50" si="16">G52</f>
        <v>-1224</v>
      </c>
      <c r="H50" s="135">
        <f>H52</f>
        <v>-76840.5</v>
      </c>
      <c r="I50" s="135">
        <f>I52</f>
        <v>-177114.5</v>
      </c>
    </row>
    <row r="51" spans="1:9" ht="24.75" customHeight="1">
      <c r="A51" s="342"/>
      <c r="B51" s="349"/>
      <c r="C51" s="349"/>
      <c r="D51" s="355"/>
      <c r="E51" s="355"/>
      <c r="F51" s="56" t="s">
        <v>18</v>
      </c>
      <c r="G51" s="135"/>
      <c r="H51" s="135"/>
      <c r="I51" s="135"/>
    </row>
    <row r="52" spans="1:9" ht="24.75" customHeight="1">
      <c r="A52" s="342"/>
      <c r="B52" s="349"/>
      <c r="C52" s="349"/>
      <c r="D52" s="341" t="s">
        <v>69</v>
      </c>
      <c r="E52" s="341"/>
      <c r="F52" s="12" t="s">
        <v>68</v>
      </c>
      <c r="G52" s="140">
        <f>+G54</f>
        <v>-1224</v>
      </c>
      <c r="H52" s="140">
        <f t="shared" ref="H52:I52" si="17">+H54</f>
        <v>-76840.5</v>
      </c>
      <c r="I52" s="140">
        <f t="shared" si="17"/>
        <v>-177114.5</v>
      </c>
    </row>
    <row r="53" spans="1:9" ht="24.75" customHeight="1">
      <c r="A53" s="342"/>
      <c r="B53" s="349"/>
      <c r="C53" s="349"/>
      <c r="D53" s="341"/>
      <c r="E53" s="341"/>
      <c r="F53" s="12" t="s">
        <v>18</v>
      </c>
      <c r="G53" s="287"/>
      <c r="H53" s="140"/>
      <c r="I53" s="140"/>
    </row>
    <row r="54" spans="1:9" ht="24.75" customHeight="1">
      <c r="A54" s="342"/>
      <c r="B54" s="349"/>
      <c r="C54" s="349"/>
      <c r="D54" s="341"/>
      <c r="E54" s="341" t="s">
        <v>70</v>
      </c>
      <c r="F54" s="12" t="s">
        <v>68</v>
      </c>
      <c r="G54" s="140">
        <f t="shared" ref="G54" si="18">G56</f>
        <v>-1224</v>
      </c>
      <c r="H54" s="140">
        <f>H56</f>
        <v>-76840.5</v>
      </c>
      <c r="I54" s="140">
        <f>I56</f>
        <v>-177114.5</v>
      </c>
    </row>
    <row r="55" spans="1:9" ht="24.75" customHeight="1">
      <c r="A55" s="342"/>
      <c r="B55" s="349"/>
      <c r="C55" s="349"/>
      <c r="D55" s="341"/>
      <c r="E55" s="341"/>
      <c r="F55" s="12" t="s">
        <v>24</v>
      </c>
      <c r="G55" s="140"/>
      <c r="H55" s="140"/>
      <c r="I55" s="140"/>
    </row>
    <row r="56" spans="1:9" ht="24.75" customHeight="1">
      <c r="A56" s="342"/>
      <c r="B56" s="349"/>
      <c r="C56" s="349"/>
      <c r="D56" s="341"/>
      <c r="E56" s="341"/>
      <c r="F56" s="68" t="s">
        <v>66</v>
      </c>
      <c r="G56" s="140">
        <f t="shared" ref="G56" si="19">G58</f>
        <v>-1224</v>
      </c>
      <c r="H56" s="140">
        <f>H58</f>
        <v>-76840.5</v>
      </c>
      <c r="I56" s="140">
        <f>I58</f>
        <v>-177114.5</v>
      </c>
    </row>
    <row r="57" spans="1:9" ht="38.25" customHeight="1">
      <c r="A57" s="342"/>
      <c r="B57" s="349"/>
      <c r="C57" s="349"/>
      <c r="D57" s="341"/>
      <c r="E57" s="341"/>
      <c r="F57" s="12" t="s">
        <v>25</v>
      </c>
      <c r="G57" s="140"/>
      <c r="H57" s="140"/>
      <c r="I57" s="140"/>
    </row>
    <row r="58" spans="1:9" ht="24.75" customHeight="1">
      <c r="A58" s="342"/>
      <c r="B58" s="349"/>
      <c r="C58" s="349"/>
      <c r="D58" s="341"/>
      <c r="E58" s="341"/>
      <c r="F58" s="12" t="s">
        <v>19</v>
      </c>
      <c r="G58" s="140">
        <f t="shared" ref="G58:I60" si="20">G59</f>
        <v>-1224</v>
      </c>
      <c r="H58" s="140">
        <f t="shared" si="20"/>
        <v>-76840.5</v>
      </c>
      <c r="I58" s="140">
        <f t="shared" si="20"/>
        <v>-177114.5</v>
      </c>
    </row>
    <row r="59" spans="1:9" ht="24.75" customHeight="1">
      <c r="A59" s="342"/>
      <c r="B59" s="349"/>
      <c r="C59" s="349"/>
      <c r="D59" s="341"/>
      <c r="E59" s="341"/>
      <c r="F59" s="12" t="s">
        <v>26</v>
      </c>
      <c r="G59" s="140">
        <f t="shared" si="20"/>
        <v>-1224</v>
      </c>
      <c r="H59" s="140">
        <f t="shared" si="20"/>
        <v>-76840.5</v>
      </c>
      <c r="I59" s="140">
        <f t="shared" si="20"/>
        <v>-177114.5</v>
      </c>
    </row>
    <row r="60" spans="1:9" ht="24.75" customHeight="1">
      <c r="A60" s="342"/>
      <c r="B60" s="349"/>
      <c r="C60" s="349"/>
      <c r="D60" s="341"/>
      <c r="E60" s="341"/>
      <c r="F60" s="12" t="s">
        <v>71</v>
      </c>
      <c r="G60" s="140">
        <f t="shared" si="20"/>
        <v>-1224</v>
      </c>
      <c r="H60" s="140">
        <f>H61</f>
        <v>-76840.5</v>
      </c>
      <c r="I60" s="140">
        <f t="shared" si="20"/>
        <v>-177114.5</v>
      </c>
    </row>
    <row r="61" spans="1:9" ht="24.75" customHeight="1">
      <c r="A61" s="342"/>
      <c r="B61" s="349"/>
      <c r="C61" s="349"/>
      <c r="D61" s="341"/>
      <c r="E61" s="341"/>
      <c r="F61" s="12" t="s">
        <v>72</v>
      </c>
      <c r="G61" s="140">
        <f>(G20+G31)*-1</f>
        <v>-1224</v>
      </c>
      <c r="H61" s="140">
        <f>(H20+H31)*-1</f>
        <v>-76840.5</v>
      </c>
      <c r="I61" s="140">
        <f>(I20+I31)*-1</f>
        <v>-177114.5</v>
      </c>
    </row>
    <row r="63" spans="1:9">
      <c r="G63" s="289"/>
      <c r="H63" s="289"/>
      <c r="I63" s="289"/>
    </row>
  </sheetData>
  <mergeCells count="44">
    <mergeCell ref="F1:I1"/>
    <mergeCell ref="D2:I2"/>
    <mergeCell ref="A3:I3"/>
    <mergeCell ref="A5:C5"/>
    <mergeCell ref="D5:E5"/>
    <mergeCell ref="F5:F6"/>
    <mergeCell ref="G5:I5"/>
    <mergeCell ref="E7:E8"/>
    <mergeCell ref="A9:A10"/>
    <mergeCell ref="B9:B10"/>
    <mergeCell ref="C9:C10"/>
    <mergeCell ref="D9:D10"/>
    <mergeCell ref="E9:E10"/>
    <mergeCell ref="A11:A41"/>
    <mergeCell ref="A7:A8"/>
    <mergeCell ref="B7:B8"/>
    <mergeCell ref="C7:C8"/>
    <mergeCell ref="D7:D8"/>
    <mergeCell ref="B12:B41"/>
    <mergeCell ref="C12:C13"/>
    <mergeCell ref="D12:D13"/>
    <mergeCell ref="E12:E13"/>
    <mergeCell ref="C14:C41"/>
    <mergeCell ref="D14:D15"/>
    <mergeCell ref="E14:E15"/>
    <mergeCell ref="D16:D17"/>
    <mergeCell ref="E16:E17"/>
    <mergeCell ref="D18:D28"/>
    <mergeCell ref="D29:D41"/>
    <mergeCell ref="E29:E30"/>
    <mergeCell ref="E31:E41"/>
    <mergeCell ref="E20:E28"/>
    <mergeCell ref="E18:E19"/>
    <mergeCell ref="E54:E61"/>
    <mergeCell ref="A42:E43"/>
    <mergeCell ref="A44:A61"/>
    <mergeCell ref="B44:E45"/>
    <mergeCell ref="B46:B61"/>
    <mergeCell ref="C46:E47"/>
    <mergeCell ref="C48:C61"/>
    <mergeCell ref="D48:E49"/>
    <mergeCell ref="D50:E51"/>
    <mergeCell ref="D52:D61"/>
    <mergeCell ref="E52:E53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</vt:i4>
      </vt:variant>
    </vt:vector>
  </HeadingPairs>
  <TitlesOfParts>
    <vt:vector size="13" baseType="lpstr">
      <vt:lpstr>Հավելված 1</vt:lpstr>
      <vt:lpstr>Հավելված 2 </vt:lpstr>
      <vt:lpstr>Հավելված 3</vt:lpstr>
      <vt:lpstr>Հավելված 4</vt:lpstr>
      <vt:lpstr>Հավելված 5</vt:lpstr>
      <vt:lpstr>Հավելված 6</vt:lpstr>
      <vt:lpstr>Հավելված 7</vt:lpstr>
      <vt:lpstr>Հավելված 8</vt:lpstr>
      <vt:lpstr>Հավելված 9</vt:lpstr>
      <vt:lpstr>Հավելված 10</vt:lpstr>
      <vt:lpstr>Հավելված 11</vt:lpstr>
      <vt:lpstr>'Հավելված 11'!Print_Area</vt:lpstr>
      <vt:lpstr>'Հավելված 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https:/mul2-mineconomy.gov.am/tasks/630588/oneclick/2867e7f705010c31e6b5bdd8da540d4f4e6cb5034412d69fa8e6e0541f8707c6.xlsx?token=1671c3474fe898c639fb94ad899a8efb</cp:keywords>
  <cp:lastModifiedBy>Alisa H. Melkumyan</cp:lastModifiedBy>
  <cp:lastPrinted>2026-06-11T07:27:54Z</cp:lastPrinted>
  <dcterms:created xsi:type="dcterms:W3CDTF">2023-03-09T21:03:30Z</dcterms:created>
  <dcterms:modified xsi:type="dcterms:W3CDTF">2026-06-17T06:31:58Z</dcterms:modified>
</cp:coreProperties>
</file>