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lkumyan\Desktop\2026 նախագծեր\պֆ նախագիծ\Հրատապ նախագիծ\08.09.2026\25.09.2026\"/>
    </mc:Choice>
  </mc:AlternateContent>
  <xr:revisionPtr revIDLastSave="0" documentId="13_ncr:1_{A509F297-A449-4FF4-B341-9A3DF0B5356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Հավելված 1" sheetId="16" r:id="rId1"/>
    <sheet name="Հավելված 2" sheetId="17" r:id="rId2"/>
    <sheet name="Հավելված 3" sheetId="18" r:id="rId3"/>
    <sheet name="Հավելված 4" sheetId="19" r:id="rId4"/>
    <sheet name="Հավելված 5" sheetId="23" r:id="rId5"/>
    <sheet name="Հավելված 6" sheetId="24" r:id="rId6"/>
  </sheets>
  <externalReferences>
    <externalReference r:id="rId7"/>
    <externalReference r:id="rId8"/>
    <externalReference r:id="rId9"/>
    <externalReference r:id="rId10"/>
  </externalReferences>
  <definedNames>
    <definedName name="\A">#REF!</definedName>
    <definedName name="_tab10" localSheetId="2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aaa">#REF!</definedName>
    <definedName name="aaaaa">#REF!</definedName>
    <definedName name="AgencyCode" localSheetId="2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_xlnm.Print_Area" localSheetId="1">'Հավելված 2'!$A$1:$G$47</definedName>
    <definedName name="_xlnm.Print_Area" localSheetId="5">'Հավելված 6'!$A$1:$G$11</definedName>
    <definedName name="_xlnm.Print_Titles" localSheetId="4">'Հավելված 5'!$4:$5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9" i="24" l="1"/>
  <c r="G68" i="24"/>
  <c r="G67" i="24"/>
  <c r="G66" i="24"/>
  <c r="G64" i="24"/>
  <c r="G62" i="24"/>
  <c r="G60" i="24"/>
  <c r="G59" i="24"/>
  <c r="G57" i="24"/>
  <c r="G56" i="24"/>
  <c r="G55" i="24"/>
  <c r="G54" i="24"/>
  <c r="G52" i="24" s="1"/>
  <c r="G50" i="24"/>
  <c r="G49" i="24"/>
  <c r="G47" i="24"/>
  <c r="G46" i="24"/>
  <c r="G45" i="24"/>
  <c r="G44" i="24" s="1"/>
  <c r="G42" i="24" s="1"/>
  <c r="G40" i="24"/>
  <c r="G39" i="24"/>
  <c r="G37" i="24"/>
  <c r="G36" i="24"/>
  <c r="G35" i="24" s="1"/>
  <c r="G34" i="24" s="1"/>
  <c r="G32" i="24" s="1"/>
  <c r="G30" i="24"/>
  <c r="G29" i="24"/>
  <c r="G27" i="24"/>
  <c r="G26" i="24" s="1"/>
  <c r="G25" i="24" s="1"/>
  <c r="G24" i="24" s="1"/>
  <c r="G22" i="24" s="1"/>
  <c r="G18" i="18"/>
  <c r="G126" i="17"/>
  <c r="G125" i="17"/>
  <c r="G124" i="17"/>
  <c r="G123" i="17"/>
  <c r="G121" i="17"/>
  <c r="G119" i="17"/>
  <c r="G135" i="17"/>
  <c r="G134" i="17" s="1"/>
  <c r="G133" i="17" s="1"/>
  <c r="G132" i="17" s="1"/>
  <c r="G130" i="17" s="1"/>
  <c r="G128" i="17" s="1"/>
  <c r="G115" i="17"/>
  <c r="G114" i="17" s="1"/>
  <c r="G113" i="17" s="1"/>
  <c r="G112" i="17" s="1"/>
  <c r="G110" i="17" s="1"/>
  <c r="G108" i="17" s="1"/>
  <c r="G106" i="17"/>
  <c r="G105" i="17" s="1"/>
  <c r="G103" i="17"/>
  <c r="G102" i="17" s="1"/>
  <c r="G96" i="17"/>
  <c r="G95" i="17"/>
  <c r="G93" i="17"/>
  <c r="G92" i="17"/>
  <c r="G91" i="17"/>
  <c r="G90" i="17" s="1"/>
  <c r="G88" i="17" s="1"/>
  <c r="J94" i="23" s="1"/>
  <c r="G86" i="17"/>
  <c r="G85" i="17"/>
  <c r="G83" i="17"/>
  <c r="G82" i="17" s="1"/>
  <c r="G81" i="17" s="1"/>
  <c r="G80" i="17" s="1"/>
  <c r="G78" i="17" s="1"/>
  <c r="J88" i="23" s="1"/>
  <c r="G76" i="17"/>
  <c r="G75" i="17" s="1"/>
  <c r="G73" i="17"/>
  <c r="G72" i="17"/>
  <c r="C12" i="16"/>
  <c r="D82" i="23" s="1"/>
  <c r="G64" i="17"/>
  <c r="G63" i="17" s="1"/>
  <c r="G62" i="17" s="1"/>
  <c r="G61" i="17" s="1"/>
  <c r="G59" i="17" s="1"/>
  <c r="G57" i="17" s="1"/>
  <c r="G11" i="16" s="1"/>
  <c r="J14" i="19" s="1"/>
  <c r="G20" i="24" l="1"/>
  <c r="G18" i="24" s="1"/>
  <c r="G16" i="24" s="1"/>
  <c r="G14" i="24" s="1"/>
  <c r="G12" i="24" s="1"/>
  <c r="G11" i="24" s="1"/>
  <c r="G9" i="24" s="1"/>
  <c r="G90" i="24"/>
  <c r="G89" i="24" s="1"/>
  <c r="G88" i="24" s="1"/>
  <c r="G87" i="24" s="1"/>
  <c r="G85" i="24" s="1"/>
  <c r="G83" i="24" s="1"/>
  <c r="G81" i="24" s="1"/>
  <c r="G79" i="24" s="1"/>
  <c r="G77" i="24" s="1"/>
  <c r="G75" i="24" s="1"/>
  <c r="G73" i="24" s="1"/>
  <c r="G71" i="24" s="1"/>
  <c r="G7" i="24"/>
  <c r="G71" i="17"/>
  <c r="G70" i="17" s="1"/>
  <c r="G68" i="17" s="1"/>
  <c r="J82" i="23" s="1"/>
  <c r="G101" i="17"/>
  <c r="G100" i="17" s="1"/>
  <c r="G98" i="17" s="1"/>
  <c r="J14" i="23"/>
  <c r="G15" i="16"/>
  <c r="G16" i="16"/>
  <c r="J71" i="23"/>
  <c r="J70" i="23"/>
  <c r="G68" i="23"/>
  <c r="G73" i="19"/>
  <c r="G66" i="17" l="1"/>
  <c r="G185" i="17" s="1"/>
  <c r="J100" i="23"/>
  <c r="G14" i="16"/>
  <c r="G117" i="17"/>
  <c r="G146" i="17"/>
  <c r="G145" i="17" s="1"/>
  <c r="G144" i="17" s="1"/>
  <c r="G143" i="17" s="1"/>
  <c r="G141" i="17" s="1"/>
  <c r="G139" i="17" s="1"/>
  <c r="G24" i="18" l="1"/>
  <c r="G22" i="16"/>
  <c r="J71" i="19" l="1"/>
  <c r="G23" i="18"/>
  <c r="J22" i="23"/>
  <c r="F62" i="24"/>
  <c r="F18" i="24"/>
  <c r="J66" i="23" l="1"/>
  <c r="F108" i="17" l="1"/>
  <c r="J50" i="23"/>
  <c r="H22" i="23"/>
  <c r="H21" i="23"/>
  <c r="F19" i="19" l="1"/>
  <c r="G17" i="18" l="1"/>
  <c r="G16" i="18" s="1"/>
  <c r="J49" i="19"/>
  <c r="J44" i="23" s="1"/>
  <c r="J44" i="19" l="1"/>
  <c r="J39" i="23" s="1"/>
  <c r="J38" i="23" s="1"/>
  <c r="J43" i="19" l="1"/>
  <c r="A93" i="23" l="1"/>
  <c r="G96" i="23"/>
  <c r="A87" i="23" l="1"/>
  <c r="H91" i="23"/>
  <c r="H97" i="23" s="1"/>
  <c r="H96" i="17"/>
  <c r="I86" i="17"/>
  <c r="I76" i="17"/>
  <c r="H76" i="17"/>
  <c r="H107" i="17"/>
  <c r="J49" i="23" l="1"/>
  <c r="G56" i="17"/>
  <c r="G21" i="18"/>
  <c r="G20" i="18" s="1"/>
  <c r="G19" i="18" s="1"/>
  <c r="G28" i="17"/>
  <c r="G27" i="17" s="1"/>
  <c r="G26" i="17" s="1"/>
  <c r="G25" i="17" s="1"/>
  <c r="G24" i="17" s="1"/>
  <c r="G22" i="17" s="1"/>
  <c r="G20" i="17" s="1"/>
  <c r="G18" i="17" s="1"/>
  <c r="J55" i="19" s="1"/>
  <c r="J54" i="19" s="1"/>
  <c r="G17" i="16"/>
  <c r="G11" i="23" l="1"/>
  <c r="F10" i="23"/>
  <c r="E9" i="23"/>
  <c r="D9" i="23"/>
  <c r="G25" i="19" l="1"/>
  <c r="G20" i="23" s="1"/>
  <c r="F24" i="19"/>
  <c r="F19" i="23" s="1"/>
  <c r="E23" i="19"/>
  <c r="E18" i="23" s="1"/>
  <c r="D23" i="19"/>
  <c r="D18" i="23" s="1"/>
  <c r="G11" i="19"/>
  <c r="F10" i="19"/>
  <c r="E9" i="19"/>
  <c r="D9" i="19"/>
  <c r="G55" i="17"/>
  <c r="G54" i="17" s="1"/>
  <c r="G53" i="17" s="1"/>
  <c r="G52" i="17" s="1"/>
  <c r="G50" i="17" s="1"/>
  <c r="G48" i="17" s="1"/>
  <c r="G13" i="16" l="1"/>
  <c r="J23" i="19" s="1"/>
  <c r="J9" i="19"/>
  <c r="J9" i="23" s="1"/>
  <c r="G15" i="18"/>
  <c r="G14" i="18" s="1"/>
  <c r="G13" i="18" s="1"/>
  <c r="J18" i="23" l="1"/>
  <c r="J8" i="23" s="1"/>
  <c r="J86" i="23"/>
  <c r="J104" i="23" l="1"/>
  <c r="H104" i="17"/>
  <c r="G46" i="17" l="1"/>
  <c r="I96" i="17"/>
  <c r="H86" i="17"/>
  <c r="J92" i="23" l="1"/>
  <c r="I107" i="17"/>
  <c r="E18" i="19"/>
  <c r="J99" i="23"/>
  <c r="G184" i="17" l="1"/>
  <c r="G183" i="17" s="1"/>
  <c r="G182" i="17" s="1"/>
  <c r="G180" i="17" s="1"/>
  <c r="G178" i="17" s="1"/>
  <c r="G27" i="16" s="1"/>
  <c r="J88" i="19" s="1"/>
  <c r="J87" i="19" s="1"/>
  <c r="G193" i="17"/>
  <c r="J98" i="23"/>
  <c r="J22" i="19" s="1"/>
  <c r="J87" i="23"/>
  <c r="J23" i="23"/>
  <c r="G84" i="23"/>
  <c r="F83" i="23"/>
  <c r="J81" i="23"/>
  <c r="E82" i="23"/>
  <c r="G20" i="19"/>
  <c r="G28" i="16" l="1"/>
  <c r="J107" i="23"/>
  <c r="J93" i="23"/>
  <c r="J18" i="19" s="1"/>
  <c r="J8" i="19" s="1"/>
  <c r="E100" i="23"/>
  <c r="E88" i="23"/>
  <c r="E94" i="23" s="1"/>
  <c r="F101" i="23"/>
  <c r="F89" i="23"/>
  <c r="F95" i="23" s="1"/>
  <c r="G102" i="23"/>
  <c r="G90" i="23"/>
  <c r="D18" i="19"/>
  <c r="D100" i="23" l="1"/>
  <c r="D88" i="23"/>
  <c r="D94" i="23" s="1"/>
  <c r="G12" i="16"/>
  <c r="J28" i="19" l="1"/>
  <c r="G155" i="17" l="1"/>
  <c r="G154" i="17" s="1"/>
  <c r="G153" i="17" s="1"/>
  <c r="G152" i="17" s="1"/>
  <c r="G150" i="17" s="1"/>
  <c r="G148" i="17" s="1"/>
  <c r="G164" i="17"/>
  <c r="G163" i="17" s="1"/>
  <c r="G162" i="17" s="1"/>
  <c r="G161" i="17" s="1"/>
  <c r="G159" i="17" s="1"/>
  <c r="G157" i="17" s="1"/>
  <c r="J72" i="23" l="1"/>
  <c r="G137" i="17"/>
  <c r="J76" i="23"/>
  <c r="J81" i="19"/>
  <c r="G24" i="16"/>
  <c r="J77" i="19"/>
  <c r="J70" i="19" s="1"/>
  <c r="G27" i="18"/>
  <c r="G26" i="18" s="1"/>
  <c r="G22" i="18" s="1"/>
  <c r="G12" i="18" s="1"/>
  <c r="G23" i="16"/>
  <c r="J65" i="23" l="1"/>
  <c r="B13" i="18"/>
  <c r="G44" i="17" l="1"/>
  <c r="G21" i="16" l="1"/>
  <c r="G9" i="16"/>
  <c r="G38" i="17"/>
  <c r="G37" i="17" s="1"/>
  <c r="G36" i="17" s="1"/>
  <c r="G35" i="17" s="1"/>
  <c r="G33" i="17" s="1"/>
  <c r="G31" i="17" s="1"/>
  <c r="J60" i="23" l="1"/>
  <c r="J59" i="23" s="1"/>
  <c r="G29" i="17"/>
  <c r="J65" i="19"/>
  <c r="J64" i="19" s="1"/>
  <c r="G20" i="16"/>
  <c r="H10" i="16" s="1"/>
  <c r="G11" i="18" l="1"/>
  <c r="F46" i="17"/>
  <c r="G42" i="17" l="1"/>
  <c r="G40" i="17" s="1"/>
  <c r="G16" i="17" l="1"/>
  <c r="G19" i="16" l="1"/>
  <c r="G8" i="16" s="1"/>
  <c r="H9" i="16"/>
  <c r="J7" i="19"/>
  <c r="J7" i="23"/>
  <c r="G14" i="17"/>
  <c r="G12" i="17" s="1"/>
  <c r="G11" i="17" s="1"/>
  <c r="G9" i="17" l="1"/>
  <c r="G192" i="17" l="1"/>
  <c r="G191" i="17" s="1"/>
  <c r="G190" i="17" s="1"/>
  <c r="G188" i="17" s="1"/>
  <c r="G186" i="17" s="1"/>
  <c r="G176" i="17" l="1"/>
  <c r="G174" i="17" s="1"/>
  <c r="G172" i="17" s="1"/>
  <c r="G170" i="17" s="1"/>
  <c r="G168" i="17" s="1"/>
  <c r="G166" i="17" s="1"/>
  <c r="G7" i="17" s="1"/>
  <c r="J111" i="23"/>
  <c r="J106" i="23" s="1"/>
  <c r="J105" i="23" s="1"/>
  <c r="J93" i="19"/>
  <c r="J92" i="19" s="1"/>
  <c r="J86" i="19" s="1"/>
  <c r="J6" i="19" s="1"/>
  <c r="G26" i="16" l="1"/>
  <c r="G25" i="16" s="1"/>
  <c r="G7" i="16" s="1"/>
  <c r="J6" i="23"/>
</calcChain>
</file>

<file path=xl/sharedStrings.xml><?xml version="1.0" encoding="utf-8"?>
<sst xmlns="http://schemas.openxmlformats.org/spreadsheetml/2006/main" count="676" uniqueCount="252">
  <si>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</si>
  <si>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</si>
  <si>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</si>
  <si>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</si>
  <si>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</si>
  <si>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</si>
  <si>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</si>
  <si>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</si>
  <si>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</si>
  <si>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</si>
  <si>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</si>
  <si>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</si>
  <si>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</si>
  <si>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</si>
  <si>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</si>
  <si>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</si>
  <si>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</si>
  <si>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</si>
  <si>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</si>
  <si>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</si>
  <si>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</si>
  <si>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</si>
  <si>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</si>
  <si>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</si>
  <si>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</si>
  <si>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</si>
  <si>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</si>
  <si>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ՍՈՒԲՍԻԴԻԱՆԵՐ</t>
  </si>
  <si>
    <t xml:space="preserve"> Սուբսիդիաներ ոչ պետական կազմակերպություններին</t>
  </si>
  <si>
    <t>Գյուղատնտեսության խթանման ծրագիր</t>
  </si>
  <si>
    <t xml:space="preserve"> Տրանսֆերտների տրամադրում </t>
  </si>
  <si>
    <t xml:space="preserve"> - Այլ ընթացիկ դրամաշնորհներ</t>
  </si>
  <si>
    <t>01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</si>
  <si>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</si>
  <si>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</si>
  <si>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</si>
  <si>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</si>
  <si>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փոփոխությունները (ավելացումներ նշված են դրական նշանով, նվազեցումները՝ փակագծերում)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</si>
  <si>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</si>
  <si>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</si>
  <si>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Ծառայությունների մատուցում</t>
  </si>
  <si>
    <t>Տրանսֆերտների տրամադրում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</si>
  <si>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</si>
  <si>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</si>
  <si>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</si>
  <si>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</si>
  <si>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</si>
  <si>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</si>
  <si>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</si>
  <si>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</si>
  <si>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</si>
  <si>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</si>
  <si>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</si>
  <si>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</si>
  <si>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</si>
  <si>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</si>
  <si>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</si>
  <si>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 xml:space="preserve"> 04</t>
  </si>
  <si>
    <t>02</t>
  </si>
  <si>
    <t xml:space="preserve"> - Սուբսիդիաներ ոչ  պետական ոչ ֆինանսական կազմակերպություններին</t>
  </si>
  <si>
    <t xml:space="preserve"> ՀՀ կառավարություն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</si>
  <si>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</si>
  <si>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</si>
  <si>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</si>
  <si>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</si>
  <si>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</si>
  <si>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</si>
  <si>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>___________  ___-ի N _______ -Ն    որոշման</t>
  </si>
  <si>
    <t>Ընդամենը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</si>
  <si>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</si>
  <si>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</si>
  <si>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</si>
  <si>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</si>
  <si>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</si>
  <si>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</si>
  <si>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</si>
  <si>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</si>
  <si>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</si>
  <si>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</si>
  <si>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</si>
  <si>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</si>
  <si>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</si>
  <si>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</si>
  <si>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</si>
  <si>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</si>
  <si>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ՀՀ կառավարության 2026 թվականի </t>
  </si>
  <si>
    <t xml:space="preserve"> - Այլ ընթացիկ դրամաշնորհներ համայնքներին</t>
  </si>
  <si>
    <t xml:space="preserve"> Գյուղատնտեսության արդիականացման ծրագիր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</si>
  <si>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</si>
  <si>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</si>
  <si>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Ներդրումների և արտահանման խթանման ծրագիր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</si>
  <si>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</si>
  <si>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</si>
  <si>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</si>
  <si>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</si>
  <si>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>1187</t>
  </si>
  <si>
    <t>Գյուղատնտեսության արդիականացման ծրագիր</t>
  </si>
  <si>
    <t>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</si>
  <si>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Ոռոգման արդիական համակարգեր ներդրված հողատարածքների և տոհմային կենդանիների տեսակարար կշռի ավելացում</t>
  </si>
  <si>
    <t xml:space="preserve"> 1022 </t>
  </si>
  <si>
    <t xml:space="preserve"> Գյուղատնտեսության խթանման ծրագիր </t>
  </si>
  <si>
    <t xml:space="preserve"> 1165 </t>
  </si>
  <si>
    <t xml:space="preserve"> Ներդրումների և արտահանման խթանման ծրագիր </t>
  </si>
  <si>
    <t xml:space="preserve"> 1187 </t>
  </si>
  <si>
    <t xml:space="preserve"> Գյուղատնտեսության արդիականացման ծրագիր </t>
  </si>
  <si>
    <t xml:space="preserve"> Շահառուների ընտրության չափորոշիչները` ՀՀ գյուղատնտեսական տնտեսավարողներ՛ ընտրված համաձայն ՀՀ կառավարության 2024 թվականի օգոստոսի 22-ի N 1392-Լ որոշմամբ հաստատված ծրագրի չափանիշների </t>
  </si>
  <si>
    <t xml:space="preserve"> ՀԻՄՆԱԿԱՆ ԲԱԺԻՆՆԵՐԻՆ ՉԴԱՍՎՈՂ ՊԱՀՈՒՍՏԱՅԻՆ ՖՈՆԴԵՐ</t>
  </si>
  <si>
    <t xml:space="preserve"> Հայաստանի Հանրապետությունից արտահանման սահմանափակման ներքո գտնվող ՀՀ ծագման որոշ ապրանքների՛ Հայաստանի Հանրապետությունում իրացմանն աջակցություն</t>
  </si>
  <si>
    <t>1165 - 12011</t>
  </si>
  <si>
    <t>Հայաստանի Հանրապետությունից արտահանման սահմանափակման ներքո գտնվող ՀՀ ծագման որոշ ապրանքների՛ Հայաստանի Հանրապետությունում իրացմանն աջակցություն</t>
  </si>
  <si>
    <t>Թիրախային ապրանքներ արտադրող և սեփական արտադրանքը իրացնող տնտեսավարողներին օժանդակության տրամադրում՛ ՀՀ-ում իրացման յուրաքանչյուր տոննայի համար՛ 10.0 հազար դրամի չափով</t>
  </si>
  <si>
    <t xml:space="preserve">ՀՀ կառավարության կողմից հաստատված համապատասխան ծրագրի չափանիշները բավարարող շահառուներ </t>
  </si>
  <si>
    <t xml:space="preserve"> 1165 - 12011 </t>
  </si>
  <si>
    <t xml:space="preserve"> Թիրախային ապրանքներ արտադրող և սեփական արտադրանքը իրացնող տնտեսավարողներին օժանդակության տրամադրում՛ ՀՀ-ում իրացման յուրաքանչյուր տոննայի համար՛ 10.0 հազար դրամի չափով </t>
  </si>
  <si>
    <t xml:space="preserve"> Շահառուների ընտրության չափորոշիչները` ՀՀ կառավարության 2025 թվականի մարտի 20-ի N-338-Լ որոշմամբ հաստատված ծրագրի չափանիշները բավարարող տնտեսավարող սուբյեկտներ </t>
  </si>
  <si>
    <t>Արտահանման սահմանափակմամբ Հայաստանի Հանրապետության ծագման որոշ ապրանքների` Հայաստանի Հանրապետությունում իրացման ծավալ, տոննա</t>
  </si>
  <si>
    <t xml:space="preserve"> Տնամերձ հողամասերում այգեհիմնման և ոռոգման արդիական  համակարգերի ներդրման աջակցություն</t>
  </si>
  <si>
    <t xml:space="preserve"> «Խելացի» անասնաշենքերի կառուցման կամ վերակառուցման և  դրանց տեխնոլոգիական ապահովման աջակցության ծրագրի շրջանակներում աջակցություն</t>
  </si>
  <si>
    <t>1187-12019</t>
  </si>
  <si>
    <t>Տնամերձ հողամասերում այգեհիմնման և ոռոգման արդիական  համակարգերի ներդրման աջակցություն</t>
  </si>
  <si>
    <t xml:space="preserve">ՀՀ Իջևան համայնքի Ծաղկավան, Կիրանց, Բերքաբեր և Խաշթառակ բնակավայրերի տնամերձ հողամասերում այգեհիմնման և ոռոգման արդիական համակարգերի ներդրման խթանում </t>
  </si>
  <si>
    <t>«Խելացի» անասնաշենքերի կառուցման կամ վերակառուցման և  դրանց տեխնոլոգիական ապահովման աջակցության ծրագրի շրջանակներում աջակցություն</t>
  </si>
  <si>
    <t>Խելացի անասնաշենքերի կառուցման կամ վերակառուցման և դրանց տեխնոլոգիական ապահովման համար ծախսերի մասնակիփոխհատուցում</t>
  </si>
  <si>
    <t>1187 - 12024</t>
  </si>
  <si>
    <t xml:space="preserve"> 1187 - 12019 </t>
  </si>
  <si>
    <t xml:space="preserve"> ՀՀ Իջևան համայնքի Ծաղկավան, Կիրանց, Բերքաբեր և Խաշթառակ բնակավայրերի տնամերձ հողամասերում այգեհիմնման և ոռոգման արդիական համակարգերի ներդրման խթանում  </t>
  </si>
  <si>
    <t xml:space="preserve"> Շահառուների ընտրության չափորոշիչները` ՀՀ կառավարության 2025 թվականի հունիսի 12-ի N 780-Լ որոշմանը համապատասխանող շահառուներ </t>
  </si>
  <si>
    <t xml:space="preserve"> 1187 - 12024 </t>
  </si>
  <si>
    <t xml:space="preserve"> Խելացի անասնաշենքերի կառուցման կամ վերակառուցման և դրանց տեխնոլոգիական ապահովման համար ծախսերի մասնակիփոխհատուցում </t>
  </si>
  <si>
    <t>Կառուցվող/վերակառուցվող խելացի անասնաշենքեր  3-րդ մոդել, /1-ին և 2-րդ փուլ/, հատ</t>
  </si>
  <si>
    <t xml:space="preserve"> Ծառայությունը մատուցողի անվանումը` Մասնագիտացված կազմակերպություններ </t>
  </si>
  <si>
    <t xml:space="preserve"> 1058 </t>
  </si>
  <si>
    <t xml:space="preserve"> Էկոնոմիկայի ոլորտում պետական քաղաքականության մշակում, ծրագրերի համակարգում և մոնիտորինգ </t>
  </si>
  <si>
    <t xml:space="preserve"> 1058 - 11002 </t>
  </si>
  <si>
    <t xml:space="preserve"> ԱՀԿ-ում ՀՀ տնտեսական շահերի ներկայացում և պաշտպանություն, ՀՀ առևտրատնտեսական քաղաքականության զարգացմանը, արտահանումների խթանմանը և ներդրումների ներգրավմանն ուղղված գործունեություն արտերկրում </t>
  </si>
  <si>
    <t xml:space="preserve"> Ծառայությունը մատուցողի անվանումը`  ՀՀ էկոնոմիկայի նախարարություն </t>
  </si>
  <si>
    <t>Դեսպանակալ երկրի հետ տարեկան առևտրաշրջանառության ծավալների աճ, առնվազն տոկոս</t>
  </si>
  <si>
    <t>Հայաստանում և դեսպանակալ երկրում գործարար համաժողովների կազմակերպում, հատ</t>
  </si>
  <si>
    <t>Դեսպանակալ երկրում ոլորտային ցուցահանդեսներին հայ արտադրողների մասնակցության ապահովում, ցուցահանդես</t>
  </si>
  <si>
    <t>Դեսպանակալ երկրի գործարարների համար Հայաստանի ներդրումային և գործարար միջավայրի մասին տեղեկատվության տարածում, անգամ</t>
  </si>
  <si>
    <t>Դեսպանակալ երկրից դեպի Հայաստան  տարեկան զբասաշրջիկների թվի աճ, տոկոս</t>
  </si>
  <si>
    <t>(10-15)</t>
  </si>
  <si>
    <t>Դեսպանակալ երկրում կազմակերպված կամ աջակցված բիզնես միջոցառումներ (ցուցահանդեսներ, գործարար համաժողովներ), քանակ</t>
  </si>
  <si>
    <t>Ներդրումային գործարքներ կամ համաձայնագրեր, քանակ</t>
  </si>
  <si>
    <t>Շուկայի եռամսյակային ամփոփագրեր (մարկետ բրիֆներ), քանակ</t>
  </si>
  <si>
    <t>Թեմատիկ կամ ոլորտային վերլուծական հաշվետվություններ, քանակ</t>
  </si>
  <si>
    <t>Տարեկան ռազմավարական հաշվետվության պատրաստում, քանակ</t>
  </si>
  <si>
    <t xml:space="preserve"> ԲԳԿ </t>
  </si>
  <si>
    <t>2026 թվականին կաթի արտադրության համար սուբսիդավորման տրամադրման միջոցառում</t>
  </si>
  <si>
    <t xml:space="preserve"> Շահառուների ընտրության չափորոշիչները` ՀՀ կառավարության 2026 թվականի մայիսի 8-ի N 640-Լ որոշմամբ հաստատված ծրագրի չափանիշները բավարարող շահառուներ </t>
  </si>
  <si>
    <t>Հանրապետության մարզերում կաթի
արտադրության գործընթացին աջակցելու նպատակով սուբսիդավորել կաթի
արտադրությամբ զբաղվող տնտեսավարող սուբյեկտներին</t>
  </si>
  <si>
    <t>ՀՀ Արագածոտնի մարզպետի աշխատակազմ</t>
  </si>
  <si>
    <t>Սուբսիդավորման ենթակա կովերի գլխաքանակը,
հազար գլուխ</t>
  </si>
  <si>
    <t>ՀՀ Սյունիքի մարզպետի աշխատակազմ</t>
  </si>
  <si>
    <t xml:space="preserve"> ՀՀ Գեղարքունիքի մարզպետի աշխատակազմ</t>
  </si>
  <si>
    <t xml:space="preserve"> ՀՀ Շիրակի մարզպետի աշխատակազմ</t>
  </si>
  <si>
    <t xml:space="preserve"> ՀՀ Սյունիքի մարզպետի աշխատակազմ</t>
  </si>
  <si>
    <t xml:space="preserve"> ՀՀ Արագածոտնի մարզպետի աշխատակազմ</t>
  </si>
  <si>
    <t xml:space="preserve">ԲՍԿ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</si>
  <si>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</si>
  <si>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</si>
  <si>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</si>
  <si>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Հավելված 5
ՀՀ կառավարության 2026 թվականի
____________ի  N _____-Ն որոշման</t>
  </si>
  <si>
    <t>1022 - 11002</t>
  </si>
  <si>
    <t>Պետական աջակցություն Հայաստանի Հանրապետության գյուղատնտեսական ծրագրերի իրականացմանը</t>
  </si>
  <si>
    <t>Աջակցություն Հայաստանի Հանրապետության  բուսաբուծության խթանման, բույսերի պաշտպանության և անասնաբուժական ծրագրերի իրականացմանը</t>
  </si>
  <si>
    <t>ՀՀ Արարատի և Արմավիրի մարզերում գործող արդյունագործական ձկնաբուծական տնտեսությունների կողմից բացառապես 2026 թվականի առաջին կիսամյակի ընթացքում սեփական կարիքների համար ներմուծված և (կամ) ՀՀ տարածքում ձեռք բերված ձկան կերի  ընդհանուր քանակի հիման վրա հաշվարկված՝ միջին ամսական քանակի 20 տոկոսի չափով փոխհատուցում։</t>
  </si>
  <si>
    <t xml:space="preserve"> Պետական աջակցություն Հայաստանի Հանրապետության գյուղատնտեսական ծրագրերի իրականացմանը</t>
  </si>
  <si>
    <t xml:space="preserve"> - Ընթացիկ դրամաշնորհներ պետական և համայնքների ոչ առևտրային կազմակերպություններին</t>
  </si>
  <si>
    <t>«Գյուղատնտեսական ծառայությունների կենտրոն» ՊՈԱԿ</t>
  </si>
  <si>
    <t>Գյուղատնտեսության ոլորտում իրականացվող մոնիթորինգի ենթակա միջոցառումների թիվը, հատ շուրջ</t>
  </si>
  <si>
    <t xml:space="preserve"> Շահառուների ընտրության չափորոշիչները` ՀՀ կառավարության 2026 թվականի հուլիսի 30-ի N-1125-Լ որոշմամբ հաստատված ծրագրի չափանիշները բավարարող տնտեսավարող սուբյեկտներ </t>
  </si>
  <si>
    <t>Արարատի և Արմավիրի մարզերի ձկնաբուծական տնտեսությունների կողմից ձեռքբերված կեր, կգ</t>
  </si>
  <si>
    <t>1067</t>
  </si>
  <si>
    <t>Ստանդարտների մշակում և հավատարմագրման համակարգի զարգացում</t>
  </si>
  <si>
    <t>Արտադրանքի, ծառայությունների և գործընթացների անվտանգության մակարդակի բարելավում, միջազգային ու տարածաշրջանային հավատարմագրման համակարգերին ինտեգրում</t>
  </si>
  <si>
    <t>Առևտրում տեխնիկական խոչընդոտների վերացում և շուկայահանվող արտադրանքի ու մատուցվող ծառայությունների համապատասխանության գնահատման գործունեության արդյունքների նկատմամբ սպառողների վստահության բարձրացում</t>
  </si>
  <si>
    <t>1067-12001</t>
  </si>
  <si>
    <t>Որակի ենթակառուցվածքի համակարգի արդիականացմանն աջակցություն</t>
  </si>
  <si>
    <t>ՍՉԱՄ ՓԲԸ-ում տրամաչփարկման կարողությունների հիմնում, ՍՉԱՄ ՓԲԸ-ում փորձարկման կարողությունների ընդլայնում, նոր լաբորատոր սարքավորումնարի ձեռքբերում, լաբորատորիանորի վերազինում</t>
  </si>
  <si>
    <t xml:space="preserve">այդ թվում` </t>
  </si>
  <si>
    <t xml:space="preserve"> Որակի ենթակառուցվածքի համակարգի արդիականացմանն աջակցություն</t>
  </si>
  <si>
    <t xml:space="preserve"> Կապիտալ դրամաշնորհներ պետական հատվածի այլ մակարդակներին</t>
  </si>
  <si>
    <t xml:space="preserve"> - Կապիտալ դրամաշնորհներ պետական  և համայնքային  առևտրային կազմակերպություններին</t>
  </si>
  <si>
    <t>«Ստանդարտացման և չափագիտության ազգային մարմին» ՓԲԸ</t>
  </si>
  <si>
    <t xml:space="preserve"> 1067 </t>
  </si>
  <si>
    <t xml:space="preserve"> Ստանդարտների մշակում և հավատարմագրման համակարգի զարգացում </t>
  </si>
  <si>
    <t xml:space="preserve"> 1067 - 12001 </t>
  </si>
  <si>
    <t xml:space="preserve">ՍՉԱՄ ՓԲԸ-ում տրամաչփարկման կարողությունների հիմնում, ՍՉԱՄ ՓԲԸ-ում փորձարկման կարողությունների ընդլայնում, նոր լաբորատոր սարքավորումնարի ձեռքբերում, լաբորատորիանորի վերազինում </t>
  </si>
  <si>
    <t xml:space="preserve"> Շահառուների ընտրության չափորոշիչները`  Մասնագիտացված կազմակերպություններ </t>
  </si>
  <si>
    <t>Ռադիոէլեկտրական չափումների լաբորատորիայի վերազինում, հատ</t>
  </si>
  <si>
    <t>(1)</t>
  </si>
  <si>
    <t>Ջերմային և բժշկական սարքավորումների չափումների լաբորատորիայի վերազինում, հատ</t>
  </si>
  <si>
    <t>Նավթամթերքի փորձարկման լաբորատորիայի վերազինում, հատ</t>
  </si>
  <si>
    <t>Լաբորատոր տարածքների օդափոխման, օդորակման համակարգերի արդիականացում, հատ</t>
  </si>
  <si>
    <t>Անկյունգծային լաբորատորիայի վերազինում, հատ</t>
  </si>
  <si>
    <t>Սուբսիդավորման ենթակա
կովերի գլխաքանակը,
 գլուխ</t>
  </si>
  <si>
    <t>Սուբսիդավորման ենթակա
կովերի գլխաքանակը,
գլուխ</t>
  </si>
  <si>
    <t>Հողագործությունից ստացվող արդյունքի բարելավում</t>
  </si>
  <si>
    <t>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</si>
  <si>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>Համայնքների կողմից մշակաբույսերի և բազմամյա խոտաբույսերի մոնիթորինգի իրականացում, արդյունքների ամփոփում և համապատասխան տեղեկատվության ներկայացում</t>
  </si>
  <si>
    <t>Մշակաբույսերի և բազմամյա խոտաբույսերի ցանքատարածությունների ընդլայնմանը նպաստելու նպատակով մշակության հիմնական աշխատանքների համար կատարված ծախսերի մասնակի փոխհատուցում</t>
  </si>
  <si>
    <t xml:space="preserve"> Բուսաբուծության խթանում և բույսերի պաշտպանություն</t>
  </si>
  <si>
    <t xml:space="preserve"> ՀՀ-ում գարնանացան, աշնանացան և կերային մշակաբույսերի ցանքատարածությունների մոնիթորինգի իրականացմանն աջակցություն</t>
  </si>
  <si>
    <t xml:space="preserve"> ՀՀ-ում գարնանացան, աշնանացան և կերային մշակաբույսերի մշակության հիմնական աշխատանքների համար կատարված ծախսերի մասնակի փոխհատուցման տրամադրում</t>
  </si>
  <si>
    <t>1059-11010</t>
  </si>
  <si>
    <t>1059-12003</t>
  </si>
  <si>
    <t>Բուսաբուծության խթանում և բույսերի պաշտպանություն</t>
  </si>
  <si>
    <t>ՀՀ-ում գարնանացան, աշնանացան և կերային մշակաբույսերի ցանքատարածությունների մոնիթորինգի իրականացմանն աջակցություն</t>
  </si>
  <si>
    <t>ՀՀ կառավարության կողմից հաստատված համապատասխան ծրագրի չափանիշները բավարարող համայնքներ</t>
  </si>
  <si>
    <t xml:space="preserve"> 1059 </t>
  </si>
  <si>
    <t xml:space="preserve"> Բուսաբուծության խթանում և բույսերի պաշտպանություն </t>
  </si>
  <si>
    <t xml:space="preserve"> 1059 - 11010 </t>
  </si>
  <si>
    <t xml:space="preserve"> Համայնքների կողմից մշակաբույսերի և բազմամյա խոտաբույսերի մոնիթորինգի իրականացում, արդյունքների ամփոփում և համապատասխան տեղեկատվության ներկայացում </t>
  </si>
  <si>
    <t xml:space="preserve"> Ծառայությունը մատուցողի անվանումը` ՀՀ համայնքներ՛ ընտրված համաձայն՛ ՀՀ կառավարության 2025թ. մարտի 27-ի 356-Լ որոշմամբ հաստատված ծրագրի </t>
  </si>
  <si>
    <t>Աշնանացան ցորենի մոնիթորինգի ենթարկված ցանքատարածություններ, հա</t>
  </si>
  <si>
    <t xml:space="preserve"> 1059 - 12003 </t>
  </si>
  <si>
    <t>ՀՀ-ում գարնանացան, աշնանացան և կերային մշակաբույսերի մշակության հիմնական աշխատանքների համար կատարված ծախսերի մասնակի փոխհատուցման տրամադրում</t>
  </si>
  <si>
    <t xml:space="preserve"> Մշակաբույսերի և բազմամյա խոտաբույսերի ցանքատարածությունների ընդլայնմանը նպաստելու նպատակով մշակության հիմնական աշխատանքների համար կատարված ծախսերի մասնակի փոխհատուցում </t>
  </si>
  <si>
    <t xml:space="preserve"> Շահառուների ընտրության չափորոշիչները` Գյուղատնտեսությունում տնտեսավարողներ՛ ընտրված համաձայն ՀՀ կառավարության 2025 թ. մարտի 27-ի N 356-Լ որոշմամբ հաստատված ծրագրի </t>
  </si>
  <si>
    <t>Աշնանացան ցորենի ցանքատարածությունների ավելացում, հա</t>
  </si>
  <si>
    <t>ՀԱՅԱՍՏԱՆԻ ՀԱՆՐԱՊԵՏՈՒԹՅԱՆ ԿԱՌԱՎԱՐՈՒԹՅԱՆ   2025   ԹՎԱԿԱՆԻ  ԴԵԿՏԵՄԲԵՐԻ  25-Ի   N 1910-Ն  ՈՐՈՇՄԱՆ N 9.1 ՀԱՎԵԼՎԱԾՈՒՄ  ԿԱՏԱՐՎՈՂ ՓՈՓՈԽՈՒԹՅՈՒՆՆԵՐԸ ԵՎ ԼՐԱՑՈՒՄՆԵՐԸ</t>
  </si>
  <si>
    <t>ՀԱՅԱՍՏԱՆԻ ՀԱՆՐԱՊԵՏՈՒԹՅԱՆ ԿԱՌԱՎԱՐՈՒԹՅԱՆ   2025   ԹՎԱԿԱՆԻ  ԴԵԿՏԵՄԲԵՐԻ  25-Ի   N 1910-Ն  ՈՐՈՇՄԱՆ  N 9 ՀԱՎԵԼՎԱԾՈՒՄ  ԿԱՏԱՐՎՈՂ ՓՈՓՈԽՈՒԹՅՈՒՆՆԵՐԸ ԵՎ ԼՐԱՑՈՒՄՆԵՐԸ</t>
  </si>
  <si>
    <t>ՀԱՅԱՍՏԱՆԻ ՀԱՆՐԱՊԵՏՈՒԹՅԱՆ ԿԱՌԱՎԱՐՈՒԹՅԱՆ 2025 ԹՎԱԿԱՆԻ ԴԵԿՏԵՄԲԵՐԻ25-Ի N 1910-Ն ՈՐՈՇՄԱՆ N 5 ՀԱՎԵԼՎԱԾԻ 7 ԱՂՅՈՒՍԱԿՈՒՄ ԿԱՏԱՐՎՈՂ ՓՈՓՈԽՈՒԹՅՈՒՆՆԵՐԸ</t>
  </si>
  <si>
    <t>«ՀԱՅԱՍՏԱՆԻ ՀԱՆՐԱՊԵՏՈՒԹՅԱՆ 2026 ԹՎԱԿԱՆԻ ՊԵՏԱԿԱՆ ԲՅՈՒՋԵԻ ՄԱՍԻՆ» ՕՐԵՆՔԻ N 1 ՀԱՎԵԼՎԱԾԻ N  2 ԱՂՅՈՒՍԱԿՈՒՄ ԿԱՏԱՐՎՈՂ ՎԵՐԱԲԱՇԽՈՒՄԸ, ԼՐԱՑՈՒՄՆԵՐԸ, ՀԱՅԱՍՏԱՆԻ ՀԱՆՐԱՊԵՏՈՒԹՅԱՆ ԿԱՌԱՎԱՐՈՒԹՅԱՆ 2025 ԹՎԱԿԱՆԻ ԴԵԿՏԵՄԲԵՐԻ 25-Ի N 1910-Ն ՈՐՈՇՄԱՆ N 5 ՀԱՎԵԼՎԱԾԻ  N 1 ԱՂՅՈՒՍԱԿՈՒՄ ԿԱՏԱՐՎՈՂ ՓՈՓՈԽՈՒԹՅՈՒՆՆԵՐԸ ԵՎ ԼՐԱՑՈՒՄՆԵՐԸ</t>
  </si>
  <si>
    <t>ՀԱՅԱՍՏԱՆԻ ՀԱՆՐԱՊԵՏՈՒԹՅԱՆ ԿԱՌԱՎԱՐՈՒԹՅԱՆ   2025   ԹՎԱԿԱՆԻ  ԴԵԿՏԵՄԲԵՐԻ  25-Ի   N 1910-Ն  ՈՐՈՇՄԱՆ  NN 3 ԵՎ 4 ՀԱՎԵԼՎԱԾՆԵՐՈՒՄ ԿԱՏԱՐՎՈՂ ՓՈՓՈԽՈՒԹՅՈՒՆՆԵՐԸ ԵՎ ԼՐԱՑՈՒՄՆԵՐԸ</t>
  </si>
  <si>
    <t>Օտարերկրյա պետություններում ՀՀ առևտրական կցորդների և Առևտրի համաշխարհային կազմակերպությունում (ԱՀԿ) մշտական ներկայացուցչի  նպատակների և խնդիրների իրագործում</t>
  </si>
  <si>
    <t>ՀՀ Արարատի և Արմավիրի մարզերում գործունեություն իրականացնող արդյունագործական ձկնաբուծական տնտեսություններին աջակցություն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</si>
  <si>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</si>
  <si>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Ոչխարաբուծության և այծաբուծության զարգացման ծրագրին աջակցություն</t>
  </si>
  <si>
    <t>1187 - 12018</t>
  </si>
  <si>
    <t>Ոչխարաբուծության և այծաբուծության զարգացման ծրագրին աջակցություն</t>
  </si>
  <si>
    <t>Արտերկրից բարձր մթերատու ոչխարի և այծերի ցեղերի տոհմային կենդանիների  ներկրման, ինչպես նաև ՀՀ-ից ձեռքբերումների շարունակականության ապահովում</t>
  </si>
  <si>
    <t xml:space="preserve"> 1187 - 12018 </t>
  </si>
  <si>
    <t xml:space="preserve">Արտերկրից բարձր մթերատու ոչխարի և այծերի ցեղերի տոհմային կենդանիների  ներկրման, ինչպես նաև ՀՀ-ից ձեռքբերումների շարունակականության ապահովում </t>
  </si>
  <si>
    <t xml:space="preserve"> Շահառուների ընտրության չափորոշիչները` ՀՀ կառավարության 2024 թվականի օգոստոսի 22-ի N 1392-Լ որոշմամբ հաստատված ծրագրի չափանիշները բավարարող շահառուներ </t>
  </si>
  <si>
    <t>Արտերկրից ներկրված մանր եղջերավոր տոհմային կենդանիների քանակ, գլուխ</t>
  </si>
  <si>
    <t>ՀՀ-ից ձեռքբերվող մանր եղջերավոր տոհմային կենդանիների քանակ, գլուխ</t>
  </si>
  <si>
    <t xml:space="preserve"> Անասնաբուծության ճյուղում իրականացվող ներդրումային ծրագրերին աջակցություն</t>
  </si>
  <si>
    <t xml:space="preserve">Անասնաբուծության ճյուղում իրականացվող ներդրումային ծրագրերին աջակցություն </t>
  </si>
  <si>
    <t>Անասնաբուծության ճյուղում իրականացվող առնվազն 1 մլրդ դրամի ներդրումներից կապիտալ ներդրումների մասնակի փոխհատուցում</t>
  </si>
  <si>
    <t>1022 - 12010</t>
  </si>
  <si>
    <t xml:space="preserve"> 1022 - 12010 </t>
  </si>
  <si>
    <t>Անասնաբուծության ճյուղում իրականացվող ներդրումային ծրագրերին աջակցություն</t>
  </si>
  <si>
    <t xml:space="preserve"> Անասնաբուծության ճյուղում իրականացվող առնվազն 1 մլրդ դրամի ներդրումներից կապիտալ ներդրումների մասնակի փոխհատուցում </t>
  </si>
  <si>
    <t xml:space="preserve"> Շահառուների ընտրության չափորոշիչները` ՀՀ գյուղատնտեսական տնտեսավարողներ` ընտրված ՀՀ կառավարության 03.03.2022թ. թիվ 276-Լ որոշմամբ հաստատված  ծրագրի չափանիշներին համապատասխան </t>
  </si>
  <si>
    <t>1022-12024</t>
  </si>
  <si>
    <t>Հավելված N 1
ՀՀ կառավարության 2026 թվականի
____________ի  N _____-Ն որոշման</t>
  </si>
  <si>
    <t>Հավելված 2
ՀՀ կառավարության 2026 թվականի 
____________ի  N _____-Ն որոշման</t>
  </si>
  <si>
    <t>Հավելված 3</t>
  </si>
  <si>
    <t>Հավելված 4
ՀՀ կառավարության 2026 թվականի
____________ի  N _____-Ն որոշման</t>
  </si>
  <si>
    <t>Հավելված 6
ՀՀ կառավարության 2026 թվականի 
____________ի  N _____-Ն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</si>
</sst>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,##0.0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  <numFmt numFmtId="169" formatCode="#,##0.0_);\(#,##0.0\)"/>
    <numFmt numFmtId="170" formatCode="0_);\(0\)"/>
    <numFmt numFmtId="171" formatCode="0.00_);\(0.00\)"/>
    <numFmt numFmtId="172" formatCode="_-* #,##0.00\ _դ_ր_._-;\-* #,##0.00\ _դ_ր_._-;_-* &quot;-&quot;??\ _դ_ր_._-;_-@_-"/>
    <numFmt numFmtId="173" formatCode="0.0"/>
    <numFmt numFmtId="174" formatCode="_(* #,##0.0_);_(* \(#,##0.0\);_(* &quot;-&quot;?_);_(@_)"/>
    <numFmt numFmtId="175" formatCode="##,##0;\(##,##0\);\-"/>
    <numFmt numFmtId="176" formatCode="0.0%"/>
  </numFmts>
  <fonts count="1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1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i/>
      <sz val="11"/>
      <name val="GHEA Grapalat"/>
      <family val="2"/>
    </font>
    <font>
      <b/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sz val="12"/>
      <color theme="0"/>
      <name val="GHEA Grapalat"/>
      <family val="3"/>
    </font>
    <font>
      <b/>
      <sz val="12"/>
      <color theme="0"/>
      <name val="GHEA Grapalat"/>
      <family val="3"/>
    </font>
    <font>
      <sz val="11"/>
      <color theme="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475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0" fillId="0" borderId="0"/>
    <xf numFmtId="0" fontId="9" fillId="0" borderId="0"/>
    <xf numFmtId="0" fontId="10" fillId="0" borderId="0"/>
    <xf numFmtId="0" fontId="28" fillId="0" borderId="0"/>
    <xf numFmtId="166" fontId="31" fillId="0" borderId="0" applyFill="0" applyBorder="0" applyProtection="0">
      <alignment horizontal="right" vertical="top"/>
    </xf>
    <xf numFmtId="166" fontId="33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7" fillId="0" borderId="0"/>
    <xf numFmtId="0" fontId="7" fillId="0" borderId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41" borderId="16" applyNumberFormat="0" applyAlignment="0" applyProtection="0"/>
    <xf numFmtId="0" fontId="40" fillId="51" borderId="23" applyNumberFormat="0" applyAlignment="0" applyProtection="0"/>
    <xf numFmtId="0" fontId="41" fillId="51" borderId="16" applyNumberFormat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46" fillId="52" borderId="17" applyNumberFormat="0" applyAlignment="0" applyProtection="0"/>
    <xf numFmtId="0" fontId="49" fillId="34" borderId="0" applyNumberFormat="0" applyBorder="0" applyAlignment="0" applyProtection="0"/>
    <xf numFmtId="0" fontId="50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51" fillId="0" borderId="21" applyNumberFormat="0" applyFill="0" applyAlignment="0" applyProtection="0"/>
    <xf numFmtId="0" fontId="52" fillId="0" borderId="0" applyNumberFormat="0" applyFill="0" applyBorder="0" applyAlignment="0" applyProtection="0"/>
    <xf numFmtId="0" fontId="53" fillId="35" borderId="0" applyNumberFormat="0" applyBorder="0" applyAlignment="0" applyProtection="0"/>
    <xf numFmtId="0" fontId="7" fillId="0" borderId="0"/>
    <xf numFmtId="0" fontId="31" fillId="0" borderId="0">
      <alignment horizontal="left" vertical="top" wrapText="1"/>
    </xf>
    <xf numFmtId="0" fontId="8" fillId="0" borderId="0"/>
    <xf numFmtId="0" fontId="56" fillId="10" borderId="0" applyNumberFormat="0" applyBorder="0" applyAlignment="0" applyProtection="0"/>
    <xf numFmtId="0" fontId="56" fillId="14" borderId="0" applyNumberFormat="0" applyBorder="0" applyAlignment="0" applyProtection="0"/>
    <xf numFmtId="0" fontId="56" fillId="18" borderId="0" applyNumberFormat="0" applyBorder="0" applyAlignment="0" applyProtection="0"/>
    <xf numFmtId="0" fontId="56" fillId="22" borderId="0" applyNumberFormat="0" applyBorder="0" applyAlignment="0" applyProtection="0"/>
    <xf numFmtId="0" fontId="56" fillId="26" borderId="0" applyNumberFormat="0" applyBorder="0" applyAlignment="0" applyProtection="0"/>
    <xf numFmtId="0" fontId="56" fillId="30" borderId="0" applyNumberFormat="0" applyBorder="0" applyAlignment="0" applyProtection="0"/>
    <xf numFmtId="0" fontId="56" fillId="11" borderId="0" applyNumberFormat="0" applyBorder="0" applyAlignment="0" applyProtection="0"/>
    <xf numFmtId="0" fontId="56" fillId="15" borderId="0" applyNumberFormat="0" applyBorder="0" applyAlignment="0" applyProtection="0"/>
    <xf numFmtId="0" fontId="56" fillId="19" borderId="0" applyNumberFormat="0" applyBorder="0" applyAlignment="0" applyProtection="0"/>
    <xf numFmtId="0" fontId="56" fillId="23" borderId="0" applyNumberFormat="0" applyBorder="0" applyAlignment="0" applyProtection="0"/>
    <xf numFmtId="0" fontId="56" fillId="27" borderId="0" applyNumberFormat="0" applyBorder="0" applyAlignment="0" applyProtection="0"/>
    <xf numFmtId="0" fontId="56" fillId="31" borderId="0" applyNumberFormat="0" applyBorder="0" applyAlignment="0" applyProtection="0"/>
    <xf numFmtId="0" fontId="57" fillId="12" borderId="0" applyNumberFormat="0" applyBorder="0" applyAlignment="0" applyProtection="0"/>
    <xf numFmtId="0" fontId="57" fillId="16" borderId="0" applyNumberFormat="0" applyBorder="0" applyAlignment="0" applyProtection="0"/>
    <xf numFmtId="0" fontId="57" fillId="20" borderId="0" applyNumberFormat="0" applyBorder="0" applyAlignment="0" applyProtection="0"/>
    <xf numFmtId="0" fontId="57" fillId="24" borderId="0" applyNumberFormat="0" applyBorder="0" applyAlignment="0" applyProtection="0"/>
    <xf numFmtId="0" fontId="57" fillId="28" borderId="0" applyNumberFormat="0" applyBorder="0" applyAlignment="0" applyProtection="0"/>
    <xf numFmtId="0" fontId="57" fillId="32" borderId="0" applyNumberFormat="0" applyBorder="0" applyAlignment="0" applyProtection="0"/>
    <xf numFmtId="0" fontId="57" fillId="9" borderId="0" applyNumberFormat="0" applyBorder="0" applyAlignment="0" applyProtection="0"/>
    <xf numFmtId="0" fontId="57" fillId="13" borderId="0" applyNumberFormat="0" applyBorder="0" applyAlignment="0" applyProtection="0"/>
    <xf numFmtId="0" fontId="57" fillId="17" borderId="0" applyNumberFormat="0" applyBorder="0" applyAlignment="0" applyProtection="0"/>
    <xf numFmtId="0" fontId="57" fillId="21" borderId="0" applyNumberFormat="0" applyBorder="0" applyAlignment="0" applyProtection="0"/>
    <xf numFmtId="0" fontId="57" fillId="25" borderId="0" applyNumberFormat="0" applyBorder="0" applyAlignment="0" applyProtection="0"/>
    <xf numFmtId="0" fontId="57" fillId="29" borderId="0" applyNumberFormat="0" applyBorder="0" applyAlignment="0" applyProtection="0"/>
    <xf numFmtId="0" fontId="58" fillId="3" borderId="0" applyNumberFormat="0" applyBorder="0" applyAlignment="0" applyProtection="0"/>
    <xf numFmtId="0" fontId="59" fillId="6" borderId="4" applyNumberFormat="0" applyAlignment="0" applyProtection="0"/>
    <xf numFmtId="0" fontId="60" fillId="7" borderId="7" applyNumberFormat="0" applyAlignment="0" applyProtection="0"/>
    <xf numFmtId="43" fontId="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2" borderId="0" applyNumberFormat="0" applyBorder="0" applyAlignment="0" applyProtection="0"/>
    <xf numFmtId="0" fontId="63" fillId="0" borderId="1" applyNumberFormat="0" applyFill="0" applyAlignment="0" applyProtection="0"/>
    <xf numFmtId="0" fontId="64" fillId="0" borderId="2" applyNumberFormat="0" applyFill="0" applyAlignment="0" applyProtection="0"/>
    <xf numFmtId="0" fontId="65" fillId="0" borderId="3" applyNumberFormat="0" applyFill="0" applyAlignment="0" applyProtection="0"/>
    <xf numFmtId="0" fontId="65" fillId="0" borderId="0" applyNumberFormat="0" applyFill="0" applyBorder="0" applyAlignment="0" applyProtection="0"/>
    <xf numFmtId="0" fontId="66" fillId="5" borderId="4" applyNumberFormat="0" applyAlignment="0" applyProtection="0"/>
    <xf numFmtId="0" fontId="67" fillId="0" borderId="6" applyNumberFormat="0" applyFill="0" applyAlignment="0" applyProtection="0"/>
    <xf numFmtId="0" fontId="68" fillId="4" borderId="0" applyNumberFormat="0" applyBorder="0" applyAlignment="0" applyProtection="0"/>
    <xf numFmtId="0" fontId="8" fillId="0" borderId="0"/>
    <xf numFmtId="0" fontId="69" fillId="0" borderId="0"/>
    <xf numFmtId="0" fontId="31" fillId="0" borderId="0">
      <alignment horizontal="left" vertical="top" wrapText="1"/>
    </xf>
    <xf numFmtId="0" fontId="56" fillId="8" borderId="8" applyNumberFormat="0" applyFont="0" applyAlignment="0" applyProtection="0"/>
    <xf numFmtId="0" fontId="1" fillId="8" borderId="8" applyNumberFormat="0" applyFont="0" applyAlignment="0" applyProtection="0"/>
    <xf numFmtId="0" fontId="70" fillId="6" borderId="5" applyNumberFormat="0" applyAlignment="0" applyProtection="0"/>
    <xf numFmtId="0" fontId="2" fillId="0" borderId="0" applyNumberFormat="0" applyFill="0" applyBorder="0" applyAlignment="0" applyProtection="0"/>
    <xf numFmtId="0" fontId="71" fillId="0" borderId="9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0" fontId="1" fillId="8" borderId="8" applyNumberFormat="0" applyFont="0" applyAlignment="0" applyProtection="0"/>
    <xf numFmtId="0" fontId="73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8" fillId="0" borderId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3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8" fillId="0" borderId="6" applyNumberFormat="0" applyFill="0" applyAlignment="0" applyProtection="0"/>
    <xf numFmtId="0" fontId="89" fillId="7" borderId="7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9" fillId="0" borderId="0"/>
    <xf numFmtId="43" fontId="7" fillId="0" borderId="0" applyFont="0" applyFill="0" applyBorder="0" applyAlignment="0" applyProtection="0"/>
    <xf numFmtId="43" fontId="100" fillId="0" borderId="0" applyFont="0" applyFill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0" fillId="0" borderId="0"/>
    <xf numFmtId="168" fontId="10" fillId="0" borderId="0" applyFont="0" applyFill="0" applyBorder="0" applyAlignment="0" applyProtection="0"/>
    <xf numFmtId="43" fontId="100" fillId="0" borderId="0" applyFont="0" applyFill="0" applyBorder="0" applyAlignment="0" applyProtection="0"/>
    <xf numFmtId="0" fontId="31" fillId="0" borderId="0">
      <alignment horizontal="left" vertical="top" wrapText="1"/>
    </xf>
    <xf numFmtId="166" fontId="104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5" fillId="0" borderId="0"/>
    <xf numFmtId="0" fontId="8" fillId="0" borderId="0"/>
    <xf numFmtId="43" fontId="8" fillId="0" borderId="0" applyFont="0" applyFill="0" applyBorder="0" applyAlignment="0" applyProtection="0"/>
    <xf numFmtId="0" fontId="9" fillId="0" borderId="0"/>
    <xf numFmtId="0" fontId="7" fillId="0" borderId="0"/>
    <xf numFmtId="0" fontId="31" fillId="0" borderId="0">
      <alignment horizontal="left" vertical="top" wrapText="1"/>
    </xf>
    <xf numFmtId="43" fontId="8" fillId="0" borderId="0" applyFont="0" applyFill="0" applyBorder="0" applyAlignment="0" applyProtection="0"/>
    <xf numFmtId="0" fontId="9" fillId="0" borderId="0"/>
    <xf numFmtId="0" fontId="7" fillId="0" borderId="0"/>
    <xf numFmtId="43" fontId="31" fillId="0" borderId="0" applyFont="0" applyFill="0" applyBorder="0" applyAlignment="0" applyProtection="0"/>
    <xf numFmtId="0" fontId="1" fillId="0" borderId="0"/>
    <xf numFmtId="43" fontId="105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10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9" fillId="0" borderId="0"/>
    <xf numFmtId="0" fontId="100" fillId="0" borderId="0"/>
    <xf numFmtId="0" fontId="10" fillId="0" borderId="0"/>
    <xf numFmtId="0" fontId="100" fillId="0" borderId="0"/>
    <xf numFmtId="0" fontId="100" fillId="0" borderId="0"/>
    <xf numFmtId="0" fontId="1" fillId="8" borderId="8" applyNumberFormat="0" applyFont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89" fillId="7" borderId="7" applyNumberFormat="0" applyAlignment="0" applyProtection="0"/>
    <xf numFmtId="0" fontId="2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84" fillId="3" borderId="0" applyNumberFormat="0" applyBorder="0" applyAlignment="0" applyProtection="0"/>
    <xf numFmtId="0" fontId="91" fillId="0" borderId="0" applyNumberFormat="0" applyFill="0" applyBorder="0" applyAlignment="0" applyProtection="0"/>
    <xf numFmtId="0" fontId="88" fillId="0" borderId="6" applyNumberFormat="0" applyFill="0" applyAlignment="0" applyProtection="0"/>
    <xf numFmtId="0" fontId="90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1" fillId="0" borderId="0"/>
    <xf numFmtId="0" fontId="1" fillId="0" borderId="0"/>
    <xf numFmtId="0" fontId="31" fillId="0" borderId="0">
      <alignment horizontal="left" vertical="top" wrapText="1"/>
    </xf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05" fillId="0" borderId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5" fillId="0" borderId="0"/>
    <xf numFmtId="9" fontId="9" fillId="0" borderId="0" applyFont="0" applyFill="0" applyBorder="0" applyAlignment="0" applyProtection="0"/>
    <xf numFmtId="0" fontId="10" fillId="0" borderId="0"/>
    <xf numFmtId="0" fontId="7" fillId="0" borderId="0"/>
    <xf numFmtId="0" fontId="101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31" fillId="0" borderId="0">
      <alignment horizontal="left" vertical="top" wrapText="1"/>
    </xf>
    <xf numFmtId="0" fontId="10" fillId="0" borderId="0"/>
    <xf numFmtId="0" fontId="112" fillId="3" borderId="0" applyNumberFormat="0" applyBorder="0" applyAlignment="0" applyProtection="0"/>
    <xf numFmtId="0" fontId="110" fillId="0" borderId="3" applyNumberFormat="0" applyFill="0" applyAlignment="0" applyProtection="0"/>
    <xf numFmtId="172" fontId="31" fillId="0" borderId="0" applyFont="0" applyFill="0" applyBorder="0" applyAlignment="0" applyProtection="0">
      <alignment horizontal="left" vertical="top" wrapText="1"/>
    </xf>
    <xf numFmtId="0" fontId="109" fillId="0" borderId="2" applyNumberFormat="0" applyFill="0" applyAlignment="0" applyProtection="0"/>
    <xf numFmtId="0" fontId="111" fillId="2" borderId="0" applyNumberFormat="0" applyBorder="0" applyAlignment="0" applyProtection="0"/>
    <xf numFmtId="0" fontId="108" fillId="0" borderId="1" applyNumberFormat="0" applyFill="0" applyAlignment="0" applyProtection="0"/>
    <xf numFmtId="0" fontId="113" fillId="4" borderId="0" applyNumberFormat="0" applyBorder="0" applyAlignment="0" applyProtection="0"/>
    <xf numFmtId="0" fontId="110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14" fillId="5" borderId="4" applyNumberFormat="0" applyAlignment="0" applyProtection="0"/>
    <xf numFmtId="0" fontId="115" fillId="6" borderId="5" applyNumberFormat="0" applyAlignment="0" applyProtection="0"/>
    <xf numFmtId="0" fontId="116" fillId="6" borderId="4" applyNumberFormat="0" applyAlignment="0" applyProtection="0"/>
    <xf numFmtId="0" fontId="117" fillId="0" borderId="6" applyNumberFormat="0" applyFill="0" applyAlignment="0" applyProtection="0"/>
    <xf numFmtId="0" fontId="118" fillId="7" borderId="7" applyNumberFormat="0" applyAlignment="0" applyProtection="0"/>
    <xf numFmtId="0" fontId="119" fillId="0" borderId="0" applyNumberFormat="0" applyFill="0" applyBorder="0" applyAlignment="0" applyProtection="0"/>
    <xf numFmtId="0" fontId="100" fillId="8" borderId="8" applyNumberFormat="0" applyFont="0" applyAlignment="0" applyProtection="0"/>
    <xf numFmtId="0" fontId="120" fillId="0" borderId="0" applyNumberFormat="0" applyFill="0" applyBorder="0" applyAlignment="0" applyProtection="0"/>
    <xf numFmtId="0" fontId="121" fillId="0" borderId="9" applyNumberFormat="0" applyFill="0" applyAlignment="0" applyProtection="0"/>
    <xf numFmtId="0" fontId="122" fillId="9" borderId="0" applyNumberFormat="0" applyBorder="0" applyAlignment="0" applyProtection="0"/>
    <xf numFmtId="0" fontId="100" fillId="10" borderId="0" applyNumberFormat="0" applyBorder="0" applyAlignment="0" applyProtection="0"/>
    <xf numFmtId="0" fontId="100" fillId="11" borderId="0" applyNumberFormat="0" applyBorder="0" applyAlignment="0" applyProtection="0"/>
    <xf numFmtId="0" fontId="122" fillId="12" borderId="0" applyNumberFormat="0" applyBorder="0" applyAlignment="0" applyProtection="0"/>
    <xf numFmtId="0" fontId="122" fillId="13" borderId="0" applyNumberFormat="0" applyBorder="0" applyAlignment="0" applyProtection="0"/>
    <xf numFmtId="0" fontId="100" fillId="14" borderId="0" applyNumberFormat="0" applyBorder="0" applyAlignment="0" applyProtection="0"/>
    <xf numFmtId="0" fontId="100" fillId="15" borderId="0" applyNumberFormat="0" applyBorder="0" applyAlignment="0" applyProtection="0"/>
    <xf numFmtId="0" fontId="122" fillId="16" borderId="0" applyNumberFormat="0" applyBorder="0" applyAlignment="0" applyProtection="0"/>
    <xf numFmtId="0" fontId="122" fillId="17" borderId="0" applyNumberFormat="0" applyBorder="0" applyAlignment="0" applyProtection="0"/>
    <xf numFmtId="0" fontId="100" fillId="18" borderId="0" applyNumberFormat="0" applyBorder="0" applyAlignment="0" applyProtection="0"/>
    <xf numFmtId="0" fontId="100" fillId="19" borderId="0" applyNumberFormat="0" applyBorder="0" applyAlignment="0" applyProtection="0"/>
    <xf numFmtId="0" fontId="122" fillId="20" borderId="0" applyNumberFormat="0" applyBorder="0" applyAlignment="0" applyProtection="0"/>
    <xf numFmtId="0" fontId="122" fillId="21" borderId="0" applyNumberFormat="0" applyBorder="0" applyAlignment="0" applyProtection="0"/>
    <xf numFmtId="0" fontId="100" fillId="22" borderId="0" applyNumberFormat="0" applyBorder="0" applyAlignment="0" applyProtection="0"/>
    <xf numFmtId="0" fontId="100" fillId="23" borderId="0" applyNumberFormat="0" applyBorder="0" applyAlignment="0" applyProtection="0"/>
    <xf numFmtId="0" fontId="122" fillId="24" borderId="0" applyNumberFormat="0" applyBorder="0" applyAlignment="0" applyProtection="0"/>
    <xf numFmtId="0" fontId="122" fillId="25" borderId="0" applyNumberFormat="0" applyBorder="0" applyAlignment="0" applyProtection="0"/>
    <xf numFmtId="0" fontId="100" fillId="26" borderId="0" applyNumberFormat="0" applyBorder="0" applyAlignment="0" applyProtection="0"/>
    <xf numFmtId="0" fontId="100" fillId="27" borderId="0" applyNumberFormat="0" applyBorder="0" applyAlignment="0" applyProtection="0"/>
    <xf numFmtId="0" fontId="122" fillId="28" borderId="0" applyNumberFormat="0" applyBorder="0" applyAlignment="0" applyProtection="0"/>
    <xf numFmtId="0" fontId="122" fillId="29" borderId="0" applyNumberFormat="0" applyBorder="0" applyAlignment="0" applyProtection="0"/>
    <xf numFmtId="0" fontId="100" fillId="30" borderId="0" applyNumberFormat="0" applyBorder="0" applyAlignment="0" applyProtection="0"/>
    <xf numFmtId="0" fontId="100" fillId="31" borderId="0" applyNumberFormat="0" applyBorder="0" applyAlignment="0" applyProtection="0"/>
    <xf numFmtId="0" fontId="122" fillId="32" borderId="0" applyNumberFormat="0" applyBorder="0" applyAlignment="0" applyProtection="0"/>
    <xf numFmtId="0" fontId="9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7" fillId="0" borderId="0"/>
    <xf numFmtId="0" fontId="8" fillId="0" borderId="0"/>
    <xf numFmtId="43" fontId="8" fillId="0" borderId="0" applyFont="0" applyFill="0" applyBorder="0" applyAlignment="0" applyProtection="0"/>
    <xf numFmtId="0" fontId="31" fillId="0" borderId="0">
      <alignment horizontal="left" vertical="top" wrapText="1"/>
    </xf>
    <xf numFmtId="0" fontId="100" fillId="0" borderId="0"/>
    <xf numFmtId="9" fontId="100" fillId="0" borderId="0" applyFont="0" applyFill="0" applyBorder="0" applyAlignment="0" applyProtection="0"/>
    <xf numFmtId="0" fontId="87" fillId="6" borderId="4" applyNumberFormat="0" applyAlignment="0" applyProtection="0"/>
    <xf numFmtId="0" fontId="31" fillId="0" borderId="0">
      <alignment horizontal="left" vertical="top" wrapText="1"/>
    </xf>
    <xf numFmtId="0" fontId="7" fillId="0" borderId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3" borderId="0" applyNumberFormat="0" applyBorder="0" applyAlignment="0" applyProtection="0"/>
    <xf numFmtId="0" fontId="101" fillId="4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8" fillId="0" borderId="6" applyNumberFormat="0" applyFill="0" applyAlignment="0" applyProtection="0"/>
    <xf numFmtId="0" fontId="89" fillId="7" borderId="7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3" fillId="9" borderId="0" applyNumberFormat="0" applyBorder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  <xf numFmtId="0" fontId="1" fillId="16" borderId="0" applyNumberFormat="0" applyBorder="0" applyAlignment="0" applyProtection="0"/>
    <xf numFmtId="0" fontId="3" fillId="17" borderId="0" applyNumberFormat="0" applyBorder="0" applyAlignment="0" applyProtection="0"/>
    <xf numFmtId="0" fontId="1" fillId="20" borderId="0" applyNumberFormat="0" applyBorder="0" applyAlignment="0" applyProtection="0"/>
    <xf numFmtId="0" fontId="3" fillId="21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8" borderId="0" applyNumberFormat="0" applyBorder="0" applyAlignment="0" applyProtection="0"/>
    <xf numFmtId="0" fontId="3" fillId="29" borderId="0" applyNumberFormat="0" applyBorder="0" applyAlignment="0" applyProtection="0"/>
    <xf numFmtId="0" fontId="1" fillId="32" borderId="0" applyNumberFormat="0" applyBorder="0" applyAlignment="0" applyProtection="0"/>
    <xf numFmtId="0" fontId="123" fillId="0" borderId="0"/>
    <xf numFmtId="0" fontId="9" fillId="0" borderId="0"/>
    <xf numFmtId="168" fontId="9" fillId="0" borderId="0" applyFont="0" applyFill="0" applyBorder="0" applyAlignment="0" applyProtection="0"/>
    <xf numFmtId="0" fontId="100" fillId="0" borderId="0"/>
    <xf numFmtId="0" fontId="1" fillId="0" borderId="0"/>
    <xf numFmtId="0" fontId="100" fillId="0" borderId="0"/>
    <xf numFmtId="43" fontId="100" fillId="0" borderId="0" applyFont="0" applyFill="0" applyBorder="0" applyAlignment="0" applyProtection="0"/>
    <xf numFmtId="0" fontId="100" fillId="0" borderId="0"/>
    <xf numFmtId="43" fontId="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53" borderId="0" applyNumberFormat="0" applyBorder="0" applyAlignment="0" applyProtection="0"/>
    <xf numFmtId="0" fontId="9" fillId="0" borderId="0"/>
    <xf numFmtId="0" fontId="9" fillId="0" borderId="0"/>
    <xf numFmtId="43" fontId="1" fillId="0" borderId="0" applyFont="0" applyFill="0" applyBorder="0" applyAlignment="0" applyProtection="0"/>
    <xf numFmtId="166" fontId="33" fillId="0" borderId="0" applyFill="0" applyBorder="0" applyProtection="0">
      <alignment horizontal="right" vertical="top"/>
    </xf>
    <xf numFmtId="9" fontId="1" fillId="0" borderId="0" applyFont="0" applyFill="0" applyBorder="0" applyAlignment="0" applyProtection="0"/>
  </cellStyleXfs>
  <cellXfs count="313">
    <xf numFmtId="0" fontId="0" fillId="0" borderId="0" xfId="0"/>
    <xf numFmtId="0" fontId="54" fillId="0" borderId="0" xfId="0" applyFont="1" applyAlignment="1">
      <alignment horizontal="left" vertical="top" wrapText="1"/>
    </xf>
    <xf numFmtId="0" fontId="54" fillId="55" borderId="0" xfId="0" applyFont="1" applyFill="1"/>
    <xf numFmtId="0" fontId="94" fillId="55" borderId="1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0" fontId="93" fillId="55" borderId="10" xfId="248" applyFont="1" applyFill="1" applyBorder="1" applyAlignment="1">
      <alignment horizontal="left" vertical="center" wrapText="1"/>
    </xf>
    <xf numFmtId="167" fontId="54" fillId="55" borderId="10" xfId="1" applyNumberFormat="1" applyFont="1" applyFill="1" applyBorder="1" applyAlignment="1">
      <alignment horizontal="center" vertical="center"/>
    </xf>
    <xf numFmtId="167" fontId="36" fillId="55" borderId="10" xfId="1" applyNumberFormat="1" applyFont="1" applyFill="1" applyBorder="1" applyAlignment="1">
      <alignment horizontal="right" vertical="top"/>
    </xf>
    <xf numFmtId="0" fontId="34" fillId="55" borderId="10" xfId="0" applyFont="1" applyFill="1" applyBorder="1" applyAlignment="1">
      <alignment horizontal="left" vertical="top" wrapText="1"/>
    </xf>
    <xf numFmtId="0" fontId="54" fillId="55" borderId="0" xfId="0" applyFont="1" applyFill="1" applyAlignment="1">
      <alignment horizontal="left" vertical="top" wrapText="1"/>
    </xf>
    <xf numFmtId="0" fontId="54" fillId="0" borderId="0" xfId="249" applyFont="1"/>
    <xf numFmtId="0" fontId="4" fillId="0" borderId="0" xfId="249" applyFont="1"/>
    <xf numFmtId="0" fontId="54" fillId="0" borderId="0" xfId="249" applyFont="1" applyAlignment="1">
      <alignment horizontal="right"/>
    </xf>
    <xf numFmtId="0" fontId="54" fillId="0" borderId="0" xfId="249" applyFont="1" applyAlignment="1">
      <alignment horizontal="center" vertical="center"/>
    </xf>
    <xf numFmtId="0" fontId="54" fillId="0" borderId="0" xfId="249" applyFont="1" applyAlignment="1">
      <alignment vertical="center"/>
    </xf>
    <xf numFmtId="0" fontId="75" fillId="0" borderId="10" xfId="249" applyFont="1" applyBorder="1" applyAlignment="1">
      <alignment horizontal="center" vertical="center" wrapText="1"/>
    </xf>
    <xf numFmtId="165" fontId="75" fillId="0" borderId="10" xfId="249" applyNumberFormat="1" applyFont="1" applyBorder="1" applyAlignment="1">
      <alignment horizontal="center" vertical="center" wrapText="1"/>
    </xf>
    <xf numFmtId="1" fontId="77" fillId="0" borderId="15" xfId="249" applyNumberFormat="1" applyFont="1" applyBorder="1" applyAlignment="1">
      <alignment horizontal="center" vertical="center"/>
    </xf>
    <xf numFmtId="1" fontId="77" fillId="0" borderId="11" xfId="249" applyNumberFormat="1" applyFont="1" applyBorder="1" applyAlignment="1">
      <alignment horizontal="center" vertical="center"/>
    </xf>
    <xf numFmtId="167" fontId="36" fillId="55" borderId="10" xfId="250" applyNumberFormat="1" applyFont="1" applyFill="1" applyBorder="1" applyAlignment="1">
      <alignment horizontal="center" vertical="center"/>
    </xf>
    <xf numFmtId="167" fontId="36" fillId="55" borderId="10" xfId="251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35" fillId="0" borderId="13" xfId="249" applyFont="1" applyBorder="1" applyAlignment="1">
      <alignment horizontal="center" vertical="center" wrapText="1"/>
    </xf>
    <xf numFmtId="0" fontId="6" fillId="0" borderId="0" xfId="252" applyFont="1">
      <alignment horizontal="left" vertical="top" wrapText="1"/>
    </xf>
    <xf numFmtId="0" fontId="102" fillId="0" borderId="0" xfId="249" applyFont="1" applyAlignment="1">
      <alignment horizontal="right"/>
    </xf>
    <xf numFmtId="0" fontId="95" fillId="55" borderId="10" xfId="248" applyFont="1" applyFill="1" applyBorder="1" applyAlignment="1">
      <alignment horizontal="left" vertical="center" wrapText="1"/>
    </xf>
    <xf numFmtId="166" fontId="34" fillId="55" borderId="10" xfId="87" applyFont="1" applyFill="1" applyBorder="1" applyAlignment="1">
      <alignment horizontal="center" vertical="center"/>
    </xf>
    <xf numFmtId="0" fontId="36" fillId="55" borderId="10" xfId="0" applyFont="1" applyFill="1" applyBorder="1" applyAlignment="1">
      <alignment horizontal="left" vertical="top" wrapText="1"/>
    </xf>
    <xf numFmtId="0" fontId="75" fillId="55" borderId="0" xfId="0" applyFont="1" applyFill="1" applyAlignment="1">
      <alignment horizontal="left" vertical="top" wrapText="1"/>
    </xf>
    <xf numFmtId="0" fontId="76" fillId="55" borderId="10" xfId="0" applyFont="1" applyFill="1" applyBorder="1" applyAlignment="1">
      <alignment horizontal="left" vertical="top" wrapText="1"/>
    </xf>
    <xf numFmtId="165" fontId="98" fillId="55" borderId="10" xfId="0" applyNumberFormat="1" applyFont="1" applyFill="1" applyBorder="1" applyAlignment="1">
      <alignment horizontal="right" vertical="center"/>
    </xf>
    <xf numFmtId="165" fontId="94" fillId="55" borderId="10" xfId="0" applyNumberFormat="1" applyFont="1" applyFill="1" applyBorder="1" applyAlignment="1">
      <alignment horizontal="right" vertical="center"/>
    </xf>
    <xf numFmtId="0" fontId="94" fillId="55" borderId="10" xfId="0" applyFont="1" applyFill="1" applyBorder="1" applyAlignment="1">
      <alignment horizontal="center" vertical="center"/>
    </xf>
    <xf numFmtId="0" fontId="93" fillId="55" borderId="10" xfId="0" applyFont="1" applyFill="1" applyBorder="1" applyAlignment="1">
      <alignment horizontal="center" vertical="center"/>
    </xf>
    <xf numFmtId="0" fontId="93" fillId="55" borderId="10" xfId="0" applyFont="1" applyFill="1" applyBorder="1" applyAlignment="1">
      <alignment vertical="center" wrapText="1"/>
    </xf>
    <xf numFmtId="0" fontId="32" fillId="55" borderId="0" xfId="0" applyFont="1" applyFill="1" applyAlignment="1">
      <alignment horizontal="center" vertical="center" wrapText="1"/>
    </xf>
    <xf numFmtId="0" fontId="95" fillId="55" borderId="26" xfId="0" applyFont="1" applyFill="1" applyBorder="1" applyAlignment="1">
      <alignment horizontal="right" wrapText="1"/>
    </xf>
    <xf numFmtId="167" fontId="94" fillId="55" borderId="10" xfId="1" applyNumberFormat="1" applyFont="1" applyFill="1" applyBorder="1" applyAlignment="1">
      <alignment horizontal="center" vertical="center" wrapText="1"/>
    </xf>
    <xf numFmtId="167" fontId="94" fillId="55" borderId="10" xfId="1" applyNumberFormat="1" applyFont="1" applyFill="1" applyBorder="1" applyAlignment="1">
      <alignment horizontal="right" vertical="top"/>
    </xf>
    <xf numFmtId="167" fontId="94" fillId="55" borderId="10" xfId="1" applyNumberFormat="1" applyFont="1" applyFill="1" applyBorder="1" applyAlignment="1">
      <alignment horizontal="right" vertical="center"/>
    </xf>
    <xf numFmtId="0" fontId="93" fillId="55" borderId="10" xfId="0" applyFont="1" applyFill="1" applyBorder="1" applyAlignment="1">
      <alignment horizontal="left" vertical="center" wrapText="1"/>
    </xf>
    <xf numFmtId="0" fontId="94" fillId="55" borderId="10" xfId="246" applyFont="1" applyFill="1" applyBorder="1" applyAlignment="1">
      <alignment horizontal="left" vertical="center" wrapText="1"/>
    </xf>
    <xf numFmtId="0" fontId="96" fillId="55" borderId="10" xfId="0" applyFont="1" applyFill="1" applyBorder="1" applyAlignment="1">
      <alignment horizontal="left" vertical="top" wrapText="1"/>
    </xf>
    <xf numFmtId="0" fontId="97" fillId="55" borderId="10" xfId="0" applyFont="1" applyFill="1" applyBorder="1" applyAlignment="1">
      <alignment horizontal="left" vertical="top" wrapText="1"/>
    </xf>
    <xf numFmtId="0" fontId="96" fillId="55" borderId="10" xfId="0" applyFont="1" applyFill="1" applyBorder="1" applyAlignment="1">
      <alignment horizontal="left" vertical="center" wrapText="1"/>
    </xf>
    <xf numFmtId="0" fontId="97" fillId="55" borderId="10" xfId="0" applyFont="1" applyFill="1" applyBorder="1" applyAlignment="1">
      <alignment horizontal="center" vertical="center" wrapText="1"/>
    </xf>
    <xf numFmtId="0" fontId="93" fillId="55" borderId="29" xfId="0" applyFont="1" applyFill="1" applyBorder="1" applyAlignment="1">
      <alignment horizontal="center" vertical="center" wrapText="1"/>
    </xf>
    <xf numFmtId="0" fontId="34" fillId="55" borderId="10" xfId="0" applyFont="1" applyFill="1" applyBorder="1" applyAlignment="1">
      <alignment horizontal="left" vertical="center" wrapText="1"/>
    </xf>
    <xf numFmtId="0" fontId="36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left" vertical="center" wrapText="1"/>
    </xf>
    <xf numFmtId="0" fontId="34" fillId="55" borderId="10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vertical="center" wrapText="1"/>
    </xf>
    <xf numFmtId="0" fontId="34" fillId="55" borderId="25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horizontal="left" vertical="top" wrapText="1"/>
    </xf>
    <xf numFmtId="169" fontId="34" fillId="55" borderId="0" xfId="0" applyNumberFormat="1" applyFont="1" applyFill="1" applyAlignment="1">
      <alignment horizontal="left" vertical="top" wrapText="1"/>
    </xf>
    <xf numFmtId="0" fontId="36" fillId="55" borderId="0" xfId="0" applyFont="1" applyFill="1" applyAlignment="1">
      <alignment horizontal="left" vertical="top" wrapText="1"/>
    </xf>
    <xf numFmtId="0" fontId="35" fillId="55" borderId="10" xfId="0" applyFont="1" applyFill="1" applyBorder="1" applyAlignment="1">
      <alignment horizontal="left" vertical="top" wrapText="1"/>
    </xf>
    <xf numFmtId="0" fontId="36" fillId="55" borderId="10" xfId="0" applyFont="1" applyFill="1" applyBorder="1" applyAlignment="1">
      <alignment vertical="center" textRotation="90" wrapText="1"/>
    </xf>
    <xf numFmtId="43" fontId="34" fillId="55" borderId="0" xfId="0" applyNumberFormat="1" applyFont="1" applyFill="1" applyAlignment="1">
      <alignment horizontal="left" vertical="top" wrapText="1"/>
    </xf>
    <xf numFmtId="43" fontId="34" fillId="55" borderId="0" xfId="1" applyFont="1" applyFill="1" applyAlignment="1">
      <alignment horizontal="left" vertical="top" wrapText="1"/>
    </xf>
    <xf numFmtId="0" fontId="93" fillId="55" borderId="10" xfId="0" applyFont="1" applyFill="1" applyBorder="1" applyAlignment="1">
      <alignment horizontal="left" vertical="top" wrapText="1"/>
    </xf>
    <xf numFmtId="0" fontId="96" fillId="55" borderId="10" xfId="374" applyFont="1" applyFill="1" applyBorder="1">
      <alignment horizontal="left" vertical="top" wrapText="1"/>
    </xf>
    <xf numFmtId="167" fontId="54" fillId="55" borderId="0" xfId="1" applyNumberFormat="1" applyFont="1" applyFill="1"/>
    <xf numFmtId="43" fontId="54" fillId="55" borderId="0" xfId="0" applyNumberFormat="1" applyFont="1" applyFill="1"/>
    <xf numFmtId="0" fontId="93" fillId="55" borderId="0" xfId="0" applyFont="1" applyFill="1" applyAlignment="1">
      <alignment horizontal="left" vertical="top" wrapText="1"/>
    </xf>
    <xf numFmtId="0" fontId="94" fillId="55" borderId="10" xfId="0" applyFont="1" applyFill="1" applyBorder="1" applyAlignment="1">
      <alignment horizontal="left" vertical="top" wrapText="1"/>
    </xf>
    <xf numFmtId="0" fontId="97" fillId="55" borderId="10" xfId="374" applyFont="1" applyFill="1" applyBorder="1">
      <alignment horizontal="left" vertical="top" wrapText="1"/>
    </xf>
    <xf numFmtId="0" fontId="54" fillId="55" borderId="0" xfId="0" applyFont="1" applyFill="1" applyAlignment="1">
      <alignment horizontal="left" vertical="center"/>
    </xf>
    <xf numFmtId="0" fontId="35" fillId="55" borderId="26" xfId="0" applyFont="1" applyFill="1" applyBorder="1" applyAlignment="1">
      <alignment horizontal="right"/>
    </xf>
    <xf numFmtId="0" fontId="34" fillId="55" borderId="0" xfId="0" applyFont="1" applyFill="1"/>
    <xf numFmtId="167" fontId="97" fillId="55" borderId="10" xfId="1" applyNumberFormat="1" applyFont="1" applyFill="1" applyBorder="1" applyAlignment="1">
      <alignment horizontal="right" vertical="top"/>
    </xf>
    <xf numFmtId="0" fontId="34" fillId="0" borderId="10" xfId="0" applyFont="1" applyBorder="1" applyAlignment="1">
      <alignment horizontal="left" vertical="top" wrapText="1"/>
    </xf>
    <xf numFmtId="0" fontId="94" fillId="0" borderId="10" xfId="0" applyFont="1" applyBorder="1" applyAlignment="1">
      <alignment horizontal="center" vertical="center" wrapText="1"/>
    </xf>
    <xf numFmtId="0" fontId="96" fillId="0" borderId="10" xfId="0" applyFont="1" applyBorder="1" applyAlignment="1">
      <alignment horizontal="left" vertical="top" wrapText="1"/>
    </xf>
    <xf numFmtId="0" fontId="97" fillId="0" borderId="10" xfId="0" applyFont="1" applyBorder="1" applyAlignment="1">
      <alignment horizontal="left" vertical="top" wrapText="1"/>
    </xf>
    <xf numFmtId="166" fontId="97" fillId="0" borderId="10" xfId="253" applyFont="1" applyBorder="1">
      <alignment horizontal="right" vertical="top"/>
    </xf>
    <xf numFmtId="0" fontId="96" fillId="0" borderId="10" xfId="0" applyFont="1" applyBorder="1" applyAlignment="1">
      <alignment horizontal="right" vertical="top" wrapText="1"/>
    </xf>
    <xf numFmtId="0" fontId="36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center" wrapText="1"/>
    </xf>
    <xf numFmtId="0" fontId="106" fillId="0" borderId="10" xfId="0" applyFont="1" applyBorder="1" applyAlignment="1">
      <alignment horizontal="left" vertical="top" wrapText="1"/>
    </xf>
    <xf numFmtId="0" fontId="94" fillId="55" borderId="11" xfId="0" applyFont="1" applyFill="1" applyBorder="1" applyAlignment="1">
      <alignment horizontal="center" vertical="center"/>
    </xf>
    <xf numFmtId="0" fontId="98" fillId="55" borderId="10" xfId="0" applyFont="1" applyFill="1" applyBorder="1" applyAlignment="1">
      <alignment horizontal="left" vertical="center" wrapText="1"/>
    </xf>
    <xf numFmtId="167" fontId="75" fillId="55" borderId="10" xfId="1" applyNumberFormat="1" applyFont="1" applyFill="1" applyBorder="1" applyAlignment="1">
      <alignment horizontal="center" vertical="center"/>
    </xf>
    <xf numFmtId="0" fontId="54" fillId="0" borderId="0" xfId="0" applyFont="1"/>
    <xf numFmtId="0" fontId="93" fillId="0" borderId="0" xfId="0" applyFont="1" applyAlignment="1">
      <alignment horizontal="left" vertical="top" wrapText="1"/>
    </xf>
    <xf numFmtId="167" fontId="36" fillId="0" borderId="10" xfId="1" applyNumberFormat="1" applyFont="1" applyFill="1" applyBorder="1" applyAlignment="1">
      <alignment horizontal="left" vertical="top"/>
    </xf>
    <xf numFmtId="167" fontId="36" fillId="0" borderId="10" xfId="1" applyNumberFormat="1" applyFont="1" applyFill="1" applyBorder="1" applyAlignment="1">
      <alignment horizontal="left" vertical="top" wrapText="1"/>
    </xf>
    <xf numFmtId="171" fontId="96" fillId="0" borderId="10" xfId="0" applyNumberFormat="1" applyFont="1" applyBorder="1" applyAlignment="1">
      <alignment horizontal="right" vertical="top" wrapText="1"/>
    </xf>
    <xf numFmtId="170" fontId="96" fillId="0" borderId="10" xfId="0" applyNumberFormat="1" applyFont="1" applyBorder="1" applyAlignment="1">
      <alignment horizontal="right" vertical="top" wrapText="1"/>
    </xf>
    <xf numFmtId="173" fontId="96" fillId="0" borderId="10" xfId="0" applyNumberFormat="1" applyFont="1" applyBorder="1" applyAlignment="1">
      <alignment horizontal="right" vertical="top" wrapText="1"/>
    </xf>
    <xf numFmtId="0" fontId="94" fillId="55" borderId="10" xfId="0" applyFont="1" applyFill="1" applyBorder="1" applyAlignment="1">
      <alignment vertical="center" wrapText="1"/>
    </xf>
    <xf numFmtId="0" fontId="34" fillId="55" borderId="13" xfId="0" applyFont="1" applyFill="1" applyBorder="1" applyAlignment="1">
      <alignment horizontal="center" vertical="center" wrapText="1"/>
    </xf>
    <xf numFmtId="0" fontId="93" fillId="55" borderId="10" xfId="0" applyFont="1" applyFill="1" applyBorder="1" applyAlignment="1">
      <alignment horizontal="center"/>
    </xf>
    <xf numFmtId="0" fontId="98" fillId="55" borderId="13" xfId="0" applyFont="1" applyFill="1" applyBorder="1" applyAlignment="1">
      <alignment horizontal="left" vertical="center" wrapText="1"/>
    </xf>
    <xf numFmtId="167" fontId="54" fillId="0" borderId="10" xfId="1" applyNumberFormat="1" applyFont="1" applyFill="1" applyBorder="1" applyAlignment="1">
      <alignment horizontal="center" vertical="center"/>
    </xf>
    <xf numFmtId="43" fontId="54" fillId="0" borderId="0" xfId="0" applyNumberFormat="1" applyFont="1"/>
    <xf numFmtId="49" fontId="96" fillId="0" borderId="10" xfId="0" applyNumberFormat="1" applyFont="1" applyBorder="1" applyAlignment="1">
      <alignment horizontal="right" vertical="top" wrapText="1"/>
    </xf>
    <xf numFmtId="171" fontId="93" fillId="0" borderId="0" xfId="0" applyNumberFormat="1" applyFont="1" applyAlignment="1">
      <alignment horizontal="left" vertical="top" wrapText="1"/>
    </xf>
    <xf numFmtId="0" fontId="36" fillId="55" borderId="32" xfId="0" applyFont="1" applyFill="1" applyBorder="1" applyAlignment="1">
      <alignment horizontal="center" vertical="top" wrapText="1"/>
    </xf>
    <xf numFmtId="166" fontId="32" fillId="55" borderId="10" xfId="253" applyFont="1" applyFill="1" applyBorder="1">
      <alignment horizontal="right" vertical="top"/>
    </xf>
    <xf numFmtId="174" fontId="95" fillId="55" borderId="0" xfId="0" applyNumberFormat="1" applyFont="1" applyFill="1"/>
    <xf numFmtId="0" fontId="95" fillId="55" borderId="0" xfId="0" applyFont="1" applyFill="1"/>
    <xf numFmtId="166" fontId="34" fillId="55" borderId="0" xfId="0" applyNumberFormat="1" applyFont="1" applyFill="1" applyAlignment="1">
      <alignment horizontal="left" vertical="top" wrapText="1"/>
    </xf>
    <xf numFmtId="166" fontId="54" fillId="55" borderId="0" xfId="0" applyNumberFormat="1" applyFont="1" applyFill="1" applyAlignment="1">
      <alignment horizontal="left" vertical="top" wrapText="1"/>
    </xf>
    <xf numFmtId="166" fontId="36" fillId="55" borderId="0" xfId="0" applyNumberFormat="1" applyFont="1" applyFill="1" applyAlignment="1">
      <alignment horizontal="left" vertical="top" wrapText="1"/>
    </xf>
    <xf numFmtId="166" fontId="75" fillId="55" borderId="0" xfId="0" applyNumberFormat="1" applyFont="1" applyFill="1" applyAlignment="1">
      <alignment horizontal="left" vertical="top" wrapText="1"/>
    </xf>
    <xf numFmtId="0" fontId="95" fillId="0" borderId="10" xfId="248" applyFont="1" applyBorder="1" applyAlignment="1">
      <alignment horizontal="left" vertical="center" wrapText="1"/>
    </xf>
    <xf numFmtId="0" fontId="93" fillId="0" borderId="10" xfId="248" applyFont="1" applyBorder="1" applyAlignment="1">
      <alignment horizontal="left" vertical="center" wrapText="1"/>
    </xf>
    <xf numFmtId="0" fontId="34" fillId="55" borderId="0" xfId="0" applyFont="1" applyFill="1" applyAlignment="1">
      <alignment horizontal="right" vertical="center" wrapText="1"/>
    </xf>
    <xf numFmtId="0" fontId="54" fillId="55" borderId="0" xfId="0" applyFont="1" applyFill="1" applyAlignment="1">
      <alignment horizontal="right" vertical="top" wrapText="1"/>
    </xf>
    <xf numFmtId="169" fontId="54" fillId="55" borderId="0" xfId="0" applyNumberFormat="1" applyFont="1" applyFill="1" applyAlignment="1">
      <alignment horizontal="right" vertical="top" wrapText="1"/>
    </xf>
    <xf numFmtId="167" fontId="54" fillId="0" borderId="10" xfId="472" applyNumberFormat="1" applyFont="1" applyFill="1" applyBorder="1" applyAlignment="1">
      <alignment horizontal="center" vertical="center"/>
    </xf>
    <xf numFmtId="0" fontId="54" fillId="0" borderId="0" xfId="460" applyFont="1"/>
    <xf numFmtId="0" fontId="54" fillId="0" borderId="10" xfId="460" applyFont="1" applyBorder="1" applyAlignment="1">
      <alignment horizontal="center" vertical="center"/>
    </xf>
    <xf numFmtId="166" fontId="34" fillId="0" borderId="10" xfId="473" applyFont="1" applyFill="1" applyBorder="1" applyAlignment="1">
      <alignment horizontal="center" vertical="top"/>
    </xf>
    <xf numFmtId="0" fontId="54" fillId="0" borderId="0" xfId="460" applyFont="1" applyAlignment="1">
      <alignment horizontal="left" vertical="top" wrapText="1"/>
    </xf>
    <xf numFmtId="166" fontId="34" fillId="55" borderId="10" xfId="473" applyFont="1" applyFill="1" applyBorder="1" applyAlignment="1">
      <alignment horizontal="center" vertical="top"/>
    </xf>
    <xf numFmtId="169" fontId="94" fillId="0" borderId="25" xfId="0" applyNumberFormat="1" applyFont="1" applyBorder="1" applyAlignment="1">
      <alignment horizontal="right" vertical="center"/>
    </xf>
    <xf numFmtId="0" fontId="94" fillId="0" borderId="13" xfId="0" applyFont="1" applyBorder="1" applyAlignment="1">
      <alignment horizontal="center" vertical="center"/>
    </xf>
    <xf numFmtId="0" fontId="98" fillId="0" borderId="10" xfId="0" applyFont="1" applyBorder="1" applyAlignment="1">
      <alignment horizontal="left" vertical="center" wrapText="1"/>
    </xf>
    <xf numFmtId="166" fontId="93" fillId="55" borderId="10" xfId="86" applyFont="1" applyFill="1" applyBorder="1" applyAlignment="1">
      <alignment horizontal="right" vertical="center"/>
    </xf>
    <xf numFmtId="0" fontId="94" fillId="0" borderId="0" xfId="460" applyFont="1" applyAlignment="1">
      <alignment horizontal="left" vertical="top"/>
    </xf>
    <xf numFmtId="0" fontId="31" fillId="0" borderId="0" xfId="256">
      <alignment horizontal="left" vertical="top" wrapText="1"/>
    </xf>
    <xf numFmtId="0" fontId="94" fillId="0" borderId="10" xfId="255" applyFont="1" applyBorder="1">
      <alignment horizontal="left" vertical="top" wrapText="1"/>
    </xf>
    <xf numFmtId="166" fontId="94" fillId="0" borderId="10" xfId="253" applyFont="1" applyBorder="1">
      <alignment horizontal="right" vertical="top"/>
    </xf>
    <xf numFmtId="0" fontId="95" fillId="0" borderId="0" xfId="460" applyFont="1"/>
    <xf numFmtId="0" fontId="94" fillId="0" borderId="0" xfId="255" applyFont="1">
      <alignment horizontal="left" vertical="top" wrapText="1"/>
    </xf>
    <xf numFmtId="0" fontId="31" fillId="0" borderId="0" xfId="255">
      <alignment horizontal="left" vertical="top" wrapText="1"/>
    </xf>
    <xf numFmtId="0" fontId="36" fillId="0" borderId="10" xfId="0" applyFont="1" applyBorder="1" applyAlignment="1">
      <alignment horizontal="center" vertical="top" wrapText="1"/>
    </xf>
    <xf numFmtId="0" fontId="34" fillId="55" borderId="10" xfId="0" applyFont="1" applyFill="1" applyBorder="1"/>
    <xf numFmtId="0" fontId="34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center" wrapText="1"/>
    </xf>
    <xf numFmtId="169" fontId="34" fillId="55" borderId="10" xfId="1" applyNumberFormat="1" applyFont="1" applyFill="1" applyBorder="1" applyAlignment="1">
      <alignment horizontal="right" vertical="center" wrapText="1"/>
    </xf>
    <xf numFmtId="0" fontId="125" fillId="0" borderId="14" xfId="0" applyFont="1" applyBorder="1" applyAlignment="1">
      <alignment horizontal="left" vertical="center" wrapText="1"/>
    </xf>
    <xf numFmtId="0" fontId="34" fillId="0" borderId="10" xfId="254" applyFont="1" applyBorder="1">
      <alignment horizontal="left" vertical="top" wrapText="1"/>
    </xf>
    <xf numFmtId="0" fontId="35" fillId="0" borderId="10" xfId="254" applyFont="1" applyBorder="1">
      <alignment horizontal="left" vertical="top" wrapText="1"/>
    </xf>
    <xf numFmtId="0" fontId="32" fillId="55" borderId="10" xfId="0" applyFont="1" applyFill="1" applyBorder="1" applyAlignment="1">
      <alignment horizontal="center" vertical="center" wrapText="1"/>
    </xf>
    <xf numFmtId="169" fontId="94" fillId="55" borderId="10" xfId="0" applyNumberFormat="1" applyFont="1" applyFill="1" applyBorder="1" applyAlignment="1">
      <alignment horizontal="right" vertical="center"/>
    </xf>
    <xf numFmtId="0" fontId="94" fillId="55" borderId="10" xfId="0" applyFont="1" applyFill="1" applyBorder="1" applyAlignment="1">
      <alignment vertical="center"/>
    </xf>
    <xf numFmtId="169" fontId="98" fillId="55" borderId="10" xfId="0" applyNumberFormat="1" applyFont="1" applyFill="1" applyBorder="1" applyAlignment="1">
      <alignment horizontal="right" vertical="center"/>
    </xf>
    <xf numFmtId="0" fontId="93" fillId="0" borderId="10" xfId="0" applyFont="1" applyBorder="1" applyAlignment="1">
      <alignment horizontal="left" vertical="top"/>
    </xf>
    <xf numFmtId="0" fontId="93" fillId="55" borderId="0" xfId="0" applyFont="1" applyFill="1" applyAlignment="1">
      <alignment horizontal="left" vertical="center" wrapText="1"/>
    </xf>
    <xf numFmtId="0" fontId="79" fillId="0" borderId="10" xfId="256" applyFont="1" applyBorder="1">
      <alignment horizontal="left" vertical="top" wrapText="1"/>
    </xf>
    <xf numFmtId="0" fontId="94" fillId="0" borderId="10" xfId="0" applyFont="1" applyBorder="1" applyAlignment="1">
      <alignment horizontal="left" vertical="top" wrapText="1"/>
    </xf>
    <xf numFmtId="0" fontId="95" fillId="0" borderId="10" xfId="0" applyFont="1" applyBorder="1"/>
    <xf numFmtId="0" fontId="98" fillId="0" borderId="10" xfId="0" applyFont="1" applyBorder="1" applyAlignment="1">
      <alignment horizontal="left" vertical="top" wrapText="1"/>
    </xf>
    <xf numFmtId="49" fontId="98" fillId="0" borderId="10" xfId="0" applyNumberFormat="1" applyFont="1" applyBorder="1" applyAlignment="1">
      <alignment horizontal="right" vertical="top" wrapText="1"/>
    </xf>
    <xf numFmtId="166" fontId="97" fillId="55" borderId="10" xfId="253" applyFont="1" applyFill="1" applyBorder="1">
      <alignment horizontal="right" vertical="top"/>
    </xf>
    <xf numFmtId="0" fontId="96" fillId="55" borderId="10" xfId="0" applyFont="1" applyFill="1" applyBorder="1" applyAlignment="1">
      <alignment horizontal="right" vertical="top" wrapText="1"/>
    </xf>
    <xf numFmtId="49" fontId="96" fillId="55" borderId="10" xfId="0" applyNumberFormat="1" applyFont="1" applyFill="1" applyBorder="1" applyAlignment="1">
      <alignment horizontal="right" vertical="top" wrapText="1"/>
    </xf>
    <xf numFmtId="170" fontId="96" fillId="55" borderId="10" xfId="0" applyNumberFormat="1" applyFont="1" applyFill="1" applyBorder="1" applyAlignment="1">
      <alignment horizontal="right" vertical="top" wrapText="1"/>
    </xf>
    <xf numFmtId="173" fontId="126" fillId="55" borderId="0" xfId="0" applyNumberFormat="1" applyFont="1" applyFill="1" applyAlignment="1">
      <alignment horizontal="left" vertical="top" wrapText="1"/>
    </xf>
    <xf numFmtId="0" fontId="126" fillId="55" borderId="0" xfId="0" applyFont="1" applyFill="1" applyAlignment="1">
      <alignment horizontal="left" vertical="top" wrapText="1"/>
    </xf>
    <xf numFmtId="166" fontId="126" fillId="55" borderId="0" xfId="0" applyNumberFormat="1" applyFont="1" applyFill="1" applyAlignment="1">
      <alignment horizontal="left" vertical="top" wrapText="1"/>
    </xf>
    <xf numFmtId="0" fontId="127" fillId="55" borderId="0" xfId="0" applyFont="1" applyFill="1" applyAlignment="1">
      <alignment horizontal="left" vertical="top" wrapText="1"/>
    </xf>
    <xf numFmtId="166" fontId="127" fillId="55" borderId="0" xfId="0" applyNumberFormat="1" applyFont="1" applyFill="1" applyAlignment="1">
      <alignment horizontal="left" vertical="top" wrapText="1"/>
    </xf>
    <xf numFmtId="176" fontId="126" fillId="55" borderId="0" xfId="474" applyNumberFormat="1" applyFont="1" applyFill="1" applyAlignment="1">
      <alignment horizontal="left" vertical="top" wrapText="1"/>
    </xf>
    <xf numFmtId="9" fontId="126" fillId="55" borderId="0" xfId="474" applyFont="1" applyFill="1" applyAlignment="1">
      <alignment horizontal="left" vertical="top" wrapText="1"/>
    </xf>
    <xf numFmtId="1" fontId="126" fillId="55" borderId="0" xfId="0" applyNumberFormat="1" applyFont="1" applyFill="1" applyAlignment="1">
      <alignment horizontal="left" vertical="top" wrapText="1"/>
    </xf>
    <xf numFmtId="169" fontId="36" fillId="55" borderId="10" xfId="0" applyNumberFormat="1" applyFont="1" applyFill="1" applyBorder="1" applyAlignment="1">
      <alignment horizontal="right" vertical="center"/>
    </xf>
    <xf numFmtId="175" fontId="97" fillId="0" borderId="10" xfId="253" applyNumberFormat="1" applyFont="1" applyBorder="1">
      <alignment horizontal="right" vertical="top"/>
    </xf>
    <xf numFmtId="0" fontId="54" fillId="0" borderId="25" xfId="460" applyFont="1" applyBorder="1" applyAlignment="1">
      <alignment horizontal="center" vertical="center"/>
    </xf>
    <xf numFmtId="0" fontId="97" fillId="55" borderId="10" xfId="0" applyFont="1" applyFill="1" applyBorder="1" applyAlignment="1">
      <alignment horizontal="left" vertical="center" wrapText="1"/>
    </xf>
    <xf numFmtId="0" fontId="97" fillId="0" borderId="10" xfId="0" applyFont="1" applyBorder="1" applyAlignment="1">
      <alignment horizontal="left" vertical="center" wrapText="1"/>
    </xf>
    <xf numFmtId="0" fontId="96" fillId="0" borderId="10" xfId="374" applyFont="1" applyBorder="1" applyAlignment="1">
      <alignment horizontal="center" vertical="top" wrapText="1"/>
    </xf>
    <xf numFmtId="0" fontId="96" fillId="0" borderId="10" xfId="374" applyFont="1" applyBorder="1">
      <alignment horizontal="left" vertical="top" wrapText="1"/>
    </xf>
    <xf numFmtId="166" fontId="36" fillId="0" borderId="10" xfId="87" applyFont="1" applyFill="1" applyBorder="1" applyAlignment="1">
      <alignment horizontal="center" vertical="center"/>
    </xf>
    <xf numFmtId="166" fontId="34" fillId="0" borderId="10" xfId="87" applyFont="1" applyFill="1" applyBorder="1" applyAlignment="1">
      <alignment horizontal="center" vertical="center"/>
    </xf>
    <xf numFmtId="166" fontId="36" fillId="55" borderId="10" xfId="87" applyFont="1" applyFill="1" applyBorder="1" applyAlignment="1">
      <alignment horizontal="center" vertical="center"/>
    </xf>
    <xf numFmtId="0" fontId="31" fillId="0" borderId="10" xfId="256" applyBorder="1">
      <alignment horizontal="left" vertical="top" wrapText="1"/>
    </xf>
    <xf numFmtId="0" fontId="31" fillId="0" borderId="10" xfId="255" applyBorder="1">
      <alignment horizontal="left" vertical="top" wrapText="1"/>
    </xf>
    <xf numFmtId="0" fontId="95" fillId="0" borderId="10" xfId="460" applyFont="1" applyBorder="1"/>
    <xf numFmtId="0" fontId="94" fillId="0" borderId="10" xfId="460" applyFont="1" applyBorder="1" applyAlignment="1">
      <alignment horizontal="left" vertical="top"/>
    </xf>
    <xf numFmtId="166" fontId="93" fillId="0" borderId="10" xfId="253" applyFont="1" applyBorder="1">
      <alignment horizontal="right" vertical="top"/>
    </xf>
    <xf numFmtId="0" fontId="94" fillId="0" borderId="10" xfId="0" applyFont="1" applyBorder="1" applyAlignment="1">
      <alignment horizontal="center" vertical="top" wrapText="1"/>
    </xf>
    <xf numFmtId="175" fontId="94" fillId="55" borderId="10" xfId="253" applyNumberFormat="1" applyFont="1" applyFill="1" applyBorder="1" applyAlignment="1">
      <alignment horizontal="right" vertical="center"/>
    </xf>
    <xf numFmtId="43" fontId="124" fillId="55" borderId="0" xfId="1" applyFont="1" applyFill="1" applyAlignment="1">
      <alignment horizontal="left" vertical="top" wrapText="1"/>
    </xf>
    <xf numFmtId="0" fontId="124" fillId="55" borderId="0" xfId="0" applyFont="1" applyFill="1" applyAlignment="1">
      <alignment horizontal="left" vertical="top" wrapText="1"/>
    </xf>
    <xf numFmtId="166" fontId="124" fillId="55" borderId="0" xfId="0" applyNumberFormat="1" applyFont="1" applyFill="1" applyAlignment="1">
      <alignment horizontal="left" vertical="top" wrapText="1"/>
    </xf>
    <xf numFmtId="169" fontId="124" fillId="55" borderId="0" xfId="0" applyNumberFormat="1" applyFont="1" applyFill="1" applyAlignment="1">
      <alignment horizontal="left" vertical="top" wrapText="1"/>
    </xf>
    <xf numFmtId="0" fontId="94" fillId="55" borderId="14" xfId="0" applyFont="1" applyFill="1" applyBorder="1" applyAlignment="1">
      <alignment horizontal="center" vertical="center" wrapText="1"/>
    </xf>
    <xf numFmtId="0" fontId="94" fillId="55" borderId="12" xfId="0" applyFont="1" applyFill="1" applyBorder="1" applyAlignment="1">
      <alignment horizontal="center" vertical="center" wrapText="1"/>
    </xf>
    <xf numFmtId="0" fontId="94" fillId="55" borderId="13" xfId="0" applyFont="1" applyFill="1" applyBorder="1" applyAlignment="1">
      <alignment horizontal="center" vertical="center" wrapText="1"/>
    </xf>
    <xf numFmtId="0" fontId="96" fillId="56" borderId="10" xfId="0" applyFont="1" applyFill="1" applyBorder="1" applyAlignment="1">
      <alignment horizontal="right" vertical="top" wrapText="1"/>
    </xf>
    <xf numFmtId="175" fontId="94" fillId="56" borderId="10" xfId="253" applyNumberFormat="1" applyFont="1" applyFill="1" applyBorder="1" applyAlignment="1">
      <alignment horizontal="right"/>
    </xf>
    <xf numFmtId="0" fontId="32" fillId="0" borderId="25" xfId="0" applyFont="1" applyBorder="1" applyAlignment="1">
      <alignment horizontal="center" vertical="center" wrapText="1"/>
    </xf>
    <xf numFmtId="171" fontId="96" fillId="55" borderId="10" xfId="0" applyNumberFormat="1" applyFont="1" applyFill="1" applyBorder="1" applyAlignment="1">
      <alignment horizontal="right" vertical="top" wrapText="1"/>
    </xf>
    <xf numFmtId="0" fontId="95" fillId="55" borderId="15" xfId="0" applyFont="1" applyFill="1" applyBorder="1" applyAlignment="1">
      <alignment horizontal="center"/>
    </xf>
    <xf numFmtId="0" fontId="126" fillId="55" borderId="0" xfId="0" applyFont="1" applyFill="1"/>
    <xf numFmtId="0" fontId="128" fillId="55" borderId="0" xfId="0" applyFont="1" applyFill="1" applyAlignment="1">
      <alignment horizontal="left" vertical="top" wrapText="1"/>
    </xf>
    <xf numFmtId="43" fontId="126" fillId="55" borderId="0" xfId="0" applyNumberFormat="1" applyFont="1" applyFill="1"/>
    <xf numFmtId="43" fontId="126" fillId="0" borderId="0" xfId="460" applyNumberFormat="1" applyFont="1"/>
    <xf numFmtId="0" fontId="126" fillId="0" borderId="0" xfId="460" applyFont="1"/>
    <xf numFmtId="0" fontId="126" fillId="0" borderId="0" xfId="0" applyFont="1"/>
    <xf numFmtId="43" fontId="126" fillId="0" borderId="0" xfId="0" applyNumberFormat="1" applyFont="1"/>
    <xf numFmtId="167" fontId="93" fillId="55" borderId="10" xfId="1" applyNumberFormat="1" applyFont="1" applyFill="1" applyBorder="1" applyAlignment="1">
      <alignment horizontal="right" vertical="top"/>
    </xf>
    <xf numFmtId="0" fontId="54" fillId="0" borderId="10" xfId="0" applyFont="1" applyBorder="1"/>
    <xf numFmtId="167" fontId="103" fillId="55" borderId="26" xfId="1" applyNumberFormat="1" applyFont="1" applyFill="1" applyBorder="1" applyAlignment="1">
      <alignment horizontal="right" vertical="center"/>
    </xf>
    <xf numFmtId="167" fontId="36" fillId="55" borderId="10" xfId="1" applyNumberFormat="1" applyFont="1" applyFill="1" applyBorder="1" applyAlignment="1">
      <alignment horizontal="center" vertical="center" wrapText="1"/>
    </xf>
    <xf numFmtId="166" fontId="34" fillId="55" borderId="10" xfId="0" applyNumberFormat="1" applyFont="1" applyFill="1" applyBorder="1" applyAlignment="1">
      <alignment horizontal="center" vertical="center" wrapText="1"/>
    </xf>
    <xf numFmtId="166" fontId="36" fillId="55" borderId="10" xfId="86" applyFont="1" applyFill="1" applyBorder="1" applyAlignment="1">
      <alignment horizontal="center" vertical="center"/>
    </xf>
    <xf numFmtId="166" fontId="34" fillId="55" borderId="10" xfId="1" applyNumberFormat="1" applyFont="1" applyFill="1" applyBorder="1" applyAlignment="1">
      <alignment horizontal="center" vertical="center"/>
    </xf>
    <xf numFmtId="0" fontId="36" fillId="55" borderId="10" xfId="0" applyFont="1" applyFill="1" applyBorder="1" applyAlignment="1">
      <alignment vertical="center" wrapText="1"/>
    </xf>
    <xf numFmtId="167" fontId="32" fillId="55" borderId="10" xfId="1" applyNumberFormat="1" applyFont="1" applyFill="1" applyBorder="1" applyAlignment="1">
      <alignment horizontal="center" vertical="center" wrapText="1"/>
    </xf>
    <xf numFmtId="0" fontId="94" fillId="55" borderId="14" xfId="0" applyFont="1" applyFill="1" applyBorder="1" applyAlignment="1">
      <alignment horizontal="left" vertical="center" wrapText="1"/>
    </xf>
    <xf numFmtId="0" fontId="94" fillId="55" borderId="12" xfId="0" applyFont="1" applyFill="1" applyBorder="1" applyAlignment="1">
      <alignment horizontal="left" vertical="center" wrapText="1"/>
    </xf>
    <xf numFmtId="0" fontId="94" fillId="55" borderId="13" xfId="0" applyFont="1" applyFill="1" applyBorder="1" applyAlignment="1">
      <alignment horizontal="left" vertical="center" wrapText="1"/>
    </xf>
    <xf numFmtId="0" fontId="94" fillId="55" borderId="10" xfId="0" applyFont="1" applyFill="1" applyBorder="1" applyAlignment="1">
      <alignment horizontal="left" vertical="center" wrapText="1"/>
    </xf>
    <xf numFmtId="0" fontId="36" fillId="55" borderId="14" xfId="0" applyFont="1" applyFill="1" applyBorder="1" applyAlignment="1">
      <alignment horizontal="left" vertical="center" wrapText="1"/>
    </xf>
    <xf numFmtId="0" fontId="36" fillId="55" borderId="12" xfId="0" applyFont="1" applyFill="1" applyBorder="1" applyAlignment="1">
      <alignment horizontal="left" vertical="center" wrapText="1"/>
    </xf>
    <xf numFmtId="0" fontId="36" fillId="55" borderId="13" xfId="0" applyFont="1" applyFill="1" applyBorder="1" applyAlignment="1">
      <alignment horizontal="left" vertical="center" wrapText="1"/>
    </xf>
    <xf numFmtId="0" fontId="93" fillId="55" borderId="25" xfId="0" applyFont="1" applyFill="1" applyBorder="1" applyAlignment="1">
      <alignment horizontal="center" vertical="center" wrapText="1"/>
    </xf>
    <xf numFmtId="0" fontId="93" fillId="55" borderId="15" xfId="0" applyFont="1" applyFill="1" applyBorder="1" applyAlignment="1">
      <alignment horizontal="center" vertical="center" wrapText="1"/>
    </xf>
    <xf numFmtId="0" fontId="94" fillId="55" borderId="25" xfId="0" applyFont="1" applyFill="1" applyBorder="1" applyAlignment="1">
      <alignment horizontal="center" vertical="top" wrapText="1"/>
    </xf>
    <xf numFmtId="0" fontId="94" fillId="55" borderId="15" xfId="0" applyFont="1" applyFill="1" applyBorder="1" applyAlignment="1">
      <alignment horizontal="center" vertical="top" wrapText="1"/>
    </xf>
    <xf numFmtId="0" fontId="94" fillId="55" borderId="11" xfId="0" applyFont="1" applyFill="1" applyBorder="1" applyAlignment="1">
      <alignment horizontal="center" vertical="top" wrapText="1"/>
    </xf>
    <xf numFmtId="0" fontId="34" fillId="0" borderId="25" xfId="0" applyFont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top" wrapText="1"/>
    </xf>
    <xf numFmtId="0" fontId="97" fillId="55" borderId="25" xfId="0" applyFont="1" applyFill="1" applyBorder="1" applyAlignment="1">
      <alignment horizontal="center" vertical="top" wrapText="1"/>
    </xf>
    <xf numFmtId="0" fontId="97" fillId="55" borderId="15" xfId="0" applyFont="1" applyFill="1" applyBorder="1" applyAlignment="1">
      <alignment horizontal="center" vertical="top" wrapText="1"/>
    </xf>
    <xf numFmtId="0" fontId="97" fillId="55" borderId="11" xfId="0" applyFont="1" applyFill="1" applyBorder="1" applyAlignment="1">
      <alignment horizontal="center" vertical="top" wrapText="1"/>
    </xf>
    <xf numFmtId="0" fontId="102" fillId="55" borderId="0" xfId="0" applyFont="1" applyFill="1" applyAlignment="1">
      <alignment horizontal="right" vertical="center" wrapText="1"/>
    </xf>
    <xf numFmtId="0" fontId="75" fillId="55" borderId="0" xfId="0" applyFont="1" applyFill="1" applyAlignment="1">
      <alignment horizontal="center" vertical="center" wrapText="1"/>
    </xf>
    <xf numFmtId="0" fontId="94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center" vertical="center" textRotation="90" wrapText="1"/>
    </xf>
    <xf numFmtId="0" fontId="34" fillId="0" borderId="25" xfId="460" applyFont="1" applyBorder="1" applyAlignment="1">
      <alignment horizontal="center" vertical="top" wrapText="1"/>
    </xf>
    <xf numFmtId="0" fontId="34" fillId="0" borderId="15" xfId="460" applyFont="1" applyBorder="1" applyAlignment="1">
      <alignment horizontal="center" vertical="top" wrapText="1"/>
    </xf>
    <xf numFmtId="0" fontId="34" fillId="0" borderId="11" xfId="460" applyFont="1" applyBorder="1" applyAlignment="1">
      <alignment horizontal="center" vertical="top" wrapText="1"/>
    </xf>
    <xf numFmtId="0" fontId="36" fillId="0" borderId="25" xfId="0" applyFont="1" applyBorder="1" applyAlignment="1">
      <alignment horizontal="center" vertical="top" wrapText="1"/>
    </xf>
    <xf numFmtId="0" fontId="36" fillId="0" borderId="15" xfId="0" applyFont="1" applyBorder="1" applyAlignment="1">
      <alignment horizontal="center" vertical="top" wrapText="1"/>
    </xf>
    <xf numFmtId="0" fontId="34" fillId="0" borderId="10" xfId="460" applyFont="1" applyBorder="1" applyAlignment="1">
      <alignment horizontal="center" vertical="top" wrapText="1"/>
    </xf>
    <xf numFmtId="0" fontId="34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center" vertical="center" wrapText="1"/>
    </xf>
    <xf numFmtId="0" fontId="34" fillId="0" borderId="10" xfId="420" applyFont="1" applyBorder="1" applyAlignment="1">
      <alignment horizontal="center" wrapText="1"/>
    </xf>
    <xf numFmtId="0" fontId="36" fillId="0" borderId="10" xfId="420" applyFont="1" applyBorder="1" applyAlignment="1">
      <alignment horizontal="center" vertical="top" wrapText="1"/>
    </xf>
    <xf numFmtId="0" fontId="36" fillId="55" borderId="25" xfId="0" applyFont="1" applyFill="1" applyBorder="1" applyAlignment="1">
      <alignment horizontal="center" vertical="top" wrapText="1"/>
    </xf>
    <xf numFmtId="0" fontId="36" fillId="55" borderId="15" xfId="0" applyFont="1" applyFill="1" applyBorder="1" applyAlignment="1">
      <alignment horizontal="center" vertical="top" wrapText="1"/>
    </xf>
    <xf numFmtId="0" fontId="36" fillId="55" borderId="11" xfId="0" applyFont="1" applyFill="1" applyBorder="1" applyAlignment="1">
      <alignment horizontal="center" vertical="top" wrapText="1"/>
    </xf>
    <xf numFmtId="0" fontId="36" fillId="55" borderId="10" xfId="0" applyFont="1" applyFill="1" applyBorder="1" applyAlignment="1">
      <alignment horizontal="center" vertical="top" wrapText="1"/>
    </xf>
    <xf numFmtId="0" fontId="34" fillId="55" borderId="10" xfId="0" applyFont="1" applyFill="1" applyBorder="1" applyAlignment="1">
      <alignment horizontal="center" vertical="top" wrapText="1"/>
    </xf>
    <xf numFmtId="0" fontId="54" fillId="0" borderId="25" xfId="0" applyFont="1" applyBorder="1" applyAlignment="1">
      <alignment horizontal="center" vertical="top" wrapText="1"/>
    </xf>
    <xf numFmtId="0" fontId="54" fillId="0" borderId="11" xfId="0" applyFont="1" applyBorder="1" applyAlignment="1">
      <alignment horizontal="center" vertical="top" wrapText="1"/>
    </xf>
    <xf numFmtId="0" fontId="36" fillId="55" borderId="25" xfId="0" applyFont="1" applyFill="1" applyBorder="1" applyAlignment="1">
      <alignment horizontal="center" vertical="center" textRotation="90" wrapText="1"/>
    </xf>
    <xf numFmtId="0" fontId="36" fillId="55" borderId="11" xfId="0" applyFont="1" applyFill="1" applyBorder="1" applyAlignment="1">
      <alignment horizontal="center" vertical="center" textRotation="90" wrapText="1"/>
    </xf>
    <xf numFmtId="0" fontId="36" fillId="55" borderId="25" xfId="0" applyFont="1" applyFill="1" applyBorder="1" applyAlignment="1">
      <alignment horizontal="center" vertical="center" wrapText="1"/>
    </xf>
    <xf numFmtId="0" fontId="36" fillId="55" borderId="11" xfId="0" applyFont="1" applyFill="1" applyBorder="1" applyAlignment="1">
      <alignment horizontal="center" vertical="center" wrapText="1"/>
    </xf>
    <xf numFmtId="0" fontId="34" fillId="55" borderId="13" xfId="0" applyFont="1" applyFill="1" applyBorder="1" applyAlignment="1">
      <alignment horizontal="center" vertical="center" wrapText="1"/>
    </xf>
    <xf numFmtId="0" fontId="36" fillId="55" borderId="27" xfId="0" applyFont="1" applyFill="1" applyBorder="1" applyAlignment="1">
      <alignment horizontal="center" vertical="top" wrapText="1"/>
    </xf>
    <xf numFmtId="0" fontId="36" fillId="55" borderId="32" xfId="0" applyFont="1" applyFill="1" applyBorder="1" applyAlignment="1">
      <alignment horizontal="center" vertical="top" wrapText="1"/>
    </xf>
    <xf numFmtId="0" fontId="36" fillId="55" borderId="31" xfId="0" applyFont="1" applyFill="1" applyBorder="1" applyAlignment="1">
      <alignment horizontal="center" vertical="top" wrapText="1"/>
    </xf>
    <xf numFmtId="0" fontId="36" fillId="55" borderId="28" xfId="0" applyFont="1" applyFill="1" applyBorder="1" applyAlignment="1">
      <alignment horizontal="center" vertical="top" wrapText="1"/>
    </xf>
    <xf numFmtId="0" fontId="36" fillId="55" borderId="30" xfId="0" applyFont="1" applyFill="1" applyBorder="1" applyAlignment="1">
      <alignment horizontal="center" vertical="top" wrapText="1"/>
    </xf>
    <xf numFmtId="0" fontId="36" fillId="55" borderId="29" xfId="0" applyFont="1" applyFill="1" applyBorder="1" applyAlignment="1">
      <alignment horizontal="center" vertical="top" wrapText="1"/>
    </xf>
    <xf numFmtId="0" fontId="36" fillId="55" borderId="26" xfId="0" applyFont="1" applyFill="1" applyBorder="1" applyAlignment="1">
      <alignment horizontal="center" vertical="top" wrapText="1"/>
    </xf>
    <xf numFmtId="49" fontId="36" fillId="55" borderId="10" xfId="0" applyNumberFormat="1" applyFont="1" applyFill="1" applyBorder="1" applyAlignment="1">
      <alignment horizontal="center" vertical="top" wrapText="1"/>
    </xf>
    <xf numFmtId="0" fontId="36" fillId="55" borderId="10" xfId="0" quotePrefix="1" applyFont="1" applyFill="1" applyBorder="1" applyAlignment="1">
      <alignment horizontal="center" vertical="top" wrapText="1"/>
    </xf>
    <xf numFmtId="0" fontId="34" fillId="55" borderId="0" xfId="0" applyFont="1" applyFill="1" applyAlignment="1">
      <alignment horizontal="center" vertical="top" wrapText="1"/>
    </xf>
    <xf numFmtId="0" fontId="36" fillId="55" borderId="0" xfId="0" applyFont="1" applyFill="1" applyAlignment="1">
      <alignment horizontal="center" vertical="center" wrapText="1"/>
    </xf>
    <xf numFmtId="49" fontId="36" fillId="55" borderId="25" xfId="0" applyNumberFormat="1" applyFont="1" applyFill="1" applyBorder="1" applyAlignment="1">
      <alignment horizontal="center" vertical="top" wrapText="1"/>
    </xf>
    <xf numFmtId="49" fontId="36" fillId="55" borderId="15" xfId="0" applyNumberFormat="1" applyFont="1" applyFill="1" applyBorder="1" applyAlignment="1">
      <alignment horizontal="center" vertical="top" wrapText="1"/>
    </xf>
    <xf numFmtId="0" fontId="36" fillId="55" borderId="13" xfId="0" applyFont="1" applyFill="1" applyBorder="1" applyAlignment="1">
      <alignment horizontal="center" vertical="center" textRotation="90" wrapText="1"/>
    </xf>
    <xf numFmtId="0" fontId="34" fillId="55" borderId="13" xfId="0" applyFont="1" applyFill="1" applyBorder="1" applyAlignment="1">
      <alignment horizontal="center" vertical="top" wrapText="1"/>
    </xf>
    <xf numFmtId="0" fontId="94" fillId="55" borderId="14" xfId="0" applyFont="1" applyFill="1" applyBorder="1" applyAlignment="1">
      <alignment horizontal="center" vertical="center" wrapText="1"/>
    </xf>
    <xf numFmtId="0" fontId="94" fillId="55" borderId="12" xfId="0" applyFont="1" applyFill="1" applyBorder="1" applyAlignment="1">
      <alignment horizontal="center" vertical="center" wrapText="1"/>
    </xf>
    <xf numFmtId="0" fontId="94" fillId="55" borderId="13" xfId="0" applyFont="1" applyFill="1" applyBorder="1" applyAlignment="1">
      <alignment horizontal="center" vertical="center" wrapText="1"/>
    </xf>
    <xf numFmtId="0" fontId="32" fillId="55" borderId="25" xfId="0" applyFont="1" applyFill="1" applyBorder="1" applyAlignment="1">
      <alignment horizontal="center" vertical="center" wrapText="1"/>
    </xf>
    <xf numFmtId="0" fontId="32" fillId="55" borderId="11" xfId="0" applyFont="1" applyFill="1" applyBorder="1" applyAlignment="1">
      <alignment horizontal="center" vertical="center" wrapText="1"/>
    </xf>
    <xf numFmtId="0" fontId="36" fillId="56" borderId="14" xfId="249" applyFont="1" applyFill="1" applyBorder="1" applyAlignment="1">
      <alignment horizontal="center" vertical="center"/>
    </xf>
    <xf numFmtId="0" fontId="36" fillId="56" borderId="12" xfId="249" applyFont="1" applyFill="1" applyBorder="1" applyAlignment="1">
      <alignment horizontal="center" vertical="center"/>
    </xf>
    <xf numFmtId="0" fontId="36" fillId="56" borderId="13" xfId="249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94" fillId="0" borderId="14" xfId="0" applyFont="1" applyBorder="1" applyAlignment="1">
      <alignment horizontal="center" vertical="center" wrapText="1"/>
    </xf>
    <xf numFmtId="0" fontId="94" fillId="0" borderId="12" xfId="0" applyFont="1" applyBorder="1" applyAlignment="1">
      <alignment horizontal="center" vertical="center" wrapText="1"/>
    </xf>
    <xf numFmtId="0" fontId="94" fillId="0" borderId="13" xfId="0" applyFont="1" applyBorder="1" applyAlignment="1">
      <alignment horizontal="center" vertical="center" wrapText="1"/>
    </xf>
    <xf numFmtId="0" fontId="95" fillId="55" borderId="25" xfId="0" applyFont="1" applyFill="1" applyBorder="1" applyAlignment="1">
      <alignment horizontal="center" vertical="center"/>
    </xf>
    <xf numFmtId="0" fontId="95" fillId="55" borderId="11" xfId="0" applyFont="1" applyFill="1" applyBorder="1" applyAlignment="1">
      <alignment horizontal="center" vertical="center"/>
    </xf>
    <xf numFmtId="0" fontId="102" fillId="0" borderId="0" xfId="249" applyFont="1" applyAlignment="1">
      <alignment horizontal="right"/>
    </xf>
    <xf numFmtId="0" fontId="54" fillId="0" borderId="0" xfId="249" applyFont="1" applyAlignment="1">
      <alignment horizontal="right"/>
    </xf>
    <xf numFmtId="0" fontId="75" fillId="0" borderId="0" xfId="249" applyFont="1" applyAlignment="1">
      <alignment horizontal="center" vertical="center" wrapText="1"/>
    </xf>
    <xf numFmtId="0" fontId="75" fillId="0" borderId="14" xfId="249" applyFont="1" applyBorder="1" applyAlignment="1">
      <alignment horizontal="center" vertical="center" wrapText="1"/>
    </xf>
    <xf numFmtId="0" fontId="75" fillId="0" borderId="13" xfId="249" applyFont="1" applyBorder="1" applyAlignment="1">
      <alignment horizontal="center" vertical="center" wrapText="1"/>
    </xf>
    <xf numFmtId="0" fontId="75" fillId="0" borderId="10" xfId="249" applyFont="1" applyBorder="1" applyAlignment="1">
      <alignment horizontal="center" vertical="center" wrapText="1"/>
    </xf>
    <xf numFmtId="1" fontId="77" fillId="0" borderId="15" xfId="249" applyNumberFormat="1" applyFont="1" applyBorder="1" applyAlignment="1">
      <alignment horizontal="center" vertical="center"/>
    </xf>
    <xf numFmtId="1" fontId="102" fillId="0" borderId="10" xfId="249" applyNumberFormat="1" applyFont="1" applyBorder="1" applyAlignment="1">
      <alignment horizontal="left" vertical="center"/>
    </xf>
    <xf numFmtId="0" fontId="94" fillId="0" borderId="10" xfId="0" applyFont="1" applyBorder="1" applyAlignment="1">
      <alignment horizontal="left" vertical="top" wrapText="1"/>
    </xf>
    <xf numFmtId="0" fontId="97" fillId="0" borderId="10" xfId="0" applyFont="1" applyBorder="1" applyAlignment="1">
      <alignment horizontal="left" vertical="top" wrapText="1"/>
    </xf>
    <xf numFmtId="0" fontId="54" fillId="0" borderId="10" xfId="0" applyFont="1" applyBorder="1" applyAlignment="1">
      <alignment horizontal="center"/>
    </xf>
    <xf numFmtId="0" fontId="36" fillId="0" borderId="10" xfId="0" applyFont="1" applyBorder="1" applyAlignment="1">
      <alignment horizontal="left" vertical="top" wrapText="1"/>
    </xf>
    <xf numFmtId="0" fontId="97" fillId="55" borderId="10" xfId="0" applyFont="1" applyFill="1" applyBorder="1" applyAlignment="1">
      <alignment horizontal="left" vertical="top" wrapText="1"/>
    </xf>
    <xf numFmtId="0" fontId="36" fillId="55" borderId="10" xfId="0" applyFont="1" applyFill="1" applyBorder="1" applyAlignment="1">
      <alignment horizontal="left" vertical="top"/>
    </xf>
    <xf numFmtId="0" fontId="36" fillId="55" borderId="10" xfId="254" applyFont="1" applyFill="1" applyBorder="1" applyAlignment="1">
      <alignment horizontal="left" vertical="top"/>
    </xf>
    <xf numFmtId="0" fontId="36" fillId="0" borderId="10" xfId="0" applyFont="1" applyBorder="1" applyAlignment="1">
      <alignment horizontal="left" vertical="top"/>
    </xf>
    <xf numFmtId="0" fontId="76" fillId="55" borderId="0" xfId="0" applyFont="1" applyFill="1" applyAlignment="1">
      <alignment horizontal="right" vertical="center" wrapText="1"/>
    </xf>
    <xf numFmtId="0" fontId="34" fillId="55" borderId="25" xfId="0" applyFont="1" applyFill="1" applyBorder="1" applyAlignment="1">
      <alignment horizontal="center" vertical="center" wrapText="1"/>
    </xf>
    <xf numFmtId="0" fontId="96" fillId="0" borderId="28" xfId="0" applyFont="1" applyBorder="1" applyAlignment="1">
      <alignment horizontal="left" vertical="top" wrapText="1"/>
    </xf>
    <xf numFmtId="0" fontId="96" fillId="0" borderId="27" xfId="0" applyFont="1" applyBorder="1" applyAlignment="1">
      <alignment horizontal="left" vertical="top" wrapText="1"/>
    </xf>
    <xf numFmtId="0" fontId="94" fillId="0" borderId="10" xfId="255" applyFont="1" applyBorder="1">
      <alignment horizontal="left" vertical="top" wrapText="1"/>
    </xf>
    <xf numFmtId="0" fontId="93" fillId="0" borderId="10" xfId="255" applyFont="1" applyBorder="1">
      <alignment horizontal="left" vertical="top" wrapText="1"/>
    </xf>
    <xf numFmtId="0" fontId="93" fillId="0" borderId="10" xfId="255" applyFont="1" applyBorder="1" applyAlignment="1">
      <alignment horizontal="left" vertical="center" wrapText="1"/>
    </xf>
    <xf numFmtId="0" fontId="94" fillId="55" borderId="10" xfId="0" applyFont="1" applyFill="1" applyBorder="1" applyAlignment="1">
      <alignment horizontal="left" vertical="top" wrapText="1"/>
    </xf>
    <xf numFmtId="0" fontId="93" fillId="0" borderId="14" xfId="255" applyFont="1" applyBorder="1">
      <alignment horizontal="left" vertical="top" wrapText="1"/>
    </xf>
    <xf numFmtId="0" fontId="93" fillId="0" borderId="12" xfId="255" applyFont="1" applyBorder="1">
      <alignment horizontal="left" vertical="top" wrapText="1"/>
    </xf>
    <xf numFmtId="0" fontId="93" fillId="0" borderId="13" xfId="255" applyFont="1" applyBorder="1">
      <alignment horizontal="left" vertical="top" wrapText="1"/>
    </xf>
    <xf numFmtId="0" fontId="93" fillId="0" borderId="11" xfId="255" applyFont="1" applyBorder="1">
      <alignment horizontal="left" vertical="top" wrapText="1"/>
    </xf>
    <xf numFmtId="0" fontId="94" fillId="55" borderId="14" xfId="0" applyFont="1" applyFill="1" applyBorder="1" applyAlignment="1">
      <alignment horizontal="left" vertical="top" wrapText="1"/>
    </xf>
    <xf numFmtId="0" fontId="94" fillId="55" borderId="12" xfId="0" applyFont="1" applyFill="1" applyBorder="1" applyAlignment="1">
      <alignment horizontal="left" vertical="top" wrapText="1"/>
    </xf>
    <xf numFmtId="0" fontId="94" fillId="55" borderId="13" xfId="0" applyFont="1" applyFill="1" applyBorder="1" applyAlignment="1">
      <alignment horizontal="left" vertical="top" wrapText="1"/>
    </xf>
    <xf numFmtId="0" fontId="54" fillId="0" borderId="0" xfId="0" applyFont="1" applyAlignment="1">
      <alignment horizontal="center"/>
    </xf>
    <xf numFmtId="0" fontId="32" fillId="55" borderId="10" xfId="0" applyFont="1" applyFill="1" applyBorder="1" applyAlignment="1">
      <alignment horizontal="left" vertical="top"/>
    </xf>
    <xf numFmtId="0" fontId="93" fillId="0" borderId="10" xfId="255" applyFont="1" applyBorder="1" applyAlignment="1">
      <alignment horizontal="left" wrapText="1"/>
    </xf>
    <xf numFmtId="0" fontId="96" fillId="0" borderId="10" xfId="0" applyFont="1" applyBorder="1" applyAlignment="1">
      <alignment horizontal="left" vertical="top" wrapText="1"/>
    </xf>
    <xf numFmtId="0" fontId="35" fillId="55" borderId="0" xfId="0" applyFont="1" applyFill="1" applyAlignment="1">
      <alignment horizontal="center" vertical="center" wrapText="1"/>
    </xf>
    <xf numFmtId="0" fontId="54" fillId="55" borderId="0" xfId="0" applyFont="1" applyFill="1" applyAlignment="1">
      <alignment horizontal="center" vertical="top" wrapText="1"/>
    </xf>
  </cellXfs>
  <cellStyles count="475">
    <cellStyle name="_artabyuje" xfId="89" xr:uid="{00000000-0005-0000-0000-000000000000}"/>
    <cellStyle name="20% - Accent1" xfId="2" builtinId="30" customBuiltin="1"/>
    <cellStyle name="20% - Accent1 2" xfId="28" xr:uid="{00000000-0005-0000-0000-000001000000}"/>
    <cellStyle name="20% - Accent1 2 2" xfId="138" xr:uid="{00000000-0005-0000-0000-000002000000}"/>
    <cellStyle name="20% - Accent1 2 2 2" xfId="273" xr:uid="{00000000-0005-0000-0000-000003000000}"/>
    <cellStyle name="20% - Accent1 2 3" xfId="230" xr:uid="{00000000-0005-0000-0000-000004000000}"/>
    <cellStyle name="20% - Accent1 3" xfId="195" xr:uid="{00000000-0005-0000-0000-000005000000}"/>
    <cellStyle name="20% - Accent1 4" xfId="395" xr:uid="{00000000-0005-0000-0000-000006000000}"/>
    <cellStyle name="20% - Accent2" xfId="4" builtinId="34" customBuiltin="1"/>
    <cellStyle name="20% - Accent2 2" xfId="29" xr:uid="{00000000-0005-0000-0000-000007000000}"/>
    <cellStyle name="20% - Accent2 2 2" xfId="139" xr:uid="{00000000-0005-0000-0000-000008000000}"/>
    <cellStyle name="20% - Accent2 2 2 2" xfId="274" xr:uid="{00000000-0005-0000-0000-000009000000}"/>
    <cellStyle name="20% - Accent2 2 3" xfId="232" xr:uid="{00000000-0005-0000-0000-00000A000000}"/>
    <cellStyle name="20% - Accent2 3" xfId="196" xr:uid="{00000000-0005-0000-0000-00000B000000}"/>
    <cellStyle name="20% - Accent2 4" xfId="399" xr:uid="{00000000-0005-0000-0000-00000C000000}"/>
    <cellStyle name="20% - Accent3" xfId="6" builtinId="38" customBuiltin="1"/>
    <cellStyle name="20% - Accent3 2" xfId="30" xr:uid="{00000000-0005-0000-0000-00000D000000}"/>
    <cellStyle name="20% - Accent3 2 2" xfId="140" xr:uid="{00000000-0005-0000-0000-00000E000000}"/>
    <cellStyle name="20% - Accent3 2 2 2" xfId="275" xr:uid="{00000000-0005-0000-0000-00000F000000}"/>
    <cellStyle name="20% - Accent3 2 3" xfId="234" xr:uid="{00000000-0005-0000-0000-000010000000}"/>
    <cellStyle name="20% - Accent3 3" xfId="197" xr:uid="{00000000-0005-0000-0000-000011000000}"/>
    <cellStyle name="20% - Accent3 4" xfId="403" xr:uid="{00000000-0005-0000-0000-000012000000}"/>
    <cellStyle name="20% - Accent4" xfId="8" builtinId="42" customBuiltin="1"/>
    <cellStyle name="20% - Accent4 2" xfId="31" xr:uid="{00000000-0005-0000-0000-000013000000}"/>
    <cellStyle name="20% - Accent4 2 2" xfId="141" xr:uid="{00000000-0005-0000-0000-000014000000}"/>
    <cellStyle name="20% - Accent4 2 2 2" xfId="276" xr:uid="{00000000-0005-0000-0000-000015000000}"/>
    <cellStyle name="20% - Accent4 2 3" xfId="236" xr:uid="{00000000-0005-0000-0000-000016000000}"/>
    <cellStyle name="20% - Accent4 3" xfId="198" xr:uid="{00000000-0005-0000-0000-000017000000}"/>
    <cellStyle name="20% - Accent4 4" xfId="407" xr:uid="{00000000-0005-0000-0000-000018000000}"/>
    <cellStyle name="20% - Accent5" xfId="10" builtinId="46" customBuiltin="1"/>
    <cellStyle name="20% - Accent5 2" xfId="32" xr:uid="{00000000-0005-0000-0000-000019000000}"/>
    <cellStyle name="20% - Accent5 2 2" xfId="142" xr:uid="{00000000-0005-0000-0000-00001A000000}"/>
    <cellStyle name="20% - Accent5 2 2 2" xfId="277" xr:uid="{00000000-0005-0000-0000-00001B000000}"/>
    <cellStyle name="20% - Accent5 2 3" xfId="238" xr:uid="{00000000-0005-0000-0000-00001C000000}"/>
    <cellStyle name="20% - Accent5 3" xfId="199" xr:uid="{00000000-0005-0000-0000-00001D000000}"/>
    <cellStyle name="20% - Accent5 4" xfId="411" xr:uid="{00000000-0005-0000-0000-00001E000000}"/>
    <cellStyle name="20% - Accent6" xfId="12" builtinId="50" customBuiltin="1"/>
    <cellStyle name="20% - Accent6 2" xfId="33" xr:uid="{00000000-0005-0000-0000-00001F000000}"/>
    <cellStyle name="20% - Accent6 2 2" xfId="143" xr:uid="{00000000-0005-0000-0000-000020000000}"/>
    <cellStyle name="20% - Accent6 2 2 2" xfId="278" xr:uid="{00000000-0005-0000-0000-000021000000}"/>
    <cellStyle name="20% - Accent6 2 3" xfId="240" xr:uid="{00000000-0005-0000-0000-000022000000}"/>
    <cellStyle name="20% - Accent6 3" xfId="200" xr:uid="{00000000-0005-0000-0000-000023000000}"/>
    <cellStyle name="20% - Accent6 4" xfId="415" xr:uid="{00000000-0005-0000-0000-000024000000}"/>
    <cellStyle name="20% - Акцент1" xfId="90" xr:uid="{00000000-0005-0000-0000-000025000000}"/>
    <cellStyle name="20% - Акцент1 2" xfId="279" xr:uid="{00000000-0005-0000-0000-000027000000}"/>
    <cellStyle name="20% - Акцент2" xfId="91" xr:uid="{00000000-0005-0000-0000-000028000000}"/>
    <cellStyle name="20% - Акцент2 2" xfId="280" xr:uid="{00000000-0005-0000-0000-00002A000000}"/>
    <cellStyle name="20% - Акцент3" xfId="92" xr:uid="{00000000-0005-0000-0000-00002B000000}"/>
    <cellStyle name="20% - Акцент3 2" xfId="281" xr:uid="{00000000-0005-0000-0000-00002D000000}"/>
    <cellStyle name="20% - Акцент4" xfId="93" xr:uid="{00000000-0005-0000-0000-00002E000000}"/>
    <cellStyle name="20% - Акцент4 2" xfId="282" xr:uid="{00000000-0005-0000-0000-000030000000}"/>
    <cellStyle name="20% - Акцент5" xfId="94" xr:uid="{00000000-0005-0000-0000-000031000000}"/>
    <cellStyle name="20% - Акцент5 2" xfId="283" xr:uid="{00000000-0005-0000-0000-000033000000}"/>
    <cellStyle name="20% - Акцент6" xfId="95" xr:uid="{00000000-0005-0000-0000-000034000000}"/>
    <cellStyle name="20% - Акцент6 2" xfId="284" xr:uid="{00000000-0005-0000-0000-000036000000}"/>
    <cellStyle name="40% - Accent1" xfId="3" builtinId="31" customBuiltin="1"/>
    <cellStyle name="40% - Accent1 2" xfId="34" xr:uid="{00000000-0005-0000-0000-000037000000}"/>
    <cellStyle name="40% - Accent1 2 2" xfId="144" xr:uid="{00000000-0005-0000-0000-000038000000}"/>
    <cellStyle name="40% - Accent1 2 2 2" xfId="285" xr:uid="{00000000-0005-0000-0000-000039000000}"/>
    <cellStyle name="40% - Accent1 2 3" xfId="231" xr:uid="{00000000-0005-0000-0000-00003A000000}"/>
    <cellStyle name="40% - Accent1 3" xfId="201" xr:uid="{00000000-0005-0000-0000-00003B000000}"/>
    <cellStyle name="40% - Accent1 4" xfId="396" xr:uid="{00000000-0005-0000-0000-00003C000000}"/>
    <cellStyle name="40% - Accent2" xfId="5" builtinId="35" customBuiltin="1"/>
    <cellStyle name="40% - Accent2 2" xfId="35" xr:uid="{00000000-0005-0000-0000-00003D000000}"/>
    <cellStyle name="40% - Accent2 2 2" xfId="145" xr:uid="{00000000-0005-0000-0000-00003E000000}"/>
    <cellStyle name="40% - Accent2 2 2 2" xfId="286" xr:uid="{00000000-0005-0000-0000-00003F000000}"/>
    <cellStyle name="40% - Accent2 2 3" xfId="233" xr:uid="{00000000-0005-0000-0000-000040000000}"/>
    <cellStyle name="40% - Accent2 3" xfId="202" xr:uid="{00000000-0005-0000-0000-000041000000}"/>
    <cellStyle name="40% - Accent2 4" xfId="400" xr:uid="{00000000-0005-0000-0000-000042000000}"/>
    <cellStyle name="40% - Accent3" xfId="7" builtinId="39" customBuiltin="1"/>
    <cellStyle name="40% - Accent3 2" xfId="36" xr:uid="{00000000-0005-0000-0000-000043000000}"/>
    <cellStyle name="40% - Accent3 2 2" xfId="146" xr:uid="{00000000-0005-0000-0000-000044000000}"/>
    <cellStyle name="40% - Accent3 2 2 2" xfId="287" xr:uid="{00000000-0005-0000-0000-000045000000}"/>
    <cellStyle name="40% - Accent3 2 3" xfId="235" xr:uid="{00000000-0005-0000-0000-000046000000}"/>
    <cellStyle name="40% - Accent3 3" xfId="203" xr:uid="{00000000-0005-0000-0000-000047000000}"/>
    <cellStyle name="40% - Accent3 4" xfId="404" xr:uid="{00000000-0005-0000-0000-000048000000}"/>
    <cellStyle name="40% - Accent4" xfId="9" builtinId="43" customBuiltin="1"/>
    <cellStyle name="40% - Accent4 2" xfId="37" xr:uid="{00000000-0005-0000-0000-000049000000}"/>
    <cellStyle name="40% - Accent4 2 2" xfId="147" xr:uid="{00000000-0005-0000-0000-00004A000000}"/>
    <cellStyle name="40% - Accent4 2 2 2" xfId="288" xr:uid="{00000000-0005-0000-0000-00004B000000}"/>
    <cellStyle name="40% - Accent4 2 3" xfId="237" xr:uid="{00000000-0005-0000-0000-00004C000000}"/>
    <cellStyle name="40% - Accent4 3" xfId="204" xr:uid="{00000000-0005-0000-0000-00004D000000}"/>
    <cellStyle name="40% - Accent4 4" xfId="408" xr:uid="{00000000-0005-0000-0000-00004E000000}"/>
    <cellStyle name="40% - Accent5" xfId="11" builtinId="47" customBuiltin="1"/>
    <cellStyle name="40% - Accent5 2" xfId="38" xr:uid="{00000000-0005-0000-0000-00004F000000}"/>
    <cellStyle name="40% - Accent5 2 2" xfId="148" xr:uid="{00000000-0005-0000-0000-000050000000}"/>
    <cellStyle name="40% - Accent5 2 2 2" xfId="289" xr:uid="{00000000-0005-0000-0000-000051000000}"/>
    <cellStyle name="40% - Accent5 2 3" xfId="239" xr:uid="{00000000-0005-0000-0000-000052000000}"/>
    <cellStyle name="40% - Accent5 3" xfId="205" xr:uid="{00000000-0005-0000-0000-000053000000}"/>
    <cellStyle name="40% - Accent5 4" xfId="412" xr:uid="{00000000-0005-0000-0000-000054000000}"/>
    <cellStyle name="40% - Accent6" xfId="13" builtinId="51" customBuiltin="1"/>
    <cellStyle name="40% - Accent6 2" xfId="39" xr:uid="{00000000-0005-0000-0000-000055000000}"/>
    <cellStyle name="40% - Accent6 2 2" xfId="149" xr:uid="{00000000-0005-0000-0000-000056000000}"/>
    <cellStyle name="40% - Accent6 2 2 2" xfId="290" xr:uid="{00000000-0005-0000-0000-000057000000}"/>
    <cellStyle name="40% - Accent6 2 3" xfId="241" xr:uid="{00000000-0005-0000-0000-000058000000}"/>
    <cellStyle name="40% - Accent6 3" xfId="206" xr:uid="{00000000-0005-0000-0000-000059000000}"/>
    <cellStyle name="40% - Accent6 4" xfId="416" xr:uid="{00000000-0005-0000-0000-00005A000000}"/>
    <cellStyle name="40% - Акцент1" xfId="96" xr:uid="{00000000-0005-0000-0000-00005B000000}"/>
    <cellStyle name="40% - Акцент1 2" xfId="291" xr:uid="{00000000-0005-0000-0000-00005D000000}"/>
    <cellStyle name="40% - Акцент2" xfId="97" xr:uid="{00000000-0005-0000-0000-00005E000000}"/>
    <cellStyle name="40% - Акцент2 2" xfId="292" xr:uid="{00000000-0005-0000-0000-000060000000}"/>
    <cellStyle name="40% - Акцент3" xfId="98" xr:uid="{00000000-0005-0000-0000-000061000000}"/>
    <cellStyle name="40% - Акцент3 2" xfId="293" xr:uid="{00000000-0005-0000-0000-000063000000}"/>
    <cellStyle name="40% - Акцент4" xfId="99" xr:uid="{00000000-0005-0000-0000-000064000000}"/>
    <cellStyle name="40% - Акцент4 2" xfId="294" xr:uid="{00000000-0005-0000-0000-000066000000}"/>
    <cellStyle name="40% - Акцент5" xfId="100" xr:uid="{00000000-0005-0000-0000-000067000000}"/>
    <cellStyle name="40% - Акцент5 2" xfId="295" xr:uid="{00000000-0005-0000-0000-000069000000}"/>
    <cellStyle name="40% - Акцент6" xfId="101" xr:uid="{00000000-0005-0000-0000-00006A000000}"/>
    <cellStyle name="40% - Акцент6 2" xfId="296" xr:uid="{00000000-0005-0000-0000-00006C000000}"/>
    <cellStyle name="60% - Accent1" xfId="368" builtinId="32" customBuiltin="1"/>
    <cellStyle name="60% - Accent1 2" xfId="40" xr:uid="{00000000-0005-0000-0000-00006D000000}"/>
    <cellStyle name="60% - Accent1 2 2" xfId="150" xr:uid="{00000000-0005-0000-0000-00006E000000}"/>
    <cellStyle name="60% - Accent1 2 2 2" xfId="358" xr:uid="{00000000-0005-0000-0000-00006F000000}"/>
    <cellStyle name="60% - Accent1 2 3" xfId="448" xr:uid="{00000000-0005-0000-0000-000070000000}"/>
    <cellStyle name="60% - Accent1 3" xfId="188" xr:uid="{00000000-0005-0000-0000-000071000000}"/>
    <cellStyle name="60% - Accent1 3 2" xfId="351" xr:uid="{00000000-0005-0000-0000-000072000000}"/>
    <cellStyle name="60% - Accent1 4" xfId="397" xr:uid="{00000000-0005-0000-0000-000073000000}"/>
    <cellStyle name="60% - Accent2" xfId="369" builtinId="36" customBuiltin="1"/>
    <cellStyle name="60% - Accent2 2" xfId="41" xr:uid="{00000000-0005-0000-0000-000074000000}"/>
    <cellStyle name="60% - Accent2 2 2" xfId="151" xr:uid="{00000000-0005-0000-0000-000075000000}"/>
    <cellStyle name="60% - Accent2 2 2 2" xfId="359" xr:uid="{00000000-0005-0000-0000-000076000000}"/>
    <cellStyle name="60% - Accent2 2 3" xfId="450" xr:uid="{00000000-0005-0000-0000-000077000000}"/>
    <cellStyle name="60% - Accent2 3" xfId="189" xr:uid="{00000000-0005-0000-0000-000078000000}"/>
    <cellStyle name="60% - Accent2 3 2" xfId="352" xr:uid="{00000000-0005-0000-0000-000079000000}"/>
    <cellStyle name="60% - Accent2 4" xfId="401" xr:uid="{00000000-0005-0000-0000-00007A000000}"/>
    <cellStyle name="60% - Accent3" xfId="370" builtinId="40" customBuiltin="1"/>
    <cellStyle name="60% - Accent3 2" xfId="42" xr:uid="{00000000-0005-0000-0000-00007B000000}"/>
    <cellStyle name="60% - Accent3 2 2" xfId="152" xr:uid="{00000000-0005-0000-0000-00007C000000}"/>
    <cellStyle name="60% - Accent3 2 2 2" xfId="360" xr:uid="{00000000-0005-0000-0000-00007D000000}"/>
    <cellStyle name="60% - Accent3 2 3" xfId="452" xr:uid="{00000000-0005-0000-0000-00007E000000}"/>
    <cellStyle name="60% - Accent3 3" xfId="190" xr:uid="{00000000-0005-0000-0000-00007F000000}"/>
    <cellStyle name="60% - Accent3 3 2" xfId="353" xr:uid="{00000000-0005-0000-0000-000080000000}"/>
    <cellStyle name="60% - Accent3 4" xfId="405" xr:uid="{00000000-0005-0000-0000-000081000000}"/>
    <cellStyle name="60% - Accent4" xfId="371" builtinId="44" customBuiltin="1"/>
    <cellStyle name="60% - Accent4 2" xfId="43" xr:uid="{00000000-0005-0000-0000-000082000000}"/>
    <cellStyle name="60% - Accent4 2 2" xfId="153" xr:uid="{00000000-0005-0000-0000-000083000000}"/>
    <cellStyle name="60% - Accent4 2 2 2" xfId="361" xr:uid="{00000000-0005-0000-0000-000084000000}"/>
    <cellStyle name="60% - Accent4 2 3" xfId="454" xr:uid="{00000000-0005-0000-0000-000085000000}"/>
    <cellStyle name="60% - Accent4 3" xfId="191" xr:uid="{00000000-0005-0000-0000-000086000000}"/>
    <cellStyle name="60% - Accent4 3 2" xfId="354" xr:uid="{00000000-0005-0000-0000-000087000000}"/>
    <cellStyle name="60% - Accent4 4" xfId="409" xr:uid="{00000000-0005-0000-0000-000088000000}"/>
    <cellStyle name="60% - Accent5" xfId="372" builtinId="48" customBuiltin="1"/>
    <cellStyle name="60% - Accent5 2" xfId="44" xr:uid="{00000000-0005-0000-0000-000089000000}"/>
    <cellStyle name="60% - Accent5 2 2" xfId="154" xr:uid="{00000000-0005-0000-0000-00008A000000}"/>
    <cellStyle name="60% - Accent5 2 2 2" xfId="362" xr:uid="{00000000-0005-0000-0000-00008B000000}"/>
    <cellStyle name="60% - Accent5 2 3" xfId="456" xr:uid="{00000000-0005-0000-0000-00008C000000}"/>
    <cellStyle name="60% - Accent5 3" xfId="192" xr:uid="{00000000-0005-0000-0000-00008D000000}"/>
    <cellStyle name="60% - Accent5 3 2" xfId="355" xr:uid="{00000000-0005-0000-0000-00008E000000}"/>
    <cellStyle name="60% - Accent5 4" xfId="413" xr:uid="{00000000-0005-0000-0000-00008F000000}"/>
    <cellStyle name="60% - Accent6" xfId="373" builtinId="52" customBuiltin="1"/>
    <cellStyle name="60% - Accent6 2" xfId="45" xr:uid="{00000000-0005-0000-0000-000090000000}"/>
    <cellStyle name="60% - Accent6 2 2" xfId="155" xr:uid="{00000000-0005-0000-0000-000091000000}"/>
    <cellStyle name="60% - Accent6 2 2 2" xfId="363" xr:uid="{00000000-0005-0000-0000-000092000000}"/>
    <cellStyle name="60% - Accent6 2 3" xfId="458" xr:uid="{00000000-0005-0000-0000-000093000000}"/>
    <cellStyle name="60% - Accent6 3" xfId="193" xr:uid="{00000000-0005-0000-0000-000094000000}"/>
    <cellStyle name="60% - Accent6 3 2" xfId="356" xr:uid="{00000000-0005-0000-0000-000095000000}"/>
    <cellStyle name="60% - Accent6 4" xfId="417" xr:uid="{00000000-0005-0000-0000-000096000000}"/>
    <cellStyle name="60% - Акцент1" xfId="102" xr:uid="{00000000-0005-0000-0000-000097000000}"/>
    <cellStyle name="60% - Акцент1 2" xfId="297" xr:uid="{00000000-0005-0000-0000-000099000000}"/>
    <cellStyle name="60% - Акцент2" xfId="103" xr:uid="{00000000-0005-0000-0000-00009A000000}"/>
    <cellStyle name="60% - Акцент2 2" xfId="298" xr:uid="{00000000-0005-0000-0000-00009C000000}"/>
    <cellStyle name="60% - Акцент3" xfId="104" xr:uid="{00000000-0005-0000-0000-00009D000000}"/>
    <cellStyle name="60% - Акцент3 2" xfId="299" xr:uid="{00000000-0005-0000-0000-00009F000000}"/>
    <cellStyle name="60% - Акцент4" xfId="105" xr:uid="{00000000-0005-0000-0000-0000A0000000}"/>
    <cellStyle name="60% - Акцент4 2" xfId="300" xr:uid="{00000000-0005-0000-0000-0000A2000000}"/>
    <cellStyle name="60% - Акцент5" xfId="106" xr:uid="{00000000-0005-0000-0000-0000A3000000}"/>
    <cellStyle name="60% - Акцент5 2" xfId="301" xr:uid="{00000000-0005-0000-0000-0000A5000000}"/>
    <cellStyle name="60% - Акцент6" xfId="107" xr:uid="{00000000-0005-0000-0000-0000A6000000}"/>
    <cellStyle name="60% - Акцент6 2" xfId="302" xr:uid="{00000000-0005-0000-0000-0000A8000000}"/>
    <cellStyle name="Accent1" xfId="114" builtinId="29" customBuiltin="1"/>
    <cellStyle name="Accent1 2" xfId="46" xr:uid="{00000000-0005-0000-0000-0000A9000000}"/>
    <cellStyle name="Accent1 2 2" xfId="156" xr:uid="{00000000-0005-0000-0000-0000AA000000}"/>
    <cellStyle name="Accent1 2 3" xfId="447" xr:uid="{00000000-0005-0000-0000-0000AB000000}"/>
    <cellStyle name="Accent1 3" xfId="223" xr:uid="{00000000-0005-0000-0000-0000AC000000}"/>
    <cellStyle name="Accent1 4" xfId="394" xr:uid="{00000000-0005-0000-0000-0000AD000000}"/>
    <cellStyle name="Accent2" xfId="115" builtinId="33" customBuiltin="1"/>
    <cellStyle name="Accent2 2" xfId="47" xr:uid="{00000000-0005-0000-0000-0000AE000000}"/>
    <cellStyle name="Accent2 2 2" xfId="157" xr:uid="{00000000-0005-0000-0000-0000AF000000}"/>
    <cellStyle name="Accent2 2 3" xfId="449" xr:uid="{00000000-0005-0000-0000-0000B0000000}"/>
    <cellStyle name="Accent2 3" xfId="224" xr:uid="{00000000-0005-0000-0000-0000B1000000}"/>
    <cellStyle name="Accent2 4" xfId="398" xr:uid="{00000000-0005-0000-0000-0000B2000000}"/>
    <cellStyle name="Accent3" xfId="116" builtinId="37" customBuiltin="1"/>
    <cellStyle name="Accent3 2" xfId="48" xr:uid="{00000000-0005-0000-0000-0000B3000000}"/>
    <cellStyle name="Accent3 2 2" xfId="158" xr:uid="{00000000-0005-0000-0000-0000B4000000}"/>
    <cellStyle name="Accent3 2 3" xfId="451" xr:uid="{00000000-0005-0000-0000-0000B5000000}"/>
    <cellStyle name="Accent3 3" xfId="225" xr:uid="{00000000-0005-0000-0000-0000B6000000}"/>
    <cellStyle name="Accent3 4" xfId="402" xr:uid="{00000000-0005-0000-0000-0000B7000000}"/>
    <cellStyle name="Accent4" xfId="117" builtinId="41" customBuiltin="1"/>
    <cellStyle name="Accent4 2" xfId="49" xr:uid="{00000000-0005-0000-0000-0000B8000000}"/>
    <cellStyle name="Accent4 2 2" xfId="159" xr:uid="{00000000-0005-0000-0000-0000B9000000}"/>
    <cellStyle name="Accent4 2 3" xfId="453" xr:uid="{00000000-0005-0000-0000-0000BA000000}"/>
    <cellStyle name="Accent4 3" xfId="226" xr:uid="{00000000-0005-0000-0000-0000BB000000}"/>
    <cellStyle name="Accent4 4" xfId="406" xr:uid="{00000000-0005-0000-0000-0000BC000000}"/>
    <cellStyle name="Accent5" xfId="118" builtinId="45" customBuiltin="1"/>
    <cellStyle name="Accent5 2" xfId="50" xr:uid="{00000000-0005-0000-0000-0000BD000000}"/>
    <cellStyle name="Accent5 2 2" xfId="160" xr:uid="{00000000-0005-0000-0000-0000BE000000}"/>
    <cellStyle name="Accent5 2 3" xfId="455" xr:uid="{00000000-0005-0000-0000-0000BF000000}"/>
    <cellStyle name="Accent5 3" xfId="227" xr:uid="{00000000-0005-0000-0000-0000C0000000}"/>
    <cellStyle name="Accent5 4" xfId="410" xr:uid="{00000000-0005-0000-0000-0000C1000000}"/>
    <cellStyle name="Accent6" xfId="119" builtinId="49" customBuiltin="1"/>
    <cellStyle name="Accent6 2" xfId="51" xr:uid="{00000000-0005-0000-0000-0000C2000000}"/>
    <cellStyle name="Accent6 2 2" xfId="161" xr:uid="{00000000-0005-0000-0000-0000C3000000}"/>
    <cellStyle name="Accent6 2 3" xfId="457" xr:uid="{00000000-0005-0000-0000-0000C4000000}"/>
    <cellStyle name="Accent6 3" xfId="228" xr:uid="{00000000-0005-0000-0000-0000C5000000}"/>
    <cellStyle name="Accent6 4" xfId="414" xr:uid="{00000000-0005-0000-0000-0000C6000000}"/>
    <cellStyle name="Bad" xfId="129" builtinId="27" customBuiltin="1"/>
    <cellStyle name="Bad 2" xfId="52" xr:uid="{00000000-0005-0000-0000-0000C7000000}"/>
    <cellStyle name="Bad 2 2" xfId="162" xr:uid="{00000000-0005-0000-0000-0000C8000000}"/>
    <cellStyle name="Bad 2 3" xfId="438" xr:uid="{00000000-0005-0000-0000-0000C9000000}"/>
    <cellStyle name="Bad 3" xfId="214" xr:uid="{00000000-0005-0000-0000-0000CA000000}"/>
    <cellStyle name="Bad 4" xfId="376" xr:uid="{00000000-0005-0000-0000-0000CB000000}"/>
    <cellStyle name="Calculation" xfId="122" builtinId="22" customBuiltin="1"/>
    <cellStyle name="Calculation 2" xfId="53" xr:uid="{00000000-0005-0000-0000-0000CC000000}"/>
    <cellStyle name="Calculation 2 2" xfId="163" xr:uid="{00000000-0005-0000-0000-0000CD000000}"/>
    <cellStyle name="Calculation 2 3" xfId="430" xr:uid="{00000000-0005-0000-0000-0000CE000000}"/>
    <cellStyle name="Calculation 3" xfId="217" xr:uid="{00000000-0005-0000-0000-0000CF000000}"/>
    <cellStyle name="Calculation 4" xfId="387" xr:uid="{00000000-0005-0000-0000-0000D0000000}"/>
    <cellStyle name="Check Cell" xfId="128" builtinId="23" customBuiltin="1"/>
    <cellStyle name="Check Cell 2" xfId="54" xr:uid="{00000000-0005-0000-0000-0000D1000000}"/>
    <cellStyle name="Check Cell 2 2" xfId="164" xr:uid="{00000000-0005-0000-0000-0000D2000000}"/>
    <cellStyle name="Check Cell 2 3" xfId="443" xr:uid="{00000000-0005-0000-0000-0000D3000000}"/>
    <cellStyle name="Check Cell 3" xfId="219" xr:uid="{00000000-0005-0000-0000-0000D4000000}"/>
    <cellStyle name="Check Cell 4" xfId="389" xr:uid="{00000000-0005-0000-0000-0000D5000000}"/>
    <cellStyle name="Comma" xfId="1" builtinId="3"/>
    <cellStyle name="Comma 11" xfId="266" xr:uid="{00000000-0005-0000-0000-0000D6000000}"/>
    <cellStyle name="Comma 11 4" xfId="465" xr:uid="{00000000-0005-0000-0000-0000D7000000}"/>
    <cellStyle name="Comma 12 2" xfId="271" xr:uid="{00000000-0005-0000-0000-0000D8000000}"/>
    <cellStyle name="Comma 15" xfId="88" xr:uid="{00000000-0005-0000-0000-0000D9000000}"/>
    <cellStyle name="Comma 15 2" xfId="304" xr:uid="{00000000-0005-0000-0000-0000DA000000}"/>
    <cellStyle name="Comma 15 3" xfId="243" xr:uid="{00000000-0005-0000-0000-0000DB000000}"/>
    <cellStyle name="Comma 19" xfId="244" xr:uid="{00000000-0005-0000-0000-0000DC000000}"/>
    <cellStyle name="Comma 2" xfId="15" xr:uid="{00000000-0005-0000-0000-0000DD000000}"/>
    <cellStyle name="Comma 2 2" xfId="19" xr:uid="{00000000-0005-0000-0000-0000DE000000}"/>
    <cellStyle name="Comma 2 2 2" xfId="55" xr:uid="{00000000-0005-0000-0000-0000DF000000}"/>
    <cellStyle name="Comma 2 2 5 2" xfId="270" xr:uid="{00000000-0005-0000-0000-0000E0000000}"/>
    <cellStyle name="Comma 2 3" xfId="22" xr:uid="{00000000-0005-0000-0000-0000E1000000}"/>
    <cellStyle name="Comma 2 3 2" xfId="259" xr:uid="{00000000-0005-0000-0000-0000E2000000}"/>
    <cellStyle name="Comma 2 3 2 2" xfId="366" xr:uid="{00000000-0005-0000-0000-0000E3000000}"/>
    <cellStyle name="Comma 2 4" xfId="108" xr:uid="{00000000-0005-0000-0000-0000E4000000}"/>
    <cellStyle name="Comma 2 4 2" xfId="341" xr:uid="{00000000-0005-0000-0000-0000E5000000}"/>
    <cellStyle name="Comma 2 6" xfId="268" xr:uid="{00000000-0005-0000-0000-0000E6000000}"/>
    <cellStyle name="Comma 2 8" xfId="251" xr:uid="{00000000-0005-0000-0000-0000E7000000}"/>
    <cellStyle name="Comma 21 3" xfId="250" xr:uid="{00000000-0005-0000-0000-0000E8000000}"/>
    <cellStyle name="Comma 3" xfId="18" xr:uid="{00000000-0005-0000-0000-0000E9000000}"/>
    <cellStyle name="Comma 3 2" xfId="56" xr:uid="{00000000-0005-0000-0000-0000EA000000}"/>
    <cellStyle name="Comma 3 2 2" xfId="367" xr:uid="{00000000-0005-0000-0000-0000EB000000}"/>
    <cellStyle name="Comma 3 2 3" xfId="263" xr:uid="{00000000-0005-0000-0000-0000EC000000}"/>
    <cellStyle name="Comma 3 3" xfId="109" xr:uid="{00000000-0005-0000-0000-0000ED000000}"/>
    <cellStyle name="Comma 3 3 2" xfId="345" xr:uid="{00000000-0005-0000-0000-0000EE000000}"/>
    <cellStyle name="Comma 3 4" xfId="461" xr:uid="{00000000-0005-0000-0000-0000EF000000}"/>
    <cellStyle name="Comma 4" xfId="21" xr:uid="{00000000-0005-0000-0000-0000F0000000}"/>
    <cellStyle name="Comma 4 2" xfId="110" xr:uid="{00000000-0005-0000-0000-0000F1000000}"/>
    <cellStyle name="Comma 4 2 2" xfId="426" xr:uid="{00000000-0005-0000-0000-0000F2000000}"/>
    <cellStyle name="Comma 5" xfId="111" xr:uid="{00000000-0005-0000-0000-0000F3000000}"/>
    <cellStyle name="Comma 5 2" xfId="303" xr:uid="{00000000-0005-0000-0000-0000F4000000}"/>
    <cellStyle name="Comma 5 6" xfId="467" xr:uid="{00000000-0005-0000-0000-0000F5000000}"/>
    <cellStyle name="Comma 6" xfId="165" xr:uid="{00000000-0005-0000-0000-0000F6000000}"/>
    <cellStyle name="Comma 6 3 2" xfId="472" xr:uid="{00000000-0005-0000-0000-0000F7000000}"/>
    <cellStyle name="Comma 7" xfId="378" xr:uid="{00000000-0005-0000-0000-0000F8000000}"/>
    <cellStyle name="Explanatory Text" xfId="130" builtinId="53" customBuiltin="1"/>
    <cellStyle name="Explanatory Text 2" xfId="57" xr:uid="{00000000-0005-0000-0000-0000F9000000}"/>
    <cellStyle name="Explanatory Text 2 2" xfId="166" xr:uid="{00000000-0005-0000-0000-0000FA000000}"/>
    <cellStyle name="Explanatory Text 2 3" xfId="445" xr:uid="{00000000-0005-0000-0000-0000FB000000}"/>
    <cellStyle name="Explanatory Text 3" xfId="221" xr:uid="{00000000-0005-0000-0000-0000FC000000}"/>
    <cellStyle name="Explanatory Text 4" xfId="392" xr:uid="{00000000-0005-0000-0000-0000FD000000}"/>
    <cellStyle name="Good" xfId="134" builtinId="26" customBuiltin="1"/>
    <cellStyle name="Good 2" xfId="58" xr:uid="{00000000-0005-0000-0000-0000FE000000}"/>
    <cellStyle name="Good 2 2" xfId="167" xr:uid="{00000000-0005-0000-0000-0000FF000000}"/>
    <cellStyle name="Good 2 3" xfId="437" xr:uid="{00000000-0005-0000-0000-000000010000}"/>
    <cellStyle name="Good 3" xfId="213" xr:uid="{00000000-0005-0000-0000-000001010000}"/>
    <cellStyle name="Good 4" xfId="380" xr:uid="{00000000-0005-0000-0000-000002010000}"/>
    <cellStyle name="Heading 1" xfId="123" builtinId="16" customBuiltin="1"/>
    <cellStyle name="Heading 1 2" xfId="59" xr:uid="{00000000-0005-0000-0000-000003010000}"/>
    <cellStyle name="Heading 1 2 2" xfId="168" xr:uid="{00000000-0005-0000-0000-000004010000}"/>
    <cellStyle name="Heading 1 2 3" xfId="433" xr:uid="{00000000-0005-0000-0000-000005010000}"/>
    <cellStyle name="Heading 1 3" xfId="209" xr:uid="{00000000-0005-0000-0000-000006010000}"/>
    <cellStyle name="Heading 1 4" xfId="381" xr:uid="{00000000-0005-0000-0000-000007010000}"/>
    <cellStyle name="Heading 2" xfId="124" builtinId="17" customBuiltin="1"/>
    <cellStyle name="Heading 2 2" xfId="60" xr:uid="{00000000-0005-0000-0000-000008010000}"/>
    <cellStyle name="Heading 2 2 2" xfId="169" xr:uid="{00000000-0005-0000-0000-000009010000}"/>
    <cellStyle name="Heading 2 2 3" xfId="434" xr:uid="{00000000-0005-0000-0000-00000A010000}"/>
    <cellStyle name="Heading 2 3" xfId="210" xr:uid="{00000000-0005-0000-0000-00000B010000}"/>
    <cellStyle name="Heading 2 4" xfId="379" xr:uid="{00000000-0005-0000-0000-00000C010000}"/>
    <cellStyle name="Heading 3" xfId="125" builtinId="18" customBuiltin="1"/>
    <cellStyle name="Heading 3 2" xfId="61" xr:uid="{00000000-0005-0000-0000-00000D010000}"/>
    <cellStyle name="Heading 3 2 2" xfId="170" xr:uid="{00000000-0005-0000-0000-00000E010000}"/>
    <cellStyle name="Heading 3 2 3" xfId="435" xr:uid="{00000000-0005-0000-0000-00000F010000}"/>
    <cellStyle name="Heading 3 3" xfId="211" xr:uid="{00000000-0005-0000-0000-000010010000}"/>
    <cellStyle name="Heading 3 4" xfId="377" xr:uid="{00000000-0005-0000-0000-000011010000}"/>
    <cellStyle name="Heading 4" xfId="126" builtinId="19" customBuiltin="1"/>
    <cellStyle name="Heading 4 2" xfId="62" xr:uid="{00000000-0005-0000-0000-000012010000}"/>
    <cellStyle name="Heading 4 2 2" xfId="171" xr:uid="{00000000-0005-0000-0000-000013010000}"/>
    <cellStyle name="Heading 4 2 3" xfId="436" xr:uid="{00000000-0005-0000-0000-000014010000}"/>
    <cellStyle name="Heading 4 3" xfId="212" xr:uid="{00000000-0005-0000-0000-000015010000}"/>
    <cellStyle name="Heading 4 4" xfId="383" xr:uid="{00000000-0005-0000-0000-000016010000}"/>
    <cellStyle name="Input" xfId="120" builtinId="20" customBuiltin="1"/>
    <cellStyle name="Input 2" xfId="63" xr:uid="{00000000-0005-0000-0000-000017010000}"/>
    <cellStyle name="Input 2 2" xfId="172" xr:uid="{00000000-0005-0000-0000-000018010000}"/>
    <cellStyle name="Input 2 3" xfId="440" xr:uid="{00000000-0005-0000-0000-000019010000}"/>
    <cellStyle name="Input 3" xfId="215" xr:uid="{00000000-0005-0000-0000-00001A010000}"/>
    <cellStyle name="Input 4" xfId="385" xr:uid="{00000000-0005-0000-0000-00001B010000}"/>
    <cellStyle name="Linked Cell" xfId="132" builtinId="24" customBuiltin="1"/>
    <cellStyle name="Linked Cell 2" xfId="64" xr:uid="{00000000-0005-0000-0000-00001C010000}"/>
    <cellStyle name="Linked Cell 2 2" xfId="173" xr:uid="{00000000-0005-0000-0000-00001D010000}"/>
    <cellStyle name="Linked Cell 2 3" xfId="442" xr:uid="{00000000-0005-0000-0000-00001E010000}"/>
    <cellStyle name="Linked Cell 3" xfId="218" xr:uid="{00000000-0005-0000-0000-00001F010000}"/>
    <cellStyle name="Linked Cell 4" xfId="388" xr:uid="{00000000-0005-0000-0000-000020010000}"/>
    <cellStyle name="Neutral" xfId="469" builtinId="28" customBuiltin="1"/>
    <cellStyle name="Neutral 2" xfId="25" xr:uid="{00000000-0005-0000-0000-000021010000}"/>
    <cellStyle name="Neutral 2 2" xfId="174" xr:uid="{00000000-0005-0000-0000-000022010000}"/>
    <cellStyle name="Neutral 2 2 2" xfId="357" xr:uid="{00000000-0005-0000-0000-000023010000}"/>
    <cellStyle name="Neutral 2 3" xfId="439" xr:uid="{00000000-0005-0000-0000-000024010000}"/>
    <cellStyle name="Neutral 3" xfId="65" xr:uid="{00000000-0005-0000-0000-000025010000}"/>
    <cellStyle name="Neutral 4" xfId="187" xr:uid="{00000000-0005-0000-0000-000026010000}"/>
    <cellStyle name="Neutral 4 2" xfId="350" xr:uid="{00000000-0005-0000-0000-000027010000}"/>
    <cellStyle name="Neutral 5" xfId="382" xr:uid="{00000000-0005-0000-0000-000028010000}"/>
    <cellStyle name="Normal" xfId="0" builtinId="0"/>
    <cellStyle name="Normal 10" xfId="175" xr:uid="{00000000-0005-0000-0000-000029010000}"/>
    <cellStyle name="Normal 10 2 3" xfId="269" xr:uid="{00000000-0005-0000-0000-00002A010000}"/>
    <cellStyle name="Normal 10 3 6" xfId="466" xr:uid="{00000000-0005-0000-0000-00002B010000}"/>
    <cellStyle name="Normal 11" xfId="135" xr:uid="{00000000-0005-0000-0000-00002C010000}"/>
    <cellStyle name="Normal 11 2" xfId="261" xr:uid="{00000000-0005-0000-0000-00002D010000}"/>
    <cellStyle name="Normal 11 2 2" xfId="265" xr:uid="{00000000-0005-0000-0000-00002E010000}"/>
    <cellStyle name="Normal 11 2 3" xfId="425" xr:uid="{00000000-0005-0000-0000-00002F010000}"/>
    <cellStyle name="Normal 11 3" xfId="462" xr:uid="{00000000-0005-0000-0000-000030010000}"/>
    <cellStyle name="Normal 12" xfId="242" xr:uid="{00000000-0005-0000-0000-000031010000}"/>
    <cellStyle name="Normal 12 2" xfId="257" xr:uid="{00000000-0005-0000-0000-000032010000}"/>
    <cellStyle name="Normal 12 2 2" xfId="374" xr:uid="{00000000-0005-0000-0000-000033010000}"/>
    <cellStyle name="Normal 12 3" xfId="427" xr:uid="{00000000-0005-0000-0000-000034010000}"/>
    <cellStyle name="Normal 12 4" xfId="471" xr:uid="{00000000-0005-0000-0000-000035010000}"/>
    <cellStyle name="Normal 12 5" xfId="470" xr:uid="{00000000-0005-0000-0000-000036010000}"/>
    <cellStyle name="Normal 12 5 2 2 2" xfId="267" xr:uid="{00000000-0005-0000-0000-000037010000}"/>
    <cellStyle name="Normal 13" xfId="459" xr:uid="{00000000-0005-0000-0000-000038010000}"/>
    <cellStyle name="Normal 13 5" xfId="245" xr:uid="{00000000-0005-0000-0000-000039010000}"/>
    <cellStyle name="Normal 14" xfId="460" xr:uid="{00000000-0005-0000-0000-00003A010000}"/>
    <cellStyle name="Normal 19" xfId="364" xr:uid="{00000000-0005-0000-0000-00003B010000}"/>
    <cellStyle name="Normal 2" xfId="14" xr:uid="{00000000-0005-0000-0000-00003C010000}"/>
    <cellStyle name="Normal 2 2" xfId="66" xr:uid="{00000000-0005-0000-0000-00003D010000}"/>
    <cellStyle name="Normal 2 2 2" xfId="83" xr:uid="{00000000-0005-0000-0000-00003E010000}"/>
    <cellStyle name="Normal 2 2 3" xfId="176" xr:uid="{00000000-0005-0000-0000-00003F010000}"/>
    <cellStyle name="Normal 2 2 3 2" xfId="306" xr:uid="{00000000-0005-0000-0000-000040010000}"/>
    <cellStyle name="Normal 2 2 4" xfId="423" xr:uid="{00000000-0005-0000-0000-000041010000}"/>
    <cellStyle name="Normal 2 2 5" xfId="249" xr:uid="{00000000-0005-0000-0000-000042010000}"/>
    <cellStyle name="Normal 2 3" xfId="67" xr:uid="{00000000-0005-0000-0000-000043010000}"/>
    <cellStyle name="Normal 2 3 2" xfId="418" xr:uid="{00000000-0005-0000-0000-000044010000}"/>
    <cellStyle name="Normal 2 3 2 2" xfId="424" xr:uid="{00000000-0005-0000-0000-000045010000}"/>
    <cellStyle name="Normal 2 4" xfId="262" xr:uid="{00000000-0005-0000-0000-000046010000}"/>
    <cellStyle name="Normal 2 4 2" xfId="305" xr:uid="{00000000-0005-0000-0000-000047010000}"/>
    <cellStyle name="Normal 2 4 3" xfId="432" xr:uid="{00000000-0005-0000-0000-000048010000}"/>
    <cellStyle name="Normal 2 5" xfId="340" xr:uid="{00000000-0005-0000-0000-000049010000}"/>
    <cellStyle name="Normal 2 5 3" xfId="431" xr:uid="{00000000-0005-0000-0000-00004A010000}"/>
    <cellStyle name="Normal 2_IV-ՀՐԱՏԱՊ ՓՈՒԼԵՐՈՎ" xfId="419" xr:uid="{00000000-0005-0000-0000-00004B010000}"/>
    <cellStyle name="Normal 3" xfId="17" xr:uid="{00000000-0005-0000-0000-00004C010000}"/>
    <cellStyle name="Normal 3 2" xfId="23" xr:uid="{00000000-0005-0000-0000-00004D010000}"/>
    <cellStyle name="Normal 3 2 2" xfId="68" xr:uid="{00000000-0005-0000-0000-00004E010000}"/>
    <cellStyle name="Normal 3 2 2 2" xfId="349" xr:uid="{00000000-0005-0000-0000-00004F010000}"/>
    <cellStyle name="Normal 3 2 3" xfId="177" xr:uid="{00000000-0005-0000-0000-000050010000}"/>
    <cellStyle name="Normal 3 3" xfId="264" xr:uid="{00000000-0005-0000-0000-000051010000}"/>
    <cellStyle name="Normal 3 4" xfId="260" xr:uid="{00000000-0005-0000-0000-000052010000}"/>
    <cellStyle name="Normal 3 5" xfId="428" xr:uid="{00000000-0005-0000-0000-000053010000}"/>
    <cellStyle name="Normal 3_HavelvacN2axjusakN3" xfId="26" xr:uid="{00000000-0005-0000-0000-000054010000}"/>
    <cellStyle name="Normal 4" xfId="20" xr:uid="{00000000-0005-0000-0000-000055010000}"/>
    <cellStyle name="Normal 4 2" xfId="24" xr:uid="{00000000-0005-0000-0000-000056010000}"/>
    <cellStyle name="Normal 4 3" xfId="307" xr:uid="{00000000-0005-0000-0000-000057010000}"/>
    <cellStyle name="Normal 4 4" xfId="338" xr:uid="{00000000-0005-0000-0000-000058010000}"/>
    <cellStyle name="Normal 5" xfId="27" xr:uid="{00000000-0005-0000-0000-000059010000}"/>
    <cellStyle name="Normal 5 2" xfId="69" xr:uid="{00000000-0005-0000-0000-00005A010000}"/>
    <cellStyle name="Normal 5 2 2" xfId="258" xr:uid="{00000000-0005-0000-0000-00005B010000}"/>
    <cellStyle name="Normal 5 2 3" xfId="420" xr:uid="{00000000-0005-0000-0000-00005C010000}"/>
    <cellStyle name="Normal 5 3" xfId="112" xr:uid="{00000000-0005-0000-0000-00005D010000}"/>
    <cellStyle name="Normal 5 3 2" xfId="343" xr:uid="{00000000-0005-0000-0000-00005E010000}"/>
    <cellStyle name="Normal 56" xfId="254" xr:uid="{00000000-0005-0000-0000-00005F010000}"/>
    <cellStyle name="Normal 58" xfId="255" xr:uid="{00000000-0005-0000-0000-000060010000}"/>
    <cellStyle name="Normal 6" xfId="70" xr:uid="{00000000-0005-0000-0000-000061010000}"/>
    <cellStyle name="Normal 6 2" xfId="113" xr:uid="{00000000-0005-0000-0000-000062010000}"/>
    <cellStyle name="Normal 6 2 2" xfId="308" xr:uid="{00000000-0005-0000-0000-000063010000}"/>
    <cellStyle name="Normal 6 2 3" xfId="421" xr:uid="{00000000-0005-0000-0000-000064010000}"/>
    <cellStyle name="Normal 60" xfId="256" xr:uid="{00000000-0005-0000-0000-000065010000}"/>
    <cellStyle name="Normal 66" xfId="464" xr:uid="{00000000-0005-0000-0000-000066010000}"/>
    <cellStyle name="Normal 69" xfId="246" xr:uid="{00000000-0005-0000-0000-000067010000}"/>
    <cellStyle name="Normal 7" xfId="71" xr:uid="{00000000-0005-0000-0000-000068010000}"/>
    <cellStyle name="Normal 7 2" xfId="348" xr:uid="{00000000-0005-0000-0000-000069010000}"/>
    <cellStyle name="Normal 70" xfId="247" xr:uid="{00000000-0005-0000-0000-00006A010000}"/>
    <cellStyle name="Normal 71" xfId="248" xr:uid="{00000000-0005-0000-0000-00006B010000}"/>
    <cellStyle name="Normal 8" xfId="82" xr:uid="{00000000-0005-0000-0000-00006C010000}"/>
    <cellStyle name="Normal 8 2" xfId="136" xr:uid="{00000000-0005-0000-0000-00006D010000}"/>
    <cellStyle name="Normal 8 2 2" xfId="309" xr:uid="{00000000-0005-0000-0000-00006E010000}"/>
    <cellStyle name="Normal 8 3" xfId="339" xr:uid="{00000000-0005-0000-0000-00006F010000}"/>
    <cellStyle name="Normal 8 5" xfId="252" xr:uid="{00000000-0005-0000-0000-000070010000}"/>
    <cellStyle name="Normal 9" xfId="137" xr:uid="{00000000-0005-0000-0000-000071010000}"/>
    <cellStyle name="Normal 9 2" xfId="272" xr:uid="{00000000-0005-0000-0000-000072010000}"/>
    <cellStyle name="Note" xfId="131" builtinId="10" customBuiltin="1"/>
    <cellStyle name="Note 2" xfId="72" xr:uid="{00000000-0005-0000-0000-000073010000}"/>
    <cellStyle name="Note 2 2" xfId="178" xr:uid="{00000000-0005-0000-0000-000074010000}"/>
    <cellStyle name="Note 2 2 2" xfId="310" xr:uid="{00000000-0005-0000-0000-000075010000}"/>
    <cellStyle name="Note 2 3" xfId="229" xr:uid="{00000000-0005-0000-0000-000076010000}"/>
    <cellStyle name="Note 3" xfId="179" xr:uid="{00000000-0005-0000-0000-000077010000}"/>
    <cellStyle name="Note 3 2" xfId="185" xr:uid="{00000000-0005-0000-0000-000078010000}"/>
    <cellStyle name="Note 4" xfId="194" xr:uid="{00000000-0005-0000-0000-000079010000}"/>
    <cellStyle name="Note 5" xfId="207" xr:uid="{00000000-0005-0000-0000-00007A010000}"/>
    <cellStyle name="Note 6" xfId="391" xr:uid="{00000000-0005-0000-0000-00007B010000}"/>
    <cellStyle name="Output" xfId="121" builtinId="21" customBuiltin="1"/>
    <cellStyle name="Output 2" xfId="73" xr:uid="{00000000-0005-0000-0000-00007C010000}"/>
    <cellStyle name="Output 2 2" xfId="180" xr:uid="{00000000-0005-0000-0000-00007D010000}"/>
    <cellStyle name="Output 2 3" xfId="441" xr:uid="{00000000-0005-0000-0000-00007E010000}"/>
    <cellStyle name="Output 3" xfId="216" xr:uid="{00000000-0005-0000-0000-00007F010000}"/>
    <cellStyle name="Output 4" xfId="386" xr:uid="{00000000-0005-0000-0000-000080010000}"/>
    <cellStyle name="Percent" xfId="474" builtinId="5"/>
    <cellStyle name="Percent 2" xfId="16" xr:uid="{00000000-0005-0000-0000-000081010000}"/>
    <cellStyle name="Percent 2 2" xfId="312" xr:uid="{00000000-0005-0000-0000-000082010000}"/>
    <cellStyle name="Percent 2 3" xfId="313" xr:uid="{00000000-0005-0000-0000-000083010000}"/>
    <cellStyle name="Percent 2 4" xfId="311" xr:uid="{00000000-0005-0000-0000-000084010000}"/>
    <cellStyle name="Percent 2 5" xfId="342" xr:uid="{00000000-0005-0000-0000-000085010000}"/>
    <cellStyle name="Percent 2 6" xfId="429" xr:uid="{00000000-0005-0000-0000-000086010000}"/>
    <cellStyle name="Percent 3" xfId="344" xr:uid="{00000000-0005-0000-0000-000087010000}"/>
    <cellStyle name="Percent 4" xfId="347" xr:uid="{00000000-0005-0000-0000-000088010000}"/>
    <cellStyle name="SN_241" xfId="86" xr:uid="{00000000-0005-0000-0000-000089010000}"/>
    <cellStyle name="SN_b" xfId="87" xr:uid="{00000000-0005-0000-0000-00008A010000}"/>
    <cellStyle name="SN_b 2" xfId="253" xr:uid="{00000000-0005-0000-0000-00008B010000}"/>
    <cellStyle name="SN_b 3" xfId="473" xr:uid="{00000000-0005-0000-0000-00008C010000}"/>
    <cellStyle name="Style 1" xfId="74" xr:uid="{00000000-0005-0000-0000-00008E010000}"/>
    <cellStyle name="Style 1 2" xfId="75" xr:uid="{00000000-0005-0000-0000-00008F010000}"/>
    <cellStyle name="Style 1 2 2" xfId="85" xr:uid="{00000000-0005-0000-0000-000090010000}"/>
    <cellStyle name="Style 1_verchnakan_ax21-25_2018" xfId="76" xr:uid="{00000000-0005-0000-0000-000091010000}"/>
    <cellStyle name="Title" xfId="468" builtinId="15" customBuiltin="1"/>
    <cellStyle name="Title 2" xfId="77" xr:uid="{00000000-0005-0000-0000-000092010000}"/>
    <cellStyle name="Title 2 2" xfId="181" xr:uid="{00000000-0005-0000-0000-000093010000}"/>
    <cellStyle name="Title 3" xfId="186" xr:uid="{00000000-0005-0000-0000-000094010000}"/>
    <cellStyle name="Title 4" xfId="384" xr:uid="{00000000-0005-0000-0000-000095010000}"/>
    <cellStyle name="Total" xfId="127" builtinId="25" customBuiltin="1"/>
    <cellStyle name="Total 2" xfId="78" xr:uid="{00000000-0005-0000-0000-000096010000}"/>
    <cellStyle name="Total 2 2" xfId="182" xr:uid="{00000000-0005-0000-0000-000097010000}"/>
    <cellStyle name="Total 2 3" xfId="446" xr:uid="{00000000-0005-0000-0000-000098010000}"/>
    <cellStyle name="Total 3" xfId="222" xr:uid="{00000000-0005-0000-0000-000099010000}"/>
    <cellStyle name="Total 4" xfId="393" xr:uid="{00000000-0005-0000-0000-00009A010000}"/>
    <cellStyle name="Warning Text" xfId="133" builtinId="11" customBuiltin="1"/>
    <cellStyle name="Warning Text 2" xfId="79" xr:uid="{00000000-0005-0000-0000-00009B010000}"/>
    <cellStyle name="Warning Text 2 2" xfId="183" xr:uid="{00000000-0005-0000-0000-00009C010000}"/>
    <cellStyle name="Warning Text 2 3" xfId="444" xr:uid="{00000000-0005-0000-0000-00009D010000}"/>
    <cellStyle name="Warning Text 3" xfId="220" xr:uid="{00000000-0005-0000-0000-00009E010000}"/>
    <cellStyle name="Warning Text 4" xfId="390" xr:uid="{00000000-0005-0000-0000-00009F010000}"/>
    <cellStyle name="Акцент1 2" xfId="314" xr:uid="{00000000-0005-0000-0000-0000A1010000}"/>
    <cellStyle name="Акцент2 2" xfId="315" xr:uid="{00000000-0005-0000-0000-0000A3010000}"/>
    <cellStyle name="Акцент3 2" xfId="316" xr:uid="{00000000-0005-0000-0000-0000A5010000}"/>
    <cellStyle name="Акцент4 2" xfId="317" xr:uid="{00000000-0005-0000-0000-0000A7010000}"/>
    <cellStyle name="Акцент5 2" xfId="318" xr:uid="{00000000-0005-0000-0000-0000A9010000}"/>
    <cellStyle name="Акцент6 2" xfId="319" xr:uid="{00000000-0005-0000-0000-0000AB010000}"/>
    <cellStyle name="Ввод  2" xfId="320" xr:uid="{00000000-0005-0000-0000-0000AD010000}"/>
    <cellStyle name="Вывод 2" xfId="321" xr:uid="{00000000-0005-0000-0000-0000AF010000}"/>
    <cellStyle name="Вычисление 2" xfId="322" xr:uid="{00000000-0005-0000-0000-0000B1010000}"/>
    <cellStyle name="Заголовок 1 2" xfId="323" xr:uid="{00000000-0005-0000-0000-0000B3010000}"/>
    <cellStyle name="Заголовок 2 2" xfId="324" xr:uid="{00000000-0005-0000-0000-0000B5010000}"/>
    <cellStyle name="Заголовок 3 2" xfId="325" xr:uid="{00000000-0005-0000-0000-0000B7010000}"/>
    <cellStyle name="Заголовок 4 2" xfId="326" xr:uid="{00000000-0005-0000-0000-0000B9010000}"/>
    <cellStyle name="Итог 2" xfId="327" xr:uid="{00000000-0005-0000-0000-0000BB010000}"/>
    <cellStyle name="Контрольная ячейка 2" xfId="328" xr:uid="{00000000-0005-0000-0000-0000BD010000}"/>
    <cellStyle name="Название 2" xfId="329" xr:uid="{00000000-0005-0000-0000-0000BF010000}"/>
    <cellStyle name="Нейтральный 2" xfId="330" xr:uid="{00000000-0005-0000-0000-0000C1010000}"/>
    <cellStyle name="Обычный 2" xfId="80" xr:uid="{00000000-0005-0000-0000-0000C3010000}"/>
    <cellStyle name="Обычный 2 2" xfId="81" xr:uid="{00000000-0005-0000-0000-0000C4010000}"/>
    <cellStyle name="Обычный 2 2 2" xfId="332" xr:uid="{00000000-0005-0000-0000-0000C5010000}"/>
    <cellStyle name="Обычный 2 2 3" xfId="422" xr:uid="{00000000-0005-0000-0000-0000C6010000}"/>
    <cellStyle name="Обычный 2 3" xfId="84" xr:uid="{00000000-0005-0000-0000-0000C7010000}"/>
    <cellStyle name="Обычный 2 4" xfId="331" xr:uid="{00000000-0005-0000-0000-0000C8010000}"/>
    <cellStyle name="Обычный 3" xfId="208" xr:uid="{00000000-0005-0000-0000-0000C9010000}"/>
    <cellStyle name="Обычный 3 2" xfId="375" xr:uid="{00000000-0005-0000-0000-0000CA010000}"/>
    <cellStyle name="Обычный 3 3" xfId="463" xr:uid="{00000000-0005-0000-0000-0000CB010000}"/>
    <cellStyle name="Плохой 2" xfId="333" xr:uid="{00000000-0005-0000-0000-0000CD010000}"/>
    <cellStyle name="Пояснение 2" xfId="334" xr:uid="{00000000-0005-0000-0000-0000CF010000}"/>
    <cellStyle name="Связанная ячейка 2" xfId="335" xr:uid="{00000000-0005-0000-0000-0000D3010000}"/>
    <cellStyle name="Стиль 1" xfId="184" xr:uid="{00000000-0005-0000-0000-0000D4010000}"/>
    <cellStyle name="Стиль 1 2" xfId="346" xr:uid="{00000000-0005-0000-0000-0000D5010000}"/>
    <cellStyle name="Текст предупреждения 2" xfId="336" xr:uid="{00000000-0005-0000-0000-0000D7010000}"/>
    <cellStyle name="Финансовый 2" xfId="365" xr:uid="{00000000-0005-0000-0000-0000D9010000}"/>
    <cellStyle name="Хороший 2" xfId="337" xr:uid="{00000000-0005-0000-0000-0000D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elkumyan/Desktop/2026%20&#1398;&#1377;&#1389;&#1377;&#1379;&#1390;&#1381;&#1408;/&#1377;&#1402;&#1402;&#1377;,%20&#1398;&#1400;&#1408;%20&#1391;&#1400;&#1398;&#1397;&#1377;&#1391;,%20&#1400;&#1408;&#1377;&#1391;/2.%20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Հավելված 1"/>
      <sheetName val="Հավելված 2"/>
      <sheetName val="Հավելված 3"/>
      <sheetName val="Հավելված 4"/>
      <sheetName val="Հավելված 5"/>
    </sheetNames>
    <sheetDataSet>
      <sheetData sheetId="0" refreshError="1">
        <row r="12">
          <cell r="G12">
            <v>-28900</v>
          </cell>
          <cell r="H12">
            <v>-314510.40000000002</v>
          </cell>
        </row>
      </sheetData>
      <sheetData sheetId="1" refreshError="1">
        <row r="23">
          <cell r="H23">
            <v>-314510.40000000002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J28"/>
  <sheetViews>
    <sheetView zoomScaleNormal="100" workbookViewId="0">
      <selection activeCell="G5" sqref="G5"/>
    </sheetView>
  </sheetViews>
  <sheetFormatPr defaultColWidth="9.140625" defaultRowHeight="17.25"/>
  <cols>
    <col min="1" max="1" width="6.85546875" style="2" customWidth="1"/>
    <col min="2" max="2" width="11.42578125" style="2" customWidth="1"/>
    <col min="3" max="3" width="15.42578125" style="2" bestFit="1" customWidth="1"/>
    <col min="4" max="4" width="43.5703125" style="2" customWidth="1"/>
    <col min="5" max="5" width="51.5703125" style="2" customWidth="1"/>
    <col min="6" max="6" width="56.5703125" style="2" customWidth="1"/>
    <col min="7" max="7" width="47.42578125" style="62" customWidth="1"/>
    <col min="8" max="8" width="18.42578125" style="188" customWidth="1"/>
    <col min="9" max="9" width="14.28515625" style="2" bestFit="1" customWidth="1"/>
    <col min="10" max="10" width="13.42578125" style="2" bestFit="1" customWidth="1"/>
    <col min="11" max="16384" width="9.140625" style="2"/>
  </cols>
  <sheetData>
    <row r="1" spans="1:10" ht="58.5" customHeight="1">
      <c r="A1" s="221" t="s">
        <v>247</v>
      </c>
      <c r="B1" s="221"/>
      <c r="C1" s="221"/>
      <c r="D1" s="221"/>
      <c r="E1" s="221"/>
      <c r="F1" s="221"/>
      <c r="G1" s="221"/>
    </row>
    <row r="2" spans="1:10">
      <c r="A2" s="67"/>
    </row>
    <row r="3" spans="1:10" ht="81" customHeight="1">
      <c r="A3" s="222" t="s">
        <v>224</v>
      </c>
      <c r="B3" s="222"/>
      <c r="C3" s="222"/>
      <c r="D3" s="222"/>
      <c r="E3" s="222"/>
      <c r="F3" s="222"/>
      <c r="G3" s="222"/>
    </row>
    <row r="4" spans="1:10" ht="21" customHeight="1">
      <c r="A4" s="35"/>
      <c r="B4" s="35"/>
      <c r="C4" s="35"/>
      <c r="D4" s="36"/>
      <c r="E4" s="35"/>
      <c r="F4" s="35"/>
      <c r="G4" s="197" t="s">
        <v>0</v>
      </c>
    </row>
    <row r="5" spans="1:10" ht="57" customHeight="1">
      <c r="A5" s="223" t="s">
        <v>33</v>
      </c>
      <c r="B5" s="223" t="s">
        <v>10</v>
      </c>
      <c r="C5" s="223"/>
      <c r="D5" s="223" t="s">
        <v>34</v>
      </c>
      <c r="E5" s="223" t="s">
        <v>35</v>
      </c>
      <c r="F5" s="223" t="s">
        <v>36</v>
      </c>
      <c r="G5" s="203" t="s">
        <v>37</v>
      </c>
    </row>
    <row r="6" spans="1:10" ht="84.75" customHeight="1">
      <c r="A6" s="223"/>
      <c r="B6" s="3" t="s">
        <v>12</v>
      </c>
      <c r="C6" s="3" t="s">
        <v>13</v>
      </c>
      <c r="D6" s="223"/>
      <c r="E6" s="223"/>
      <c r="F6" s="223"/>
      <c r="G6" s="37" t="s">
        <v>11</v>
      </c>
    </row>
    <row r="7" spans="1:10" ht="16.5" customHeight="1">
      <c r="A7" s="204" t="s">
        <v>7</v>
      </c>
      <c r="B7" s="205"/>
      <c r="C7" s="205"/>
      <c r="D7" s="205"/>
      <c r="E7" s="205"/>
      <c r="F7" s="206"/>
      <c r="G7" s="38">
        <f>+G8+G25</f>
        <v>0</v>
      </c>
    </row>
    <row r="8" spans="1:10" s="64" customFormat="1" ht="48" customHeight="1">
      <c r="A8" s="207" t="s">
        <v>8</v>
      </c>
      <c r="B8" s="207"/>
      <c r="C8" s="207"/>
      <c r="D8" s="207"/>
      <c r="E8" s="207"/>
      <c r="F8" s="207"/>
      <c r="G8" s="39">
        <f>+G9+G19+G21+G17+G14</f>
        <v>0</v>
      </c>
      <c r="H8" s="189"/>
    </row>
    <row r="9" spans="1:10" ht="82.5">
      <c r="A9" s="211"/>
      <c r="B9" s="213">
        <v>1022</v>
      </c>
      <c r="C9" s="40"/>
      <c r="D9" s="41" t="s">
        <v>29</v>
      </c>
      <c r="E9" s="41" t="s">
        <v>38</v>
      </c>
      <c r="F9" s="41" t="s">
        <v>39</v>
      </c>
      <c r="G9" s="82">
        <f>+SUM(G10:G13)</f>
        <v>143768.5</v>
      </c>
      <c r="H9" s="190" t="e">
        <f>+#REF!+G12+G13+G15+G16+#REF!+#REF!+G20+#REF!+#REF!+#REF!+G23</f>
        <v>#REF!</v>
      </c>
      <c r="I9" s="63"/>
      <c r="J9" s="63"/>
    </row>
    <row r="10" spans="1:10" s="112" customFormat="1" ht="78.75" customHeight="1">
      <c r="A10" s="212"/>
      <c r="B10" s="214"/>
      <c r="C10" s="3" t="s">
        <v>163</v>
      </c>
      <c r="D10" s="73" t="s">
        <v>164</v>
      </c>
      <c r="E10" s="73" t="s">
        <v>165</v>
      </c>
      <c r="F10" s="73" t="s">
        <v>40</v>
      </c>
      <c r="G10" s="111">
        <v>-18632.3</v>
      </c>
      <c r="H10" s="191">
        <f>+G12+G13+G15+G16+G20+G23</f>
        <v>534566</v>
      </c>
    </row>
    <row r="11" spans="1:10" s="112" customFormat="1" ht="78.75" customHeight="1">
      <c r="A11" s="212"/>
      <c r="B11" s="214"/>
      <c r="C11" s="3" t="s">
        <v>241</v>
      </c>
      <c r="D11" s="73" t="s">
        <v>239</v>
      </c>
      <c r="E11" s="73" t="s">
        <v>240</v>
      </c>
      <c r="F11" s="73" t="s">
        <v>41</v>
      </c>
      <c r="G11" s="111">
        <f>+'Հավելված 2'!G57</f>
        <v>-31324.2</v>
      </c>
      <c r="H11" s="191"/>
    </row>
    <row r="12" spans="1:10" ht="82.5">
      <c r="A12" s="212"/>
      <c r="B12" s="214"/>
      <c r="C12" s="3" t="str">
        <f>+B9&amp;"-"&amp;'Հավելված 2'!E66</f>
        <v>1022-12023</v>
      </c>
      <c r="D12" s="42" t="s">
        <v>148</v>
      </c>
      <c r="E12" s="42" t="s">
        <v>150</v>
      </c>
      <c r="F12" s="5" t="s">
        <v>41</v>
      </c>
      <c r="G12" s="6">
        <f>+'Հավելված 2'!G66</f>
        <v>43725</v>
      </c>
      <c r="H12" s="190"/>
    </row>
    <row r="13" spans="1:10" s="112" customFormat="1" ht="172.5" customHeight="1">
      <c r="A13" s="113"/>
      <c r="B13" s="215"/>
      <c r="C13" s="174" t="s">
        <v>246</v>
      </c>
      <c r="D13" s="73" t="s">
        <v>227</v>
      </c>
      <c r="E13" s="73" t="s">
        <v>166</v>
      </c>
      <c r="F13" s="73" t="s">
        <v>41</v>
      </c>
      <c r="G13" s="111">
        <f>+'Հավելված 2'!G108</f>
        <v>150000</v>
      </c>
      <c r="H13" s="192"/>
    </row>
    <row r="14" spans="1:10" ht="115.5">
      <c r="A14" s="161"/>
      <c r="B14" s="218">
        <v>1059</v>
      </c>
      <c r="C14" s="44"/>
      <c r="D14" s="162" t="s">
        <v>202</v>
      </c>
      <c r="E14" s="163" t="s">
        <v>198</v>
      </c>
      <c r="F14" s="163" t="s">
        <v>199</v>
      </c>
      <c r="G14" s="82">
        <f t="shared" ref="G14" si="0">+SUM(G15:G16)</f>
        <v>173096.7</v>
      </c>
    </row>
    <row r="15" spans="1:10" s="83" customFormat="1" ht="113.25" customHeight="1">
      <c r="A15" s="161"/>
      <c r="B15" s="219"/>
      <c r="C15" s="164" t="s">
        <v>205</v>
      </c>
      <c r="D15" s="165" t="s">
        <v>203</v>
      </c>
      <c r="E15" s="106" t="s">
        <v>200</v>
      </c>
      <c r="F15" s="107" t="s">
        <v>40</v>
      </c>
      <c r="G15" s="94">
        <f>+'Հավելված 2'!G119</f>
        <v>5041.7</v>
      </c>
      <c r="H15" s="193"/>
    </row>
    <row r="16" spans="1:10" s="83" customFormat="1" ht="112.5" customHeight="1">
      <c r="A16" s="161"/>
      <c r="B16" s="220"/>
      <c r="C16" s="164" t="s">
        <v>206</v>
      </c>
      <c r="D16" s="106" t="s">
        <v>204</v>
      </c>
      <c r="E16" s="106" t="s">
        <v>201</v>
      </c>
      <c r="F16" s="107" t="s">
        <v>41</v>
      </c>
      <c r="G16" s="94">
        <f>+'Հավելված 2'!G128</f>
        <v>168055</v>
      </c>
      <c r="H16" s="193"/>
    </row>
    <row r="17" spans="1:9" s="83" customFormat="1" ht="120" customHeight="1">
      <c r="A17" s="216"/>
      <c r="B17" s="128" t="s">
        <v>173</v>
      </c>
      <c r="C17" s="71"/>
      <c r="D17" s="78" t="s">
        <v>174</v>
      </c>
      <c r="E17" s="78" t="s">
        <v>175</v>
      </c>
      <c r="F17" s="78" t="s">
        <v>176</v>
      </c>
      <c r="G17" s="159">
        <f>+G18</f>
        <v>-314510.40000000002</v>
      </c>
      <c r="H17" s="194"/>
      <c r="I17" s="95"/>
    </row>
    <row r="18" spans="1:9" s="83" customFormat="1" ht="86.25">
      <c r="A18" s="217"/>
      <c r="B18" s="129"/>
      <c r="C18" s="130" t="s">
        <v>177</v>
      </c>
      <c r="D18" s="131" t="s">
        <v>178</v>
      </c>
      <c r="E18" s="131" t="s">
        <v>179</v>
      </c>
      <c r="F18" s="131" t="s">
        <v>41</v>
      </c>
      <c r="G18" s="132">
        <v>-314510.40000000002</v>
      </c>
      <c r="H18" s="194"/>
      <c r="I18" s="95"/>
    </row>
    <row r="19" spans="1:9" ht="48.75" customHeight="1">
      <c r="A19" s="46"/>
      <c r="B19" s="45" t="s">
        <v>91</v>
      </c>
      <c r="C19" s="44"/>
      <c r="D19" s="43" t="s">
        <v>92</v>
      </c>
      <c r="E19" s="43" t="s">
        <v>93</v>
      </c>
      <c r="F19" s="43" t="s">
        <v>94</v>
      </c>
      <c r="G19" s="82">
        <f>+SUM(G20:G20)</f>
        <v>97645.2</v>
      </c>
    </row>
    <row r="20" spans="1:9" ht="92.25" customHeight="1">
      <c r="A20" s="46"/>
      <c r="B20" s="3"/>
      <c r="C20" s="3" t="s">
        <v>108</v>
      </c>
      <c r="D20" s="25" t="s">
        <v>109</v>
      </c>
      <c r="E20" s="25" t="s">
        <v>110</v>
      </c>
      <c r="F20" s="5" t="s">
        <v>41</v>
      </c>
      <c r="G20" s="6">
        <f>+'Հավելված 2'!G31</f>
        <v>97645.2</v>
      </c>
    </row>
    <row r="21" spans="1:9" ht="90.75" customHeight="1">
      <c r="A21" s="46"/>
      <c r="B21" s="45" t="s">
        <v>95</v>
      </c>
      <c r="C21" s="44"/>
      <c r="D21" s="43" t="s">
        <v>96</v>
      </c>
      <c r="E21" s="43" t="s">
        <v>97</v>
      </c>
      <c r="F21" s="43" t="s">
        <v>98</v>
      </c>
      <c r="G21" s="82">
        <f>SUM(G22:G24)</f>
        <v>-100000</v>
      </c>
    </row>
    <row r="22" spans="1:9" ht="90.75" customHeight="1">
      <c r="A22" s="46"/>
      <c r="B22" s="3"/>
      <c r="C22" s="72" t="s">
        <v>230</v>
      </c>
      <c r="D22" s="25" t="s">
        <v>231</v>
      </c>
      <c r="E22" s="25" t="s">
        <v>232</v>
      </c>
      <c r="F22" s="5" t="s">
        <v>41</v>
      </c>
      <c r="G22" s="6">
        <f>+'Հավելված 2'!G139</f>
        <v>-100000</v>
      </c>
    </row>
    <row r="23" spans="1:9" ht="90.75" customHeight="1">
      <c r="A23" s="46"/>
      <c r="B23" s="3"/>
      <c r="C23" s="72" t="s">
        <v>118</v>
      </c>
      <c r="D23" s="73" t="s">
        <v>119</v>
      </c>
      <c r="E23" s="73" t="s">
        <v>120</v>
      </c>
      <c r="F23" s="73" t="s">
        <v>41</v>
      </c>
      <c r="G23" s="6">
        <f>+'Հավելված 2'!G148</f>
        <v>70099.100000000006</v>
      </c>
    </row>
    <row r="24" spans="1:9" ht="119.25" customHeight="1">
      <c r="A24" s="46"/>
      <c r="B24" s="3"/>
      <c r="C24" s="72" t="s">
        <v>123</v>
      </c>
      <c r="D24" s="73" t="s">
        <v>121</v>
      </c>
      <c r="E24" s="73" t="s">
        <v>122</v>
      </c>
      <c r="F24" s="73" t="s">
        <v>41</v>
      </c>
      <c r="G24" s="6">
        <f>+'Հավելված 2'!G157</f>
        <v>-70099.100000000006</v>
      </c>
    </row>
    <row r="25" spans="1:9">
      <c r="A25" s="208" t="s">
        <v>42</v>
      </c>
      <c r="B25" s="209"/>
      <c r="C25" s="209"/>
      <c r="D25" s="209"/>
      <c r="E25" s="209"/>
      <c r="F25" s="210"/>
      <c r="G25" s="7">
        <f t="shared" ref="G25" si="1">+G26</f>
        <v>0</v>
      </c>
    </row>
    <row r="26" spans="1:9" ht="69">
      <c r="A26" s="47"/>
      <c r="B26" s="48" t="s">
        <v>43</v>
      </c>
      <c r="C26" s="47"/>
      <c r="D26" s="49" t="s">
        <v>44</v>
      </c>
      <c r="E26" s="49" t="s">
        <v>45</v>
      </c>
      <c r="F26" s="49" t="s">
        <v>46</v>
      </c>
      <c r="G26" s="7">
        <f>+G28+G27</f>
        <v>0</v>
      </c>
    </row>
    <row r="27" spans="1:9" ht="66.75" customHeight="1">
      <c r="A27" s="47"/>
      <c r="B27" s="48"/>
      <c r="C27" s="50" t="s">
        <v>47</v>
      </c>
      <c r="D27" s="47" t="s">
        <v>44</v>
      </c>
      <c r="E27" s="47" t="s">
        <v>48</v>
      </c>
      <c r="F27" s="47" t="s">
        <v>40</v>
      </c>
      <c r="G27" s="7">
        <f>+'Հավելված 2'!G178</f>
        <v>193725</v>
      </c>
    </row>
    <row r="28" spans="1:9" ht="103.5">
      <c r="A28" s="47"/>
      <c r="B28" s="47"/>
      <c r="C28" s="50" t="s">
        <v>47</v>
      </c>
      <c r="D28" s="47" t="s">
        <v>44</v>
      </c>
      <c r="E28" s="47" t="s">
        <v>48</v>
      </c>
      <c r="F28" s="47" t="s">
        <v>40</v>
      </c>
      <c r="G28" s="6">
        <f>+G27*-1</f>
        <v>-193725</v>
      </c>
    </row>
  </sheetData>
  <mergeCells count="14">
    <mergeCell ref="A1:G1"/>
    <mergeCell ref="A3:G3"/>
    <mergeCell ref="A5:A6"/>
    <mergeCell ref="B5:C5"/>
    <mergeCell ref="D5:D6"/>
    <mergeCell ref="E5:E6"/>
    <mergeCell ref="F5:F6"/>
    <mergeCell ref="A7:F7"/>
    <mergeCell ref="A8:F8"/>
    <mergeCell ref="A25:F25"/>
    <mergeCell ref="A9:A12"/>
    <mergeCell ref="B9:B13"/>
    <mergeCell ref="A17:A18"/>
    <mergeCell ref="B14:B16"/>
  </mergeCells>
  <pageMargins left="0.23622047244094499" right="0" top="0.74803149606299202" bottom="0.74803149606299202" header="0.31496062992126" footer="0.31496062992126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K195"/>
  <sheetViews>
    <sheetView tabSelected="1" topLeftCell="A169" zoomScaleNormal="100" zoomScaleSheetLayoutView="100" workbookViewId="0">
      <selection activeCell="G5" sqref="G5"/>
    </sheetView>
  </sheetViews>
  <sheetFormatPr defaultColWidth="9.140625" defaultRowHeight="17.25"/>
  <cols>
    <col min="1" max="1" width="6.85546875" style="9" customWidth="1"/>
    <col min="2" max="2" width="6" style="9" customWidth="1"/>
    <col min="3" max="3" width="7" style="9" customWidth="1"/>
    <col min="4" max="4" width="18.42578125" style="9" customWidth="1"/>
    <col min="5" max="5" width="14.7109375" style="9" customWidth="1"/>
    <col min="6" max="6" width="73.5703125" style="9" customWidth="1"/>
    <col min="7" max="7" width="45.42578125" style="109" customWidth="1"/>
    <col min="8" max="8" width="17.42578125" style="9" customWidth="1"/>
    <col min="9" max="9" width="18.85546875" style="9" customWidth="1"/>
    <col min="10" max="10" width="19" style="9" customWidth="1"/>
    <col min="11" max="11" width="12" style="9" customWidth="1"/>
    <col min="12" max="16384" width="9.140625" style="9"/>
  </cols>
  <sheetData>
    <row r="1" spans="1:10" ht="65.25" customHeight="1">
      <c r="F1" s="221" t="s">
        <v>248</v>
      </c>
      <c r="G1" s="221"/>
    </row>
    <row r="2" spans="1:10" ht="17.25" customHeight="1">
      <c r="D2" s="256"/>
      <c r="E2" s="256"/>
      <c r="F2" s="256"/>
      <c r="G2" s="256"/>
    </row>
    <row r="3" spans="1:10" ht="47.25" customHeight="1">
      <c r="A3" s="257" t="s">
        <v>225</v>
      </c>
      <c r="B3" s="257"/>
      <c r="C3" s="257"/>
      <c r="D3" s="257"/>
      <c r="E3" s="257"/>
      <c r="F3" s="257"/>
      <c r="G3" s="257"/>
      <c r="H3" s="53"/>
      <c r="I3" s="53"/>
      <c r="J3" s="53"/>
    </row>
    <row r="4" spans="1:10" ht="20.25" customHeight="1">
      <c r="A4" s="53"/>
      <c r="B4" s="53"/>
      <c r="C4" s="53"/>
      <c r="D4" s="51"/>
      <c r="E4" s="51"/>
      <c r="F4" s="51"/>
      <c r="G4" s="108" t="s">
        <v>49</v>
      </c>
      <c r="H4" s="53"/>
      <c r="I4" s="53"/>
      <c r="J4" s="53"/>
    </row>
    <row r="5" spans="1:10" ht="90.75" customHeight="1">
      <c r="A5" s="232" t="s">
        <v>50</v>
      </c>
      <c r="B5" s="232"/>
      <c r="C5" s="232"/>
      <c r="D5" s="232" t="s">
        <v>10</v>
      </c>
      <c r="E5" s="232"/>
      <c r="F5" s="232" t="s">
        <v>51</v>
      </c>
      <c r="G5" s="48" t="s">
        <v>37</v>
      </c>
      <c r="H5" s="53"/>
      <c r="I5" s="53"/>
      <c r="J5" s="53"/>
    </row>
    <row r="6" spans="1:10" ht="46.5">
      <c r="A6" s="57" t="s">
        <v>53</v>
      </c>
      <c r="B6" s="57" t="s">
        <v>54</v>
      </c>
      <c r="C6" s="57" t="s">
        <v>55</v>
      </c>
      <c r="D6" s="48" t="s">
        <v>5</v>
      </c>
      <c r="E6" s="48" t="s">
        <v>6</v>
      </c>
      <c r="F6" s="232"/>
      <c r="G6" s="198" t="s">
        <v>11</v>
      </c>
      <c r="H6" s="53"/>
      <c r="I6" s="53"/>
      <c r="J6" s="53"/>
    </row>
    <row r="7" spans="1:10" ht="24.75" customHeight="1">
      <c r="A7" s="242"/>
      <c r="B7" s="242"/>
      <c r="C7" s="242"/>
      <c r="D7" s="244"/>
      <c r="E7" s="244"/>
      <c r="F7" s="49" t="s">
        <v>56</v>
      </c>
      <c r="G7" s="168">
        <f>+G9+G166</f>
        <v>0</v>
      </c>
      <c r="H7" s="59"/>
      <c r="I7" s="59"/>
      <c r="J7" s="59"/>
    </row>
    <row r="8" spans="1:10" ht="24.75" customHeight="1">
      <c r="A8" s="243"/>
      <c r="B8" s="243"/>
      <c r="C8" s="243"/>
      <c r="D8" s="245"/>
      <c r="E8" s="245"/>
      <c r="F8" s="47" t="s">
        <v>16</v>
      </c>
      <c r="G8" s="168"/>
      <c r="H8" s="58"/>
      <c r="I8" s="58"/>
      <c r="J8" s="58"/>
    </row>
    <row r="9" spans="1:10" ht="24.75" customHeight="1">
      <c r="A9" s="242"/>
      <c r="B9" s="242"/>
      <c r="C9" s="242"/>
      <c r="D9" s="242"/>
      <c r="E9" s="242"/>
      <c r="F9" s="27" t="s">
        <v>9</v>
      </c>
      <c r="G9" s="168">
        <f t="shared" ref="G9" si="0">+G11</f>
        <v>0</v>
      </c>
      <c r="H9" s="59"/>
      <c r="I9" s="53"/>
      <c r="J9" s="53"/>
    </row>
    <row r="10" spans="1:10" ht="24.75" customHeight="1">
      <c r="A10" s="243"/>
      <c r="B10" s="243"/>
      <c r="C10" s="243"/>
      <c r="D10" s="243"/>
      <c r="E10" s="243"/>
      <c r="F10" s="8" t="s">
        <v>16</v>
      </c>
      <c r="G10" s="168"/>
      <c r="H10" s="53"/>
      <c r="I10" s="53"/>
      <c r="J10" s="53"/>
    </row>
    <row r="11" spans="1:10" s="53" customFormat="1" ht="33.75" customHeight="1">
      <c r="A11" s="235" t="s">
        <v>57</v>
      </c>
      <c r="B11" s="50"/>
      <c r="C11" s="50"/>
      <c r="D11" s="91"/>
      <c r="E11" s="50"/>
      <c r="F11" s="27" t="s">
        <v>21</v>
      </c>
      <c r="G11" s="168">
        <f>+G12+G40</f>
        <v>0</v>
      </c>
    </row>
    <row r="12" spans="1:10" s="53" customFormat="1" ht="41.25" customHeight="1">
      <c r="A12" s="236"/>
      <c r="B12" s="258" t="s">
        <v>32</v>
      </c>
      <c r="C12" s="231"/>
      <c r="D12" s="246"/>
      <c r="E12" s="231"/>
      <c r="F12" s="27" t="s">
        <v>88</v>
      </c>
      <c r="G12" s="168">
        <f t="shared" ref="G12" si="1">+G14</f>
        <v>-216865.2</v>
      </c>
    </row>
    <row r="13" spans="1:10" s="53" customFormat="1">
      <c r="A13" s="236"/>
      <c r="B13" s="259"/>
      <c r="C13" s="231"/>
      <c r="D13" s="246"/>
      <c r="E13" s="231"/>
      <c r="F13" s="8" t="s">
        <v>16</v>
      </c>
      <c r="G13" s="199"/>
    </row>
    <row r="14" spans="1:10" s="53" customFormat="1" ht="34.5">
      <c r="A14" s="236"/>
      <c r="B14" s="259"/>
      <c r="C14" s="258" t="s">
        <v>32</v>
      </c>
      <c r="D14" s="246"/>
      <c r="E14" s="231"/>
      <c r="F14" s="27" t="s">
        <v>89</v>
      </c>
      <c r="G14" s="168">
        <f t="shared" ref="G14" si="2">+G16</f>
        <v>-216865.2</v>
      </c>
      <c r="H14" s="54"/>
      <c r="I14" s="54"/>
      <c r="J14" s="54"/>
    </row>
    <row r="15" spans="1:10" s="53" customFormat="1">
      <c r="A15" s="236"/>
      <c r="B15" s="259"/>
      <c r="C15" s="259"/>
      <c r="D15" s="246"/>
      <c r="E15" s="231"/>
      <c r="F15" s="8" t="s">
        <v>16</v>
      </c>
      <c r="G15" s="199"/>
    </row>
    <row r="16" spans="1:10" s="28" customFormat="1" ht="21" customHeight="1">
      <c r="A16" s="236"/>
      <c r="B16" s="259"/>
      <c r="C16" s="259"/>
      <c r="D16" s="260"/>
      <c r="E16" s="224"/>
      <c r="F16" s="27" t="s">
        <v>9</v>
      </c>
      <c r="G16" s="168">
        <f>+G29+G18</f>
        <v>-216865.2</v>
      </c>
      <c r="H16" s="55"/>
      <c r="I16" s="55"/>
      <c r="J16" s="55"/>
    </row>
    <row r="17" spans="1:10" ht="15.75" customHeight="1">
      <c r="A17" s="236"/>
      <c r="B17" s="259"/>
      <c r="C17" s="259"/>
      <c r="D17" s="260"/>
      <c r="E17" s="224"/>
      <c r="F17" s="8" t="s">
        <v>16</v>
      </c>
      <c r="G17" s="168"/>
      <c r="H17" s="53"/>
      <c r="I17" s="53"/>
      <c r="J17" s="53"/>
    </row>
    <row r="18" spans="1:10" ht="35.25" customHeight="1">
      <c r="A18" s="236"/>
      <c r="B18" s="259"/>
      <c r="C18" s="259"/>
      <c r="D18" s="234">
        <v>1067</v>
      </c>
      <c r="E18" s="233"/>
      <c r="F18" s="71" t="s">
        <v>174</v>
      </c>
      <c r="G18" s="26">
        <f>+G20</f>
        <v>-314510.40000000002</v>
      </c>
      <c r="H18" s="53"/>
      <c r="I18" s="53"/>
      <c r="J18" s="53"/>
    </row>
    <row r="19" spans="1:10">
      <c r="A19" s="236"/>
      <c r="B19" s="259"/>
      <c r="C19" s="259"/>
      <c r="D19" s="234"/>
      <c r="E19" s="233"/>
      <c r="F19" s="133" t="s">
        <v>180</v>
      </c>
      <c r="G19" s="26"/>
      <c r="H19" s="53"/>
      <c r="I19" s="53"/>
      <c r="J19" s="53"/>
    </row>
    <row r="20" spans="1:10" ht="34.5">
      <c r="A20" s="236"/>
      <c r="B20" s="259"/>
      <c r="C20" s="259"/>
      <c r="D20" s="234"/>
      <c r="E20" s="234">
        <v>12001</v>
      </c>
      <c r="F20" s="134" t="s">
        <v>181</v>
      </c>
      <c r="G20" s="26">
        <f>+G22</f>
        <v>-314510.40000000002</v>
      </c>
      <c r="H20" s="53"/>
      <c r="I20" s="53"/>
      <c r="J20" s="53"/>
    </row>
    <row r="21" spans="1:10">
      <c r="A21" s="236"/>
      <c r="B21" s="259"/>
      <c r="C21" s="259"/>
      <c r="D21" s="234"/>
      <c r="E21" s="234"/>
      <c r="F21" s="134" t="s">
        <v>22</v>
      </c>
      <c r="G21" s="26"/>
      <c r="H21" s="53"/>
      <c r="I21" s="53"/>
      <c r="J21" s="53"/>
    </row>
    <row r="22" spans="1:10">
      <c r="A22" s="236"/>
      <c r="B22" s="259"/>
      <c r="C22" s="259"/>
      <c r="D22" s="234"/>
      <c r="E22" s="234"/>
      <c r="F22" s="135" t="s">
        <v>9</v>
      </c>
      <c r="G22" s="26">
        <f>+G24</f>
        <v>-314510.40000000002</v>
      </c>
      <c r="H22" s="53"/>
      <c r="I22" s="53"/>
      <c r="J22" s="53"/>
    </row>
    <row r="23" spans="1:10" ht="34.5">
      <c r="A23" s="236"/>
      <c r="B23" s="259"/>
      <c r="C23" s="259"/>
      <c r="D23" s="234"/>
      <c r="E23" s="234"/>
      <c r="F23" s="134" t="s">
        <v>23</v>
      </c>
      <c r="G23" s="26"/>
      <c r="H23" s="53"/>
      <c r="I23" s="53"/>
      <c r="J23" s="53"/>
    </row>
    <row r="24" spans="1:10">
      <c r="A24" s="236"/>
      <c r="B24" s="259"/>
      <c r="C24" s="259"/>
      <c r="D24" s="234"/>
      <c r="E24" s="234"/>
      <c r="F24" s="134" t="s">
        <v>17</v>
      </c>
      <c r="G24" s="26">
        <f t="shared" ref="G24:G27" si="3">+G25</f>
        <v>-314510.40000000002</v>
      </c>
      <c r="H24" s="53"/>
      <c r="I24" s="53"/>
      <c r="J24" s="53"/>
    </row>
    <row r="25" spans="1:10">
      <c r="A25" s="236"/>
      <c r="B25" s="259"/>
      <c r="C25" s="259"/>
      <c r="D25" s="234"/>
      <c r="E25" s="234"/>
      <c r="F25" s="134" t="s">
        <v>24</v>
      </c>
      <c r="G25" s="26">
        <f t="shared" si="3"/>
        <v>-314510.40000000002</v>
      </c>
      <c r="H25" s="53"/>
      <c r="I25" s="53"/>
      <c r="J25" s="53"/>
    </row>
    <row r="26" spans="1:10">
      <c r="A26" s="236"/>
      <c r="B26" s="259"/>
      <c r="C26" s="259"/>
      <c r="D26" s="234"/>
      <c r="E26" s="234"/>
      <c r="F26" s="134" t="s">
        <v>25</v>
      </c>
      <c r="G26" s="26">
        <f t="shared" si="3"/>
        <v>-314510.40000000002</v>
      </c>
      <c r="H26" s="53"/>
      <c r="I26" s="53"/>
      <c r="J26" s="53"/>
    </row>
    <row r="27" spans="1:10" ht="17.25" customHeight="1">
      <c r="A27" s="236"/>
      <c r="B27" s="259"/>
      <c r="C27" s="259"/>
      <c r="D27" s="234"/>
      <c r="E27" s="234"/>
      <c r="F27" s="134" t="s">
        <v>182</v>
      </c>
      <c r="G27" s="26">
        <f t="shared" si="3"/>
        <v>-314510.40000000002</v>
      </c>
      <c r="H27" s="53"/>
      <c r="I27" s="53"/>
      <c r="J27" s="53"/>
    </row>
    <row r="28" spans="1:10" ht="34.5">
      <c r="A28" s="236"/>
      <c r="B28" s="259"/>
      <c r="C28" s="259"/>
      <c r="D28" s="234"/>
      <c r="E28" s="234"/>
      <c r="F28" s="134" t="s">
        <v>183</v>
      </c>
      <c r="G28" s="26">
        <f>+'[4]Հավելված 1'!H12</f>
        <v>-314510.40000000002</v>
      </c>
      <c r="H28" s="53"/>
      <c r="I28" s="53"/>
      <c r="J28" s="53"/>
    </row>
    <row r="29" spans="1:10" s="55" customFormat="1" ht="30" customHeight="1">
      <c r="A29" s="236"/>
      <c r="B29" s="259"/>
      <c r="C29" s="259"/>
      <c r="D29" s="261">
        <v>1165</v>
      </c>
      <c r="E29" s="232"/>
      <c r="F29" s="27" t="s">
        <v>90</v>
      </c>
      <c r="G29" s="200">
        <f>+G31</f>
        <v>97645.2</v>
      </c>
    </row>
    <row r="30" spans="1:10" s="55" customFormat="1" ht="27" customHeight="1">
      <c r="A30" s="236"/>
      <c r="B30" s="259"/>
      <c r="C30" s="259"/>
      <c r="D30" s="261"/>
      <c r="E30" s="232"/>
      <c r="F30" s="49" t="s">
        <v>16</v>
      </c>
      <c r="G30" s="200"/>
    </row>
    <row r="31" spans="1:10" ht="64.5" customHeight="1">
      <c r="A31" s="236"/>
      <c r="B31" s="259"/>
      <c r="C31" s="259"/>
      <c r="D31" s="261"/>
      <c r="E31" s="235">
        <v>12011</v>
      </c>
      <c r="F31" s="8" t="s">
        <v>107</v>
      </c>
      <c r="G31" s="201">
        <f>+G33</f>
        <v>97645.2</v>
      </c>
      <c r="H31" s="53"/>
      <c r="I31" s="53"/>
      <c r="J31" s="53"/>
    </row>
    <row r="32" spans="1:10" ht="24.75" customHeight="1">
      <c r="A32" s="236"/>
      <c r="B32" s="259"/>
      <c r="C32" s="259"/>
      <c r="D32" s="261"/>
      <c r="E32" s="236"/>
      <c r="F32" s="8" t="s">
        <v>22</v>
      </c>
      <c r="G32" s="201"/>
      <c r="H32" s="53"/>
      <c r="I32" s="53"/>
      <c r="J32" s="53"/>
    </row>
    <row r="33" spans="1:10">
      <c r="A33" s="236"/>
      <c r="B33" s="259"/>
      <c r="C33" s="259"/>
      <c r="D33" s="261"/>
      <c r="E33" s="236"/>
      <c r="F33" s="56" t="s">
        <v>9</v>
      </c>
      <c r="G33" s="201">
        <f>+G35</f>
        <v>97645.2</v>
      </c>
      <c r="H33" s="53"/>
      <c r="I33" s="53"/>
      <c r="J33" s="53"/>
    </row>
    <row r="34" spans="1:10" ht="34.5">
      <c r="A34" s="236"/>
      <c r="B34" s="259"/>
      <c r="C34" s="259"/>
      <c r="D34" s="261"/>
      <c r="E34" s="236"/>
      <c r="F34" s="8" t="s">
        <v>23</v>
      </c>
      <c r="G34" s="201"/>
      <c r="H34" s="58"/>
      <c r="I34" s="58"/>
      <c r="J34" s="53"/>
    </row>
    <row r="35" spans="1:10">
      <c r="A35" s="236"/>
      <c r="B35" s="259"/>
      <c r="C35" s="259"/>
      <c r="D35" s="261"/>
      <c r="E35" s="236"/>
      <c r="F35" s="8" t="s">
        <v>17</v>
      </c>
      <c r="G35" s="201">
        <f t="shared" ref="G35:G36" si="4">+G36</f>
        <v>97645.2</v>
      </c>
      <c r="H35" s="53"/>
      <c r="I35" s="53"/>
      <c r="J35" s="53"/>
    </row>
    <row r="36" spans="1:10">
      <c r="A36" s="236"/>
      <c r="B36" s="259"/>
      <c r="C36" s="259"/>
      <c r="D36" s="261"/>
      <c r="E36" s="236"/>
      <c r="F36" s="8" t="s">
        <v>24</v>
      </c>
      <c r="G36" s="201">
        <f t="shared" si="4"/>
        <v>97645.2</v>
      </c>
      <c r="H36" s="59"/>
      <c r="I36" s="59"/>
      <c r="J36" s="53"/>
    </row>
    <row r="37" spans="1:10">
      <c r="A37" s="236"/>
      <c r="B37" s="259"/>
      <c r="C37" s="259"/>
      <c r="D37" s="261"/>
      <c r="E37" s="236"/>
      <c r="F37" s="8" t="s">
        <v>27</v>
      </c>
      <c r="G37" s="201">
        <f t="shared" ref="G37:G38" si="5">G38</f>
        <v>97645.2</v>
      </c>
      <c r="H37" s="53"/>
      <c r="I37" s="53"/>
      <c r="J37" s="53"/>
    </row>
    <row r="38" spans="1:10" ht="33.75" customHeight="1">
      <c r="A38" s="236"/>
      <c r="B38" s="259"/>
      <c r="C38" s="259"/>
      <c r="D38" s="261"/>
      <c r="E38" s="236"/>
      <c r="F38" s="8" t="s">
        <v>28</v>
      </c>
      <c r="G38" s="201">
        <f t="shared" si="5"/>
        <v>97645.2</v>
      </c>
      <c r="H38" s="59"/>
      <c r="I38" s="59"/>
      <c r="J38" s="53"/>
    </row>
    <row r="39" spans="1:10" ht="36" customHeight="1">
      <c r="A39" s="236"/>
      <c r="B39" s="259"/>
      <c r="C39" s="259"/>
      <c r="D39" s="261"/>
      <c r="E39" s="237"/>
      <c r="F39" s="8" t="s">
        <v>59</v>
      </c>
      <c r="G39" s="201">
        <v>97645.2</v>
      </c>
      <c r="H39" s="53"/>
      <c r="I39" s="53"/>
      <c r="J39" s="53"/>
    </row>
    <row r="40" spans="1:10" s="53" customFormat="1" ht="41.25" customHeight="1">
      <c r="A40" s="236"/>
      <c r="B40" s="255" t="s">
        <v>58</v>
      </c>
      <c r="C40" s="231"/>
      <c r="D40" s="246"/>
      <c r="E40" s="231"/>
      <c r="F40" s="27" t="s">
        <v>18</v>
      </c>
      <c r="G40" s="168">
        <f>+G42</f>
        <v>216865.2</v>
      </c>
    </row>
    <row r="41" spans="1:10" s="53" customFormat="1">
      <c r="A41" s="236"/>
      <c r="B41" s="255"/>
      <c r="C41" s="231"/>
      <c r="D41" s="246"/>
      <c r="E41" s="231"/>
      <c r="F41" s="8" t="s">
        <v>16</v>
      </c>
      <c r="G41" s="199"/>
    </row>
    <row r="42" spans="1:10" s="53" customFormat="1">
      <c r="A42" s="236"/>
      <c r="B42" s="255"/>
      <c r="C42" s="238" t="s">
        <v>19</v>
      </c>
      <c r="D42" s="246"/>
      <c r="E42" s="231"/>
      <c r="F42" s="27" t="s">
        <v>20</v>
      </c>
      <c r="G42" s="168">
        <f>+G44</f>
        <v>216865.2</v>
      </c>
    </row>
    <row r="43" spans="1:10" s="53" customFormat="1">
      <c r="A43" s="236"/>
      <c r="B43" s="255"/>
      <c r="C43" s="238"/>
      <c r="D43" s="246"/>
      <c r="E43" s="231"/>
      <c r="F43" s="8" t="s">
        <v>16</v>
      </c>
      <c r="G43" s="199"/>
    </row>
    <row r="44" spans="1:10" s="28" customFormat="1" ht="21" customHeight="1">
      <c r="A44" s="236"/>
      <c r="B44" s="255"/>
      <c r="C44" s="238"/>
      <c r="D44" s="260"/>
      <c r="E44" s="224"/>
      <c r="F44" s="27" t="s">
        <v>9</v>
      </c>
      <c r="G44" s="168">
        <f>+G46+G137+G117</f>
        <v>216865.2</v>
      </c>
      <c r="H44" s="55"/>
      <c r="I44" s="55"/>
      <c r="J44" s="55"/>
    </row>
    <row r="45" spans="1:10" ht="15.75" customHeight="1">
      <c r="A45" s="236"/>
      <c r="B45" s="255"/>
      <c r="C45" s="238"/>
      <c r="D45" s="260"/>
      <c r="E45" s="224"/>
      <c r="F45" s="8" t="s">
        <v>16</v>
      </c>
      <c r="G45" s="168"/>
      <c r="H45" s="53"/>
      <c r="I45" s="53"/>
      <c r="J45" s="53"/>
    </row>
    <row r="46" spans="1:10" s="55" customFormat="1" ht="20.25" customHeight="1">
      <c r="A46" s="236"/>
      <c r="B46" s="255"/>
      <c r="C46" s="238"/>
      <c r="D46" s="247">
        <v>1022</v>
      </c>
      <c r="E46" s="232"/>
      <c r="F46" s="27" t="str">
        <f>+'Հավելված 1'!D9</f>
        <v>Գյուղատնտեսության խթանման ծրագիր</v>
      </c>
      <c r="G46" s="200">
        <f>G66+G48+G108+G57</f>
        <v>143768.5</v>
      </c>
    </row>
    <row r="47" spans="1:10" s="55" customFormat="1">
      <c r="A47" s="236"/>
      <c r="B47" s="255"/>
      <c r="C47" s="238"/>
      <c r="D47" s="248"/>
      <c r="E47" s="232"/>
      <c r="F47" s="49" t="s">
        <v>16</v>
      </c>
      <c r="G47" s="200"/>
    </row>
    <row r="48" spans="1:10" s="115" customFormat="1" ht="42.75" customHeight="1">
      <c r="A48" s="236"/>
      <c r="B48" s="255"/>
      <c r="C48" s="238"/>
      <c r="D48" s="248"/>
      <c r="E48" s="230">
        <v>11002</v>
      </c>
      <c r="F48" s="73" t="s">
        <v>167</v>
      </c>
      <c r="G48" s="114">
        <f>+G50</f>
        <v>-18632.3</v>
      </c>
    </row>
    <row r="49" spans="1:7" s="115" customFormat="1" ht="24.75" customHeight="1">
      <c r="A49" s="236"/>
      <c r="B49" s="255"/>
      <c r="C49" s="238"/>
      <c r="D49" s="248"/>
      <c r="E49" s="230"/>
      <c r="F49" s="73" t="s">
        <v>22</v>
      </c>
      <c r="G49" s="114"/>
    </row>
    <row r="50" spans="1:7" s="115" customFormat="1" ht="27" customHeight="1">
      <c r="A50" s="236"/>
      <c r="B50" s="255"/>
      <c r="C50" s="238"/>
      <c r="D50" s="248"/>
      <c r="E50" s="230"/>
      <c r="F50" s="79" t="s">
        <v>9</v>
      </c>
      <c r="G50" s="114">
        <f>+G52</f>
        <v>-18632.3</v>
      </c>
    </row>
    <row r="51" spans="1:7" s="115" customFormat="1" ht="42.75" customHeight="1">
      <c r="A51" s="236"/>
      <c r="B51" s="255"/>
      <c r="C51" s="238"/>
      <c r="D51" s="248"/>
      <c r="E51" s="230"/>
      <c r="F51" s="73" t="s">
        <v>23</v>
      </c>
      <c r="G51" s="114"/>
    </row>
    <row r="52" spans="1:7" s="115" customFormat="1">
      <c r="A52" s="236"/>
      <c r="B52" s="255"/>
      <c r="C52" s="238"/>
      <c r="D52" s="248"/>
      <c r="E52" s="230"/>
      <c r="F52" s="73" t="s">
        <v>17</v>
      </c>
      <c r="G52" s="114">
        <f t="shared" ref="G52:G53" si="6">+G53</f>
        <v>-18632.3</v>
      </c>
    </row>
    <row r="53" spans="1:7" s="115" customFormat="1" ht="24" customHeight="1">
      <c r="A53" s="236"/>
      <c r="B53" s="255"/>
      <c r="C53" s="238"/>
      <c r="D53" s="248"/>
      <c r="E53" s="230"/>
      <c r="F53" s="73" t="s">
        <v>24</v>
      </c>
      <c r="G53" s="114">
        <f t="shared" si="6"/>
        <v>-18632.3</v>
      </c>
    </row>
    <row r="54" spans="1:7" s="115" customFormat="1" ht="17.25" customHeight="1">
      <c r="A54" s="236"/>
      <c r="B54" s="255"/>
      <c r="C54" s="238"/>
      <c r="D54" s="248"/>
      <c r="E54" s="230"/>
      <c r="F54" s="73" t="s">
        <v>25</v>
      </c>
      <c r="G54" s="114">
        <f>G55</f>
        <v>-18632.3</v>
      </c>
    </row>
    <row r="55" spans="1:7" s="115" customFormat="1" ht="24.75" customHeight="1">
      <c r="A55" s="236"/>
      <c r="B55" s="255"/>
      <c r="C55" s="238"/>
      <c r="D55" s="248"/>
      <c r="E55" s="230"/>
      <c r="F55" s="73" t="s">
        <v>26</v>
      </c>
      <c r="G55" s="114">
        <f>G56</f>
        <v>-18632.3</v>
      </c>
    </row>
    <row r="56" spans="1:7" s="115" customFormat="1" ht="40.5" customHeight="1">
      <c r="A56" s="236"/>
      <c r="B56" s="255"/>
      <c r="C56" s="238"/>
      <c r="D56" s="248"/>
      <c r="E56" s="230"/>
      <c r="F56" s="73" t="s">
        <v>168</v>
      </c>
      <c r="G56" s="116">
        <f>+'Հավելված 1'!G10</f>
        <v>-18632.3</v>
      </c>
    </row>
    <row r="57" spans="1:7" s="115" customFormat="1" ht="33">
      <c r="A57" s="236"/>
      <c r="B57" s="255"/>
      <c r="C57" s="238"/>
      <c r="D57" s="98"/>
      <c r="E57" s="225">
        <v>12010</v>
      </c>
      <c r="F57" s="73" t="s">
        <v>238</v>
      </c>
      <c r="G57" s="116">
        <f>+G59</f>
        <v>-31324.2</v>
      </c>
    </row>
    <row r="58" spans="1:7" s="115" customFormat="1">
      <c r="A58" s="236"/>
      <c r="B58" s="255"/>
      <c r="C58" s="238"/>
      <c r="D58" s="98"/>
      <c r="E58" s="226"/>
      <c r="F58" s="73" t="s">
        <v>22</v>
      </c>
      <c r="G58" s="116"/>
    </row>
    <row r="59" spans="1:7" s="115" customFormat="1">
      <c r="A59" s="236"/>
      <c r="B59" s="255"/>
      <c r="C59" s="238"/>
      <c r="D59" s="98"/>
      <c r="E59" s="226"/>
      <c r="F59" s="73" t="s">
        <v>9</v>
      </c>
      <c r="G59" s="116">
        <f>+G61</f>
        <v>-31324.2</v>
      </c>
    </row>
    <row r="60" spans="1:7" s="115" customFormat="1" ht="40.5" customHeight="1">
      <c r="A60" s="236"/>
      <c r="B60" s="255"/>
      <c r="C60" s="238"/>
      <c r="D60" s="98"/>
      <c r="E60" s="226"/>
      <c r="F60" s="73" t="s">
        <v>23</v>
      </c>
      <c r="G60" s="116"/>
    </row>
    <row r="61" spans="1:7" s="115" customFormat="1">
      <c r="A61" s="236"/>
      <c r="B61" s="255"/>
      <c r="C61" s="238"/>
      <c r="D61" s="98"/>
      <c r="E61" s="226"/>
      <c r="F61" s="73" t="s">
        <v>17</v>
      </c>
      <c r="G61" s="116">
        <f t="shared" ref="G61:G64" si="7">+G62</f>
        <v>-31324.2</v>
      </c>
    </row>
    <row r="62" spans="1:7" s="115" customFormat="1">
      <c r="A62" s="236"/>
      <c r="B62" s="255"/>
      <c r="C62" s="238"/>
      <c r="D62" s="98"/>
      <c r="E62" s="226"/>
      <c r="F62" s="73" t="s">
        <v>24</v>
      </c>
      <c r="G62" s="116">
        <f t="shared" si="7"/>
        <v>-31324.2</v>
      </c>
    </row>
    <row r="63" spans="1:7" s="115" customFormat="1">
      <c r="A63" s="236"/>
      <c r="B63" s="255"/>
      <c r="C63" s="238"/>
      <c r="D63" s="98"/>
      <c r="E63" s="226"/>
      <c r="F63" s="73" t="s">
        <v>27</v>
      </c>
      <c r="G63" s="116">
        <f t="shared" si="7"/>
        <v>-31324.2</v>
      </c>
    </row>
    <row r="64" spans="1:7" s="115" customFormat="1">
      <c r="A64" s="236"/>
      <c r="B64" s="255"/>
      <c r="C64" s="238"/>
      <c r="D64" s="98"/>
      <c r="E64" s="226"/>
      <c r="F64" s="73" t="s">
        <v>28</v>
      </c>
      <c r="G64" s="116">
        <f t="shared" si="7"/>
        <v>-31324.2</v>
      </c>
    </row>
    <row r="65" spans="1:11" s="115" customFormat="1" ht="24" customHeight="1">
      <c r="A65" s="236"/>
      <c r="B65" s="255"/>
      <c r="C65" s="238"/>
      <c r="D65" s="98"/>
      <c r="E65" s="227"/>
      <c r="F65" s="73" t="s">
        <v>59</v>
      </c>
      <c r="G65" s="116">
        <v>-31324.2</v>
      </c>
    </row>
    <row r="66" spans="1:11" ht="34.5">
      <c r="A66" s="236"/>
      <c r="B66" s="255"/>
      <c r="C66" s="238"/>
      <c r="D66" s="98"/>
      <c r="E66" s="228">
        <v>12023</v>
      </c>
      <c r="F66" s="71" t="s">
        <v>148</v>
      </c>
      <c r="G66" s="167">
        <f>+G68+G78+G88+G98</f>
        <v>43725</v>
      </c>
      <c r="H66" s="53"/>
      <c r="I66" s="102"/>
      <c r="J66" s="53"/>
    </row>
    <row r="67" spans="1:11">
      <c r="A67" s="236"/>
      <c r="B67" s="255"/>
      <c r="C67" s="238"/>
      <c r="D67" s="98"/>
      <c r="E67" s="229"/>
      <c r="F67" s="71" t="s">
        <v>22</v>
      </c>
      <c r="G67" s="167"/>
      <c r="H67" s="53"/>
      <c r="I67" s="53"/>
      <c r="J67" s="53"/>
    </row>
    <row r="68" spans="1:11" s="28" customFormat="1">
      <c r="A68" s="236"/>
      <c r="B68" s="255"/>
      <c r="C68" s="238"/>
      <c r="D68" s="98"/>
      <c r="E68" s="229"/>
      <c r="F68" s="29" t="s">
        <v>157</v>
      </c>
      <c r="G68" s="168">
        <f t="shared" ref="G68" si="8">+G70</f>
        <v>2550</v>
      </c>
      <c r="H68" s="53"/>
      <c r="I68" s="53"/>
      <c r="J68" s="55"/>
    </row>
    <row r="69" spans="1:11" ht="34.5">
      <c r="A69" s="236"/>
      <c r="B69" s="255"/>
      <c r="C69" s="238"/>
      <c r="D69" s="98"/>
      <c r="E69" s="229"/>
      <c r="F69" s="8" t="s">
        <v>23</v>
      </c>
      <c r="G69" s="26"/>
      <c r="H69" s="55"/>
      <c r="I69" s="55"/>
      <c r="J69" s="53"/>
    </row>
    <row r="70" spans="1:11">
      <c r="A70" s="236"/>
      <c r="B70" s="255"/>
      <c r="C70" s="238"/>
      <c r="D70" s="98"/>
      <c r="E70" s="229"/>
      <c r="F70" s="8" t="s">
        <v>17</v>
      </c>
      <c r="G70" s="26">
        <f t="shared" ref="G70:G76" si="9">+G71</f>
        <v>2550</v>
      </c>
      <c r="H70" s="53"/>
      <c r="I70" s="53"/>
      <c r="J70" s="53"/>
    </row>
    <row r="71" spans="1:11">
      <c r="A71" s="236"/>
      <c r="B71" s="255"/>
      <c r="C71" s="238"/>
      <c r="D71" s="98"/>
      <c r="E71" s="229"/>
      <c r="F71" s="8" t="s">
        <v>24</v>
      </c>
      <c r="G71" s="26">
        <f>+G72+G75</f>
        <v>2550</v>
      </c>
      <c r="H71" s="53"/>
      <c r="I71" s="53"/>
      <c r="J71" s="53"/>
    </row>
    <row r="72" spans="1:11">
      <c r="A72" s="236"/>
      <c r="B72" s="255"/>
      <c r="C72" s="238"/>
      <c r="D72" s="98"/>
      <c r="E72" s="229"/>
      <c r="F72" s="42" t="s">
        <v>159</v>
      </c>
      <c r="G72" s="26">
        <f t="shared" si="9"/>
        <v>2535</v>
      </c>
      <c r="H72" s="53"/>
      <c r="I72" s="53"/>
      <c r="J72" s="102"/>
      <c r="K72" s="103"/>
    </row>
    <row r="73" spans="1:11" ht="33">
      <c r="A73" s="236"/>
      <c r="B73" s="255"/>
      <c r="C73" s="238"/>
      <c r="D73" s="98"/>
      <c r="E73" s="229"/>
      <c r="F73" s="42" t="s">
        <v>160</v>
      </c>
      <c r="G73" s="26">
        <f t="shared" si="9"/>
        <v>2535</v>
      </c>
      <c r="H73" s="53"/>
      <c r="I73" s="102"/>
      <c r="J73" s="53"/>
    </row>
    <row r="74" spans="1:11">
      <c r="A74" s="236"/>
      <c r="B74" s="255"/>
      <c r="C74" s="238"/>
      <c r="D74" s="98"/>
      <c r="E74" s="229"/>
      <c r="F74" s="42" t="s">
        <v>161</v>
      </c>
      <c r="G74" s="26">
        <v>2535</v>
      </c>
      <c r="H74" s="151">
        <v>99.816513761467888</v>
      </c>
      <c r="I74" s="151">
        <v>0.1834862385321101</v>
      </c>
      <c r="J74" s="53"/>
    </row>
    <row r="75" spans="1:11">
      <c r="A75" s="236"/>
      <c r="B75" s="255"/>
      <c r="C75" s="238"/>
      <c r="D75" s="98"/>
      <c r="E75" s="229"/>
      <c r="F75" s="42" t="s">
        <v>27</v>
      </c>
      <c r="G75" s="26">
        <f t="shared" si="9"/>
        <v>15</v>
      </c>
      <c r="H75" s="152">
        <v>2550</v>
      </c>
      <c r="I75" s="152"/>
      <c r="J75" s="102"/>
      <c r="K75" s="103"/>
    </row>
    <row r="76" spans="1:11">
      <c r="A76" s="236"/>
      <c r="B76" s="255"/>
      <c r="C76" s="238"/>
      <c r="D76" s="98"/>
      <c r="E76" s="229"/>
      <c r="F76" s="42" t="s">
        <v>28</v>
      </c>
      <c r="G76" s="26">
        <f t="shared" si="9"/>
        <v>15</v>
      </c>
      <c r="H76" s="152">
        <f>+H75*H74/100</f>
        <v>2545.3211009174311</v>
      </c>
      <c r="I76" s="153">
        <f>+H75*I74/100</f>
        <v>4.6788990825688073</v>
      </c>
      <c r="J76" s="53"/>
    </row>
    <row r="77" spans="1:11" ht="33">
      <c r="A77" s="236"/>
      <c r="B77" s="255"/>
      <c r="C77" s="238"/>
      <c r="D77" s="98"/>
      <c r="E77" s="229"/>
      <c r="F77" s="42" t="s">
        <v>59</v>
      </c>
      <c r="G77" s="26">
        <v>15</v>
      </c>
      <c r="H77" s="152"/>
      <c r="I77" s="152"/>
      <c r="J77" s="53"/>
    </row>
    <row r="78" spans="1:11" s="28" customFormat="1">
      <c r="A78" s="236"/>
      <c r="B78" s="255"/>
      <c r="C78" s="238"/>
      <c r="D78" s="98"/>
      <c r="E78" s="229"/>
      <c r="F78" s="29" t="s">
        <v>154</v>
      </c>
      <c r="G78" s="168">
        <f t="shared" ref="G78" si="10">+G80</f>
        <v>9240</v>
      </c>
      <c r="H78" s="152"/>
      <c r="I78" s="152"/>
      <c r="J78" s="55"/>
    </row>
    <row r="79" spans="1:11" ht="34.5">
      <c r="A79" s="236"/>
      <c r="B79" s="255"/>
      <c r="C79" s="238"/>
      <c r="D79" s="98"/>
      <c r="E79" s="229"/>
      <c r="F79" s="8" t="s">
        <v>23</v>
      </c>
      <c r="G79" s="26"/>
      <c r="H79" s="154"/>
      <c r="I79" s="154"/>
      <c r="J79" s="53"/>
    </row>
    <row r="80" spans="1:11">
      <c r="A80" s="236"/>
      <c r="B80" s="255"/>
      <c r="C80" s="238"/>
      <c r="D80" s="98"/>
      <c r="E80" s="229"/>
      <c r="F80" s="8" t="s">
        <v>17</v>
      </c>
      <c r="G80" s="26">
        <f t="shared" ref="G80:G83" si="11">+G81</f>
        <v>9240</v>
      </c>
      <c r="H80" s="152"/>
      <c r="I80" s="152"/>
      <c r="J80" s="53"/>
    </row>
    <row r="81" spans="1:11">
      <c r="A81" s="236"/>
      <c r="B81" s="255"/>
      <c r="C81" s="238"/>
      <c r="D81" s="98"/>
      <c r="E81" s="229"/>
      <c r="F81" s="8" t="s">
        <v>24</v>
      </c>
      <c r="G81" s="26">
        <f>+G82+G85</f>
        <v>9240</v>
      </c>
      <c r="H81" s="152"/>
      <c r="I81" s="152"/>
      <c r="J81" s="53"/>
    </row>
    <row r="82" spans="1:11">
      <c r="A82" s="236"/>
      <c r="B82" s="255"/>
      <c r="C82" s="238"/>
      <c r="D82" s="98"/>
      <c r="E82" s="229"/>
      <c r="F82" s="42" t="s">
        <v>159</v>
      </c>
      <c r="G82" s="26">
        <f t="shared" si="11"/>
        <v>9225</v>
      </c>
      <c r="H82" s="152"/>
      <c r="I82" s="152"/>
      <c r="J82" s="53"/>
    </row>
    <row r="83" spans="1:11" ht="33">
      <c r="A83" s="236"/>
      <c r="B83" s="255"/>
      <c r="C83" s="238"/>
      <c r="D83" s="98"/>
      <c r="E83" s="229"/>
      <c r="F83" s="42" t="s">
        <v>160</v>
      </c>
      <c r="G83" s="26">
        <f t="shared" si="11"/>
        <v>9225</v>
      </c>
      <c r="H83" s="152"/>
      <c r="I83" s="152"/>
      <c r="J83" s="53"/>
    </row>
    <row r="84" spans="1:11">
      <c r="A84" s="236"/>
      <c r="B84" s="255"/>
      <c r="C84" s="238"/>
      <c r="D84" s="98"/>
      <c r="E84" s="229"/>
      <c r="F84" s="42" t="s">
        <v>161</v>
      </c>
      <c r="G84" s="26">
        <v>9225</v>
      </c>
      <c r="H84" s="151">
        <v>99.793103448275858</v>
      </c>
      <c r="I84" s="151">
        <v>0.20689655172413793</v>
      </c>
      <c r="J84" s="53"/>
    </row>
    <row r="85" spans="1:11">
      <c r="A85" s="236"/>
      <c r="B85" s="255"/>
      <c r="C85" s="238"/>
      <c r="D85" s="98"/>
      <c r="E85" s="229"/>
      <c r="F85" s="42" t="s">
        <v>27</v>
      </c>
      <c r="G85" s="26">
        <f t="shared" ref="G85:G86" si="12">+G86</f>
        <v>15</v>
      </c>
      <c r="H85" s="152">
        <v>9240</v>
      </c>
      <c r="I85" s="152"/>
      <c r="J85" s="102"/>
      <c r="K85" s="103"/>
    </row>
    <row r="86" spans="1:11">
      <c r="A86" s="236"/>
      <c r="B86" s="255"/>
      <c r="C86" s="238"/>
      <c r="D86" s="98"/>
      <c r="E86" s="229"/>
      <c r="F86" s="42" t="s">
        <v>28</v>
      </c>
      <c r="G86" s="26">
        <f t="shared" si="12"/>
        <v>15</v>
      </c>
      <c r="H86" s="152">
        <f>+H85*H84/100</f>
        <v>9220.882758620688</v>
      </c>
      <c r="I86" s="152">
        <f>+H85*I84/100</f>
        <v>19.117241379310343</v>
      </c>
      <c r="J86" s="53"/>
    </row>
    <row r="87" spans="1:11" ht="33">
      <c r="A87" s="236"/>
      <c r="B87" s="255"/>
      <c r="C87" s="238"/>
      <c r="D87" s="98"/>
      <c r="E87" s="229"/>
      <c r="F87" s="42" t="s">
        <v>59</v>
      </c>
      <c r="G87" s="26">
        <v>15</v>
      </c>
      <c r="H87" s="152"/>
      <c r="I87" s="152"/>
      <c r="J87" s="53"/>
    </row>
    <row r="88" spans="1:11" s="28" customFormat="1">
      <c r="A88" s="236"/>
      <c r="B88" s="255"/>
      <c r="C88" s="238"/>
      <c r="D88" s="98"/>
      <c r="E88" s="229"/>
      <c r="F88" s="29" t="s">
        <v>155</v>
      </c>
      <c r="G88" s="168">
        <f t="shared" ref="G88" si="13">+G90</f>
        <v>255</v>
      </c>
      <c r="H88" s="152"/>
      <c r="I88" s="152"/>
      <c r="J88" s="104"/>
    </row>
    <row r="89" spans="1:11" ht="34.5">
      <c r="A89" s="236"/>
      <c r="B89" s="255"/>
      <c r="C89" s="238"/>
      <c r="D89" s="98"/>
      <c r="E89" s="229"/>
      <c r="F89" s="8" t="s">
        <v>23</v>
      </c>
      <c r="G89" s="26"/>
      <c r="H89" s="154"/>
      <c r="I89" s="155"/>
      <c r="J89" s="53"/>
    </row>
    <row r="90" spans="1:11">
      <c r="A90" s="236"/>
      <c r="B90" s="255"/>
      <c r="C90" s="238"/>
      <c r="D90" s="98"/>
      <c r="E90" s="229"/>
      <c r="F90" s="8" t="s">
        <v>17</v>
      </c>
      <c r="G90" s="26">
        <f t="shared" ref="G90:G93" si="14">+G91</f>
        <v>255</v>
      </c>
      <c r="H90" s="152"/>
      <c r="I90" s="152"/>
      <c r="J90" s="53"/>
    </row>
    <row r="91" spans="1:11">
      <c r="A91" s="236"/>
      <c r="B91" s="255"/>
      <c r="C91" s="238"/>
      <c r="D91" s="98"/>
      <c r="E91" s="229"/>
      <c r="F91" s="8" t="s">
        <v>24</v>
      </c>
      <c r="G91" s="26">
        <f>+G92+G95</f>
        <v>255</v>
      </c>
      <c r="H91" s="152"/>
      <c r="I91" s="152"/>
      <c r="J91" s="53"/>
    </row>
    <row r="92" spans="1:11">
      <c r="A92" s="236"/>
      <c r="B92" s="255"/>
      <c r="C92" s="238"/>
      <c r="D92" s="98"/>
      <c r="E92" s="229"/>
      <c r="F92" s="42" t="s">
        <v>159</v>
      </c>
      <c r="G92" s="26">
        <f t="shared" si="14"/>
        <v>225</v>
      </c>
      <c r="H92" s="152"/>
      <c r="I92" s="152"/>
      <c r="J92" s="53"/>
    </row>
    <row r="93" spans="1:11" ht="33">
      <c r="A93" s="236"/>
      <c r="B93" s="255"/>
      <c r="C93" s="238"/>
      <c r="D93" s="98"/>
      <c r="E93" s="229"/>
      <c r="F93" s="42" t="s">
        <v>160</v>
      </c>
      <c r="G93" s="26">
        <f t="shared" si="14"/>
        <v>225</v>
      </c>
      <c r="H93" s="152"/>
      <c r="I93" s="152"/>
      <c r="J93" s="53"/>
    </row>
    <row r="94" spans="1:11">
      <c r="A94" s="236"/>
      <c r="B94" s="255"/>
      <c r="C94" s="238"/>
      <c r="D94" s="98"/>
      <c r="E94" s="229"/>
      <c r="F94" s="42" t="s">
        <v>161</v>
      </c>
      <c r="G94" s="26">
        <v>225</v>
      </c>
      <c r="H94" s="156">
        <v>0.91488092278625766</v>
      </c>
      <c r="I94" s="156">
        <v>8.5119077213742358E-2</v>
      </c>
      <c r="J94" s="53"/>
    </row>
    <row r="95" spans="1:11">
      <c r="A95" s="236"/>
      <c r="B95" s="255"/>
      <c r="C95" s="238"/>
      <c r="D95" s="98"/>
      <c r="E95" s="229"/>
      <c r="F95" s="42" t="s">
        <v>27</v>
      </c>
      <c r="G95" s="26">
        <f t="shared" ref="G95:G96" si="15">+G96</f>
        <v>30</v>
      </c>
      <c r="H95" s="152">
        <v>255</v>
      </c>
      <c r="I95" s="152"/>
      <c r="J95" s="102"/>
      <c r="K95" s="103"/>
    </row>
    <row r="96" spans="1:11">
      <c r="A96" s="236"/>
      <c r="B96" s="255"/>
      <c r="C96" s="238"/>
      <c r="D96" s="98"/>
      <c r="E96" s="229"/>
      <c r="F96" s="42" t="s">
        <v>28</v>
      </c>
      <c r="G96" s="26">
        <f t="shared" si="15"/>
        <v>30</v>
      </c>
      <c r="H96" s="151">
        <f>+H95*H94</f>
        <v>233.29463531049569</v>
      </c>
      <c r="I96" s="153">
        <f>+H95*I94</f>
        <v>21.7053646895043</v>
      </c>
      <c r="J96" s="53"/>
    </row>
    <row r="97" spans="1:11" ht="33">
      <c r="A97" s="236"/>
      <c r="B97" s="255"/>
      <c r="C97" s="238"/>
      <c r="D97" s="98"/>
      <c r="E97" s="229"/>
      <c r="F97" s="42" t="s">
        <v>59</v>
      </c>
      <c r="G97" s="26">
        <v>30</v>
      </c>
      <c r="H97" s="152"/>
      <c r="I97" s="152"/>
      <c r="J97" s="53"/>
    </row>
    <row r="98" spans="1:11" s="28" customFormat="1">
      <c r="A98" s="236"/>
      <c r="B98" s="255"/>
      <c r="C98" s="238"/>
      <c r="D98" s="98"/>
      <c r="E98" s="229"/>
      <c r="F98" s="29" t="s">
        <v>156</v>
      </c>
      <c r="G98" s="168">
        <f t="shared" ref="G98" si="16">+G100</f>
        <v>31680</v>
      </c>
      <c r="H98" s="152"/>
      <c r="I98" s="152"/>
      <c r="J98" s="104"/>
      <c r="K98" s="105"/>
    </row>
    <row r="99" spans="1:11" ht="34.5">
      <c r="A99" s="236"/>
      <c r="B99" s="255"/>
      <c r="C99" s="238"/>
      <c r="D99" s="98"/>
      <c r="E99" s="229"/>
      <c r="F99" s="8" t="s">
        <v>23</v>
      </c>
      <c r="G99" s="26"/>
      <c r="H99" s="154"/>
      <c r="I99" s="154"/>
      <c r="J99" s="53"/>
    </row>
    <row r="100" spans="1:11">
      <c r="A100" s="236"/>
      <c r="B100" s="255"/>
      <c r="C100" s="238"/>
      <c r="D100" s="98"/>
      <c r="E100" s="229"/>
      <c r="F100" s="8" t="s">
        <v>17</v>
      </c>
      <c r="G100" s="26">
        <f t="shared" ref="G100:G103" si="17">+G101</f>
        <v>31680</v>
      </c>
      <c r="H100" s="152"/>
      <c r="I100" s="152"/>
      <c r="J100" s="53"/>
    </row>
    <row r="101" spans="1:11">
      <c r="A101" s="236"/>
      <c r="B101" s="255"/>
      <c r="C101" s="238"/>
      <c r="D101" s="98"/>
      <c r="E101" s="229"/>
      <c r="F101" s="8" t="s">
        <v>24</v>
      </c>
      <c r="G101" s="26">
        <f>+G102+G105</f>
        <v>31680</v>
      </c>
      <c r="H101" s="152"/>
      <c r="I101" s="152"/>
      <c r="J101" s="53"/>
    </row>
    <row r="102" spans="1:11">
      <c r="A102" s="236"/>
      <c r="B102" s="255"/>
      <c r="C102" s="238"/>
      <c r="D102" s="98"/>
      <c r="E102" s="229"/>
      <c r="F102" s="42" t="s">
        <v>159</v>
      </c>
      <c r="G102" s="26">
        <f t="shared" si="17"/>
        <v>28965</v>
      </c>
      <c r="H102" s="152"/>
      <c r="I102" s="152"/>
      <c r="J102" s="53"/>
    </row>
    <row r="103" spans="1:11" ht="33">
      <c r="A103" s="236"/>
      <c r="B103" s="255"/>
      <c r="C103" s="238"/>
      <c r="D103" s="98"/>
      <c r="E103" s="229"/>
      <c r="F103" s="42" t="s">
        <v>160</v>
      </c>
      <c r="G103" s="26">
        <f t="shared" si="17"/>
        <v>28965</v>
      </c>
      <c r="H103" s="157">
        <v>0.91411764705882348</v>
      </c>
      <c r="I103" s="157">
        <v>8.5882352941176465E-2</v>
      </c>
      <c r="J103" s="53"/>
    </row>
    <row r="104" spans="1:11">
      <c r="A104" s="236"/>
      <c r="B104" s="255"/>
      <c r="C104" s="238"/>
      <c r="D104" s="98"/>
      <c r="E104" s="229"/>
      <c r="F104" s="42" t="s">
        <v>161</v>
      </c>
      <c r="G104" s="26">
        <v>28965</v>
      </c>
      <c r="H104" s="152">
        <f>+G103/G101</f>
        <v>0.91429924242424243</v>
      </c>
      <c r="I104" s="152"/>
      <c r="J104" s="53"/>
    </row>
    <row r="105" spans="1:11">
      <c r="A105" s="236"/>
      <c r="B105" s="255"/>
      <c r="C105" s="238"/>
      <c r="D105" s="98"/>
      <c r="E105" s="229"/>
      <c r="F105" s="42" t="s">
        <v>27</v>
      </c>
      <c r="G105" s="26">
        <f t="shared" ref="G105:G106" si="18">+G106</f>
        <v>2715</v>
      </c>
      <c r="H105" s="152"/>
      <c r="I105" s="152"/>
      <c r="J105" s="102"/>
      <c r="K105" s="103"/>
    </row>
    <row r="106" spans="1:11">
      <c r="A106" s="236"/>
      <c r="B106" s="255"/>
      <c r="C106" s="238"/>
      <c r="D106" s="98"/>
      <c r="E106" s="229"/>
      <c r="F106" s="42" t="s">
        <v>28</v>
      </c>
      <c r="G106" s="26">
        <f t="shared" si="18"/>
        <v>2715</v>
      </c>
      <c r="H106" s="152">
        <v>31680</v>
      </c>
      <c r="I106" s="153"/>
      <c r="J106" s="53"/>
    </row>
    <row r="107" spans="1:11" ht="33">
      <c r="A107" s="236"/>
      <c r="B107" s="255"/>
      <c r="C107" s="238"/>
      <c r="D107" s="98"/>
      <c r="E107" s="229"/>
      <c r="F107" s="42" t="s">
        <v>59</v>
      </c>
      <c r="G107" s="26">
        <v>2715</v>
      </c>
      <c r="H107" s="158">
        <f>+H106*H103</f>
        <v>28959.247058823526</v>
      </c>
      <c r="I107" s="158">
        <f>+H106*I103</f>
        <v>2720.7529411764704</v>
      </c>
      <c r="J107" s="53"/>
    </row>
    <row r="108" spans="1:11" s="115" customFormat="1" ht="42.75" customHeight="1">
      <c r="A108" s="236"/>
      <c r="B108" s="255"/>
      <c r="C108" s="238"/>
      <c r="D108" s="98"/>
      <c r="E108" s="230">
        <v>12024</v>
      </c>
      <c r="F108" s="73" t="str">
        <f>+'Հավելված 1'!D13</f>
        <v>ՀՀ Արարատի և Արմավիրի մարզերում գործունեություն իրականացնող արդյունագործական ձկնաբուծական տնտեսություններին աջակցություն</v>
      </c>
      <c r="G108" s="114">
        <f>+G110</f>
        <v>150000</v>
      </c>
    </row>
    <row r="109" spans="1:11" s="115" customFormat="1" ht="24.75" customHeight="1">
      <c r="A109" s="236"/>
      <c r="B109" s="255"/>
      <c r="C109" s="238"/>
      <c r="D109" s="98"/>
      <c r="E109" s="230"/>
      <c r="F109" s="73" t="s">
        <v>22</v>
      </c>
      <c r="G109" s="114"/>
    </row>
    <row r="110" spans="1:11" s="115" customFormat="1" ht="27" customHeight="1">
      <c r="A110" s="236"/>
      <c r="B110" s="255"/>
      <c r="C110" s="238"/>
      <c r="D110" s="98"/>
      <c r="E110" s="230"/>
      <c r="F110" s="79" t="s">
        <v>9</v>
      </c>
      <c r="G110" s="114">
        <f>+G112</f>
        <v>150000</v>
      </c>
    </row>
    <row r="111" spans="1:11" s="115" customFormat="1" ht="42.75" customHeight="1">
      <c r="A111" s="236"/>
      <c r="B111" s="255"/>
      <c r="C111" s="238"/>
      <c r="D111" s="98"/>
      <c r="E111" s="230"/>
      <c r="F111" s="73" t="s">
        <v>23</v>
      </c>
      <c r="G111" s="114"/>
    </row>
    <row r="112" spans="1:11" s="115" customFormat="1">
      <c r="A112" s="236"/>
      <c r="B112" s="255"/>
      <c r="C112" s="238"/>
      <c r="D112" s="98"/>
      <c r="E112" s="230"/>
      <c r="F112" s="73" t="s">
        <v>17</v>
      </c>
      <c r="G112" s="114">
        <f>+G113</f>
        <v>150000</v>
      </c>
    </row>
    <row r="113" spans="1:7" s="115" customFormat="1" ht="24" customHeight="1">
      <c r="A113" s="236"/>
      <c r="B113" s="255"/>
      <c r="C113" s="238"/>
      <c r="D113" s="98"/>
      <c r="E113" s="230"/>
      <c r="F113" s="73" t="s">
        <v>24</v>
      </c>
      <c r="G113" s="114">
        <f>+G114</f>
        <v>150000</v>
      </c>
    </row>
    <row r="114" spans="1:7" s="115" customFormat="1" ht="17.25" customHeight="1">
      <c r="A114" s="236"/>
      <c r="B114" s="255"/>
      <c r="C114" s="238"/>
      <c r="D114" s="98"/>
      <c r="E114" s="230"/>
      <c r="F114" s="73" t="s">
        <v>27</v>
      </c>
      <c r="G114" s="114">
        <f>+G115</f>
        <v>150000</v>
      </c>
    </row>
    <row r="115" spans="1:7" s="115" customFormat="1" ht="24.75" customHeight="1">
      <c r="A115" s="236"/>
      <c r="B115" s="255"/>
      <c r="C115" s="238"/>
      <c r="D115" s="98"/>
      <c r="E115" s="230"/>
      <c r="F115" s="73" t="s">
        <v>28</v>
      </c>
      <c r="G115" s="114">
        <f>+G116</f>
        <v>150000</v>
      </c>
    </row>
    <row r="116" spans="1:7" s="115" customFormat="1" ht="21.75" customHeight="1">
      <c r="A116" s="236"/>
      <c r="B116" s="255"/>
      <c r="C116" s="238"/>
      <c r="D116" s="98"/>
      <c r="E116" s="230"/>
      <c r="F116" s="73" t="s">
        <v>59</v>
      </c>
      <c r="G116" s="116">
        <v>150000</v>
      </c>
    </row>
    <row r="117" spans="1:7" s="1" customFormat="1">
      <c r="A117" s="236"/>
      <c r="B117" s="255"/>
      <c r="C117" s="238"/>
      <c r="D117" s="235">
        <v>1059</v>
      </c>
      <c r="E117" s="240"/>
      <c r="F117" s="27" t="s">
        <v>202</v>
      </c>
      <c r="G117" s="166">
        <f t="shared" ref="G117" si="19">+G119+G128</f>
        <v>173096.7</v>
      </c>
    </row>
    <row r="118" spans="1:7" s="1" customFormat="1">
      <c r="A118" s="236"/>
      <c r="B118" s="255"/>
      <c r="C118" s="238"/>
      <c r="D118" s="236"/>
      <c r="E118" s="241"/>
      <c r="F118" s="27" t="s">
        <v>16</v>
      </c>
      <c r="G118" s="167"/>
    </row>
    <row r="119" spans="1:7" ht="51.75">
      <c r="A119" s="236"/>
      <c r="B119" s="255"/>
      <c r="C119" s="238"/>
      <c r="D119" s="236"/>
      <c r="E119" s="235">
        <v>11010</v>
      </c>
      <c r="F119" s="8" t="s">
        <v>203</v>
      </c>
      <c r="G119" s="26">
        <f t="shared" ref="G119" si="20">+G121</f>
        <v>5041.7</v>
      </c>
    </row>
    <row r="120" spans="1:7">
      <c r="A120" s="236"/>
      <c r="B120" s="255"/>
      <c r="C120" s="238"/>
      <c r="D120" s="236"/>
      <c r="E120" s="236"/>
      <c r="F120" s="8" t="s">
        <v>22</v>
      </c>
      <c r="G120" s="26"/>
    </row>
    <row r="121" spans="1:7" s="28" customFormat="1">
      <c r="A121" s="236"/>
      <c r="B121" s="255"/>
      <c r="C121" s="238"/>
      <c r="D121" s="236"/>
      <c r="E121" s="236"/>
      <c r="F121" s="56" t="s">
        <v>9</v>
      </c>
      <c r="G121" s="26">
        <f t="shared" ref="G121" si="21">+G123</f>
        <v>5041.7</v>
      </c>
    </row>
    <row r="122" spans="1:7" ht="34.5">
      <c r="A122" s="236"/>
      <c r="B122" s="255"/>
      <c r="C122" s="238"/>
      <c r="D122" s="236"/>
      <c r="E122" s="236"/>
      <c r="F122" s="8" t="s">
        <v>23</v>
      </c>
      <c r="G122" s="26"/>
    </row>
    <row r="123" spans="1:7">
      <c r="A123" s="236"/>
      <c r="B123" s="255"/>
      <c r="C123" s="238"/>
      <c r="D123" s="236"/>
      <c r="E123" s="236"/>
      <c r="F123" s="8" t="s">
        <v>17</v>
      </c>
      <c r="G123" s="26">
        <f t="shared" ref="G123:G126" si="22">+G124</f>
        <v>5041.7</v>
      </c>
    </row>
    <row r="124" spans="1:7">
      <c r="A124" s="236"/>
      <c r="B124" s="255"/>
      <c r="C124" s="238"/>
      <c r="D124" s="236"/>
      <c r="E124" s="236"/>
      <c r="F124" s="8" t="s">
        <v>24</v>
      </c>
      <c r="G124" s="26">
        <f t="shared" si="22"/>
        <v>5041.7</v>
      </c>
    </row>
    <row r="125" spans="1:7">
      <c r="A125" s="236"/>
      <c r="B125" s="255"/>
      <c r="C125" s="238"/>
      <c r="D125" s="236"/>
      <c r="E125" s="236"/>
      <c r="F125" s="8" t="s">
        <v>25</v>
      </c>
      <c r="G125" s="26">
        <f t="shared" si="22"/>
        <v>5041.7</v>
      </c>
    </row>
    <row r="126" spans="1:7" ht="34.5">
      <c r="A126" s="236"/>
      <c r="B126" s="255"/>
      <c r="C126" s="238"/>
      <c r="D126" s="236"/>
      <c r="E126" s="236"/>
      <c r="F126" s="8" t="s">
        <v>26</v>
      </c>
      <c r="G126" s="167">
        <f t="shared" si="22"/>
        <v>5041.7</v>
      </c>
    </row>
    <row r="127" spans="1:7">
      <c r="A127" s="236"/>
      <c r="B127" s="255"/>
      <c r="C127" s="238"/>
      <c r="D127" s="236"/>
      <c r="E127" s="237"/>
      <c r="F127" s="8" t="s">
        <v>86</v>
      </c>
      <c r="G127" s="167">
        <v>5041.7</v>
      </c>
    </row>
    <row r="128" spans="1:7" ht="51.75">
      <c r="A128" s="236"/>
      <c r="B128" s="255"/>
      <c r="C128" s="238"/>
      <c r="D128" s="236"/>
      <c r="E128" s="235">
        <v>12003</v>
      </c>
      <c r="F128" s="8" t="s">
        <v>204</v>
      </c>
      <c r="G128" s="26">
        <f t="shared" ref="G128" si="23">+G130</f>
        <v>168055</v>
      </c>
    </row>
    <row r="129" spans="1:10">
      <c r="A129" s="236"/>
      <c r="B129" s="255"/>
      <c r="C129" s="238"/>
      <c r="D129" s="236"/>
      <c r="E129" s="236"/>
      <c r="F129" s="8" t="s">
        <v>22</v>
      </c>
      <c r="G129" s="26"/>
    </row>
    <row r="130" spans="1:10" s="28" customFormat="1">
      <c r="A130" s="236"/>
      <c r="B130" s="255"/>
      <c r="C130" s="238"/>
      <c r="D130" s="236"/>
      <c r="E130" s="236"/>
      <c r="F130" s="29" t="s">
        <v>9</v>
      </c>
      <c r="G130" s="168">
        <f t="shared" ref="G130" si="24">+G132</f>
        <v>168055</v>
      </c>
    </row>
    <row r="131" spans="1:10" ht="34.5">
      <c r="A131" s="236"/>
      <c r="B131" s="255"/>
      <c r="C131" s="238"/>
      <c r="D131" s="236"/>
      <c r="E131" s="236"/>
      <c r="F131" s="8" t="s">
        <v>23</v>
      </c>
      <c r="G131" s="26"/>
    </row>
    <row r="132" spans="1:10">
      <c r="A132" s="236"/>
      <c r="B132" s="255"/>
      <c r="C132" s="238"/>
      <c r="D132" s="236"/>
      <c r="E132" s="236"/>
      <c r="F132" s="8" t="s">
        <v>17</v>
      </c>
      <c r="G132" s="26">
        <f t="shared" ref="G132:G135" si="25">+G133</f>
        <v>168055</v>
      </c>
    </row>
    <row r="133" spans="1:10">
      <c r="A133" s="236"/>
      <c r="B133" s="255"/>
      <c r="C133" s="238"/>
      <c r="D133" s="236"/>
      <c r="E133" s="236"/>
      <c r="F133" s="8" t="s">
        <v>24</v>
      </c>
      <c r="G133" s="26">
        <f t="shared" si="25"/>
        <v>168055</v>
      </c>
    </row>
    <row r="134" spans="1:10">
      <c r="A134" s="236"/>
      <c r="B134" s="255"/>
      <c r="C134" s="238"/>
      <c r="D134" s="236"/>
      <c r="E134" s="236"/>
      <c r="F134" s="8" t="s">
        <v>159</v>
      </c>
      <c r="G134" s="26">
        <f t="shared" si="25"/>
        <v>168055</v>
      </c>
    </row>
    <row r="135" spans="1:10" ht="34.5">
      <c r="A135" s="236"/>
      <c r="B135" s="255"/>
      <c r="C135" s="238"/>
      <c r="D135" s="236"/>
      <c r="E135" s="236"/>
      <c r="F135" s="8" t="s">
        <v>160</v>
      </c>
      <c r="G135" s="26">
        <f t="shared" si="25"/>
        <v>168055</v>
      </c>
    </row>
    <row r="136" spans="1:10">
      <c r="A136" s="236"/>
      <c r="B136" s="255"/>
      <c r="C136" s="238"/>
      <c r="D136" s="237"/>
      <c r="E136" s="237"/>
      <c r="F136" s="8" t="s">
        <v>161</v>
      </c>
      <c r="G136" s="167">
        <v>168055</v>
      </c>
    </row>
    <row r="137" spans="1:10">
      <c r="A137" s="236"/>
      <c r="B137" s="255"/>
      <c r="C137" s="238"/>
      <c r="D137" s="247">
        <v>1187</v>
      </c>
      <c r="E137" s="239"/>
      <c r="F137" s="27" t="s">
        <v>87</v>
      </c>
      <c r="G137" s="168">
        <f>G148+G157+G139</f>
        <v>-100000</v>
      </c>
      <c r="H137" s="53"/>
      <c r="I137" s="53"/>
      <c r="J137" s="53"/>
    </row>
    <row r="138" spans="1:10">
      <c r="A138" s="236"/>
      <c r="B138" s="255"/>
      <c r="C138" s="238"/>
      <c r="D138" s="248"/>
      <c r="E138" s="239"/>
      <c r="F138" s="27" t="s">
        <v>16</v>
      </c>
      <c r="G138" s="26"/>
      <c r="H138" s="53"/>
      <c r="I138" s="53"/>
      <c r="J138" s="53"/>
    </row>
    <row r="139" spans="1:10" ht="34.5">
      <c r="A139" s="236"/>
      <c r="B139" s="255"/>
      <c r="C139" s="238"/>
      <c r="D139" s="248"/>
      <c r="E139" s="235">
        <v>12018</v>
      </c>
      <c r="F139" s="8" t="s">
        <v>229</v>
      </c>
      <c r="G139" s="167">
        <f>+G141</f>
        <v>-100000</v>
      </c>
    </row>
    <row r="140" spans="1:10">
      <c r="A140" s="236"/>
      <c r="B140" s="255"/>
      <c r="C140" s="238"/>
      <c r="D140" s="248"/>
      <c r="E140" s="236"/>
      <c r="F140" s="8" t="s">
        <v>22</v>
      </c>
      <c r="G140" s="167"/>
    </row>
    <row r="141" spans="1:10">
      <c r="A141" s="236"/>
      <c r="B141" s="255"/>
      <c r="C141" s="238"/>
      <c r="D141" s="248"/>
      <c r="E141" s="236"/>
      <c r="F141" s="8" t="s">
        <v>9</v>
      </c>
      <c r="G141" s="167">
        <f>+G143</f>
        <v>-100000</v>
      </c>
    </row>
    <row r="142" spans="1:10" ht="34.5">
      <c r="A142" s="236"/>
      <c r="B142" s="255"/>
      <c r="C142" s="238"/>
      <c r="D142" s="248"/>
      <c r="E142" s="236"/>
      <c r="F142" s="8" t="s">
        <v>23</v>
      </c>
      <c r="G142" s="167"/>
    </row>
    <row r="143" spans="1:10">
      <c r="A143" s="236"/>
      <c r="B143" s="255"/>
      <c r="C143" s="238"/>
      <c r="D143" s="248"/>
      <c r="E143" s="236"/>
      <c r="F143" s="8" t="s">
        <v>17</v>
      </c>
      <c r="G143" s="167">
        <f t="shared" ref="G143:G146" si="26">+G144</f>
        <v>-100000</v>
      </c>
    </row>
    <row r="144" spans="1:10">
      <c r="A144" s="236"/>
      <c r="B144" s="255"/>
      <c r="C144" s="238"/>
      <c r="D144" s="248"/>
      <c r="E144" s="236"/>
      <c r="F144" s="8" t="s">
        <v>24</v>
      </c>
      <c r="G144" s="167">
        <f t="shared" si="26"/>
        <v>-100000</v>
      </c>
    </row>
    <row r="145" spans="1:10">
      <c r="A145" s="236"/>
      <c r="B145" s="255"/>
      <c r="C145" s="238"/>
      <c r="D145" s="248"/>
      <c r="E145" s="236"/>
      <c r="F145" s="8" t="s">
        <v>25</v>
      </c>
      <c r="G145" s="167">
        <f t="shared" si="26"/>
        <v>-100000</v>
      </c>
    </row>
    <row r="146" spans="1:10" ht="34.5">
      <c r="A146" s="236"/>
      <c r="B146" s="255"/>
      <c r="C146" s="238"/>
      <c r="D146" s="248"/>
      <c r="E146" s="236"/>
      <c r="F146" s="8" t="s">
        <v>26</v>
      </c>
      <c r="G146" s="167">
        <f t="shared" si="26"/>
        <v>-100000</v>
      </c>
    </row>
    <row r="147" spans="1:10">
      <c r="A147" s="236"/>
      <c r="B147" s="255"/>
      <c r="C147" s="238"/>
      <c r="D147" s="248"/>
      <c r="E147" s="237"/>
      <c r="F147" s="8" t="s">
        <v>31</v>
      </c>
      <c r="G147" s="167">
        <v>-100000</v>
      </c>
    </row>
    <row r="148" spans="1:10" ht="33">
      <c r="A148" s="236"/>
      <c r="B148" s="255"/>
      <c r="C148" s="238"/>
      <c r="D148" s="248"/>
      <c r="E148" s="235">
        <v>12019</v>
      </c>
      <c r="F148" s="73" t="s">
        <v>116</v>
      </c>
      <c r="G148" s="167">
        <f>+G150</f>
        <v>70099.100000000006</v>
      </c>
      <c r="H148" s="53"/>
      <c r="I148" s="53"/>
      <c r="J148" s="53"/>
    </row>
    <row r="149" spans="1:10">
      <c r="A149" s="236"/>
      <c r="B149" s="255"/>
      <c r="C149" s="238"/>
      <c r="D149" s="248"/>
      <c r="E149" s="236"/>
      <c r="F149" s="73" t="s">
        <v>22</v>
      </c>
      <c r="G149" s="167"/>
      <c r="H149" s="53"/>
      <c r="I149" s="53"/>
      <c r="J149" s="53"/>
    </row>
    <row r="150" spans="1:10">
      <c r="A150" s="236"/>
      <c r="B150" s="255"/>
      <c r="C150" s="238"/>
      <c r="D150" s="248"/>
      <c r="E150" s="236"/>
      <c r="F150" s="79" t="s">
        <v>9</v>
      </c>
      <c r="G150" s="167">
        <f>+G152</f>
        <v>70099.100000000006</v>
      </c>
      <c r="H150" s="53"/>
      <c r="I150" s="53"/>
      <c r="J150" s="53"/>
    </row>
    <row r="151" spans="1:10" ht="33">
      <c r="A151" s="236"/>
      <c r="B151" s="255"/>
      <c r="C151" s="238"/>
      <c r="D151" s="248"/>
      <c r="E151" s="236"/>
      <c r="F151" s="73" t="s">
        <v>23</v>
      </c>
      <c r="G151" s="167"/>
      <c r="H151" s="53"/>
      <c r="I151" s="53"/>
      <c r="J151" s="53"/>
    </row>
    <row r="152" spans="1:10">
      <c r="A152" s="236"/>
      <c r="B152" s="255"/>
      <c r="C152" s="238"/>
      <c r="D152" s="248"/>
      <c r="E152" s="236"/>
      <c r="F152" s="73" t="s">
        <v>17</v>
      </c>
      <c r="G152" s="167">
        <f t="shared" ref="G152:G155" si="27">+G153</f>
        <v>70099.100000000006</v>
      </c>
      <c r="H152" s="53"/>
      <c r="I152" s="53"/>
      <c r="J152" s="53"/>
    </row>
    <row r="153" spans="1:10">
      <c r="A153" s="236"/>
      <c r="B153" s="255"/>
      <c r="C153" s="238"/>
      <c r="D153" s="248"/>
      <c r="E153" s="236"/>
      <c r="F153" s="73" t="s">
        <v>24</v>
      </c>
      <c r="G153" s="167">
        <f t="shared" si="27"/>
        <v>70099.100000000006</v>
      </c>
      <c r="H153" s="53"/>
      <c r="I153" s="53"/>
      <c r="J153" s="53"/>
    </row>
    <row r="154" spans="1:10">
      <c r="A154" s="236"/>
      <c r="B154" s="255"/>
      <c r="C154" s="238"/>
      <c r="D154" s="248"/>
      <c r="E154" s="236"/>
      <c r="F154" s="73" t="s">
        <v>25</v>
      </c>
      <c r="G154" s="167">
        <f t="shared" si="27"/>
        <v>70099.100000000006</v>
      </c>
      <c r="H154" s="53"/>
      <c r="I154" s="53"/>
      <c r="J154" s="53"/>
    </row>
    <row r="155" spans="1:10">
      <c r="A155" s="236"/>
      <c r="B155" s="255"/>
      <c r="C155" s="238"/>
      <c r="D155" s="248"/>
      <c r="E155" s="236"/>
      <c r="F155" s="73" t="s">
        <v>26</v>
      </c>
      <c r="G155" s="167">
        <f t="shared" si="27"/>
        <v>70099.100000000006</v>
      </c>
      <c r="H155" s="53"/>
      <c r="I155" s="53"/>
      <c r="J155" s="53"/>
    </row>
    <row r="156" spans="1:10">
      <c r="A156" s="236"/>
      <c r="B156" s="255"/>
      <c r="C156" s="238"/>
      <c r="D156" s="248"/>
      <c r="E156" s="237"/>
      <c r="F156" s="73" t="s">
        <v>86</v>
      </c>
      <c r="G156" s="167">
        <v>70099.100000000006</v>
      </c>
      <c r="H156" s="53"/>
      <c r="I156" s="53"/>
      <c r="J156" s="53"/>
    </row>
    <row r="157" spans="1:10" ht="49.5">
      <c r="A157" s="236"/>
      <c r="B157" s="255"/>
      <c r="C157" s="238"/>
      <c r="D157" s="248"/>
      <c r="E157" s="238">
        <v>12024</v>
      </c>
      <c r="F157" s="73" t="s">
        <v>117</v>
      </c>
      <c r="G157" s="26">
        <f t="shared" ref="G157" si="28">+G159</f>
        <v>-70099.100000000006</v>
      </c>
      <c r="H157" s="53"/>
      <c r="I157" s="53"/>
      <c r="J157" s="53"/>
    </row>
    <row r="158" spans="1:10">
      <c r="A158" s="236"/>
      <c r="B158" s="255"/>
      <c r="C158" s="238"/>
      <c r="D158" s="248"/>
      <c r="E158" s="238"/>
      <c r="F158" s="73" t="s">
        <v>22</v>
      </c>
      <c r="G158" s="26"/>
      <c r="H158" s="53"/>
      <c r="I158" s="53"/>
      <c r="J158" s="53"/>
    </row>
    <row r="159" spans="1:10" s="28" customFormat="1">
      <c r="A159" s="236"/>
      <c r="B159" s="255"/>
      <c r="C159" s="238"/>
      <c r="D159" s="248"/>
      <c r="E159" s="238"/>
      <c r="F159" s="79" t="s">
        <v>9</v>
      </c>
      <c r="G159" s="168">
        <f t="shared" ref="G159" si="29">+G161</f>
        <v>-70099.100000000006</v>
      </c>
      <c r="H159" s="55"/>
      <c r="I159" s="55"/>
      <c r="J159" s="55"/>
    </row>
    <row r="160" spans="1:10" ht="33">
      <c r="A160" s="236"/>
      <c r="B160" s="255"/>
      <c r="C160" s="238"/>
      <c r="D160" s="248"/>
      <c r="E160" s="238"/>
      <c r="F160" s="73" t="s">
        <v>23</v>
      </c>
      <c r="G160" s="26"/>
      <c r="H160" s="53"/>
      <c r="I160" s="53"/>
      <c r="J160" s="53"/>
    </row>
    <row r="161" spans="1:10">
      <c r="A161" s="236"/>
      <c r="B161" s="255"/>
      <c r="C161" s="238"/>
      <c r="D161" s="248"/>
      <c r="E161" s="238"/>
      <c r="F161" s="73" t="s">
        <v>17</v>
      </c>
      <c r="G161" s="26">
        <f t="shared" ref="G161:G164" si="30">+G162</f>
        <v>-70099.100000000006</v>
      </c>
      <c r="H161" s="53"/>
      <c r="I161" s="53"/>
      <c r="J161" s="53"/>
    </row>
    <row r="162" spans="1:10">
      <c r="A162" s="236"/>
      <c r="B162" s="255"/>
      <c r="C162" s="238"/>
      <c r="D162" s="248"/>
      <c r="E162" s="238"/>
      <c r="F162" s="73" t="s">
        <v>24</v>
      </c>
      <c r="G162" s="26">
        <f t="shared" si="30"/>
        <v>-70099.100000000006</v>
      </c>
      <c r="H162" s="53"/>
      <c r="I162" s="53"/>
      <c r="J162" s="53"/>
    </row>
    <row r="163" spans="1:10">
      <c r="A163" s="236"/>
      <c r="B163" s="255"/>
      <c r="C163" s="238"/>
      <c r="D163" s="248"/>
      <c r="E163" s="238"/>
      <c r="F163" s="73" t="s">
        <v>27</v>
      </c>
      <c r="G163" s="26">
        <f t="shared" si="30"/>
        <v>-70099.100000000006</v>
      </c>
      <c r="H163" s="53"/>
      <c r="I163" s="53"/>
      <c r="J163" s="53"/>
    </row>
    <row r="164" spans="1:10">
      <c r="A164" s="236"/>
      <c r="B164" s="255"/>
      <c r="C164" s="238"/>
      <c r="D164" s="248"/>
      <c r="E164" s="238"/>
      <c r="F164" s="73" t="s">
        <v>28</v>
      </c>
      <c r="G164" s="26">
        <f t="shared" si="30"/>
        <v>-70099.100000000006</v>
      </c>
      <c r="H164" s="53"/>
      <c r="I164" s="53"/>
      <c r="J164" s="53"/>
    </row>
    <row r="165" spans="1:10" ht="34.5">
      <c r="A165" s="236"/>
      <c r="B165" s="255"/>
      <c r="C165" s="238"/>
      <c r="D165" s="249"/>
      <c r="E165" s="238"/>
      <c r="F165" s="8" t="s">
        <v>59</v>
      </c>
      <c r="G165" s="167">
        <v>-70099.100000000006</v>
      </c>
      <c r="H165" s="53"/>
      <c r="I165" s="53"/>
      <c r="J165" s="53"/>
    </row>
    <row r="166" spans="1:10" s="28" customFormat="1" ht="24.75" customHeight="1">
      <c r="A166" s="250"/>
      <c r="B166" s="251"/>
      <c r="C166" s="251"/>
      <c r="D166" s="251"/>
      <c r="E166" s="247"/>
      <c r="F166" s="66" t="s">
        <v>60</v>
      </c>
      <c r="G166" s="168">
        <f t="shared" ref="G166" si="31">+G168</f>
        <v>0</v>
      </c>
      <c r="H166" s="55"/>
      <c r="I166" s="55"/>
      <c r="J166" s="55"/>
    </row>
    <row r="167" spans="1:10" ht="27" customHeight="1">
      <c r="A167" s="252"/>
      <c r="B167" s="253"/>
      <c r="C167" s="253"/>
      <c r="D167" s="253"/>
      <c r="E167" s="249"/>
      <c r="F167" s="61" t="s">
        <v>16</v>
      </c>
      <c r="G167" s="26"/>
      <c r="H167" s="53"/>
      <c r="I167" s="53"/>
      <c r="J167" s="53"/>
    </row>
    <row r="168" spans="1:10" ht="21.75" customHeight="1">
      <c r="A168" s="238">
        <v>11</v>
      </c>
      <c r="B168" s="232"/>
      <c r="C168" s="232"/>
      <c r="D168" s="232"/>
      <c r="E168" s="232"/>
      <c r="F168" s="66" t="s">
        <v>106</v>
      </c>
      <c r="G168" s="168">
        <f>G170</f>
        <v>0</v>
      </c>
      <c r="H168" s="53"/>
      <c r="I168" s="53"/>
      <c r="J168" s="53"/>
    </row>
    <row r="169" spans="1:10" ht="24.75" customHeight="1">
      <c r="A169" s="238"/>
      <c r="B169" s="232"/>
      <c r="C169" s="232"/>
      <c r="D169" s="232"/>
      <c r="E169" s="232"/>
      <c r="F169" s="61" t="s">
        <v>16</v>
      </c>
      <c r="G169" s="168"/>
      <c r="H169" s="53"/>
      <c r="I169" s="53"/>
      <c r="J169" s="53"/>
    </row>
    <row r="170" spans="1:10" ht="24.75" customHeight="1">
      <c r="A170" s="238"/>
      <c r="B170" s="254" t="s">
        <v>32</v>
      </c>
      <c r="C170" s="232"/>
      <c r="D170" s="232"/>
      <c r="E170" s="232"/>
      <c r="F170" s="66" t="s">
        <v>61</v>
      </c>
      <c r="G170" s="168">
        <f>G172</f>
        <v>0</v>
      </c>
      <c r="H170" s="53"/>
      <c r="I170" s="53"/>
      <c r="J170" s="53"/>
    </row>
    <row r="171" spans="1:10" ht="24.75" customHeight="1">
      <c r="A171" s="238"/>
      <c r="B171" s="254"/>
      <c r="C171" s="232"/>
      <c r="D171" s="232"/>
      <c r="E171" s="232"/>
      <c r="F171" s="61" t="s">
        <v>16</v>
      </c>
      <c r="G171" s="168"/>
      <c r="H171" s="53"/>
      <c r="I171" s="53"/>
      <c r="J171" s="53"/>
    </row>
    <row r="172" spans="1:10" ht="24.75" customHeight="1">
      <c r="A172" s="238"/>
      <c r="B172" s="254"/>
      <c r="C172" s="254" t="s">
        <v>32</v>
      </c>
      <c r="D172" s="232"/>
      <c r="E172" s="232"/>
      <c r="F172" s="66" t="s">
        <v>62</v>
      </c>
      <c r="G172" s="168">
        <f>G174</f>
        <v>0</v>
      </c>
      <c r="H172" s="53"/>
      <c r="I172" s="53"/>
      <c r="J172" s="53"/>
    </row>
    <row r="173" spans="1:10" ht="24.75" customHeight="1">
      <c r="A173" s="238"/>
      <c r="B173" s="254"/>
      <c r="C173" s="254"/>
      <c r="D173" s="232"/>
      <c r="E173" s="232"/>
      <c r="F173" s="61" t="s">
        <v>16</v>
      </c>
      <c r="G173" s="168"/>
      <c r="H173" s="53"/>
      <c r="I173" s="53"/>
      <c r="J173" s="53"/>
    </row>
    <row r="174" spans="1:10" ht="24.75" customHeight="1">
      <c r="A174" s="238"/>
      <c r="B174" s="254"/>
      <c r="C174" s="254"/>
      <c r="D174" s="232"/>
      <c r="E174" s="232"/>
      <c r="F174" s="49" t="s">
        <v>60</v>
      </c>
      <c r="G174" s="168">
        <f>G176</f>
        <v>0</v>
      </c>
      <c r="H174" s="53"/>
      <c r="I174" s="53"/>
      <c r="J174" s="53"/>
    </row>
    <row r="175" spans="1:10" ht="24.75" customHeight="1">
      <c r="A175" s="238"/>
      <c r="B175" s="254"/>
      <c r="C175" s="254"/>
      <c r="D175" s="232"/>
      <c r="E175" s="232"/>
      <c r="F175" s="47" t="s">
        <v>16</v>
      </c>
      <c r="G175" s="168"/>
      <c r="H175" s="53"/>
      <c r="I175" s="53"/>
      <c r="J175" s="53"/>
    </row>
    <row r="176" spans="1:10" ht="24.75" customHeight="1">
      <c r="A176" s="238"/>
      <c r="B176" s="254"/>
      <c r="C176" s="254"/>
      <c r="D176" s="239" t="s">
        <v>63</v>
      </c>
      <c r="E176" s="239"/>
      <c r="F176" s="8" t="s">
        <v>62</v>
      </c>
      <c r="G176" s="26">
        <f>+G186+G178</f>
        <v>0</v>
      </c>
      <c r="H176" s="53"/>
      <c r="I176" s="53"/>
      <c r="J176" s="53"/>
    </row>
    <row r="177" spans="1:10" ht="24.75" customHeight="1">
      <c r="A177" s="238"/>
      <c r="B177" s="254"/>
      <c r="C177" s="254"/>
      <c r="D177" s="239"/>
      <c r="E177" s="239"/>
      <c r="F177" s="8" t="s">
        <v>16</v>
      </c>
      <c r="G177" s="26"/>
      <c r="H177" s="53"/>
      <c r="I177" s="53"/>
      <c r="J177" s="53"/>
    </row>
    <row r="178" spans="1:10" ht="24.75" customHeight="1">
      <c r="A178" s="238"/>
      <c r="B178" s="254"/>
      <c r="C178" s="254"/>
      <c r="D178" s="239"/>
      <c r="E178" s="239" t="s">
        <v>64</v>
      </c>
      <c r="F178" s="8" t="s">
        <v>62</v>
      </c>
      <c r="G178" s="26">
        <f>G180</f>
        <v>193725</v>
      </c>
      <c r="H178" s="53"/>
      <c r="I178" s="53"/>
      <c r="J178" s="53"/>
    </row>
    <row r="179" spans="1:10" ht="24.75" customHeight="1">
      <c r="A179" s="238"/>
      <c r="B179" s="254"/>
      <c r="C179" s="254"/>
      <c r="D179" s="239"/>
      <c r="E179" s="239"/>
      <c r="F179" s="8" t="s">
        <v>22</v>
      </c>
      <c r="G179" s="26"/>
      <c r="H179" s="53"/>
      <c r="I179" s="53"/>
      <c r="J179" s="53"/>
    </row>
    <row r="180" spans="1:10" ht="24.75" customHeight="1">
      <c r="A180" s="238"/>
      <c r="B180" s="254"/>
      <c r="C180" s="254"/>
      <c r="D180" s="239"/>
      <c r="E180" s="239"/>
      <c r="F180" s="56" t="s">
        <v>60</v>
      </c>
      <c r="G180" s="26">
        <f>G182</f>
        <v>193725</v>
      </c>
      <c r="H180" s="53"/>
      <c r="I180" s="53"/>
      <c r="J180" s="53"/>
    </row>
    <row r="181" spans="1:10" ht="38.25" customHeight="1">
      <c r="A181" s="238"/>
      <c r="B181" s="254"/>
      <c r="C181" s="254"/>
      <c r="D181" s="239"/>
      <c r="E181" s="239"/>
      <c r="F181" s="8" t="s">
        <v>23</v>
      </c>
      <c r="G181" s="26"/>
      <c r="H181" s="53"/>
      <c r="I181" s="53"/>
      <c r="J181" s="53"/>
    </row>
    <row r="182" spans="1:10" ht="24.75" customHeight="1">
      <c r="A182" s="238"/>
      <c r="B182" s="254"/>
      <c r="C182" s="254"/>
      <c r="D182" s="239"/>
      <c r="E182" s="239"/>
      <c r="F182" s="8" t="s">
        <v>17</v>
      </c>
      <c r="G182" s="26">
        <f t="shared" ref="G182:G184" si="32">G183</f>
        <v>193725</v>
      </c>
      <c r="H182" s="53"/>
      <c r="I182" s="53"/>
      <c r="J182" s="53"/>
    </row>
    <row r="183" spans="1:10" ht="24.75" customHeight="1">
      <c r="A183" s="238"/>
      <c r="B183" s="254"/>
      <c r="C183" s="254"/>
      <c r="D183" s="239"/>
      <c r="E183" s="239"/>
      <c r="F183" s="8" t="s">
        <v>24</v>
      </c>
      <c r="G183" s="26">
        <f t="shared" si="32"/>
        <v>193725</v>
      </c>
      <c r="H183" s="53"/>
      <c r="I183" s="53"/>
      <c r="J183" s="53"/>
    </row>
    <row r="184" spans="1:10" ht="24.75" customHeight="1">
      <c r="A184" s="238"/>
      <c r="B184" s="254"/>
      <c r="C184" s="254"/>
      <c r="D184" s="239"/>
      <c r="E184" s="239"/>
      <c r="F184" s="8" t="s">
        <v>65</v>
      </c>
      <c r="G184" s="26">
        <f t="shared" si="32"/>
        <v>193725</v>
      </c>
      <c r="H184" s="53"/>
      <c r="I184" s="53"/>
      <c r="J184" s="53"/>
    </row>
    <row r="185" spans="1:10" ht="24.75" customHeight="1">
      <c r="A185" s="238"/>
      <c r="B185" s="254"/>
      <c r="C185" s="254"/>
      <c r="D185" s="239"/>
      <c r="E185" s="239"/>
      <c r="F185" s="8" t="s">
        <v>66</v>
      </c>
      <c r="G185" s="26">
        <f>+G108+G66</f>
        <v>193725</v>
      </c>
      <c r="H185" s="53"/>
      <c r="I185" s="53"/>
      <c r="J185" s="53"/>
    </row>
    <row r="186" spans="1:10" ht="24.75" customHeight="1">
      <c r="A186" s="238"/>
      <c r="B186" s="254"/>
      <c r="C186" s="254"/>
      <c r="D186" s="239"/>
      <c r="E186" s="239" t="s">
        <v>64</v>
      </c>
      <c r="F186" s="8" t="s">
        <v>62</v>
      </c>
      <c r="G186" s="26">
        <f>G188</f>
        <v>-193725</v>
      </c>
      <c r="H186" s="53"/>
      <c r="I186" s="53"/>
      <c r="J186" s="53"/>
    </row>
    <row r="187" spans="1:10" ht="24.75" customHeight="1">
      <c r="A187" s="238"/>
      <c r="B187" s="254"/>
      <c r="C187" s="254"/>
      <c r="D187" s="239"/>
      <c r="E187" s="239"/>
      <c r="F187" s="8" t="s">
        <v>22</v>
      </c>
      <c r="G187" s="26"/>
      <c r="H187" s="53"/>
      <c r="I187" s="53"/>
      <c r="J187" s="53"/>
    </row>
    <row r="188" spans="1:10" ht="24.75" customHeight="1">
      <c r="A188" s="238"/>
      <c r="B188" s="254"/>
      <c r="C188" s="254"/>
      <c r="D188" s="239"/>
      <c r="E188" s="239"/>
      <c r="F188" s="56" t="s">
        <v>60</v>
      </c>
      <c r="G188" s="26">
        <f>G190</f>
        <v>-193725</v>
      </c>
      <c r="H188" s="53"/>
      <c r="I188" s="53"/>
      <c r="J188" s="53"/>
    </row>
    <row r="189" spans="1:10" ht="38.25" customHeight="1">
      <c r="A189" s="238"/>
      <c r="B189" s="254"/>
      <c r="C189" s="254"/>
      <c r="D189" s="239"/>
      <c r="E189" s="239"/>
      <c r="F189" s="8" t="s">
        <v>23</v>
      </c>
      <c r="G189" s="26"/>
      <c r="H189" s="53"/>
      <c r="I189" s="53"/>
      <c r="J189" s="53"/>
    </row>
    <row r="190" spans="1:10" ht="24.75" customHeight="1">
      <c r="A190" s="238"/>
      <c r="B190" s="254"/>
      <c r="C190" s="254"/>
      <c r="D190" s="239"/>
      <c r="E190" s="239"/>
      <c r="F190" s="8" t="s">
        <v>17</v>
      </c>
      <c r="G190" s="26">
        <f t="shared" ref="G190:G192" si="33">G191</f>
        <v>-193725</v>
      </c>
      <c r="H190" s="53"/>
      <c r="I190" s="53"/>
      <c r="J190" s="53"/>
    </row>
    <row r="191" spans="1:10" ht="24.75" customHeight="1">
      <c r="A191" s="238"/>
      <c r="B191" s="254"/>
      <c r="C191" s="254"/>
      <c r="D191" s="239"/>
      <c r="E191" s="239"/>
      <c r="F191" s="8" t="s">
        <v>24</v>
      </c>
      <c r="G191" s="26">
        <f t="shared" si="33"/>
        <v>-193725</v>
      </c>
      <c r="H191" s="53"/>
      <c r="I191" s="53"/>
      <c r="J191" s="53"/>
    </row>
    <row r="192" spans="1:10" ht="24.75" customHeight="1">
      <c r="A192" s="238"/>
      <c r="B192" s="254"/>
      <c r="C192" s="254"/>
      <c r="D192" s="239"/>
      <c r="E192" s="239"/>
      <c r="F192" s="8" t="s">
        <v>65</v>
      </c>
      <c r="G192" s="26">
        <f t="shared" si="33"/>
        <v>-193725</v>
      </c>
      <c r="H192" s="53"/>
      <c r="I192" s="53"/>
      <c r="J192" s="53"/>
    </row>
    <row r="193" spans="1:10" ht="24.75" customHeight="1">
      <c r="A193" s="238"/>
      <c r="B193" s="254"/>
      <c r="C193" s="254"/>
      <c r="D193" s="239"/>
      <c r="E193" s="239"/>
      <c r="F193" s="8" t="s">
        <v>66</v>
      </c>
      <c r="G193" s="26">
        <f>G185*-1</f>
        <v>-193725</v>
      </c>
      <c r="H193" s="53"/>
      <c r="I193" s="53"/>
      <c r="J193" s="53"/>
    </row>
    <row r="195" spans="1:10">
      <c r="G195" s="110"/>
    </row>
  </sheetData>
  <mergeCells count="68">
    <mergeCell ref="B12:B39"/>
    <mergeCell ref="A11:A165"/>
    <mergeCell ref="C40:C41"/>
    <mergeCell ref="C12:C13"/>
    <mergeCell ref="D12:D13"/>
    <mergeCell ref="D18:D28"/>
    <mergeCell ref="D16:D17"/>
    <mergeCell ref="C14:C39"/>
    <mergeCell ref="D29:D39"/>
    <mergeCell ref="C42:C165"/>
    <mergeCell ref="D46:D56"/>
    <mergeCell ref="D44:D45"/>
    <mergeCell ref="D40:D41"/>
    <mergeCell ref="A7:A8"/>
    <mergeCell ref="B7:B8"/>
    <mergeCell ref="C7:C8"/>
    <mergeCell ref="D7:D8"/>
    <mergeCell ref="A9:A10"/>
    <mergeCell ref="B9:B10"/>
    <mergeCell ref="C9:C10"/>
    <mergeCell ref="D9:D10"/>
    <mergeCell ref="F1:G1"/>
    <mergeCell ref="D2:G2"/>
    <mergeCell ref="A3:G3"/>
    <mergeCell ref="A5:C5"/>
    <mergeCell ref="D5:E5"/>
    <mergeCell ref="F5:F6"/>
    <mergeCell ref="C170:E171"/>
    <mergeCell ref="C172:C193"/>
    <mergeCell ref="D172:E173"/>
    <mergeCell ref="D174:E175"/>
    <mergeCell ref="B40:B165"/>
    <mergeCell ref="D176:D193"/>
    <mergeCell ref="D42:D43"/>
    <mergeCell ref="E12:E13"/>
    <mergeCell ref="E9:E10"/>
    <mergeCell ref="E14:E15"/>
    <mergeCell ref="E7:E8"/>
    <mergeCell ref="D14:D15"/>
    <mergeCell ref="E157:E165"/>
    <mergeCell ref="E176:E177"/>
    <mergeCell ref="E186:E193"/>
    <mergeCell ref="D117:D136"/>
    <mergeCell ref="E117:E118"/>
    <mergeCell ref="E119:E127"/>
    <mergeCell ref="E128:E136"/>
    <mergeCell ref="E139:E147"/>
    <mergeCell ref="E137:E138"/>
    <mergeCell ref="D137:D165"/>
    <mergeCell ref="E148:E156"/>
    <mergeCell ref="E178:E185"/>
    <mergeCell ref="A166:E167"/>
    <mergeCell ref="A168:A193"/>
    <mergeCell ref="B168:E169"/>
    <mergeCell ref="B170:B193"/>
    <mergeCell ref="E16:E17"/>
    <mergeCell ref="E57:E65"/>
    <mergeCell ref="E66:E107"/>
    <mergeCell ref="E48:E56"/>
    <mergeCell ref="E108:E116"/>
    <mergeCell ref="E42:E43"/>
    <mergeCell ref="E44:E45"/>
    <mergeCell ref="E46:E47"/>
    <mergeCell ref="E18:E19"/>
    <mergeCell ref="E20:E28"/>
    <mergeCell ref="E31:E39"/>
    <mergeCell ref="E29:E30"/>
    <mergeCell ref="E40:E41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1:G27"/>
  <sheetViews>
    <sheetView zoomScale="89" zoomScaleNormal="89" workbookViewId="0">
      <selection activeCell="C2" sqref="C2:G2"/>
    </sheetView>
  </sheetViews>
  <sheetFormatPr defaultRowHeight="13.5"/>
  <cols>
    <col min="1" max="1" width="17.85546875" style="23" customWidth="1"/>
    <col min="2" max="2" width="16.42578125" style="23" customWidth="1"/>
    <col min="3" max="3" width="10.5703125" style="23" customWidth="1"/>
    <col min="4" max="4" width="10.42578125" style="23" customWidth="1"/>
    <col min="5" max="5" width="55.140625" style="23" customWidth="1"/>
    <col min="6" max="6" width="80.5703125" style="23" customWidth="1"/>
    <col min="7" max="7" width="39.28515625" style="23" customWidth="1"/>
    <col min="8" max="9" width="9.140625" style="23"/>
    <col min="10" max="10" width="10.7109375" style="23" bestFit="1" customWidth="1"/>
    <col min="11" max="256" width="9.140625" style="23"/>
    <col min="257" max="257" width="13.7109375" style="23" customWidth="1"/>
    <col min="258" max="258" width="25.28515625" style="23" customWidth="1"/>
    <col min="259" max="259" width="21.42578125" style="23" customWidth="1"/>
    <col min="260" max="260" width="16.42578125" style="23" customWidth="1"/>
    <col min="261" max="261" width="15.85546875" style="23" customWidth="1"/>
    <col min="262" max="262" width="45" style="23" customWidth="1"/>
    <col min="263" max="263" width="25" style="23" customWidth="1"/>
    <col min="264" max="512" width="9.140625" style="23"/>
    <col min="513" max="513" width="13.7109375" style="23" customWidth="1"/>
    <col min="514" max="514" width="25.28515625" style="23" customWidth="1"/>
    <col min="515" max="515" width="21.42578125" style="23" customWidth="1"/>
    <col min="516" max="516" width="16.42578125" style="23" customWidth="1"/>
    <col min="517" max="517" width="15.85546875" style="23" customWidth="1"/>
    <col min="518" max="518" width="45" style="23" customWidth="1"/>
    <col min="519" max="519" width="25" style="23" customWidth="1"/>
    <col min="520" max="768" width="9.140625" style="23"/>
    <col min="769" max="769" width="13.7109375" style="23" customWidth="1"/>
    <col min="770" max="770" width="25.28515625" style="23" customWidth="1"/>
    <col min="771" max="771" width="21.42578125" style="23" customWidth="1"/>
    <col min="772" max="772" width="16.42578125" style="23" customWidth="1"/>
    <col min="773" max="773" width="15.85546875" style="23" customWidth="1"/>
    <col min="774" max="774" width="45" style="23" customWidth="1"/>
    <col min="775" max="775" width="25" style="23" customWidth="1"/>
    <col min="776" max="1024" width="9.140625" style="23"/>
    <col min="1025" max="1025" width="13.7109375" style="23" customWidth="1"/>
    <col min="1026" max="1026" width="25.28515625" style="23" customWidth="1"/>
    <col min="1027" max="1027" width="21.42578125" style="23" customWidth="1"/>
    <col min="1028" max="1028" width="16.42578125" style="23" customWidth="1"/>
    <col min="1029" max="1029" width="15.85546875" style="23" customWidth="1"/>
    <col min="1030" max="1030" width="45" style="23" customWidth="1"/>
    <col min="1031" max="1031" width="25" style="23" customWidth="1"/>
    <col min="1032" max="1280" width="9.140625" style="23"/>
    <col min="1281" max="1281" width="13.7109375" style="23" customWidth="1"/>
    <col min="1282" max="1282" width="25.28515625" style="23" customWidth="1"/>
    <col min="1283" max="1283" width="21.42578125" style="23" customWidth="1"/>
    <col min="1284" max="1284" width="16.42578125" style="23" customWidth="1"/>
    <col min="1285" max="1285" width="15.85546875" style="23" customWidth="1"/>
    <col min="1286" max="1286" width="45" style="23" customWidth="1"/>
    <col min="1287" max="1287" width="25" style="23" customWidth="1"/>
    <col min="1288" max="1536" width="9.140625" style="23"/>
    <col min="1537" max="1537" width="13.7109375" style="23" customWidth="1"/>
    <col min="1538" max="1538" width="25.28515625" style="23" customWidth="1"/>
    <col min="1539" max="1539" width="21.42578125" style="23" customWidth="1"/>
    <col min="1540" max="1540" width="16.42578125" style="23" customWidth="1"/>
    <col min="1541" max="1541" width="15.85546875" style="23" customWidth="1"/>
    <col min="1542" max="1542" width="45" style="23" customWidth="1"/>
    <col min="1543" max="1543" width="25" style="23" customWidth="1"/>
    <col min="1544" max="1792" width="9.140625" style="23"/>
    <col min="1793" max="1793" width="13.7109375" style="23" customWidth="1"/>
    <col min="1794" max="1794" width="25.28515625" style="23" customWidth="1"/>
    <col min="1795" max="1795" width="21.42578125" style="23" customWidth="1"/>
    <col min="1796" max="1796" width="16.42578125" style="23" customWidth="1"/>
    <col min="1797" max="1797" width="15.85546875" style="23" customWidth="1"/>
    <col min="1798" max="1798" width="45" style="23" customWidth="1"/>
    <col min="1799" max="1799" width="25" style="23" customWidth="1"/>
    <col min="1800" max="2048" width="9.140625" style="23"/>
    <col min="2049" max="2049" width="13.7109375" style="23" customWidth="1"/>
    <col min="2050" max="2050" width="25.28515625" style="23" customWidth="1"/>
    <col min="2051" max="2051" width="21.42578125" style="23" customWidth="1"/>
    <col min="2052" max="2052" width="16.42578125" style="23" customWidth="1"/>
    <col min="2053" max="2053" width="15.85546875" style="23" customWidth="1"/>
    <col min="2054" max="2054" width="45" style="23" customWidth="1"/>
    <col min="2055" max="2055" width="25" style="23" customWidth="1"/>
    <col min="2056" max="2304" width="9.140625" style="23"/>
    <col min="2305" max="2305" width="13.7109375" style="23" customWidth="1"/>
    <col min="2306" max="2306" width="25.28515625" style="23" customWidth="1"/>
    <col min="2307" max="2307" width="21.42578125" style="23" customWidth="1"/>
    <col min="2308" max="2308" width="16.42578125" style="23" customWidth="1"/>
    <col min="2309" max="2309" width="15.85546875" style="23" customWidth="1"/>
    <col min="2310" max="2310" width="45" style="23" customWidth="1"/>
    <col min="2311" max="2311" width="25" style="23" customWidth="1"/>
    <col min="2312" max="2560" width="9.140625" style="23"/>
    <col min="2561" max="2561" width="13.7109375" style="23" customWidth="1"/>
    <col min="2562" max="2562" width="25.28515625" style="23" customWidth="1"/>
    <col min="2563" max="2563" width="21.42578125" style="23" customWidth="1"/>
    <col min="2564" max="2564" width="16.42578125" style="23" customWidth="1"/>
    <col min="2565" max="2565" width="15.85546875" style="23" customWidth="1"/>
    <col min="2566" max="2566" width="45" style="23" customWidth="1"/>
    <col min="2567" max="2567" width="25" style="23" customWidth="1"/>
    <col min="2568" max="2816" width="9.140625" style="23"/>
    <col min="2817" max="2817" width="13.7109375" style="23" customWidth="1"/>
    <col min="2818" max="2818" width="25.28515625" style="23" customWidth="1"/>
    <col min="2819" max="2819" width="21.42578125" style="23" customWidth="1"/>
    <col min="2820" max="2820" width="16.42578125" style="23" customWidth="1"/>
    <col min="2821" max="2821" width="15.85546875" style="23" customWidth="1"/>
    <col min="2822" max="2822" width="45" style="23" customWidth="1"/>
    <col min="2823" max="2823" width="25" style="23" customWidth="1"/>
    <col min="2824" max="3072" width="9.140625" style="23"/>
    <col min="3073" max="3073" width="13.7109375" style="23" customWidth="1"/>
    <col min="3074" max="3074" width="25.28515625" style="23" customWidth="1"/>
    <col min="3075" max="3075" width="21.42578125" style="23" customWidth="1"/>
    <col min="3076" max="3076" width="16.42578125" style="23" customWidth="1"/>
    <col min="3077" max="3077" width="15.85546875" style="23" customWidth="1"/>
    <col min="3078" max="3078" width="45" style="23" customWidth="1"/>
    <col min="3079" max="3079" width="25" style="23" customWidth="1"/>
    <col min="3080" max="3328" width="9.140625" style="23"/>
    <col min="3329" max="3329" width="13.7109375" style="23" customWidth="1"/>
    <col min="3330" max="3330" width="25.28515625" style="23" customWidth="1"/>
    <col min="3331" max="3331" width="21.42578125" style="23" customWidth="1"/>
    <col min="3332" max="3332" width="16.42578125" style="23" customWidth="1"/>
    <col min="3333" max="3333" width="15.85546875" style="23" customWidth="1"/>
    <col min="3334" max="3334" width="45" style="23" customWidth="1"/>
    <col min="3335" max="3335" width="25" style="23" customWidth="1"/>
    <col min="3336" max="3584" width="9.140625" style="23"/>
    <col min="3585" max="3585" width="13.7109375" style="23" customWidth="1"/>
    <col min="3586" max="3586" width="25.28515625" style="23" customWidth="1"/>
    <col min="3587" max="3587" width="21.42578125" style="23" customWidth="1"/>
    <col min="3588" max="3588" width="16.42578125" style="23" customWidth="1"/>
    <col min="3589" max="3589" width="15.85546875" style="23" customWidth="1"/>
    <col min="3590" max="3590" width="45" style="23" customWidth="1"/>
    <col min="3591" max="3591" width="25" style="23" customWidth="1"/>
    <col min="3592" max="3840" width="9.140625" style="23"/>
    <col min="3841" max="3841" width="13.7109375" style="23" customWidth="1"/>
    <col min="3842" max="3842" width="25.28515625" style="23" customWidth="1"/>
    <col min="3843" max="3843" width="21.42578125" style="23" customWidth="1"/>
    <col min="3844" max="3844" width="16.42578125" style="23" customWidth="1"/>
    <col min="3845" max="3845" width="15.85546875" style="23" customWidth="1"/>
    <col min="3846" max="3846" width="45" style="23" customWidth="1"/>
    <col min="3847" max="3847" width="25" style="23" customWidth="1"/>
    <col min="3848" max="4096" width="9.140625" style="23"/>
    <col min="4097" max="4097" width="13.7109375" style="23" customWidth="1"/>
    <col min="4098" max="4098" width="25.28515625" style="23" customWidth="1"/>
    <col min="4099" max="4099" width="21.42578125" style="23" customWidth="1"/>
    <col min="4100" max="4100" width="16.42578125" style="23" customWidth="1"/>
    <col min="4101" max="4101" width="15.85546875" style="23" customWidth="1"/>
    <col min="4102" max="4102" width="45" style="23" customWidth="1"/>
    <col min="4103" max="4103" width="25" style="23" customWidth="1"/>
    <col min="4104" max="4352" width="9.140625" style="23"/>
    <col min="4353" max="4353" width="13.7109375" style="23" customWidth="1"/>
    <col min="4354" max="4354" width="25.28515625" style="23" customWidth="1"/>
    <col min="4355" max="4355" width="21.42578125" style="23" customWidth="1"/>
    <col min="4356" max="4356" width="16.42578125" style="23" customWidth="1"/>
    <col min="4357" max="4357" width="15.85546875" style="23" customWidth="1"/>
    <col min="4358" max="4358" width="45" style="23" customWidth="1"/>
    <col min="4359" max="4359" width="25" style="23" customWidth="1"/>
    <col min="4360" max="4608" width="9.140625" style="23"/>
    <col min="4609" max="4609" width="13.7109375" style="23" customWidth="1"/>
    <col min="4610" max="4610" width="25.28515625" style="23" customWidth="1"/>
    <col min="4611" max="4611" width="21.42578125" style="23" customWidth="1"/>
    <col min="4612" max="4612" width="16.42578125" style="23" customWidth="1"/>
    <col min="4613" max="4613" width="15.85546875" style="23" customWidth="1"/>
    <col min="4614" max="4614" width="45" style="23" customWidth="1"/>
    <col min="4615" max="4615" width="25" style="23" customWidth="1"/>
    <col min="4616" max="4864" width="9.140625" style="23"/>
    <col min="4865" max="4865" width="13.7109375" style="23" customWidth="1"/>
    <col min="4866" max="4866" width="25.28515625" style="23" customWidth="1"/>
    <col min="4867" max="4867" width="21.42578125" style="23" customWidth="1"/>
    <col min="4868" max="4868" width="16.42578125" style="23" customWidth="1"/>
    <col min="4869" max="4869" width="15.85546875" style="23" customWidth="1"/>
    <col min="4870" max="4870" width="45" style="23" customWidth="1"/>
    <col min="4871" max="4871" width="25" style="23" customWidth="1"/>
    <col min="4872" max="5120" width="9.140625" style="23"/>
    <col min="5121" max="5121" width="13.7109375" style="23" customWidth="1"/>
    <col min="5122" max="5122" width="25.28515625" style="23" customWidth="1"/>
    <col min="5123" max="5123" width="21.42578125" style="23" customWidth="1"/>
    <col min="5124" max="5124" width="16.42578125" style="23" customWidth="1"/>
    <col min="5125" max="5125" width="15.85546875" style="23" customWidth="1"/>
    <col min="5126" max="5126" width="45" style="23" customWidth="1"/>
    <col min="5127" max="5127" width="25" style="23" customWidth="1"/>
    <col min="5128" max="5376" width="9.140625" style="23"/>
    <col min="5377" max="5377" width="13.7109375" style="23" customWidth="1"/>
    <col min="5378" max="5378" width="25.28515625" style="23" customWidth="1"/>
    <col min="5379" max="5379" width="21.42578125" style="23" customWidth="1"/>
    <col min="5380" max="5380" width="16.42578125" style="23" customWidth="1"/>
    <col min="5381" max="5381" width="15.85546875" style="23" customWidth="1"/>
    <col min="5382" max="5382" width="45" style="23" customWidth="1"/>
    <col min="5383" max="5383" width="25" style="23" customWidth="1"/>
    <col min="5384" max="5632" width="9.140625" style="23"/>
    <col min="5633" max="5633" width="13.7109375" style="23" customWidth="1"/>
    <col min="5634" max="5634" width="25.28515625" style="23" customWidth="1"/>
    <col min="5635" max="5635" width="21.42578125" style="23" customWidth="1"/>
    <col min="5636" max="5636" width="16.42578125" style="23" customWidth="1"/>
    <col min="5637" max="5637" width="15.85546875" style="23" customWidth="1"/>
    <col min="5638" max="5638" width="45" style="23" customWidth="1"/>
    <col min="5639" max="5639" width="25" style="23" customWidth="1"/>
    <col min="5640" max="5888" width="9.140625" style="23"/>
    <col min="5889" max="5889" width="13.7109375" style="23" customWidth="1"/>
    <col min="5890" max="5890" width="25.28515625" style="23" customWidth="1"/>
    <col min="5891" max="5891" width="21.42578125" style="23" customWidth="1"/>
    <col min="5892" max="5892" width="16.42578125" style="23" customWidth="1"/>
    <col min="5893" max="5893" width="15.85546875" style="23" customWidth="1"/>
    <col min="5894" max="5894" width="45" style="23" customWidth="1"/>
    <col min="5895" max="5895" width="25" style="23" customWidth="1"/>
    <col min="5896" max="6144" width="9.140625" style="23"/>
    <col min="6145" max="6145" width="13.7109375" style="23" customWidth="1"/>
    <col min="6146" max="6146" width="25.28515625" style="23" customWidth="1"/>
    <col min="6147" max="6147" width="21.42578125" style="23" customWidth="1"/>
    <col min="6148" max="6148" width="16.42578125" style="23" customWidth="1"/>
    <col min="6149" max="6149" width="15.85546875" style="23" customWidth="1"/>
    <col min="6150" max="6150" width="45" style="23" customWidth="1"/>
    <col min="6151" max="6151" width="25" style="23" customWidth="1"/>
    <col min="6152" max="6400" width="9.140625" style="23"/>
    <col min="6401" max="6401" width="13.7109375" style="23" customWidth="1"/>
    <col min="6402" max="6402" width="25.28515625" style="23" customWidth="1"/>
    <col min="6403" max="6403" width="21.42578125" style="23" customWidth="1"/>
    <col min="6404" max="6404" width="16.42578125" style="23" customWidth="1"/>
    <col min="6405" max="6405" width="15.85546875" style="23" customWidth="1"/>
    <col min="6406" max="6406" width="45" style="23" customWidth="1"/>
    <col min="6407" max="6407" width="25" style="23" customWidth="1"/>
    <col min="6408" max="6656" width="9.140625" style="23"/>
    <col min="6657" max="6657" width="13.7109375" style="23" customWidth="1"/>
    <col min="6658" max="6658" width="25.28515625" style="23" customWidth="1"/>
    <col min="6659" max="6659" width="21.42578125" style="23" customWidth="1"/>
    <col min="6660" max="6660" width="16.42578125" style="23" customWidth="1"/>
    <col min="6661" max="6661" width="15.85546875" style="23" customWidth="1"/>
    <col min="6662" max="6662" width="45" style="23" customWidth="1"/>
    <col min="6663" max="6663" width="25" style="23" customWidth="1"/>
    <col min="6664" max="6912" width="9.140625" style="23"/>
    <col min="6913" max="6913" width="13.7109375" style="23" customWidth="1"/>
    <col min="6914" max="6914" width="25.28515625" style="23" customWidth="1"/>
    <col min="6915" max="6915" width="21.42578125" style="23" customWidth="1"/>
    <col min="6916" max="6916" width="16.42578125" style="23" customWidth="1"/>
    <col min="6917" max="6917" width="15.85546875" style="23" customWidth="1"/>
    <col min="6918" max="6918" width="45" style="23" customWidth="1"/>
    <col min="6919" max="6919" width="25" style="23" customWidth="1"/>
    <col min="6920" max="7168" width="9.140625" style="23"/>
    <col min="7169" max="7169" width="13.7109375" style="23" customWidth="1"/>
    <col min="7170" max="7170" width="25.28515625" style="23" customWidth="1"/>
    <col min="7171" max="7171" width="21.42578125" style="23" customWidth="1"/>
    <col min="7172" max="7172" width="16.42578125" style="23" customWidth="1"/>
    <col min="7173" max="7173" width="15.85546875" style="23" customWidth="1"/>
    <col min="7174" max="7174" width="45" style="23" customWidth="1"/>
    <col min="7175" max="7175" width="25" style="23" customWidth="1"/>
    <col min="7176" max="7424" width="9.140625" style="23"/>
    <col min="7425" max="7425" width="13.7109375" style="23" customWidth="1"/>
    <col min="7426" max="7426" width="25.28515625" style="23" customWidth="1"/>
    <col min="7427" max="7427" width="21.42578125" style="23" customWidth="1"/>
    <col min="7428" max="7428" width="16.42578125" style="23" customWidth="1"/>
    <col min="7429" max="7429" width="15.85546875" style="23" customWidth="1"/>
    <col min="7430" max="7430" width="45" style="23" customWidth="1"/>
    <col min="7431" max="7431" width="25" style="23" customWidth="1"/>
    <col min="7432" max="7680" width="9.140625" style="23"/>
    <col min="7681" max="7681" width="13.7109375" style="23" customWidth="1"/>
    <col min="7682" max="7682" width="25.28515625" style="23" customWidth="1"/>
    <col min="7683" max="7683" width="21.42578125" style="23" customWidth="1"/>
    <col min="7684" max="7684" width="16.42578125" style="23" customWidth="1"/>
    <col min="7685" max="7685" width="15.85546875" style="23" customWidth="1"/>
    <col min="7686" max="7686" width="45" style="23" customWidth="1"/>
    <col min="7687" max="7687" width="25" style="23" customWidth="1"/>
    <col min="7688" max="7936" width="9.140625" style="23"/>
    <col min="7937" max="7937" width="13.7109375" style="23" customWidth="1"/>
    <col min="7938" max="7938" width="25.28515625" style="23" customWidth="1"/>
    <col min="7939" max="7939" width="21.42578125" style="23" customWidth="1"/>
    <col min="7940" max="7940" width="16.42578125" style="23" customWidth="1"/>
    <col min="7941" max="7941" width="15.85546875" style="23" customWidth="1"/>
    <col min="7942" max="7942" width="45" style="23" customWidth="1"/>
    <col min="7943" max="7943" width="25" style="23" customWidth="1"/>
    <col min="7944" max="8192" width="9.140625" style="23"/>
    <col min="8193" max="8193" width="13.7109375" style="23" customWidth="1"/>
    <col min="8194" max="8194" width="25.28515625" style="23" customWidth="1"/>
    <col min="8195" max="8195" width="21.42578125" style="23" customWidth="1"/>
    <col min="8196" max="8196" width="16.42578125" style="23" customWidth="1"/>
    <col min="8197" max="8197" width="15.85546875" style="23" customWidth="1"/>
    <col min="8198" max="8198" width="45" style="23" customWidth="1"/>
    <col min="8199" max="8199" width="25" style="23" customWidth="1"/>
    <col min="8200" max="8448" width="9.140625" style="23"/>
    <col min="8449" max="8449" width="13.7109375" style="23" customWidth="1"/>
    <col min="8450" max="8450" width="25.28515625" style="23" customWidth="1"/>
    <col min="8451" max="8451" width="21.42578125" style="23" customWidth="1"/>
    <col min="8452" max="8452" width="16.42578125" style="23" customWidth="1"/>
    <col min="8453" max="8453" width="15.85546875" style="23" customWidth="1"/>
    <col min="8454" max="8454" width="45" style="23" customWidth="1"/>
    <col min="8455" max="8455" width="25" style="23" customWidth="1"/>
    <col min="8456" max="8704" width="9.140625" style="23"/>
    <col min="8705" max="8705" width="13.7109375" style="23" customWidth="1"/>
    <col min="8706" max="8706" width="25.28515625" style="23" customWidth="1"/>
    <col min="8707" max="8707" width="21.42578125" style="23" customWidth="1"/>
    <col min="8708" max="8708" width="16.42578125" style="23" customWidth="1"/>
    <col min="8709" max="8709" width="15.85546875" style="23" customWidth="1"/>
    <col min="8710" max="8710" width="45" style="23" customWidth="1"/>
    <col min="8711" max="8711" width="25" style="23" customWidth="1"/>
    <col min="8712" max="8960" width="9.140625" style="23"/>
    <col min="8961" max="8961" width="13.7109375" style="23" customWidth="1"/>
    <col min="8962" max="8962" width="25.28515625" style="23" customWidth="1"/>
    <col min="8963" max="8963" width="21.42578125" style="23" customWidth="1"/>
    <col min="8964" max="8964" width="16.42578125" style="23" customWidth="1"/>
    <col min="8965" max="8965" width="15.85546875" style="23" customWidth="1"/>
    <col min="8966" max="8966" width="45" style="23" customWidth="1"/>
    <col min="8967" max="8967" width="25" style="23" customWidth="1"/>
    <col min="8968" max="9216" width="9.140625" style="23"/>
    <col min="9217" max="9217" width="13.7109375" style="23" customWidth="1"/>
    <col min="9218" max="9218" width="25.28515625" style="23" customWidth="1"/>
    <col min="9219" max="9219" width="21.42578125" style="23" customWidth="1"/>
    <col min="9220" max="9220" width="16.42578125" style="23" customWidth="1"/>
    <col min="9221" max="9221" width="15.85546875" style="23" customWidth="1"/>
    <col min="9222" max="9222" width="45" style="23" customWidth="1"/>
    <col min="9223" max="9223" width="25" style="23" customWidth="1"/>
    <col min="9224" max="9472" width="9.140625" style="23"/>
    <col min="9473" max="9473" width="13.7109375" style="23" customWidth="1"/>
    <col min="9474" max="9474" width="25.28515625" style="23" customWidth="1"/>
    <col min="9475" max="9475" width="21.42578125" style="23" customWidth="1"/>
    <col min="9476" max="9476" width="16.42578125" style="23" customWidth="1"/>
    <col min="9477" max="9477" width="15.85546875" style="23" customWidth="1"/>
    <col min="9478" max="9478" width="45" style="23" customWidth="1"/>
    <col min="9479" max="9479" width="25" style="23" customWidth="1"/>
    <col min="9480" max="9728" width="9.140625" style="23"/>
    <col min="9729" max="9729" width="13.7109375" style="23" customWidth="1"/>
    <col min="9730" max="9730" width="25.28515625" style="23" customWidth="1"/>
    <col min="9731" max="9731" width="21.42578125" style="23" customWidth="1"/>
    <col min="9732" max="9732" width="16.42578125" style="23" customWidth="1"/>
    <col min="9733" max="9733" width="15.85546875" style="23" customWidth="1"/>
    <col min="9734" max="9734" width="45" style="23" customWidth="1"/>
    <col min="9735" max="9735" width="25" style="23" customWidth="1"/>
    <col min="9736" max="9984" width="9.140625" style="23"/>
    <col min="9985" max="9985" width="13.7109375" style="23" customWidth="1"/>
    <col min="9986" max="9986" width="25.28515625" style="23" customWidth="1"/>
    <col min="9987" max="9987" width="21.42578125" style="23" customWidth="1"/>
    <col min="9988" max="9988" width="16.42578125" style="23" customWidth="1"/>
    <col min="9989" max="9989" width="15.85546875" style="23" customWidth="1"/>
    <col min="9990" max="9990" width="45" style="23" customWidth="1"/>
    <col min="9991" max="9991" width="25" style="23" customWidth="1"/>
    <col min="9992" max="10240" width="9.140625" style="23"/>
    <col min="10241" max="10241" width="13.7109375" style="23" customWidth="1"/>
    <col min="10242" max="10242" width="25.28515625" style="23" customWidth="1"/>
    <col min="10243" max="10243" width="21.42578125" style="23" customWidth="1"/>
    <col min="10244" max="10244" width="16.42578125" style="23" customWidth="1"/>
    <col min="10245" max="10245" width="15.85546875" style="23" customWidth="1"/>
    <col min="10246" max="10246" width="45" style="23" customWidth="1"/>
    <col min="10247" max="10247" width="25" style="23" customWidth="1"/>
    <col min="10248" max="10496" width="9.140625" style="23"/>
    <col min="10497" max="10497" width="13.7109375" style="23" customWidth="1"/>
    <col min="10498" max="10498" width="25.28515625" style="23" customWidth="1"/>
    <col min="10499" max="10499" width="21.42578125" style="23" customWidth="1"/>
    <col min="10500" max="10500" width="16.42578125" style="23" customWidth="1"/>
    <col min="10501" max="10501" width="15.85546875" style="23" customWidth="1"/>
    <col min="10502" max="10502" width="45" style="23" customWidth="1"/>
    <col min="10503" max="10503" width="25" style="23" customWidth="1"/>
    <col min="10504" max="10752" width="9.140625" style="23"/>
    <col min="10753" max="10753" width="13.7109375" style="23" customWidth="1"/>
    <col min="10754" max="10754" width="25.28515625" style="23" customWidth="1"/>
    <col min="10755" max="10755" width="21.42578125" style="23" customWidth="1"/>
    <col min="10756" max="10756" width="16.42578125" style="23" customWidth="1"/>
    <col min="10757" max="10757" width="15.85546875" style="23" customWidth="1"/>
    <col min="10758" max="10758" width="45" style="23" customWidth="1"/>
    <col min="10759" max="10759" width="25" style="23" customWidth="1"/>
    <col min="10760" max="11008" width="9.140625" style="23"/>
    <col min="11009" max="11009" width="13.7109375" style="23" customWidth="1"/>
    <col min="11010" max="11010" width="25.28515625" style="23" customWidth="1"/>
    <col min="11011" max="11011" width="21.42578125" style="23" customWidth="1"/>
    <col min="11012" max="11012" width="16.42578125" style="23" customWidth="1"/>
    <col min="11013" max="11013" width="15.85546875" style="23" customWidth="1"/>
    <col min="11014" max="11014" width="45" style="23" customWidth="1"/>
    <col min="11015" max="11015" width="25" style="23" customWidth="1"/>
    <col min="11016" max="11264" width="9.140625" style="23"/>
    <col min="11265" max="11265" width="13.7109375" style="23" customWidth="1"/>
    <col min="11266" max="11266" width="25.28515625" style="23" customWidth="1"/>
    <col min="11267" max="11267" width="21.42578125" style="23" customWidth="1"/>
    <col min="11268" max="11268" width="16.42578125" style="23" customWidth="1"/>
    <col min="11269" max="11269" width="15.85546875" style="23" customWidth="1"/>
    <col min="11270" max="11270" width="45" style="23" customWidth="1"/>
    <col min="11271" max="11271" width="25" style="23" customWidth="1"/>
    <col min="11272" max="11520" width="9.140625" style="23"/>
    <col min="11521" max="11521" width="13.7109375" style="23" customWidth="1"/>
    <col min="11522" max="11522" width="25.28515625" style="23" customWidth="1"/>
    <col min="11523" max="11523" width="21.42578125" style="23" customWidth="1"/>
    <col min="11524" max="11524" width="16.42578125" style="23" customWidth="1"/>
    <col min="11525" max="11525" width="15.85546875" style="23" customWidth="1"/>
    <col min="11526" max="11526" width="45" style="23" customWidth="1"/>
    <col min="11527" max="11527" width="25" style="23" customWidth="1"/>
    <col min="11528" max="11776" width="9.140625" style="23"/>
    <col min="11777" max="11777" width="13.7109375" style="23" customWidth="1"/>
    <col min="11778" max="11778" width="25.28515625" style="23" customWidth="1"/>
    <col min="11779" max="11779" width="21.42578125" style="23" customWidth="1"/>
    <col min="11780" max="11780" width="16.42578125" style="23" customWidth="1"/>
    <col min="11781" max="11781" width="15.85546875" style="23" customWidth="1"/>
    <col min="11782" max="11782" width="45" style="23" customWidth="1"/>
    <col min="11783" max="11783" width="25" style="23" customWidth="1"/>
    <col min="11784" max="12032" width="9.140625" style="23"/>
    <col min="12033" max="12033" width="13.7109375" style="23" customWidth="1"/>
    <col min="12034" max="12034" width="25.28515625" style="23" customWidth="1"/>
    <col min="12035" max="12035" width="21.42578125" style="23" customWidth="1"/>
    <col min="12036" max="12036" width="16.42578125" style="23" customWidth="1"/>
    <col min="12037" max="12037" width="15.85546875" style="23" customWidth="1"/>
    <col min="12038" max="12038" width="45" style="23" customWidth="1"/>
    <col min="12039" max="12039" width="25" style="23" customWidth="1"/>
    <col min="12040" max="12288" width="9.140625" style="23"/>
    <col min="12289" max="12289" width="13.7109375" style="23" customWidth="1"/>
    <col min="12290" max="12290" width="25.28515625" style="23" customWidth="1"/>
    <col min="12291" max="12291" width="21.42578125" style="23" customWidth="1"/>
    <col min="12292" max="12292" width="16.42578125" style="23" customWidth="1"/>
    <col min="12293" max="12293" width="15.85546875" style="23" customWidth="1"/>
    <col min="12294" max="12294" width="45" style="23" customWidth="1"/>
    <col min="12295" max="12295" width="25" style="23" customWidth="1"/>
    <col min="12296" max="12544" width="9.140625" style="23"/>
    <col min="12545" max="12545" width="13.7109375" style="23" customWidth="1"/>
    <col min="12546" max="12546" width="25.28515625" style="23" customWidth="1"/>
    <col min="12547" max="12547" width="21.42578125" style="23" customWidth="1"/>
    <col min="12548" max="12548" width="16.42578125" style="23" customWidth="1"/>
    <col min="12549" max="12549" width="15.85546875" style="23" customWidth="1"/>
    <col min="12550" max="12550" width="45" style="23" customWidth="1"/>
    <col min="12551" max="12551" width="25" style="23" customWidth="1"/>
    <col min="12552" max="12800" width="9.140625" style="23"/>
    <col min="12801" max="12801" width="13.7109375" style="23" customWidth="1"/>
    <col min="12802" max="12802" width="25.28515625" style="23" customWidth="1"/>
    <col min="12803" max="12803" width="21.42578125" style="23" customWidth="1"/>
    <col min="12804" max="12804" width="16.42578125" style="23" customWidth="1"/>
    <col min="12805" max="12805" width="15.85546875" style="23" customWidth="1"/>
    <col min="12806" max="12806" width="45" style="23" customWidth="1"/>
    <col min="12807" max="12807" width="25" style="23" customWidth="1"/>
    <col min="12808" max="13056" width="9.140625" style="23"/>
    <col min="13057" max="13057" width="13.7109375" style="23" customWidth="1"/>
    <col min="13058" max="13058" width="25.28515625" style="23" customWidth="1"/>
    <col min="13059" max="13059" width="21.42578125" style="23" customWidth="1"/>
    <col min="13060" max="13060" width="16.42578125" style="23" customWidth="1"/>
    <col min="13061" max="13061" width="15.85546875" style="23" customWidth="1"/>
    <col min="13062" max="13062" width="45" style="23" customWidth="1"/>
    <col min="13063" max="13063" width="25" style="23" customWidth="1"/>
    <col min="13064" max="13312" width="9.140625" style="23"/>
    <col min="13313" max="13313" width="13.7109375" style="23" customWidth="1"/>
    <col min="13314" max="13314" width="25.28515625" style="23" customWidth="1"/>
    <col min="13315" max="13315" width="21.42578125" style="23" customWidth="1"/>
    <col min="13316" max="13316" width="16.42578125" style="23" customWidth="1"/>
    <col min="13317" max="13317" width="15.85546875" style="23" customWidth="1"/>
    <col min="13318" max="13318" width="45" style="23" customWidth="1"/>
    <col min="13319" max="13319" width="25" style="23" customWidth="1"/>
    <col min="13320" max="13568" width="9.140625" style="23"/>
    <col min="13569" max="13569" width="13.7109375" style="23" customWidth="1"/>
    <col min="13570" max="13570" width="25.28515625" style="23" customWidth="1"/>
    <col min="13571" max="13571" width="21.42578125" style="23" customWidth="1"/>
    <col min="13572" max="13572" width="16.42578125" style="23" customWidth="1"/>
    <col min="13573" max="13573" width="15.85546875" style="23" customWidth="1"/>
    <col min="13574" max="13574" width="45" style="23" customWidth="1"/>
    <col min="13575" max="13575" width="25" style="23" customWidth="1"/>
    <col min="13576" max="13824" width="9.140625" style="23"/>
    <col min="13825" max="13825" width="13.7109375" style="23" customWidth="1"/>
    <col min="13826" max="13826" width="25.28515625" style="23" customWidth="1"/>
    <col min="13827" max="13827" width="21.42578125" style="23" customWidth="1"/>
    <col min="13828" max="13828" width="16.42578125" style="23" customWidth="1"/>
    <col min="13829" max="13829" width="15.85546875" style="23" customWidth="1"/>
    <col min="13830" max="13830" width="45" style="23" customWidth="1"/>
    <col min="13831" max="13831" width="25" style="23" customWidth="1"/>
    <col min="13832" max="14080" width="9.140625" style="23"/>
    <col min="14081" max="14081" width="13.7109375" style="23" customWidth="1"/>
    <col min="14082" max="14082" width="25.28515625" style="23" customWidth="1"/>
    <col min="14083" max="14083" width="21.42578125" style="23" customWidth="1"/>
    <col min="14084" max="14084" width="16.42578125" style="23" customWidth="1"/>
    <col min="14085" max="14085" width="15.85546875" style="23" customWidth="1"/>
    <col min="14086" max="14086" width="45" style="23" customWidth="1"/>
    <col min="14087" max="14087" width="25" style="23" customWidth="1"/>
    <col min="14088" max="14336" width="9.140625" style="23"/>
    <col min="14337" max="14337" width="13.7109375" style="23" customWidth="1"/>
    <col min="14338" max="14338" width="25.28515625" style="23" customWidth="1"/>
    <col min="14339" max="14339" width="21.42578125" style="23" customWidth="1"/>
    <col min="14340" max="14340" width="16.42578125" style="23" customWidth="1"/>
    <col min="14341" max="14341" width="15.85546875" style="23" customWidth="1"/>
    <col min="14342" max="14342" width="45" style="23" customWidth="1"/>
    <col min="14343" max="14343" width="25" style="23" customWidth="1"/>
    <col min="14344" max="14592" width="9.140625" style="23"/>
    <col min="14593" max="14593" width="13.7109375" style="23" customWidth="1"/>
    <col min="14594" max="14594" width="25.28515625" style="23" customWidth="1"/>
    <col min="14595" max="14595" width="21.42578125" style="23" customWidth="1"/>
    <col min="14596" max="14596" width="16.42578125" style="23" customWidth="1"/>
    <col min="14597" max="14597" width="15.85546875" style="23" customWidth="1"/>
    <col min="14598" max="14598" width="45" style="23" customWidth="1"/>
    <col min="14599" max="14599" width="25" style="23" customWidth="1"/>
    <col min="14600" max="14848" width="9.140625" style="23"/>
    <col min="14849" max="14849" width="13.7109375" style="23" customWidth="1"/>
    <col min="14850" max="14850" width="25.28515625" style="23" customWidth="1"/>
    <col min="14851" max="14851" width="21.42578125" style="23" customWidth="1"/>
    <col min="14852" max="14852" width="16.42578125" style="23" customWidth="1"/>
    <col min="14853" max="14853" width="15.85546875" style="23" customWidth="1"/>
    <col min="14854" max="14854" width="45" style="23" customWidth="1"/>
    <col min="14855" max="14855" width="25" style="23" customWidth="1"/>
    <col min="14856" max="15104" width="9.140625" style="23"/>
    <col min="15105" max="15105" width="13.7109375" style="23" customWidth="1"/>
    <col min="15106" max="15106" width="25.28515625" style="23" customWidth="1"/>
    <col min="15107" max="15107" width="21.42578125" style="23" customWidth="1"/>
    <col min="15108" max="15108" width="16.42578125" style="23" customWidth="1"/>
    <col min="15109" max="15109" width="15.85546875" style="23" customWidth="1"/>
    <col min="15110" max="15110" width="45" style="23" customWidth="1"/>
    <col min="15111" max="15111" width="25" style="23" customWidth="1"/>
    <col min="15112" max="15360" width="9.140625" style="23"/>
    <col min="15361" max="15361" width="13.7109375" style="23" customWidth="1"/>
    <col min="15362" max="15362" width="25.28515625" style="23" customWidth="1"/>
    <col min="15363" max="15363" width="21.42578125" style="23" customWidth="1"/>
    <col min="15364" max="15364" width="16.42578125" style="23" customWidth="1"/>
    <col min="15365" max="15365" width="15.85546875" style="23" customWidth="1"/>
    <col min="15366" max="15366" width="45" style="23" customWidth="1"/>
    <col min="15367" max="15367" width="25" style="23" customWidth="1"/>
    <col min="15368" max="15616" width="9.140625" style="23"/>
    <col min="15617" max="15617" width="13.7109375" style="23" customWidth="1"/>
    <col min="15618" max="15618" width="25.28515625" style="23" customWidth="1"/>
    <col min="15619" max="15619" width="21.42578125" style="23" customWidth="1"/>
    <col min="15620" max="15620" width="16.42578125" style="23" customWidth="1"/>
    <col min="15621" max="15621" width="15.85546875" style="23" customWidth="1"/>
    <col min="15622" max="15622" width="45" style="23" customWidth="1"/>
    <col min="15623" max="15623" width="25" style="23" customWidth="1"/>
    <col min="15624" max="15872" width="9.140625" style="23"/>
    <col min="15873" max="15873" width="13.7109375" style="23" customWidth="1"/>
    <col min="15874" max="15874" width="25.28515625" style="23" customWidth="1"/>
    <col min="15875" max="15875" width="21.42578125" style="23" customWidth="1"/>
    <col min="15876" max="15876" width="16.42578125" style="23" customWidth="1"/>
    <col min="15877" max="15877" width="15.85546875" style="23" customWidth="1"/>
    <col min="15878" max="15878" width="45" style="23" customWidth="1"/>
    <col min="15879" max="15879" width="25" style="23" customWidth="1"/>
    <col min="15880" max="16128" width="9.140625" style="23"/>
    <col min="16129" max="16129" width="13.7109375" style="23" customWidth="1"/>
    <col min="16130" max="16130" width="25.28515625" style="23" customWidth="1"/>
    <col min="16131" max="16131" width="21.42578125" style="23" customWidth="1"/>
    <col min="16132" max="16132" width="16.42578125" style="23" customWidth="1"/>
    <col min="16133" max="16133" width="15.85546875" style="23" customWidth="1"/>
    <col min="16134" max="16134" width="45" style="23" customWidth="1"/>
    <col min="16135" max="16135" width="25" style="23" customWidth="1"/>
    <col min="16136" max="16384" width="9.140625" style="23"/>
  </cols>
  <sheetData>
    <row r="1" spans="1:7" s="11" customFormat="1" ht="17.25">
      <c r="A1" s="10"/>
      <c r="B1" s="10"/>
      <c r="C1" s="24"/>
      <c r="D1" s="276" t="s">
        <v>249</v>
      </c>
      <c r="E1" s="276"/>
      <c r="F1" s="276"/>
      <c r="G1" s="276"/>
    </row>
    <row r="2" spans="1:7" s="11" customFormat="1" ht="17.25">
      <c r="A2" s="10"/>
      <c r="B2" s="10"/>
      <c r="C2" s="276" t="s">
        <v>85</v>
      </c>
      <c r="D2" s="276"/>
      <c r="E2" s="276"/>
      <c r="F2" s="276"/>
      <c r="G2" s="276"/>
    </row>
    <row r="3" spans="1:7" s="11" customFormat="1" ht="17.25">
      <c r="A3" s="10"/>
      <c r="B3" s="10"/>
      <c r="C3" s="276" t="s">
        <v>67</v>
      </c>
      <c r="D3" s="276"/>
      <c r="E3" s="276"/>
      <c r="F3" s="276"/>
      <c r="G3" s="276"/>
    </row>
    <row r="4" spans="1:7" s="11" customFormat="1" ht="17.25">
      <c r="A4" s="10"/>
      <c r="B4" s="10"/>
      <c r="C4" s="277"/>
      <c r="D4" s="277"/>
      <c r="E4" s="277"/>
      <c r="F4" s="12"/>
      <c r="G4" s="12"/>
    </row>
    <row r="5" spans="1:7" s="11" customFormat="1" ht="17.25">
      <c r="A5" s="10"/>
      <c r="B5" s="10"/>
      <c r="C5" s="277"/>
      <c r="D5" s="277"/>
      <c r="E5" s="277"/>
      <c r="F5" s="12"/>
      <c r="G5" s="12"/>
    </row>
    <row r="6" spans="1:7" s="11" customFormat="1" ht="50.25" customHeight="1">
      <c r="A6" s="278" t="s">
        <v>223</v>
      </c>
      <c r="B6" s="278"/>
      <c r="C6" s="278"/>
      <c r="D6" s="278"/>
      <c r="E6" s="278"/>
      <c r="F6" s="278"/>
      <c r="G6" s="278"/>
    </row>
    <row r="7" spans="1:7" s="11" customFormat="1" ht="38.25" customHeight="1">
      <c r="A7" s="13"/>
      <c r="B7" s="13"/>
      <c r="C7" s="14"/>
      <c r="D7" s="14"/>
      <c r="E7" s="14"/>
      <c r="F7" s="13"/>
      <c r="G7" s="4" t="s">
        <v>49</v>
      </c>
    </row>
    <row r="8" spans="1:7" s="11" customFormat="1" ht="90.75" customHeight="1">
      <c r="A8" s="279" t="s">
        <v>1</v>
      </c>
      <c r="B8" s="280"/>
      <c r="C8" s="281" t="s">
        <v>2</v>
      </c>
      <c r="D8" s="281"/>
      <c r="E8" s="281"/>
      <c r="F8" s="281" t="s">
        <v>3</v>
      </c>
      <c r="G8" s="15" t="s">
        <v>37</v>
      </c>
    </row>
    <row r="9" spans="1:7" s="11" customFormat="1" ht="24.75" customHeight="1">
      <c r="A9" s="15" t="s">
        <v>5</v>
      </c>
      <c r="B9" s="15" t="s">
        <v>6</v>
      </c>
      <c r="C9" s="281"/>
      <c r="D9" s="281"/>
      <c r="E9" s="281"/>
      <c r="F9" s="281"/>
      <c r="G9" s="16" t="s">
        <v>4</v>
      </c>
    </row>
    <row r="10" spans="1:7" s="11" customFormat="1" ht="17.25">
      <c r="A10" s="17">
        <v>1</v>
      </c>
      <c r="B10" s="17">
        <v>2</v>
      </c>
      <c r="C10" s="282">
        <v>3</v>
      </c>
      <c r="D10" s="282"/>
      <c r="E10" s="282"/>
      <c r="F10" s="17">
        <v>4</v>
      </c>
      <c r="G10" s="18">
        <v>5</v>
      </c>
    </row>
    <row r="11" spans="1:7" s="11" customFormat="1" ht="27" customHeight="1">
      <c r="A11" s="283" t="s">
        <v>68</v>
      </c>
      <c r="B11" s="283"/>
      <c r="C11" s="283"/>
      <c r="D11" s="283"/>
      <c r="E11" s="283"/>
      <c r="F11" s="283"/>
      <c r="G11" s="19">
        <f>+G12</f>
        <v>-358001.9</v>
      </c>
    </row>
    <row r="12" spans="1:7" s="11" customFormat="1" ht="27" customHeight="1">
      <c r="A12" s="267" t="s">
        <v>8</v>
      </c>
      <c r="B12" s="268"/>
      <c r="C12" s="268"/>
      <c r="D12" s="268"/>
      <c r="E12" s="268"/>
      <c r="F12" s="269"/>
      <c r="G12" s="20">
        <f>+G13+G22+G2+G16+G19</f>
        <v>-358001.9</v>
      </c>
    </row>
    <row r="13" spans="1:7" s="11" customFormat="1" ht="36.75" customHeight="1">
      <c r="A13" s="21">
        <v>1022</v>
      </c>
      <c r="B13" s="271" t="str">
        <f>+'Հավելված 1'!D9</f>
        <v>Գյուղատնտեսության խթանման ծրագիր</v>
      </c>
      <c r="C13" s="272"/>
      <c r="D13" s="272"/>
      <c r="E13" s="273"/>
      <c r="F13" s="22"/>
      <c r="G13" s="20">
        <f>+G14</f>
        <v>-18632.3</v>
      </c>
    </row>
    <row r="14" spans="1:7" customFormat="1" ht="60.75" customHeight="1">
      <c r="A14" s="270"/>
      <c r="B14" s="32">
        <v>11002</v>
      </c>
      <c r="C14" s="204" t="s">
        <v>164</v>
      </c>
      <c r="D14" s="205"/>
      <c r="E14" s="206"/>
      <c r="F14" s="3" t="s">
        <v>8</v>
      </c>
      <c r="G14" s="117">
        <f>+G15</f>
        <v>-18632.3</v>
      </c>
    </row>
    <row r="15" spans="1:7" customFormat="1" ht="30" customHeight="1">
      <c r="A15" s="270"/>
      <c r="B15" s="118"/>
      <c r="C15" s="271"/>
      <c r="D15" s="272"/>
      <c r="E15" s="273"/>
      <c r="F15" s="119" t="s">
        <v>169</v>
      </c>
      <c r="G15" s="120">
        <f>+'Հավելված 2'!G48</f>
        <v>-18632.3</v>
      </c>
    </row>
    <row r="16" spans="1:7" ht="17.25" customHeight="1">
      <c r="A16" s="21">
        <v>1059</v>
      </c>
      <c r="B16" s="262" t="s">
        <v>207</v>
      </c>
      <c r="C16" s="263"/>
      <c r="D16" s="263"/>
      <c r="E16" s="264"/>
      <c r="F16" s="80"/>
      <c r="G16" s="20">
        <f>+G17</f>
        <v>5041.7</v>
      </c>
    </row>
    <row r="17" spans="1:7" ht="34.5" customHeight="1">
      <c r="A17" s="265"/>
      <c r="B17" s="32">
        <v>11010</v>
      </c>
      <c r="C17" s="204" t="s">
        <v>208</v>
      </c>
      <c r="D17" s="205"/>
      <c r="E17" s="206"/>
      <c r="F17" s="3" t="s">
        <v>8</v>
      </c>
      <c r="G17" s="31">
        <f>G18</f>
        <v>5041.7</v>
      </c>
    </row>
    <row r="18" spans="1:7" ht="33">
      <c r="A18" s="266"/>
      <c r="B18" s="33"/>
      <c r="C18" s="34"/>
      <c r="D18" s="34"/>
      <c r="E18" s="34"/>
      <c r="F18" s="81" t="s">
        <v>209</v>
      </c>
      <c r="G18" s="30">
        <f>+'Հավելված 2'!G127</f>
        <v>5041.7</v>
      </c>
    </row>
    <row r="19" spans="1:7" ht="36.75" customHeight="1">
      <c r="A19" s="136">
        <v>1067</v>
      </c>
      <c r="B19" s="262" t="s">
        <v>174</v>
      </c>
      <c r="C19" s="263"/>
      <c r="D19" s="263"/>
      <c r="E19" s="264"/>
      <c r="F19" s="80"/>
      <c r="G19" s="137">
        <f>+G20</f>
        <v>-314510.40000000002</v>
      </c>
    </row>
    <row r="20" spans="1:7" ht="38.25" customHeight="1">
      <c r="A20" s="274"/>
      <c r="B20" s="32">
        <v>12001</v>
      </c>
      <c r="C20" s="204" t="s">
        <v>178</v>
      </c>
      <c r="D20" s="205"/>
      <c r="E20" s="206"/>
      <c r="F20" s="3" t="s">
        <v>8</v>
      </c>
      <c r="G20" s="137">
        <f>+G21</f>
        <v>-314510.40000000002</v>
      </c>
    </row>
    <row r="21" spans="1:7" ht="39" customHeight="1">
      <c r="A21" s="275"/>
      <c r="B21" s="138"/>
      <c r="C21" s="90"/>
      <c r="D21" s="90"/>
      <c r="E21" s="90"/>
      <c r="F21" s="81" t="s">
        <v>184</v>
      </c>
      <c r="G21" s="139">
        <f>+'[4]Հավելված 2'!H23</f>
        <v>-314510.40000000002</v>
      </c>
    </row>
    <row r="22" spans="1:7" ht="17.25" customHeight="1">
      <c r="A22" s="21">
        <v>1187</v>
      </c>
      <c r="B22" s="262" t="s">
        <v>96</v>
      </c>
      <c r="C22" s="263"/>
      <c r="D22" s="263"/>
      <c r="E22" s="264"/>
      <c r="F22" s="80"/>
      <c r="G22" s="20">
        <f>G24+G26</f>
        <v>-29900.899999999994</v>
      </c>
    </row>
    <row r="23" spans="1:7" ht="17.25" customHeight="1">
      <c r="A23" s="187"/>
      <c r="B23" s="32">
        <v>12018</v>
      </c>
      <c r="C23" s="207" t="s">
        <v>231</v>
      </c>
      <c r="D23" s="207"/>
      <c r="E23" s="207"/>
      <c r="F23" s="3" t="s">
        <v>8</v>
      </c>
      <c r="G23" s="137">
        <f>+G24</f>
        <v>-100000</v>
      </c>
    </row>
    <row r="24" spans="1:7" ht="17.25" customHeight="1">
      <c r="A24" s="187"/>
      <c r="B24" s="92"/>
      <c r="C24" s="90"/>
      <c r="D24" s="90"/>
      <c r="E24" s="90"/>
      <c r="F24" s="93" t="s">
        <v>111</v>
      </c>
      <c r="G24" s="139">
        <f>+'Հավելված 2'!G139</f>
        <v>-100000</v>
      </c>
    </row>
    <row r="25" spans="1:7" ht="17.25" customHeight="1">
      <c r="A25" s="185"/>
      <c r="B25" s="180"/>
      <c r="C25" s="181"/>
      <c r="D25" s="181"/>
      <c r="E25" s="182"/>
      <c r="F25" s="80"/>
      <c r="G25" s="20"/>
    </row>
    <row r="26" spans="1:7" ht="42.75" customHeight="1">
      <c r="A26" s="265"/>
      <c r="B26" s="32">
        <v>12019</v>
      </c>
      <c r="C26" s="204" t="s">
        <v>119</v>
      </c>
      <c r="D26" s="205"/>
      <c r="E26" s="206"/>
      <c r="F26" s="3" t="s">
        <v>8</v>
      </c>
      <c r="G26" s="31">
        <f>G27</f>
        <v>70099.100000000006</v>
      </c>
    </row>
    <row r="27" spans="1:7" ht="33">
      <c r="A27" s="266"/>
      <c r="B27" s="92"/>
      <c r="C27" s="90"/>
      <c r="D27" s="90"/>
      <c r="E27" s="90"/>
      <c r="F27" s="93" t="s">
        <v>111</v>
      </c>
      <c r="G27" s="30">
        <f>+'Հավելված 2'!G148</f>
        <v>70099.100000000006</v>
      </c>
    </row>
  </sheetData>
  <mergeCells count="26">
    <mergeCell ref="A6:G6"/>
    <mergeCell ref="B13:E13"/>
    <mergeCell ref="A8:B8"/>
    <mergeCell ref="C8:E9"/>
    <mergeCell ref="F8:F9"/>
    <mergeCell ref="C10:E10"/>
    <mergeCell ref="A11:F11"/>
    <mergeCell ref="D1:G1"/>
    <mergeCell ref="C2:G2"/>
    <mergeCell ref="C3:G3"/>
    <mergeCell ref="C4:E4"/>
    <mergeCell ref="C5:E5"/>
    <mergeCell ref="C23:E23"/>
    <mergeCell ref="B22:E22"/>
    <mergeCell ref="A26:A27"/>
    <mergeCell ref="C26:E26"/>
    <mergeCell ref="A12:F12"/>
    <mergeCell ref="A14:A15"/>
    <mergeCell ref="C14:E14"/>
    <mergeCell ref="C15:E15"/>
    <mergeCell ref="B19:E19"/>
    <mergeCell ref="A20:A21"/>
    <mergeCell ref="C20:E20"/>
    <mergeCell ref="B16:E16"/>
    <mergeCell ref="A17:A18"/>
    <mergeCell ref="C17:E17"/>
  </mergeCells>
  <pageMargins left="0.7" right="0.7" top="0.75" bottom="0.75" header="0.3" footer="0.3"/>
  <pageSetup paperSize="9" scale="3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6"/>
  <sheetViews>
    <sheetView topLeftCell="A49" zoomScale="90" zoomScaleNormal="90" workbookViewId="0">
      <selection activeCell="I4" sqref="I4:I5"/>
    </sheetView>
  </sheetViews>
  <sheetFormatPr defaultRowHeight="17.25"/>
  <cols>
    <col min="1" max="1" width="12.85546875" style="83" customWidth="1"/>
    <col min="2" max="3" width="11.28515625" style="83" customWidth="1"/>
    <col min="4" max="4" width="14.42578125" style="83" customWidth="1"/>
    <col min="5" max="5" width="11.140625" style="83" customWidth="1"/>
    <col min="6" max="6" width="14.140625" style="83" customWidth="1"/>
    <col min="7" max="7" width="12.5703125" style="83" customWidth="1"/>
    <col min="8" max="8" width="27.28515625" style="83" customWidth="1"/>
    <col min="9" max="9" width="66.5703125" style="83" customWidth="1"/>
    <col min="10" max="10" width="38" style="83" customWidth="1"/>
    <col min="11" max="11" width="14.7109375" style="83" bestFit="1" customWidth="1"/>
    <col min="12" max="16384" width="9.140625" style="83"/>
  </cols>
  <sheetData>
    <row r="1" spans="1:10" s="1" customFormat="1" ht="65.25" customHeight="1">
      <c r="A1" s="292" t="s">
        <v>250</v>
      </c>
      <c r="B1" s="292"/>
      <c r="C1" s="292"/>
      <c r="D1" s="292"/>
      <c r="E1" s="292"/>
      <c r="F1" s="292"/>
      <c r="G1" s="292"/>
      <c r="H1" s="292"/>
      <c r="I1" s="292"/>
      <c r="J1" s="292"/>
    </row>
    <row r="2" spans="1:10" s="1" customFormat="1" ht="47.25" customHeight="1">
      <c r="A2" s="257" t="s">
        <v>222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10" ht="20.25" customHeight="1">
      <c r="A3" s="69"/>
      <c r="B3" s="69"/>
      <c r="C3" s="69"/>
      <c r="D3" s="69"/>
      <c r="E3" s="69"/>
      <c r="F3" s="69"/>
      <c r="G3" s="69"/>
      <c r="H3" s="69"/>
      <c r="I3" s="69"/>
      <c r="J3" s="68" t="s">
        <v>0</v>
      </c>
    </row>
    <row r="4" spans="1:10" ht="78" customHeight="1">
      <c r="A4" s="231" t="s">
        <v>147</v>
      </c>
      <c r="B4" s="231" t="s">
        <v>69</v>
      </c>
      <c r="C4" s="231"/>
      <c r="D4" s="231" t="s">
        <v>70</v>
      </c>
      <c r="E4" s="231"/>
      <c r="F4" s="231"/>
      <c r="G4" s="231"/>
      <c r="H4" s="231" t="s">
        <v>71</v>
      </c>
      <c r="I4" s="231" t="s">
        <v>72</v>
      </c>
      <c r="J4" s="202" t="s">
        <v>52</v>
      </c>
    </row>
    <row r="5" spans="1:10" ht="51.75">
      <c r="A5" s="293"/>
      <c r="B5" s="52" t="s">
        <v>73</v>
      </c>
      <c r="C5" s="52" t="s">
        <v>74</v>
      </c>
      <c r="D5" s="52" t="s">
        <v>73</v>
      </c>
      <c r="E5" s="52" t="s">
        <v>74</v>
      </c>
      <c r="F5" s="52" t="s">
        <v>75</v>
      </c>
      <c r="G5" s="52" t="s">
        <v>76</v>
      </c>
      <c r="H5" s="293"/>
      <c r="I5" s="293"/>
      <c r="J5" s="48" t="s">
        <v>77</v>
      </c>
    </row>
    <row r="6" spans="1:10" ht="38.25" customHeight="1">
      <c r="A6" s="289" t="s">
        <v>78</v>
      </c>
      <c r="B6" s="289"/>
      <c r="C6" s="289"/>
      <c r="D6" s="289"/>
      <c r="E6" s="289"/>
      <c r="F6" s="289"/>
      <c r="G6" s="289"/>
      <c r="H6" s="289"/>
      <c r="I6" s="289"/>
      <c r="J6" s="7">
        <f>+J7+J86</f>
        <v>0</v>
      </c>
    </row>
    <row r="7" spans="1:10" ht="30" customHeight="1">
      <c r="A7" s="290" t="s">
        <v>14</v>
      </c>
      <c r="B7" s="290"/>
      <c r="C7" s="290"/>
      <c r="D7" s="290"/>
      <c r="E7" s="290"/>
      <c r="F7" s="290"/>
      <c r="G7" s="290"/>
      <c r="H7" s="290"/>
      <c r="I7" s="290"/>
      <c r="J7" s="7">
        <f>+J8+J28+J64+J70+J43+J54</f>
        <v>0</v>
      </c>
    </row>
    <row r="8" spans="1:10" s="84" customFormat="1" ht="37.5" customHeight="1">
      <c r="A8" s="60"/>
      <c r="B8" s="65" t="s">
        <v>99</v>
      </c>
      <c r="C8" s="299" t="s">
        <v>100</v>
      </c>
      <c r="D8" s="299"/>
      <c r="E8" s="299"/>
      <c r="F8" s="299"/>
      <c r="G8" s="299"/>
      <c r="H8" s="299"/>
      <c r="I8" s="299"/>
      <c r="J8" s="38">
        <f>+J9+J18+J23+J14</f>
        <v>143768.5</v>
      </c>
    </row>
    <row r="9" spans="1:10" s="125" customFormat="1" ht="24.75" customHeight="1">
      <c r="A9" s="121"/>
      <c r="B9" s="122"/>
      <c r="C9" s="122"/>
      <c r="D9" s="123" t="str">
        <f>+'Հավելված 1'!C10</f>
        <v>1022 - 11002</v>
      </c>
      <c r="E9" s="296" t="str">
        <f>+'Հավելված 1'!D10</f>
        <v>Պետական աջակցություն Հայաստանի Հանրապետության գյուղատնտեսական ծրագրերի իրականացմանը</v>
      </c>
      <c r="F9" s="296"/>
      <c r="G9" s="296"/>
      <c r="H9" s="296"/>
      <c r="I9" s="296"/>
      <c r="J9" s="124">
        <f>+'Հավելված 2'!G48</f>
        <v>-18632.3</v>
      </c>
    </row>
    <row r="10" spans="1:10" s="125" customFormat="1" ht="38.25" customHeight="1">
      <c r="A10" s="121"/>
      <c r="B10" s="122"/>
      <c r="C10" s="122"/>
      <c r="D10" s="126"/>
      <c r="E10" s="126"/>
      <c r="F10" s="300" t="str">
        <f>+'Հավելված 1'!E10</f>
        <v>Աջակցություն Հայաստանի Հանրապետության  բուսաբուծության խթանման, բույսերի պաշտպանության և անասնաբուժական ծրագրերի իրականացմանը</v>
      </c>
      <c r="G10" s="301"/>
      <c r="H10" s="301"/>
      <c r="I10" s="301"/>
      <c r="J10" s="302"/>
    </row>
    <row r="11" spans="1:10" s="125" customFormat="1" ht="26.25" customHeight="1">
      <c r="A11" s="121"/>
      <c r="B11" s="122"/>
      <c r="C11" s="122"/>
      <c r="D11" s="122"/>
      <c r="E11" s="127"/>
      <c r="F11" s="127"/>
      <c r="G11" s="303" t="str">
        <f>+'Հավելված 1'!F10</f>
        <v>Ծառայությունների մատուցում</v>
      </c>
      <c r="H11" s="303"/>
      <c r="I11" s="303"/>
      <c r="J11" s="297"/>
    </row>
    <row r="12" spans="1:10" s="125" customFormat="1" ht="21.75" customHeight="1">
      <c r="A12" s="121"/>
      <c r="B12" s="122"/>
      <c r="C12" s="122"/>
      <c r="D12" s="122"/>
      <c r="E12" s="127"/>
      <c r="F12" s="127"/>
      <c r="G12" s="127"/>
      <c r="H12" s="297" t="s">
        <v>130</v>
      </c>
      <c r="I12" s="297"/>
      <c r="J12" s="297"/>
    </row>
    <row r="13" spans="1:10" s="125" customFormat="1" ht="40.5" customHeight="1">
      <c r="H13" s="294" t="s">
        <v>170</v>
      </c>
      <c r="I13" s="295"/>
      <c r="J13" s="173">
        <v>-4</v>
      </c>
    </row>
    <row r="14" spans="1:10" s="64" customFormat="1" ht="35.25" customHeight="1">
      <c r="A14" s="60"/>
      <c r="B14" s="60"/>
      <c r="C14" s="60"/>
      <c r="D14" s="65" t="s">
        <v>242</v>
      </c>
      <c r="E14" s="299" t="s">
        <v>243</v>
      </c>
      <c r="F14" s="299"/>
      <c r="G14" s="299"/>
      <c r="H14" s="299"/>
      <c r="I14" s="299"/>
      <c r="J14" s="195">
        <f>+'Հավելված 1'!G11</f>
        <v>-31324.2</v>
      </c>
    </row>
    <row r="15" spans="1:10" s="64" customFormat="1" ht="38.25" customHeight="1">
      <c r="A15" s="60"/>
      <c r="B15" s="60"/>
      <c r="C15" s="60"/>
      <c r="D15" s="60"/>
      <c r="E15" s="60"/>
      <c r="F15" s="304" t="s">
        <v>244</v>
      </c>
      <c r="G15" s="305"/>
      <c r="H15" s="305"/>
      <c r="I15" s="305"/>
      <c r="J15" s="306"/>
    </row>
    <row r="16" spans="1:10" s="64" customFormat="1" ht="31.5" customHeight="1">
      <c r="A16" s="60"/>
      <c r="B16" s="60"/>
      <c r="C16" s="60"/>
      <c r="D16" s="60"/>
      <c r="E16" s="60"/>
      <c r="F16" s="60"/>
      <c r="G16" s="304" t="s">
        <v>30</v>
      </c>
      <c r="H16" s="305"/>
      <c r="I16" s="305"/>
      <c r="J16" s="306"/>
    </row>
    <row r="17" spans="1:10" s="64" customFormat="1" ht="49.5" customHeight="1">
      <c r="A17" s="60"/>
      <c r="B17" s="60"/>
      <c r="C17" s="60"/>
      <c r="D17" s="60"/>
      <c r="E17" s="60"/>
      <c r="F17" s="60"/>
      <c r="G17" s="60"/>
      <c r="H17" s="304" t="s">
        <v>245</v>
      </c>
      <c r="I17" s="305"/>
      <c r="J17" s="306"/>
    </row>
    <row r="18" spans="1:10" s="64" customFormat="1" ht="36.75" customHeight="1">
      <c r="A18" s="42"/>
      <c r="B18" s="42"/>
      <c r="C18" s="42"/>
      <c r="D18" s="43" t="str">
        <f>+'Հավելված 1'!C12</f>
        <v>1022-12023</v>
      </c>
      <c r="E18" s="288" t="str">
        <f>+'Հավելված 1'!D12</f>
        <v>2026 թվականին կաթի արտադրության համար սուբսիդավորման տրամադրման միջոցառում</v>
      </c>
      <c r="F18" s="288"/>
      <c r="G18" s="288"/>
      <c r="H18" s="288"/>
      <c r="I18" s="288"/>
      <c r="J18" s="147">
        <f>+'Հավելված 5'!J81+'Հավելված 5'!J87+'Հավելված 5'!J99+'Հավելված 5'!J93</f>
        <v>43725</v>
      </c>
    </row>
    <row r="19" spans="1:10" s="84" customFormat="1" ht="61.5" customHeight="1">
      <c r="A19" s="42"/>
      <c r="B19" s="42"/>
      <c r="C19" s="42"/>
      <c r="D19" s="73"/>
      <c r="E19" s="73"/>
      <c r="F19" s="285" t="str">
        <f>+'Հավելված 1'!E12</f>
        <v>Հանրապետության մարզերում կաթի
արտադրության գործընթացին աջակցելու նպատակով սուբսիդավորել կաթի
արտադրությամբ զբաղվող տնտեսավարող սուբյեկտներին</v>
      </c>
      <c r="G19" s="285"/>
      <c r="H19" s="285"/>
      <c r="I19" s="285"/>
      <c r="J19" s="285"/>
    </row>
    <row r="20" spans="1:10" s="84" customFormat="1" ht="16.5" customHeight="1">
      <c r="A20" s="42"/>
      <c r="B20" s="42"/>
      <c r="C20" s="42"/>
      <c r="D20" s="73"/>
      <c r="E20" s="73"/>
      <c r="F20" s="73"/>
      <c r="G20" s="285" t="str">
        <f>+'Հավելված 1'!F12</f>
        <v>Տրանսֆերտների տրամադրում</v>
      </c>
      <c r="H20" s="285"/>
      <c r="I20" s="285"/>
      <c r="J20" s="285"/>
    </row>
    <row r="21" spans="1:10" s="84" customFormat="1" ht="41.25" customHeight="1">
      <c r="A21" s="42"/>
      <c r="B21" s="42"/>
      <c r="C21" s="42"/>
      <c r="D21" s="73"/>
      <c r="E21" s="73"/>
      <c r="F21" s="73"/>
      <c r="G21" s="73"/>
      <c r="H21" s="285" t="s">
        <v>149</v>
      </c>
      <c r="I21" s="285"/>
      <c r="J21" s="285"/>
    </row>
    <row r="22" spans="1:10" s="84" customFormat="1" ht="21" customHeight="1">
      <c r="A22" s="42"/>
      <c r="B22" s="42"/>
      <c r="C22" s="42"/>
      <c r="D22" s="73"/>
      <c r="E22" s="73"/>
      <c r="F22" s="73"/>
      <c r="G22" s="73"/>
      <c r="H22" s="74"/>
      <c r="I22" s="74" t="s">
        <v>196</v>
      </c>
      <c r="J22" s="75">
        <f>+'Հավելված 5'!J86+'Հավելված 5'!J92+'Հավելված 5'!J98+'Հավելված 5'!J104</f>
        <v>2915</v>
      </c>
    </row>
    <row r="23" spans="1:10" s="125" customFormat="1" ht="43.5" customHeight="1">
      <c r="A23" s="172"/>
      <c r="B23" s="169"/>
      <c r="C23" s="169"/>
      <c r="D23" s="123" t="str">
        <f>+'Հավելված 1'!C13</f>
        <v>1022-12024</v>
      </c>
      <c r="E23" s="296" t="str">
        <f>+'Հավելված 1'!D13</f>
        <v>ՀՀ Արարատի և Արմավիրի մարզերում գործունեություն իրականացնող արդյունագործական ձկնաբուծական տնտեսություններին աջակցություն</v>
      </c>
      <c r="F23" s="296"/>
      <c r="G23" s="296"/>
      <c r="H23" s="296"/>
      <c r="I23" s="296"/>
      <c r="J23" s="124">
        <f>+'Հավելված 1'!G13</f>
        <v>150000</v>
      </c>
    </row>
    <row r="24" spans="1:10" s="125" customFormat="1" ht="57" customHeight="1">
      <c r="A24" s="172"/>
      <c r="B24" s="169"/>
      <c r="C24" s="169"/>
      <c r="D24" s="123"/>
      <c r="E24" s="123"/>
      <c r="F24" s="297" t="str">
        <f>+'Հավելված 1'!E13</f>
        <v>ՀՀ Արարատի և Արմավիրի մարզերում գործող արդյունագործական ձկնաբուծական տնտեսությունների կողմից բացառապես 2026 թվականի առաջին կիսամյակի ընթացքում սեփական կարիքների համար ներմուծված և (կամ) ՀՀ տարածքում ձեռք բերված ձկան կերի  ընդհանուր քանակի հիման վրա հաշվարկված՝ միջին ամսական քանակի 20 տոկոսի չափով փոխհատուցում։</v>
      </c>
      <c r="G24" s="297"/>
      <c r="H24" s="297"/>
      <c r="I24" s="297"/>
      <c r="J24" s="297"/>
    </row>
    <row r="25" spans="1:10" s="125" customFormat="1" ht="26.25" customHeight="1">
      <c r="A25" s="172"/>
      <c r="B25" s="169"/>
      <c r="C25" s="169"/>
      <c r="D25" s="169"/>
      <c r="E25" s="170"/>
      <c r="F25" s="170"/>
      <c r="G25" s="297" t="str">
        <f>+'Հավելված 1'!F13</f>
        <v>Տրանսֆերտների տրամադրում</v>
      </c>
      <c r="H25" s="297"/>
      <c r="I25" s="297"/>
      <c r="J25" s="297"/>
    </row>
    <row r="26" spans="1:10" s="125" customFormat="1" ht="42" customHeight="1">
      <c r="A26" s="172"/>
      <c r="B26" s="169"/>
      <c r="C26" s="169"/>
      <c r="D26" s="169"/>
      <c r="E26" s="170"/>
      <c r="F26" s="170"/>
      <c r="G26" s="170"/>
      <c r="H26" s="297" t="s">
        <v>171</v>
      </c>
      <c r="I26" s="297"/>
      <c r="J26" s="297"/>
    </row>
    <row r="27" spans="1:10" s="125" customFormat="1" ht="30.75" customHeight="1">
      <c r="A27" s="172"/>
      <c r="B27" s="169"/>
      <c r="C27" s="169"/>
      <c r="D27" s="169"/>
      <c r="E27" s="170"/>
      <c r="F27" s="170"/>
      <c r="G27" s="170"/>
      <c r="H27" s="298" t="s">
        <v>172</v>
      </c>
      <c r="I27" s="298"/>
      <c r="J27" s="175">
        <v>170000</v>
      </c>
    </row>
    <row r="28" spans="1:10" s="84" customFormat="1" ht="16.5">
      <c r="A28" s="73"/>
      <c r="B28" s="74" t="s">
        <v>131</v>
      </c>
      <c r="C28" s="285" t="s">
        <v>132</v>
      </c>
      <c r="D28" s="285"/>
      <c r="E28" s="285"/>
      <c r="F28" s="285"/>
      <c r="G28" s="285"/>
      <c r="H28" s="285"/>
      <c r="I28" s="285"/>
      <c r="J28" s="75">
        <f t="shared" ref="J28" si="0">+J29</f>
        <v>0</v>
      </c>
    </row>
    <row r="29" spans="1:10" s="84" customFormat="1" ht="33">
      <c r="A29" s="73"/>
      <c r="B29" s="73"/>
      <c r="C29" s="73"/>
      <c r="D29" s="74" t="s">
        <v>133</v>
      </c>
      <c r="E29" s="285" t="s">
        <v>226</v>
      </c>
      <c r="F29" s="285"/>
      <c r="G29" s="285"/>
      <c r="H29" s="285"/>
      <c r="I29" s="285"/>
      <c r="J29" s="75">
        <v>0</v>
      </c>
    </row>
    <row r="30" spans="1:10" s="84" customFormat="1" ht="34.5" customHeight="1">
      <c r="A30" s="73"/>
      <c r="B30" s="73"/>
      <c r="C30" s="73"/>
      <c r="D30" s="73"/>
      <c r="E30" s="73"/>
      <c r="F30" s="285" t="s">
        <v>134</v>
      </c>
      <c r="G30" s="285"/>
      <c r="H30" s="285"/>
      <c r="I30" s="285"/>
      <c r="J30" s="285"/>
    </row>
    <row r="31" spans="1:10" s="84" customFormat="1" ht="16.5">
      <c r="A31" s="73"/>
      <c r="B31" s="73"/>
      <c r="C31" s="73"/>
      <c r="D31" s="73"/>
      <c r="E31" s="73"/>
      <c r="F31" s="73"/>
      <c r="G31" s="285" t="s">
        <v>15</v>
      </c>
      <c r="H31" s="285"/>
      <c r="I31" s="285"/>
      <c r="J31" s="285"/>
    </row>
    <row r="32" spans="1:10" s="84" customFormat="1" ht="16.5">
      <c r="A32" s="73"/>
      <c r="B32" s="73"/>
      <c r="C32" s="73"/>
      <c r="D32" s="73"/>
      <c r="E32" s="73"/>
      <c r="F32" s="73"/>
      <c r="G32" s="73"/>
      <c r="H32" s="285" t="s">
        <v>135</v>
      </c>
      <c r="I32" s="285"/>
      <c r="J32" s="285"/>
    </row>
    <row r="33" spans="1:10" s="84" customFormat="1" ht="48" customHeight="1">
      <c r="A33" s="73"/>
      <c r="B33" s="73"/>
      <c r="C33" s="73"/>
      <c r="D33" s="73"/>
      <c r="E33" s="73"/>
      <c r="F33" s="73"/>
      <c r="G33" s="73"/>
      <c r="H33" s="73"/>
      <c r="I33" s="73" t="s">
        <v>136</v>
      </c>
      <c r="J33" s="96" t="s">
        <v>141</v>
      </c>
    </row>
    <row r="34" spans="1:10" s="84" customFormat="1" ht="33">
      <c r="A34" s="73"/>
      <c r="B34" s="73"/>
      <c r="C34" s="73"/>
      <c r="D34" s="73"/>
      <c r="E34" s="73"/>
      <c r="F34" s="73"/>
      <c r="G34" s="73"/>
      <c r="H34" s="73"/>
      <c r="I34" s="73" t="s">
        <v>137</v>
      </c>
      <c r="J34" s="88">
        <v>-5</v>
      </c>
    </row>
    <row r="35" spans="1:10" s="84" customFormat="1" ht="33">
      <c r="A35" s="73"/>
      <c r="B35" s="73"/>
      <c r="C35" s="73"/>
      <c r="D35" s="73"/>
      <c r="E35" s="73"/>
      <c r="F35" s="73"/>
      <c r="G35" s="73"/>
      <c r="H35" s="73"/>
      <c r="I35" s="73" t="s">
        <v>138</v>
      </c>
      <c r="J35" s="88">
        <v>-5</v>
      </c>
    </row>
    <row r="36" spans="1:10" s="84" customFormat="1" ht="49.5">
      <c r="A36" s="73"/>
      <c r="B36" s="73"/>
      <c r="C36" s="73"/>
      <c r="D36" s="73"/>
      <c r="E36" s="73"/>
      <c r="F36" s="73"/>
      <c r="G36" s="73"/>
      <c r="H36" s="73"/>
      <c r="I36" s="73" t="s">
        <v>139</v>
      </c>
      <c r="J36" s="88">
        <v>-5</v>
      </c>
    </row>
    <row r="37" spans="1:10" s="84" customFormat="1" ht="33">
      <c r="A37" s="73"/>
      <c r="B37" s="73"/>
      <c r="C37" s="73"/>
      <c r="D37" s="73"/>
      <c r="E37" s="73"/>
      <c r="F37" s="73"/>
      <c r="G37" s="73"/>
      <c r="H37" s="73"/>
      <c r="I37" s="73" t="s">
        <v>140</v>
      </c>
      <c r="J37" s="88">
        <v>-6</v>
      </c>
    </row>
    <row r="38" spans="1:10" s="84" customFormat="1" ht="49.5">
      <c r="A38" s="73"/>
      <c r="B38" s="73"/>
      <c r="C38" s="73"/>
      <c r="D38" s="73"/>
      <c r="E38" s="73"/>
      <c r="F38" s="73"/>
      <c r="G38" s="73"/>
      <c r="H38" s="73"/>
      <c r="I38" s="73" t="s">
        <v>142</v>
      </c>
      <c r="J38" s="76">
        <v>6</v>
      </c>
    </row>
    <row r="39" spans="1:10" s="84" customFormat="1" ht="16.5">
      <c r="A39" s="73"/>
      <c r="B39" s="73"/>
      <c r="C39" s="73"/>
      <c r="D39" s="73"/>
      <c r="E39" s="73"/>
      <c r="F39" s="73"/>
      <c r="G39" s="73"/>
      <c r="H39" s="73"/>
      <c r="I39" s="73" t="s">
        <v>143</v>
      </c>
      <c r="J39" s="76">
        <v>2</v>
      </c>
    </row>
    <row r="40" spans="1:10" s="84" customFormat="1" ht="33">
      <c r="A40" s="73"/>
      <c r="B40" s="73"/>
      <c r="C40" s="73"/>
      <c r="D40" s="73"/>
      <c r="E40" s="73"/>
      <c r="F40" s="73"/>
      <c r="G40" s="73"/>
      <c r="H40" s="73"/>
      <c r="I40" s="73" t="s">
        <v>144</v>
      </c>
      <c r="J40" s="76">
        <v>4</v>
      </c>
    </row>
    <row r="41" spans="1:10" s="84" customFormat="1" ht="33">
      <c r="A41" s="73"/>
      <c r="B41" s="73"/>
      <c r="C41" s="73"/>
      <c r="D41" s="73"/>
      <c r="E41" s="73"/>
      <c r="F41" s="73"/>
      <c r="G41" s="73"/>
      <c r="H41" s="73"/>
      <c r="I41" s="73" t="s">
        <v>145</v>
      </c>
      <c r="J41" s="76">
        <v>4</v>
      </c>
    </row>
    <row r="42" spans="1:10" s="84" customFormat="1" ht="33">
      <c r="A42" s="73"/>
      <c r="B42" s="73"/>
      <c r="C42" s="73"/>
      <c r="D42" s="73"/>
      <c r="E42" s="73"/>
      <c r="F42" s="73"/>
      <c r="G42" s="73"/>
      <c r="H42" s="73"/>
      <c r="I42" s="73" t="s">
        <v>146</v>
      </c>
      <c r="J42" s="76">
        <v>1</v>
      </c>
    </row>
    <row r="43" spans="1:10" s="84" customFormat="1" ht="16.5" customHeight="1">
      <c r="A43" s="73"/>
      <c r="B43" s="74" t="s">
        <v>210</v>
      </c>
      <c r="C43" s="285" t="s">
        <v>211</v>
      </c>
      <c r="D43" s="285"/>
      <c r="E43" s="285"/>
      <c r="F43" s="285"/>
      <c r="G43" s="285"/>
      <c r="H43" s="285"/>
      <c r="I43" s="285"/>
      <c r="J43" s="75">
        <f t="shared" ref="J43" si="1">+J44+J49</f>
        <v>173096.7</v>
      </c>
    </row>
    <row r="44" spans="1:10" s="84" customFormat="1" ht="34.5" customHeight="1">
      <c r="A44" s="73"/>
      <c r="B44" s="73"/>
      <c r="C44" s="73"/>
      <c r="D44" s="74" t="s">
        <v>212</v>
      </c>
      <c r="E44" s="285" t="s">
        <v>208</v>
      </c>
      <c r="F44" s="285"/>
      <c r="G44" s="285"/>
      <c r="H44" s="285"/>
      <c r="I44" s="285"/>
      <c r="J44" s="75">
        <f>+'Հավելված 1'!G15</f>
        <v>5041.7</v>
      </c>
    </row>
    <row r="45" spans="1:10" s="84" customFormat="1" ht="16.5" customHeight="1">
      <c r="A45" s="73"/>
      <c r="B45" s="73"/>
      <c r="C45" s="73"/>
      <c r="D45" s="73"/>
      <c r="E45" s="73"/>
      <c r="F45" s="285" t="s">
        <v>213</v>
      </c>
      <c r="G45" s="285"/>
      <c r="H45" s="285"/>
      <c r="I45" s="285"/>
      <c r="J45" s="285"/>
    </row>
    <row r="46" spans="1:10" s="84" customFormat="1" ht="16.5" customHeight="1">
      <c r="A46" s="73"/>
      <c r="B46" s="73"/>
      <c r="C46" s="73"/>
      <c r="D46" s="73"/>
      <c r="E46" s="73"/>
      <c r="F46" s="73"/>
      <c r="G46" s="285" t="s">
        <v>15</v>
      </c>
      <c r="H46" s="285"/>
      <c r="I46" s="285"/>
      <c r="J46" s="285"/>
    </row>
    <row r="47" spans="1:10" s="84" customFormat="1" ht="16.5" customHeight="1">
      <c r="A47" s="73"/>
      <c r="B47" s="73"/>
      <c r="C47" s="73"/>
      <c r="D47" s="73"/>
      <c r="E47" s="73"/>
      <c r="F47" s="73"/>
      <c r="G47" s="73"/>
      <c r="H47" s="285" t="s">
        <v>214</v>
      </c>
      <c r="I47" s="285"/>
      <c r="J47" s="285"/>
    </row>
    <row r="48" spans="1:10" s="84" customFormat="1" ht="33">
      <c r="A48" s="73"/>
      <c r="B48" s="73"/>
      <c r="C48" s="73"/>
      <c r="D48" s="73"/>
      <c r="E48" s="73"/>
      <c r="F48" s="73"/>
      <c r="G48" s="73"/>
      <c r="H48" s="73"/>
      <c r="I48" s="73" t="s">
        <v>215</v>
      </c>
      <c r="J48" s="148">
        <v>2100.6999999999998</v>
      </c>
    </row>
    <row r="49" spans="1:10" s="84" customFormat="1" ht="37.5" customHeight="1">
      <c r="A49" s="73"/>
      <c r="B49" s="73"/>
      <c r="C49" s="73"/>
      <c r="D49" s="74" t="s">
        <v>216</v>
      </c>
      <c r="E49" s="285" t="s">
        <v>217</v>
      </c>
      <c r="F49" s="285"/>
      <c r="G49" s="285"/>
      <c r="H49" s="285"/>
      <c r="I49" s="285"/>
      <c r="J49" s="75">
        <f>+'Հավելված 2'!G128</f>
        <v>168055</v>
      </c>
    </row>
    <row r="50" spans="1:10" s="84" customFormat="1" ht="16.5" customHeight="1">
      <c r="A50" s="73"/>
      <c r="B50" s="73"/>
      <c r="C50" s="73"/>
      <c r="D50" s="73"/>
      <c r="E50" s="73"/>
      <c r="F50" s="285" t="s">
        <v>218</v>
      </c>
      <c r="G50" s="285"/>
      <c r="H50" s="285"/>
      <c r="I50" s="285"/>
      <c r="J50" s="285"/>
    </row>
    <row r="51" spans="1:10" s="84" customFormat="1" ht="16.5" customHeight="1">
      <c r="A51" s="73"/>
      <c r="B51" s="73"/>
      <c r="C51" s="73"/>
      <c r="D51" s="73"/>
      <c r="E51" s="73"/>
      <c r="F51" s="73"/>
      <c r="G51" s="285" t="s">
        <v>30</v>
      </c>
      <c r="H51" s="285"/>
      <c r="I51" s="285"/>
      <c r="J51" s="285"/>
    </row>
    <row r="52" spans="1:10" s="84" customFormat="1" ht="16.5" customHeight="1">
      <c r="A52" s="73"/>
      <c r="B52" s="73"/>
      <c r="C52" s="73"/>
      <c r="D52" s="73"/>
      <c r="E52" s="73"/>
      <c r="F52" s="73"/>
      <c r="G52" s="73"/>
      <c r="H52" s="285" t="s">
        <v>219</v>
      </c>
      <c r="I52" s="285"/>
      <c r="J52" s="285"/>
    </row>
    <row r="53" spans="1:10" s="84" customFormat="1" ht="16.5">
      <c r="A53" s="73"/>
      <c r="B53" s="73"/>
      <c r="C53" s="73"/>
      <c r="D53" s="73"/>
      <c r="E53" s="73"/>
      <c r="F53" s="73"/>
      <c r="G53" s="73"/>
      <c r="H53" s="73"/>
      <c r="I53" s="73" t="s">
        <v>220</v>
      </c>
      <c r="J53" s="148">
        <v>2100.6999999999998</v>
      </c>
    </row>
    <row r="54" spans="1:10" s="141" customFormat="1" ht="30.75" customHeight="1">
      <c r="A54" s="140"/>
      <c r="B54" s="74" t="s">
        <v>185</v>
      </c>
      <c r="C54" s="285" t="s">
        <v>186</v>
      </c>
      <c r="D54" s="285"/>
      <c r="E54" s="285"/>
      <c r="F54" s="285"/>
      <c r="G54" s="285"/>
      <c r="H54" s="285"/>
      <c r="I54" s="285"/>
      <c r="J54" s="124">
        <f>+J55</f>
        <v>-314510.40000000002</v>
      </c>
    </row>
    <row r="55" spans="1:10" s="141" customFormat="1" ht="30.75" customHeight="1">
      <c r="A55" s="140"/>
      <c r="B55" s="142"/>
      <c r="C55" s="142"/>
      <c r="D55" s="74" t="s">
        <v>187</v>
      </c>
      <c r="E55" s="285" t="s">
        <v>178</v>
      </c>
      <c r="F55" s="285"/>
      <c r="G55" s="285"/>
      <c r="H55" s="285"/>
      <c r="I55" s="285"/>
      <c r="J55" s="124">
        <f>+'Հավելված 2'!G18</f>
        <v>-314510.40000000002</v>
      </c>
    </row>
    <row r="56" spans="1:10" s="141" customFormat="1" ht="36" customHeight="1">
      <c r="A56" s="140"/>
      <c r="B56" s="142"/>
      <c r="C56" s="142"/>
      <c r="D56" s="142"/>
      <c r="E56" s="142"/>
      <c r="F56" s="284" t="s">
        <v>188</v>
      </c>
      <c r="G56" s="284"/>
      <c r="H56" s="284"/>
      <c r="I56" s="284"/>
      <c r="J56" s="284"/>
    </row>
    <row r="57" spans="1:10" s="141" customFormat="1" ht="30.75" customHeight="1">
      <c r="A57" s="140"/>
      <c r="B57" s="142"/>
      <c r="C57" s="142"/>
      <c r="D57" s="142"/>
      <c r="E57" s="142"/>
      <c r="F57" s="143"/>
      <c r="G57" s="284" t="s">
        <v>30</v>
      </c>
      <c r="H57" s="284"/>
      <c r="I57" s="284"/>
      <c r="J57" s="284"/>
    </row>
    <row r="58" spans="1:10" s="141" customFormat="1" ht="30.75" customHeight="1">
      <c r="A58" s="140"/>
      <c r="B58" s="142"/>
      <c r="C58" s="142"/>
      <c r="D58" s="142"/>
      <c r="E58" s="142"/>
      <c r="F58" s="143"/>
      <c r="G58" s="143"/>
      <c r="H58" s="284" t="s">
        <v>189</v>
      </c>
      <c r="I58" s="284"/>
      <c r="J58" s="284"/>
    </row>
    <row r="59" spans="1:10" s="141" customFormat="1" ht="36.75" customHeight="1">
      <c r="A59" s="144"/>
      <c r="B59" s="144"/>
      <c r="C59" s="144"/>
      <c r="D59" s="144"/>
      <c r="E59" s="144"/>
      <c r="F59" s="144"/>
      <c r="G59" s="144"/>
      <c r="H59" s="144"/>
      <c r="I59" s="145" t="s">
        <v>190</v>
      </c>
      <c r="J59" s="146" t="s">
        <v>191</v>
      </c>
    </row>
    <row r="60" spans="1:10" s="141" customFormat="1" ht="39" customHeight="1">
      <c r="A60" s="144"/>
      <c r="B60" s="144"/>
      <c r="C60" s="144"/>
      <c r="D60" s="144"/>
      <c r="E60" s="144"/>
      <c r="F60" s="144"/>
      <c r="G60" s="144"/>
      <c r="H60" s="144"/>
      <c r="I60" s="145" t="s">
        <v>192</v>
      </c>
      <c r="J60" s="146" t="s">
        <v>191</v>
      </c>
    </row>
    <row r="61" spans="1:10" s="141" customFormat="1" ht="30.75" customHeight="1">
      <c r="A61" s="144"/>
      <c r="B61" s="144"/>
      <c r="C61" s="144"/>
      <c r="D61" s="144"/>
      <c r="E61" s="144"/>
      <c r="F61" s="144"/>
      <c r="G61" s="144"/>
      <c r="H61" s="144"/>
      <c r="I61" s="145" t="s">
        <v>193</v>
      </c>
      <c r="J61" s="146" t="s">
        <v>191</v>
      </c>
    </row>
    <row r="62" spans="1:10" s="141" customFormat="1" ht="42.75" customHeight="1">
      <c r="A62" s="144"/>
      <c r="B62" s="144"/>
      <c r="C62" s="144"/>
      <c r="D62" s="144"/>
      <c r="E62" s="144"/>
      <c r="F62" s="144"/>
      <c r="G62" s="144"/>
      <c r="H62" s="144"/>
      <c r="I62" s="145" t="s">
        <v>194</v>
      </c>
      <c r="J62" s="146" t="s">
        <v>191</v>
      </c>
    </row>
    <row r="63" spans="1:10" s="141" customFormat="1" ht="30.75" customHeight="1">
      <c r="A63" s="144"/>
      <c r="B63" s="144"/>
      <c r="C63" s="144"/>
      <c r="D63" s="144"/>
      <c r="E63" s="144"/>
      <c r="F63" s="144"/>
      <c r="G63" s="144"/>
      <c r="H63" s="144"/>
      <c r="I63" s="145" t="s">
        <v>195</v>
      </c>
      <c r="J63" s="146" t="s">
        <v>191</v>
      </c>
    </row>
    <row r="64" spans="1:10" s="84" customFormat="1" ht="16.5" customHeight="1">
      <c r="A64" s="73"/>
      <c r="B64" s="74" t="s">
        <v>101</v>
      </c>
      <c r="C64" s="285" t="s">
        <v>102</v>
      </c>
      <c r="D64" s="285"/>
      <c r="E64" s="285"/>
      <c r="F64" s="285"/>
      <c r="G64" s="285"/>
      <c r="H64" s="285"/>
      <c r="I64" s="285"/>
      <c r="J64" s="75">
        <f>+J65</f>
        <v>97645.2</v>
      </c>
    </row>
    <row r="65" spans="1:11" s="84" customFormat="1" ht="16.5" customHeight="1">
      <c r="A65" s="73"/>
      <c r="B65" s="73"/>
      <c r="C65" s="73"/>
      <c r="D65" s="74" t="s">
        <v>112</v>
      </c>
      <c r="E65" s="285" t="s">
        <v>109</v>
      </c>
      <c r="F65" s="285"/>
      <c r="G65" s="285"/>
      <c r="H65" s="285"/>
      <c r="I65" s="285"/>
      <c r="J65" s="75">
        <f>+'Հավելված 2'!G31</f>
        <v>97645.2</v>
      </c>
    </row>
    <row r="66" spans="1:11" s="84" customFormat="1" ht="32.25" customHeight="1">
      <c r="A66" s="73"/>
      <c r="B66" s="73"/>
      <c r="C66" s="73"/>
      <c r="D66" s="73"/>
      <c r="E66" s="73"/>
      <c r="F66" s="285" t="s">
        <v>113</v>
      </c>
      <c r="G66" s="285"/>
      <c r="H66" s="285"/>
      <c r="I66" s="285"/>
      <c r="J66" s="285"/>
    </row>
    <row r="67" spans="1:11" s="84" customFormat="1" ht="16.5" customHeight="1">
      <c r="A67" s="73"/>
      <c r="B67" s="73"/>
      <c r="C67" s="73"/>
      <c r="D67" s="73"/>
      <c r="E67" s="73"/>
      <c r="F67" s="73"/>
      <c r="G67" s="285" t="s">
        <v>30</v>
      </c>
      <c r="H67" s="285"/>
      <c r="I67" s="285"/>
      <c r="J67" s="285"/>
    </row>
    <row r="68" spans="1:11" s="84" customFormat="1" ht="16.5" customHeight="1">
      <c r="A68" s="73"/>
      <c r="B68" s="73"/>
      <c r="C68" s="73"/>
      <c r="D68" s="73"/>
      <c r="E68" s="73"/>
      <c r="F68" s="73"/>
      <c r="G68" s="73"/>
      <c r="H68" s="285" t="s">
        <v>114</v>
      </c>
      <c r="I68" s="285"/>
      <c r="J68" s="285"/>
    </row>
    <row r="69" spans="1:11" s="84" customFormat="1" ht="49.5">
      <c r="A69" s="73"/>
      <c r="B69" s="73"/>
      <c r="C69" s="73"/>
      <c r="D69" s="73"/>
      <c r="E69" s="73"/>
      <c r="F69" s="73"/>
      <c r="G69" s="73"/>
      <c r="H69" s="73"/>
      <c r="I69" s="73" t="s">
        <v>115</v>
      </c>
      <c r="J69" s="89">
        <v>9764.5149999999994</v>
      </c>
    </row>
    <row r="70" spans="1:11" s="84" customFormat="1" ht="38.25" customHeight="1">
      <c r="A70" s="42"/>
      <c r="B70" s="43" t="s">
        <v>103</v>
      </c>
      <c r="C70" s="288" t="s">
        <v>104</v>
      </c>
      <c r="D70" s="288"/>
      <c r="E70" s="288"/>
      <c r="F70" s="288"/>
      <c r="G70" s="288"/>
      <c r="H70" s="288"/>
      <c r="I70" s="288"/>
      <c r="J70" s="70">
        <f>+J77+J81+J71</f>
        <v>-100000</v>
      </c>
    </row>
    <row r="71" spans="1:11" s="84" customFormat="1" ht="29.25" customHeight="1">
      <c r="A71" s="73"/>
      <c r="B71" s="73"/>
      <c r="C71" s="73"/>
      <c r="D71" s="74" t="s">
        <v>233</v>
      </c>
      <c r="E71" s="285" t="s">
        <v>231</v>
      </c>
      <c r="F71" s="285"/>
      <c r="G71" s="285"/>
      <c r="H71" s="285"/>
      <c r="I71" s="285"/>
      <c r="J71" s="75">
        <f>+'Հավելված 1'!G22</f>
        <v>-100000</v>
      </c>
      <c r="K71" s="97"/>
    </row>
    <row r="72" spans="1:11" s="84" customFormat="1" ht="48.75" customHeight="1">
      <c r="A72" s="73"/>
      <c r="B72" s="73"/>
      <c r="C72" s="73"/>
      <c r="D72" s="73"/>
      <c r="E72" s="73"/>
      <c r="F72" s="285" t="s">
        <v>234</v>
      </c>
      <c r="G72" s="285"/>
      <c r="H72" s="285"/>
      <c r="I72" s="285"/>
      <c r="J72" s="285"/>
      <c r="K72" s="97"/>
    </row>
    <row r="73" spans="1:11" s="84" customFormat="1" ht="29.25" customHeight="1">
      <c r="A73" s="73"/>
      <c r="B73" s="73"/>
      <c r="C73" s="73"/>
      <c r="D73" s="73"/>
      <c r="E73" s="73"/>
      <c r="F73" s="73"/>
      <c r="G73" s="285" t="str">
        <f>+'Հավելված 1'!F22</f>
        <v>Տրանսֆերտների տրամադրում</v>
      </c>
      <c r="H73" s="285"/>
      <c r="I73" s="285"/>
      <c r="J73" s="285"/>
      <c r="K73" s="97"/>
    </row>
    <row r="74" spans="1:11" s="84" customFormat="1" ht="51" customHeight="1">
      <c r="A74" s="73"/>
      <c r="B74" s="73"/>
      <c r="C74" s="73"/>
      <c r="D74" s="73"/>
      <c r="E74" s="73"/>
      <c r="F74" s="73"/>
      <c r="G74" s="73"/>
      <c r="H74" s="285" t="s">
        <v>235</v>
      </c>
      <c r="I74" s="285"/>
      <c r="J74" s="285"/>
      <c r="K74" s="97"/>
    </row>
    <row r="75" spans="1:11" s="84" customFormat="1" ht="45" customHeight="1">
      <c r="A75" s="73"/>
      <c r="B75" s="73"/>
      <c r="C75" s="73"/>
      <c r="D75" s="73"/>
      <c r="E75" s="73"/>
      <c r="F75" s="73"/>
      <c r="G75" s="73"/>
      <c r="H75" s="73"/>
      <c r="I75" s="73" t="s">
        <v>236</v>
      </c>
      <c r="J75" s="186">
        <v>-140</v>
      </c>
      <c r="K75" s="97"/>
    </row>
    <row r="76" spans="1:11" s="84" customFormat="1" ht="45" customHeight="1">
      <c r="A76" s="73"/>
      <c r="B76" s="73"/>
      <c r="C76" s="73"/>
      <c r="D76" s="73"/>
      <c r="E76" s="73"/>
      <c r="F76" s="73"/>
      <c r="G76" s="73"/>
      <c r="H76" s="73"/>
      <c r="I76" s="73" t="s">
        <v>237</v>
      </c>
      <c r="J76" s="186">
        <v>-458</v>
      </c>
      <c r="K76" s="97"/>
    </row>
    <row r="77" spans="1:11" s="84" customFormat="1" ht="16.5">
      <c r="A77" s="73"/>
      <c r="B77" s="73"/>
      <c r="C77" s="73"/>
      <c r="D77" s="74" t="s">
        <v>124</v>
      </c>
      <c r="E77" s="285" t="s">
        <v>119</v>
      </c>
      <c r="F77" s="285"/>
      <c r="G77" s="285"/>
      <c r="H77" s="285"/>
      <c r="I77" s="285"/>
      <c r="J77" s="75">
        <f>+'Հավելված 2'!G148</f>
        <v>70099.100000000006</v>
      </c>
    </row>
    <row r="78" spans="1:11" s="84" customFormat="1" ht="16.5">
      <c r="A78" s="73"/>
      <c r="B78" s="73"/>
      <c r="C78" s="73"/>
      <c r="D78" s="73"/>
      <c r="E78" s="73"/>
      <c r="F78" s="285" t="s">
        <v>125</v>
      </c>
      <c r="G78" s="285"/>
      <c r="H78" s="285"/>
      <c r="I78" s="285"/>
      <c r="J78" s="285"/>
    </row>
    <row r="79" spans="1:11" s="84" customFormat="1" ht="16.5">
      <c r="A79" s="73"/>
      <c r="B79" s="73"/>
      <c r="C79" s="73"/>
      <c r="D79" s="73"/>
      <c r="E79" s="73"/>
      <c r="F79" s="73"/>
      <c r="G79" s="285" t="s">
        <v>30</v>
      </c>
      <c r="H79" s="285"/>
      <c r="I79" s="285"/>
      <c r="J79" s="285"/>
    </row>
    <row r="80" spans="1:11" s="84" customFormat="1" ht="16.5">
      <c r="A80" s="73"/>
      <c r="B80" s="73"/>
      <c r="C80" s="73"/>
      <c r="D80" s="73"/>
      <c r="E80" s="73"/>
      <c r="F80" s="73"/>
      <c r="G80" s="73"/>
      <c r="H80" s="285" t="s">
        <v>126</v>
      </c>
      <c r="I80" s="285"/>
      <c r="J80" s="285"/>
    </row>
    <row r="81" spans="1:10" s="84" customFormat="1" ht="16.5" customHeight="1">
      <c r="A81" s="73"/>
      <c r="B81" s="73"/>
      <c r="C81" s="73"/>
      <c r="D81" s="74" t="s">
        <v>127</v>
      </c>
      <c r="E81" s="285" t="s">
        <v>121</v>
      </c>
      <c r="F81" s="285"/>
      <c r="G81" s="285"/>
      <c r="H81" s="285"/>
      <c r="I81" s="285"/>
      <c r="J81" s="75">
        <f>+'Հավելված 2'!G157</f>
        <v>-70099.100000000006</v>
      </c>
    </row>
    <row r="82" spans="1:10" s="84" customFormat="1" ht="16.5" customHeight="1">
      <c r="A82" s="73"/>
      <c r="B82" s="73"/>
      <c r="C82" s="73"/>
      <c r="D82" s="73"/>
      <c r="E82" s="73"/>
      <c r="F82" s="285" t="s">
        <v>128</v>
      </c>
      <c r="G82" s="285"/>
      <c r="H82" s="285"/>
      <c r="I82" s="285"/>
      <c r="J82" s="285"/>
    </row>
    <row r="83" spans="1:10" s="84" customFormat="1" ht="16.5" customHeight="1">
      <c r="A83" s="73"/>
      <c r="B83" s="73"/>
      <c r="C83" s="73"/>
      <c r="D83" s="73"/>
      <c r="E83" s="73"/>
      <c r="F83" s="73"/>
      <c r="G83" s="285" t="s">
        <v>30</v>
      </c>
      <c r="H83" s="285"/>
      <c r="I83" s="285"/>
      <c r="J83" s="285"/>
    </row>
    <row r="84" spans="1:10" s="84" customFormat="1" ht="16.5" customHeight="1">
      <c r="A84" s="73"/>
      <c r="B84" s="73"/>
      <c r="C84" s="73"/>
      <c r="D84" s="73"/>
      <c r="E84" s="73"/>
      <c r="F84" s="73"/>
      <c r="G84" s="73"/>
      <c r="H84" s="285" t="s">
        <v>105</v>
      </c>
      <c r="I84" s="285"/>
      <c r="J84" s="285"/>
    </row>
    <row r="85" spans="1:10" s="84" customFormat="1" ht="33">
      <c r="A85" s="73"/>
      <c r="B85" s="73"/>
      <c r="C85" s="73"/>
      <c r="D85" s="73"/>
      <c r="E85" s="73"/>
      <c r="F85" s="73"/>
      <c r="G85" s="73"/>
      <c r="H85" s="73"/>
      <c r="I85" s="73" t="s">
        <v>129</v>
      </c>
      <c r="J85" s="87">
        <v>-1</v>
      </c>
    </row>
    <row r="86" spans="1:10" ht="25.5" customHeight="1">
      <c r="A86" s="291" t="s">
        <v>79</v>
      </c>
      <c r="B86" s="291"/>
      <c r="C86" s="291"/>
      <c r="D86" s="291"/>
      <c r="E86" s="291"/>
      <c r="F86" s="291"/>
      <c r="G86" s="291"/>
      <c r="H86" s="291"/>
      <c r="I86" s="291"/>
      <c r="J86" s="85">
        <f>+J92+J87</f>
        <v>0</v>
      </c>
    </row>
    <row r="87" spans="1:10" ht="39" customHeight="1">
      <c r="A87" s="196"/>
      <c r="B87" s="77" t="s">
        <v>80</v>
      </c>
      <c r="C87" s="287" t="s">
        <v>81</v>
      </c>
      <c r="D87" s="287"/>
      <c r="E87" s="287"/>
      <c r="F87" s="287"/>
      <c r="G87" s="287"/>
      <c r="H87" s="287"/>
      <c r="I87" s="287"/>
      <c r="J87" s="86">
        <f t="shared" ref="J87" si="2">+J88</f>
        <v>193725</v>
      </c>
    </row>
    <row r="88" spans="1:10" ht="34.5">
      <c r="A88" s="286"/>
      <c r="B88" s="286"/>
      <c r="C88" s="286"/>
      <c r="D88" s="77" t="s">
        <v>82</v>
      </c>
      <c r="E88" s="287" t="s">
        <v>44</v>
      </c>
      <c r="F88" s="287"/>
      <c r="G88" s="287"/>
      <c r="H88" s="287"/>
      <c r="I88" s="287"/>
      <c r="J88" s="86">
        <f>+'Հավելված 1'!G27</f>
        <v>193725</v>
      </c>
    </row>
    <row r="89" spans="1:10" ht="41.25" customHeight="1">
      <c r="A89" s="286"/>
      <c r="B89" s="286"/>
      <c r="C89" s="286"/>
      <c r="D89" s="286"/>
      <c r="E89" s="286"/>
      <c r="F89" s="287" t="s">
        <v>83</v>
      </c>
      <c r="G89" s="287"/>
      <c r="H89" s="287"/>
      <c r="I89" s="287"/>
      <c r="J89" s="287"/>
    </row>
    <row r="90" spans="1:10" ht="29.25" customHeight="1">
      <c r="A90" s="286"/>
      <c r="B90" s="286"/>
      <c r="C90" s="286"/>
      <c r="D90" s="286"/>
      <c r="E90" s="286"/>
      <c r="F90" s="286"/>
      <c r="G90" s="287" t="s">
        <v>15</v>
      </c>
      <c r="H90" s="287"/>
      <c r="I90" s="287"/>
      <c r="J90" s="287"/>
    </row>
    <row r="91" spans="1:10">
      <c r="A91" s="286"/>
      <c r="B91" s="286"/>
      <c r="C91" s="286"/>
      <c r="D91" s="286"/>
      <c r="E91" s="286"/>
      <c r="F91" s="286"/>
      <c r="G91" s="286"/>
      <c r="H91" s="287" t="s">
        <v>84</v>
      </c>
      <c r="I91" s="287"/>
      <c r="J91" s="287"/>
    </row>
    <row r="92" spans="1:10" ht="39" customHeight="1">
      <c r="A92" s="196"/>
      <c r="B92" s="77" t="s">
        <v>80</v>
      </c>
      <c r="C92" s="287" t="s">
        <v>81</v>
      </c>
      <c r="D92" s="287"/>
      <c r="E92" s="287"/>
      <c r="F92" s="287"/>
      <c r="G92" s="287"/>
      <c r="H92" s="287"/>
      <c r="I92" s="287"/>
      <c r="J92" s="86">
        <f t="shared" ref="J92" si="3">+J93</f>
        <v>-193725</v>
      </c>
    </row>
    <row r="93" spans="1:10" ht="34.5">
      <c r="A93" s="286"/>
      <c r="B93" s="286"/>
      <c r="C93" s="286"/>
      <c r="D93" s="77" t="s">
        <v>82</v>
      </c>
      <c r="E93" s="287" t="s">
        <v>44</v>
      </c>
      <c r="F93" s="287"/>
      <c r="G93" s="287"/>
      <c r="H93" s="287"/>
      <c r="I93" s="287"/>
      <c r="J93" s="86">
        <f>+'Հավելված 1'!G28</f>
        <v>-193725</v>
      </c>
    </row>
    <row r="94" spans="1:10" ht="41.25" customHeight="1">
      <c r="A94" s="286"/>
      <c r="B94" s="286"/>
      <c r="C94" s="286"/>
      <c r="D94" s="286"/>
      <c r="E94" s="286"/>
      <c r="F94" s="287" t="s">
        <v>83</v>
      </c>
      <c r="G94" s="287"/>
      <c r="H94" s="287"/>
      <c r="I94" s="287"/>
      <c r="J94" s="287"/>
    </row>
    <row r="95" spans="1:10" ht="29.25" customHeight="1">
      <c r="A95" s="286"/>
      <c r="B95" s="286"/>
      <c r="C95" s="286"/>
      <c r="D95" s="286"/>
      <c r="E95" s="286"/>
      <c r="F95" s="286"/>
      <c r="G95" s="287" t="s">
        <v>15</v>
      </c>
      <c r="H95" s="287"/>
      <c r="I95" s="287"/>
      <c r="J95" s="287"/>
    </row>
    <row r="96" spans="1:10">
      <c r="A96" s="286"/>
      <c r="B96" s="286"/>
      <c r="C96" s="286"/>
      <c r="D96" s="286"/>
      <c r="E96" s="286"/>
      <c r="F96" s="286"/>
      <c r="G96" s="286"/>
      <c r="H96" s="287" t="s">
        <v>84</v>
      </c>
      <c r="I96" s="287"/>
      <c r="J96" s="287"/>
    </row>
  </sheetData>
  <mergeCells count="84">
    <mergeCell ref="C8:I8"/>
    <mergeCell ref="C28:I28"/>
    <mergeCell ref="E9:I9"/>
    <mergeCell ref="F10:J10"/>
    <mergeCell ref="G11:J11"/>
    <mergeCell ref="H12:J12"/>
    <mergeCell ref="E18:I18"/>
    <mergeCell ref="E14:I14"/>
    <mergeCell ref="F15:J15"/>
    <mergeCell ref="G16:J16"/>
    <mergeCell ref="H17:J17"/>
    <mergeCell ref="F72:J72"/>
    <mergeCell ref="F30:J30"/>
    <mergeCell ref="H13:I13"/>
    <mergeCell ref="E23:I23"/>
    <mergeCell ref="F24:J24"/>
    <mergeCell ref="G25:J25"/>
    <mergeCell ref="F19:J19"/>
    <mergeCell ref="G20:J20"/>
    <mergeCell ref="H21:J21"/>
    <mergeCell ref="H27:I27"/>
    <mergeCell ref="E29:I29"/>
    <mergeCell ref="H26:J26"/>
    <mergeCell ref="G31:J31"/>
    <mergeCell ref="C54:I54"/>
    <mergeCell ref="C64:I64"/>
    <mergeCell ref="A1:J1"/>
    <mergeCell ref="A2:J2"/>
    <mergeCell ref="A4:A5"/>
    <mergeCell ref="B4:C4"/>
    <mergeCell ref="D4:G4"/>
    <mergeCell ref="H4:H5"/>
    <mergeCell ref="I4:I5"/>
    <mergeCell ref="A6:I6"/>
    <mergeCell ref="A7:I7"/>
    <mergeCell ref="A96:G96"/>
    <mergeCell ref="H96:J96"/>
    <mergeCell ref="A93:C93"/>
    <mergeCell ref="E93:I93"/>
    <mergeCell ref="A94:E94"/>
    <mergeCell ref="F94:J94"/>
    <mergeCell ref="A95:F95"/>
    <mergeCell ref="G95:J95"/>
    <mergeCell ref="F50:J50"/>
    <mergeCell ref="G73:J73"/>
    <mergeCell ref="H74:J74"/>
    <mergeCell ref="A86:I86"/>
    <mergeCell ref="C92:I92"/>
    <mergeCell ref="E71:I71"/>
    <mergeCell ref="C87:I87"/>
    <mergeCell ref="A88:C88"/>
    <mergeCell ref="E88:I88"/>
    <mergeCell ref="H68:J68"/>
    <mergeCell ref="E65:I65"/>
    <mergeCell ref="F66:J66"/>
    <mergeCell ref="G67:J67"/>
    <mergeCell ref="C70:I70"/>
    <mergeCell ref="E77:I77"/>
    <mergeCell ref="F78:J78"/>
    <mergeCell ref="G79:J79"/>
    <mergeCell ref="H80:J80"/>
    <mergeCell ref="H84:J84"/>
    <mergeCell ref="E81:I81"/>
    <mergeCell ref="F82:J82"/>
    <mergeCell ref="G83:J83"/>
    <mergeCell ref="A89:E89"/>
    <mergeCell ref="F89:J89"/>
    <mergeCell ref="A90:F90"/>
    <mergeCell ref="G90:J90"/>
    <mergeCell ref="A91:G91"/>
    <mergeCell ref="H91:J91"/>
    <mergeCell ref="H58:J58"/>
    <mergeCell ref="E55:I55"/>
    <mergeCell ref="F56:J56"/>
    <mergeCell ref="G57:J57"/>
    <mergeCell ref="H32:J32"/>
    <mergeCell ref="C43:I43"/>
    <mergeCell ref="E44:I44"/>
    <mergeCell ref="F45:J45"/>
    <mergeCell ref="G46:J46"/>
    <mergeCell ref="H47:J47"/>
    <mergeCell ref="E49:I49"/>
    <mergeCell ref="G51:J51"/>
    <mergeCell ref="H52:J5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114"/>
  <sheetViews>
    <sheetView topLeftCell="A4" zoomScaleNormal="100" workbookViewId="0">
      <selection activeCell="J4" sqref="J4"/>
    </sheetView>
  </sheetViews>
  <sheetFormatPr defaultRowHeight="17.25"/>
  <cols>
    <col min="1" max="1" width="12.85546875" style="83" customWidth="1"/>
    <col min="2" max="3" width="11.28515625" style="83" customWidth="1"/>
    <col min="4" max="4" width="14.42578125" style="83" customWidth="1"/>
    <col min="5" max="5" width="11.140625" style="83" customWidth="1"/>
    <col min="6" max="6" width="14.140625" style="83" customWidth="1"/>
    <col min="7" max="7" width="12.5703125" style="83" customWidth="1"/>
    <col min="8" max="8" width="27.28515625" style="83" customWidth="1"/>
    <col min="9" max="9" width="66.5703125" style="83" customWidth="1"/>
    <col min="10" max="10" width="39.140625" style="83" customWidth="1"/>
    <col min="11" max="11" width="36" style="83" customWidth="1"/>
    <col min="12" max="12" width="14.7109375" style="83" bestFit="1" customWidth="1"/>
    <col min="13" max="16384" width="9.140625" style="83"/>
  </cols>
  <sheetData>
    <row r="1" spans="1:10" s="1" customFormat="1" ht="65.25" customHeight="1">
      <c r="A1" s="292" t="s">
        <v>162</v>
      </c>
      <c r="B1" s="292"/>
      <c r="C1" s="292"/>
      <c r="D1" s="292"/>
      <c r="E1" s="292"/>
      <c r="F1" s="292"/>
      <c r="G1" s="292"/>
      <c r="H1" s="292"/>
      <c r="I1" s="292"/>
      <c r="J1" s="292"/>
    </row>
    <row r="2" spans="1:10" s="1" customFormat="1" ht="47.25" customHeight="1">
      <c r="A2" s="257" t="s">
        <v>221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10" ht="20.25" customHeight="1">
      <c r="A3" s="69"/>
      <c r="B3" s="69"/>
      <c r="C3" s="69"/>
      <c r="D3" s="69"/>
      <c r="E3" s="69"/>
      <c r="F3" s="69"/>
      <c r="G3" s="69"/>
      <c r="H3" s="69"/>
      <c r="I3" s="69"/>
      <c r="J3" s="68" t="s">
        <v>0</v>
      </c>
    </row>
    <row r="4" spans="1:10" ht="78" customHeight="1">
      <c r="A4" s="231" t="s">
        <v>158</v>
      </c>
      <c r="B4" s="231" t="s">
        <v>69</v>
      </c>
      <c r="C4" s="231"/>
      <c r="D4" s="231" t="s">
        <v>70</v>
      </c>
      <c r="E4" s="231"/>
      <c r="F4" s="231"/>
      <c r="G4" s="231"/>
      <c r="H4" s="231" t="s">
        <v>71</v>
      </c>
      <c r="I4" s="231" t="s">
        <v>72</v>
      </c>
      <c r="J4" s="48" t="s">
        <v>52</v>
      </c>
    </row>
    <row r="5" spans="1:10" ht="51.75">
      <c r="A5" s="293"/>
      <c r="B5" s="52" t="s">
        <v>73</v>
      </c>
      <c r="C5" s="52" t="s">
        <v>74</v>
      </c>
      <c r="D5" s="52" t="s">
        <v>73</v>
      </c>
      <c r="E5" s="52" t="s">
        <v>74</v>
      </c>
      <c r="F5" s="52" t="s">
        <v>75</v>
      </c>
      <c r="G5" s="52" t="s">
        <v>76</v>
      </c>
      <c r="H5" s="293"/>
      <c r="I5" s="293"/>
      <c r="J5" s="48" t="s">
        <v>77</v>
      </c>
    </row>
    <row r="6" spans="1:10" ht="38.25" customHeight="1">
      <c r="A6" s="289" t="s">
        <v>78</v>
      </c>
      <c r="B6" s="289"/>
      <c r="C6" s="289"/>
      <c r="D6" s="289"/>
      <c r="E6" s="289"/>
      <c r="F6" s="289"/>
      <c r="G6" s="289"/>
      <c r="H6" s="289"/>
      <c r="I6" s="289"/>
      <c r="J6" s="7">
        <f>+J7+J81+J87+J93+J99+J105</f>
        <v>0</v>
      </c>
    </row>
    <row r="7" spans="1:10" ht="30" customHeight="1">
      <c r="A7" s="290" t="s">
        <v>14</v>
      </c>
      <c r="B7" s="290"/>
      <c r="C7" s="290"/>
      <c r="D7" s="290"/>
      <c r="E7" s="290"/>
      <c r="F7" s="290"/>
      <c r="G7" s="290"/>
      <c r="H7" s="290"/>
      <c r="I7" s="290"/>
      <c r="J7" s="7">
        <f>+J8++J59+J65+J38+J49</f>
        <v>-43725</v>
      </c>
    </row>
    <row r="8" spans="1:10" s="84" customFormat="1" ht="37.5" customHeight="1">
      <c r="A8" s="60"/>
      <c r="B8" s="65" t="s">
        <v>99</v>
      </c>
      <c r="C8" s="299" t="s">
        <v>100</v>
      </c>
      <c r="D8" s="299"/>
      <c r="E8" s="299"/>
      <c r="F8" s="299"/>
      <c r="G8" s="299"/>
      <c r="H8" s="299"/>
      <c r="I8" s="299"/>
      <c r="J8" s="38">
        <f>J14+J9+J18</f>
        <v>100043.5</v>
      </c>
    </row>
    <row r="9" spans="1:10" s="84" customFormat="1" ht="37.5" customHeight="1">
      <c r="A9" s="60"/>
      <c r="B9" s="65"/>
      <c r="C9" s="65"/>
      <c r="D9" s="123" t="str">
        <f>+'Հավելված 1'!C10</f>
        <v>1022 - 11002</v>
      </c>
      <c r="E9" s="296" t="str">
        <f>+'Հավելված 1'!D10</f>
        <v>Պետական աջակցություն Հայաստանի Հանրապետության գյուղատնտեսական ծրագրերի իրականացմանը</v>
      </c>
      <c r="F9" s="296"/>
      <c r="G9" s="296"/>
      <c r="H9" s="296"/>
      <c r="I9" s="296"/>
      <c r="J9" s="124">
        <f>+'Հավելված 4'!J9</f>
        <v>-18632.3</v>
      </c>
    </row>
    <row r="10" spans="1:10" s="84" customFormat="1" ht="37.5" customHeight="1">
      <c r="A10" s="60"/>
      <c r="B10" s="65"/>
      <c r="C10" s="65"/>
      <c r="D10" s="123"/>
      <c r="E10" s="123"/>
      <c r="F10" s="297" t="str">
        <f>+'Հավելված 1'!E10</f>
        <v>Աջակցություն Հայաստանի Հանրապետության  բուսաբուծության խթանման, բույսերի պաշտպանության և անասնաբուժական ծրագրերի իրականացմանը</v>
      </c>
      <c r="G10" s="297"/>
      <c r="H10" s="297"/>
      <c r="I10" s="297"/>
      <c r="J10" s="297"/>
    </row>
    <row r="11" spans="1:10" s="84" customFormat="1" ht="37.5" customHeight="1">
      <c r="A11" s="60"/>
      <c r="B11" s="65"/>
      <c r="C11" s="65"/>
      <c r="D11" s="169"/>
      <c r="E11" s="170"/>
      <c r="F11" s="170"/>
      <c r="G11" s="297" t="str">
        <f>+'Հավելված 1'!F10</f>
        <v>Ծառայությունների մատուցում</v>
      </c>
      <c r="H11" s="297"/>
      <c r="I11" s="297"/>
      <c r="J11" s="297"/>
    </row>
    <row r="12" spans="1:10" s="84" customFormat="1" ht="37.5" customHeight="1">
      <c r="A12" s="60"/>
      <c r="B12" s="65"/>
      <c r="C12" s="65"/>
      <c r="D12" s="169"/>
      <c r="E12" s="170"/>
      <c r="F12" s="170"/>
      <c r="G12" s="170"/>
      <c r="H12" s="297" t="s">
        <v>130</v>
      </c>
      <c r="I12" s="297"/>
      <c r="J12" s="297"/>
    </row>
    <row r="13" spans="1:10" s="84" customFormat="1" ht="40.5" customHeight="1">
      <c r="A13" s="73"/>
      <c r="B13" s="73"/>
      <c r="C13" s="73"/>
      <c r="D13" s="171"/>
      <c r="E13" s="171"/>
      <c r="F13" s="171"/>
      <c r="G13" s="171"/>
      <c r="H13" s="310" t="s">
        <v>170</v>
      </c>
      <c r="I13" s="310"/>
      <c r="J13" s="173">
        <v>-4</v>
      </c>
    </row>
    <row r="14" spans="1:10" s="64" customFormat="1" ht="35.25" customHeight="1">
      <c r="A14" s="60"/>
      <c r="B14" s="60"/>
      <c r="C14" s="60"/>
      <c r="D14" s="65" t="s">
        <v>242</v>
      </c>
      <c r="E14" s="299" t="s">
        <v>243</v>
      </c>
      <c r="F14" s="299"/>
      <c r="G14" s="299"/>
      <c r="H14" s="299"/>
      <c r="I14" s="299"/>
      <c r="J14" s="195">
        <f>+'Հավելված 1'!G11</f>
        <v>-31324.2</v>
      </c>
    </row>
    <row r="15" spans="1:10" s="64" customFormat="1" ht="38.25" customHeight="1">
      <c r="A15" s="60"/>
      <c r="B15" s="60"/>
      <c r="C15" s="60"/>
      <c r="D15" s="60"/>
      <c r="E15" s="60"/>
      <c r="F15" s="304" t="s">
        <v>244</v>
      </c>
      <c r="G15" s="305"/>
      <c r="H15" s="305"/>
      <c r="I15" s="305"/>
      <c r="J15" s="306"/>
    </row>
    <row r="16" spans="1:10" s="64" customFormat="1" ht="31.5" customHeight="1">
      <c r="A16" s="60"/>
      <c r="B16" s="60"/>
      <c r="C16" s="60"/>
      <c r="D16" s="60"/>
      <c r="E16" s="60"/>
      <c r="F16" s="60"/>
      <c r="G16" s="304" t="s">
        <v>30</v>
      </c>
      <c r="H16" s="305"/>
      <c r="I16" s="305"/>
      <c r="J16" s="306"/>
    </row>
    <row r="17" spans="1:10" s="64" customFormat="1" ht="49.5" customHeight="1">
      <c r="A17" s="60"/>
      <c r="B17" s="60"/>
      <c r="C17" s="60"/>
      <c r="D17" s="60"/>
      <c r="E17" s="60"/>
      <c r="F17" s="60"/>
      <c r="G17" s="60"/>
      <c r="H17" s="304" t="s">
        <v>245</v>
      </c>
      <c r="I17" s="305"/>
      <c r="J17" s="306"/>
    </row>
    <row r="18" spans="1:10" s="125" customFormat="1" ht="43.5" customHeight="1">
      <c r="A18" s="172"/>
      <c r="B18" s="169"/>
      <c r="C18" s="169"/>
      <c r="D18" s="123" t="str">
        <f>+'Հավելված 4'!D23</f>
        <v>1022-12024</v>
      </c>
      <c r="E18" s="296" t="str">
        <f>+'Հավելված 4'!E23:I23</f>
        <v>ՀՀ Արարատի և Արմավիրի մարզերում գործունեություն իրականացնող արդյունագործական ձկնաբուծական տնտեսություններին աջակցություն</v>
      </c>
      <c r="F18" s="296"/>
      <c r="G18" s="296"/>
      <c r="H18" s="296"/>
      <c r="I18" s="296"/>
      <c r="J18" s="124">
        <f>+'Հավելված 1'!G13</f>
        <v>150000</v>
      </c>
    </row>
    <row r="19" spans="1:10" s="125" customFormat="1" ht="57" customHeight="1">
      <c r="A19" s="172"/>
      <c r="B19" s="169"/>
      <c r="C19" s="169"/>
      <c r="D19" s="123"/>
      <c r="E19" s="123"/>
      <c r="F19" s="297" t="str">
        <f>+'Հավելված 4'!F24:J24</f>
        <v>ՀՀ Արարատի և Արմավիրի մարզերում գործող արդյունագործական ձկնաբուծական տնտեսությունների կողմից բացառապես 2026 թվականի առաջին կիսամյակի ընթացքում սեփական կարիքների համար ներմուծված և (կամ) ՀՀ տարածքում ձեռք բերված ձկան կերի  ընդհանուր քանակի հիման վրա հաշվարկված՝ միջին ամսական քանակի 20 տոկոսի չափով փոխհատուցում։</v>
      </c>
      <c r="G19" s="297"/>
      <c r="H19" s="297"/>
      <c r="I19" s="297"/>
      <c r="J19" s="297"/>
    </row>
    <row r="20" spans="1:10" s="125" customFormat="1" ht="26.25" customHeight="1">
      <c r="A20" s="172"/>
      <c r="B20" s="169"/>
      <c r="C20" s="169"/>
      <c r="D20" s="169"/>
      <c r="E20" s="170"/>
      <c r="F20" s="170"/>
      <c r="G20" s="297" t="str">
        <f>+'Հավելված 4'!G25:J25</f>
        <v>Տրանսֆերտների տրամադրում</v>
      </c>
      <c r="H20" s="297"/>
      <c r="I20" s="297"/>
      <c r="J20" s="297"/>
    </row>
    <row r="21" spans="1:10" s="125" customFormat="1" ht="42" customHeight="1">
      <c r="A21" s="172"/>
      <c r="B21" s="169"/>
      <c r="C21" s="169"/>
      <c r="D21" s="169"/>
      <c r="E21" s="170"/>
      <c r="F21" s="170"/>
      <c r="G21" s="170"/>
      <c r="H21" s="297" t="str">
        <f>+'Հավելված 4'!H26:J26</f>
        <v xml:space="preserve"> Շահառուների ընտրության չափորոշիչները` ՀՀ կառավարության 2026 թվականի հուլիսի 30-ի N-1125-Լ որոշմամբ հաստատված ծրագրի չափանիշները բավարարող տնտեսավարող սուբյեկտներ </v>
      </c>
      <c r="I21" s="297"/>
      <c r="J21" s="297"/>
    </row>
    <row r="22" spans="1:10" s="125" customFormat="1" ht="33.75" customHeight="1">
      <c r="A22" s="172"/>
      <c r="B22" s="169"/>
      <c r="C22" s="169"/>
      <c r="D22" s="169"/>
      <c r="E22" s="170"/>
      <c r="F22" s="170"/>
      <c r="G22" s="170"/>
      <c r="H22" s="309" t="str">
        <f>+'Հավելված 4'!H27:I27</f>
        <v>Արարատի և Արմավիրի մարզերի ձկնաբուծական տնտեսությունների կողմից ձեռքբերված կեր, կգ</v>
      </c>
      <c r="I22" s="309"/>
      <c r="J22" s="184">
        <f>+'Հավելված 4'!J27</f>
        <v>170000</v>
      </c>
    </row>
    <row r="23" spans="1:10" s="64" customFormat="1" ht="30" customHeight="1">
      <c r="A23" s="42"/>
      <c r="B23" s="43" t="s">
        <v>131</v>
      </c>
      <c r="C23" s="288" t="s">
        <v>132</v>
      </c>
      <c r="D23" s="288"/>
      <c r="E23" s="288"/>
      <c r="F23" s="288"/>
      <c r="G23" s="288"/>
      <c r="H23" s="288"/>
      <c r="I23" s="288"/>
      <c r="J23" s="147">
        <f t="shared" ref="J23" si="0">+J24</f>
        <v>0</v>
      </c>
    </row>
    <row r="24" spans="1:10" s="64" customFormat="1" ht="36" customHeight="1">
      <c r="A24" s="42"/>
      <c r="B24" s="42"/>
      <c r="C24" s="42"/>
      <c r="D24" s="43" t="s">
        <v>133</v>
      </c>
      <c r="E24" s="288" t="s">
        <v>226</v>
      </c>
      <c r="F24" s="288"/>
      <c r="G24" s="288"/>
      <c r="H24" s="288"/>
      <c r="I24" s="288"/>
      <c r="J24" s="147">
        <v>0</v>
      </c>
    </row>
    <row r="25" spans="1:10" s="64" customFormat="1" ht="42.75" customHeight="1">
      <c r="A25" s="42"/>
      <c r="B25" s="42"/>
      <c r="C25" s="42"/>
      <c r="D25" s="42"/>
      <c r="E25" s="42"/>
      <c r="F25" s="288" t="s">
        <v>134</v>
      </c>
      <c r="G25" s="288"/>
      <c r="H25" s="288"/>
      <c r="I25" s="288"/>
      <c r="J25" s="288"/>
    </row>
    <row r="26" spans="1:10" s="64" customFormat="1" ht="16.5" customHeight="1">
      <c r="A26" s="42"/>
      <c r="B26" s="42"/>
      <c r="C26" s="42"/>
      <c r="D26" s="42"/>
      <c r="E26" s="42"/>
      <c r="F26" s="42"/>
      <c r="G26" s="288" t="s">
        <v>15</v>
      </c>
      <c r="H26" s="288"/>
      <c r="I26" s="288"/>
      <c r="J26" s="288"/>
    </row>
    <row r="27" spans="1:10" s="64" customFormat="1" ht="16.5" customHeight="1">
      <c r="A27" s="42"/>
      <c r="B27" s="42"/>
      <c r="C27" s="42"/>
      <c r="D27" s="42"/>
      <c r="E27" s="42"/>
      <c r="F27" s="42"/>
      <c r="G27" s="42"/>
      <c r="H27" s="288" t="s">
        <v>135</v>
      </c>
      <c r="I27" s="288"/>
      <c r="J27" s="288"/>
    </row>
    <row r="28" spans="1:10" s="64" customFormat="1" ht="33">
      <c r="A28" s="42"/>
      <c r="B28" s="42"/>
      <c r="C28" s="42"/>
      <c r="D28" s="42"/>
      <c r="E28" s="42"/>
      <c r="F28" s="42"/>
      <c r="G28" s="42"/>
      <c r="H28" s="42"/>
      <c r="I28" s="42" t="s">
        <v>136</v>
      </c>
      <c r="J28" s="149" t="s">
        <v>141</v>
      </c>
    </row>
    <row r="29" spans="1:10" s="64" customFormat="1" ht="33">
      <c r="A29" s="42"/>
      <c r="B29" s="42"/>
      <c r="C29" s="42"/>
      <c r="D29" s="42"/>
      <c r="E29" s="42"/>
      <c r="F29" s="42"/>
      <c r="G29" s="42"/>
      <c r="H29" s="42"/>
      <c r="I29" s="42" t="s">
        <v>137</v>
      </c>
      <c r="J29" s="150">
        <v>-5</v>
      </c>
    </row>
    <row r="30" spans="1:10" s="64" customFormat="1" ht="33">
      <c r="A30" s="42"/>
      <c r="B30" s="42"/>
      <c r="C30" s="42"/>
      <c r="D30" s="42"/>
      <c r="E30" s="42"/>
      <c r="F30" s="42"/>
      <c r="G30" s="42"/>
      <c r="H30" s="42"/>
      <c r="I30" s="42" t="s">
        <v>138</v>
      </c>
      <c r="J30" s="150">
        <v>-5</v>
      </c>
    </row>
    <row r="31" spans="1:10" s="64" customFormat="1" ht="49.5">
      <c r="A31" s="42"/>
      <c r="B31" s="42"/>
      <c r="C31" s="42"/>
      <c r="D31" s="42"/>
      <c r="E31" s="42"/>
      <c r="F31" s="42"/>
      <c r="G31" s="42"/>
      <c r="H31" s="42"/>
      <c r="I31" s="42" t="s">
        <v>139</v>
      </c>
      <c r="J31" s="150">
        <v>-5</v>
      </c>
    </row>
    <row r="32" spans="1:10" s="64" customFormat="1" ht="33">
      <c r="A32" s="42"/>
      <c r="B32" s="42"/>
      <c r="C32" s="42"/>
      <c r="D32" s="42"/>
      <c r="E32" s="42"/>
      <c r="F32" s="42"/>
      <c r="G32" s="42"/>
      <c r="H32" s="42"/>
      <c r="I32" s="42" t="s">
        <v>140</v>
      </c>
      <c r="J32" s="150">
        <v>-6</v>
      </c>
    </row>
    <row r="33" spans="1:10" s="64" customFormat="1" ht="49.5">
      <c r="A33" s="42"/>
      <c r="B33" s="42"/>
      <c r="C33" s="42"/>
      <c r="D33" s="42"/>
      <c r="E33" s="42"/>
      <c r="F33" s="42"/>
      <c r="G33" s="42"/>
      <c r="H33" s="42"/>
      <c r="I33" s="42" t="s">
        <v>142</v>
      </c>
      <c r="J33" s="148">
        <v>6</v>
      </c>
    </row>
    <row r="34" spans="1:10" s="64" customFormat="1" ht="16.5">
      <c r="A34" s="42"/>
      <c r="B34" s="42"/>
      <c r="C34" s="42"/>
      <c r="D34" s="42"/>
      <c r="E34" s="42"/>
      <c r="F34" s="42"/>
      <c r="G34" s="42"/>
      <c r="H34" s="42"/>
      <c r="I34" s="42" t="s">
        <v>143</v>
      </c>
      <c r="J34" s="148">
        <v>2</v>
      </c>
    </row>
    <row r="35" spans="1:10" s="64" customFormat="1" ht="33">
      <c r="A35" s="42"/>
      <c r="B35" s="42"/>
      <c r="C35" s="42"/>
      <c r="D35" s="42"/>
      <c r="E35" s="42"/>
      <c r="F35" s="42"/>
      <c r="G35" s="42"/>
      <c r="H35" s="42"/>
      <c r="I35" s="42" t="s">
        <v>144</v>
      </c>
      <c r="J35" s="148">
        <v>4</v>
      </c>
    </row>
    <row r="36" spans="1:10" s="64" customFormat="1" ht="33">
      <c r="A36" s="42"/>
      <c r="B36" s="42"/>
      <c r="C36" s="42"/>
      <c r="D36" s="42"/>
      <c r="E36" s="42"/>
      <c r="F36" s="42"/>
      <c r="G36" s="42"/>
      <c r="H36" s="42"/>
      <c r="I36" s="42" t="s">
        <v>145</v>
      </c>
      <c r="J36" s="148">
        <v>4</v>
      </c>
    </row>
    <row r="37" spans="1:10" s="64" customFormat="1" ht="33">
      <c r="A37" s="42"/>
      <c r="B37" s="42"/>
      <c r="C37" s="42"/>
      <c r="D37" s="42"/>
      <c r="E37" s="42"/>
      <c r="F37" s="42"/>
      <c r="G37" s="42"/>
      <c r="H37" s="42"/>
      <c r="I37" s="42" t="s">
        <v>146</v>
      </c>
      <c r="J37" s="148">
        <v>1</v>
      </c>
    </row>
    <row r="38" spans="1:10" s="84" customFormat="1" ht="42.75" customHeight="1">
      <c r="A38" s="73"/>
      <c r="B38" s="74" t="s">
        <v>210</v>
      </c>
      <c r="C38" s="285" t="s">
        <v>211</v>
      </c>
      <c r="D38" s="285"/>
      <c r="E38" s="285"/>
      <c r="F38" s="285"/>
      <c r="G38" s="285"/>
      <c r="H38" s="285"/>
      <c r="I38" s="285"/>
      <c r="J38" s="75">
        <f>+J39+J44</f>
        <v>173096.7</v>
      </c>
    </row>
    <row r="39" spans="1:10" s="84" customFormat="1" ht="34.5" customHeight="1">
      <c r="A39" s="73"/>
      <c r="B39" s="73"/>
      <c r="C39" s="73"/>
      <c r="D39" s="74" t="s">
        <v>212</v>
      </c>
      <c r="E39" s="285" t="s">
        <v>208</v>
      </c>
      <c r="F39" s="285"/>
      <c r="G39" s="285"/>
      <c r="H39" s="285"/>
      <c r="I39" s="285"/>
      <c r="J39" s="75">
        <f>+'Հավելված 4'!J44</f>
        <v>5041.7</v>
      </c>
    </row>
    <row r="40" spans="1:10" s="84" customFormat="1" ht="53.25" customHeight="1">
      <c r="A40" s="73"/>
      <c r="B40" s="73"/>
      <c r="C40" s="73"/>
      <c r="D40" s="73"/>
      <c r="E40" s="73"/>
      <c r="F40" s="285" t="s">
        <v>213</v>
      </c>
      <c r="G40" s="285"/>
      <c r="H40" s="285"/>
      <c r="I40" s="285"/>
      <c r="J40" s="285"/>
    </row>
    <row r="41" spans="1:10" s="84" customFormat="1" ht="16.5" customHeight="1">
      <c r="A41" s="73"/>
      <c r="B41" s="73"/>
      <c r="C41" s="73"/>
      <c r="D41" s="73"/>
      <c r="E41" s="73"/>
      <c r="F41" s="73"/>
      <c r="G41" s="285" t="s">
        <v>15</v>
      </c>
      <c r="H41" s="285"/>
      <c r="I41" s="285"/>
      <c r="J41" s="285"/>
    </row>
    <row r="42" spans="1:10" s="84" customFormat="1" ht="16.5" customHeight="1">
      <c r="A42" s="73"/>
      <c r="B42" s="73"/>
      <c r="C42" s="73"/>
      <c r="D42" s="73"/>
      <c r="E42" s="73"/>
      <c r="F42" s="73"/>
      <c r="G42" s="73"/>
      <c r="H42" s="285" t="s">
        <v>214</v>
      </c>
      <c r="I42" s="285"/>
      <c r="J42" s="285"/>
    </row>
    <row r="43" spans="1:10" s="84" customFormat="1" ht="33">
      <c r="A43" s="73"/>
      <c r="B43" s="73"/>
      <c r="C43" s="73"/>
      <c r="D43" s="73"/>
      <c r="E43" s="73"/>
      <c r="F43" s="73"/>
      <c r="G43" s="73"/>
      <c r="H43" s="73"/>
      <c r="I43" s="73" t="s">
        <v>215</v>
      </c>
      <c r="J43" s="183">
        <v>2100.6999999999998</v>
      </c>
    </row>
    <row r="44" spans="1:10" s="84" customFormat="1" ht="37.5" customHeight="1">
      <c r="A44" s="73"/>
      <c r="B44" s="73"/>
      <c r="C44" s="73"/>
      <c r="D44" s="74" t="s">
        <v>216</v>
      </c>
      <c r="E44" s="285" t="s">
        <v>217</v>
      </c>
      <c r="F44" s="285"/>
      <c r="G44" s="285"/>
      <c r="H44" s="285"/>
      <c r="I44" s="285"/>
      <c r="J44" s="75">
        <f>+'Հավելված 4'!J49</f>
        <v>168055</v>
      </c>
    </row>
    <row r="45" spans="1:10" s="84" customFormat="1" ht="16.5" customHeight="1">
      <c r="A45" s="73"/>
      <c r="B45" s="73"/>
      <c r="C45" s="73"/>
      <c r="D45" s="73"/>
      <c r="E45" s="73"/>
      <c r="F45" s="285" t="s">
        <v>218</v>
      </c>
      <c r="G45" s="285"/>
      <c r="H45" s="285"/>
      <c r="I45" s="285"/>
      <c r="J45" s="285"/>
    </row>
    <row r="46" spans="1:10" s="84" customFormat="1" ht="16.5" customHeight="1">
      <c r="A46" s="73"/>
      <c r="B46" s="73"/>
      <c r="C46" s="73"/>
      <c r="D46" s="73"/>
      <c r="E46" s="73"/>
      <c r="F46" s="73"/>
      <c r="G46" s="285" t="s">
        <v>30</v>
      </c>
      <c r="H46" s="285"/>
      <c r="I46" s="285"/>
      <c r="J46" s="285"/>
    </row>
    <row r="47" spans="1:10" s="84" customFormat="1" ht="16.5" customHeight="1">
      <c r="A47" s="73"/>
      <c r="B47" s="73"/>
      <c r="C47" s="73"/>
      <c r="D47" s="73"/>
      <c r="E47" s="73"/>
      <c r="F47" s="73"/>
      <c r="G47" s="73"/>
      <c r="H47" s="285" t="s">
        <v>219</v>
      </c>
      <c r="I47" s="285"/>
      <c r="J47" s="285"/>
    </row>
    <row r="48" spans="1:10" s="84" customFormat="1" ht="16.5">
      <c r="A48" s="73"/>
      <c r="B48" s="73"/>
      <c r="C48" s="73"/>
      <c r="D48" s="73"/>
      <c r="E48" s="73"/>
      <c r="F48" s="73"/>
      <c r="G48" s="73"/>
      <c r="H48" s="73"/>
      <c r="I48" s="73" t="s">
        <v>220</v>
      </c>
      <c r="J48" s="183">
        <v>2100.6999999999998</v>
      </c>
    </row>
    <row r="49" spans="1:10" s="141" customFormat="1" ht="30.75" customHeight="1">
      <c r="A49" s="140"/>
      <c r="B49" s="74" t="s">
        <v>185</v>
      </c>
      <c r="C49" s="285" t="s">
        <v>186</v>
      </c>
      <c r="D49" s="285"/>
      <c r="E49" s="285"/>
      <c r="F49" s="285"/>
      <c r="G49" s="285"/>
      <c r="H49" s="285"/>
      <c r="I49" s="285"/>
      <c r="J49" s="124">
        <f>+J50</f>
        <v>-314510.40000000002</v>
      </c>
    </row>
    <row r="50" spans="1:10" s="141" customFormat="1" ht="30.75" customHeight="1">
      <c r="A50" s="140"/>
      <c r="B50" s="142"/>
      <c r="C50" s="142"/>
      <c r="D50" s="74" t="s">
        <v>187</v>
      </c>
      <c r="E50" s="285" t="s">
        <v>178</v>
      </c>
      <c r="F50" s="285"/>
      <c r="G50" s="285"/>
      <c r="H50" s="285"/>
      <c r="I50" s="285"/>
      <c r="J50" s="124">
        <f>+'Հավելված 1'!G18</f>
        <v>-314510.40000000002</v>
      </c>
    </row>
    <row r="51" spans="1:10" s="141" customFormat="1" ht="36" customHeight="1">
      <c r="A51" s="140"/>
      <c r="B51" s="142"/>
      <c r="C51" s="142"/>
      <c r="D51" s="142"/>
      <c r="E51" s="142"/>
      <c r="F51" s="284" t="s">
        <v>188</v>
      </c>
      <c r="G51" s="284"/>
      <c r="H51" s="284"/>
      <c r="I51" s="284"/>
      <c r="J51" s="284"/>
    </row>
    <row r="52" spans="1:10" s="141" customFormat="1" ht="30.75" customHeight="1">
      <c r="A52" s="140"/>
      <c r="B52" s="142"/>
      <c r="C52" s="142"/>
      <c r="D52" s="142"/>
      <c r="E52" s="142"/>
      <c r="F52" s="143"/>
      <c r="G52" s="284" t="s">
        <v>30</v>
      </c>
      <c r="H52" s="284"/>
      <c r="I52" s="284"/>
      <c r="J52" s="284"/>
    </row>
    <row r="53" spans="1:10" s="141" customFormat="1" ht="30.75" customHeight="1">
      <c r="A53" s="140"/>
      <c r="B53" s="142"/>
      <c r="C53" s="142"/>
      <c r="D53" s="142"/>
      <c r="E53" s="142"/>
      <c r="F53" s="143"/>
      <c r="G53" s="143"/>
      <c r="H53" s="284" t="s">
        <v>189</v>
      </c>
      <c r="I53" s="284"/>
      <c r="J53" s="284"/>
    </row>
    <row r="54" spans="1:10" s="141" customFormat="1" ht="36.75" customHeight="1">
      <c r="A54" s="144"/>
      <c r="B54" s="144"/>
      <c r="C54" s="144"/>
      <c r="D54" s="144"/>
      <c r="E54" s="144"/>
      <c r="F54" s="144"/>
      <c r="G54" s="144"/>
      <c r="H54" s="144"/>
      <c r="I54" s="145" t="s">
        <v>190</v>
      </c>
      <c r="J54" s="146" t="s">
        <v>191</v>
      </c>
    </row>
    <row r="55" spans="1:10" s="141" customFormat="1" ht="39" customHeight="1">
      <c r="A55" s="144"/>
      <c r="B55" s="144"/>
      <c r="C55" s="144"/>
      <c r="D55" s="144"/>
      <c r="E55" s="144"/>
      <c r="F55" s="144"/>
      <c r="G55" s="144"/>
      <c r="H55" s="144"/>
      <c r="I55" s="145" t="s">
        <v>192</v>
      </c>
      <c r="J55" s="146" t="s">
        <v>191</v>
      </c>
    </row>
    <row r="56" spans="1:10" s="141" customFormat="1" ht="30.75" customHeight="1">
      <c r="A56" s="144"/>
      <c r="B56" s="144"/>
      <c r="C56" s="144"/>
      <c r="D56" s="144"/>
      <c r="E56" s="144"/>
      <c r="F56" s="144"/>
      <c r="G56" s="144"/>
      <c r="H56" s="144"/>
      <c r="I56" s="145" t="s">
        <v>193</v>
      </c>
      <c r="J56" s="146" t="s">
        <v>191</v>
      </c>
    </row>
    <row r="57" spans="1:10" s="141" customFormat="1" ht="42.75" customHeight="1">
      <c r="A57" s="144"/>
      <c r="B57" s="144"/>
      <c r="C57" s="144"/>
      <c r="D57" s="144"/>
      <c r="E57" s="144"/>
      <c r="F57" s="144"/>
      <c r="G57" s="144"/>
      <c r="H57" s="144"/>
      <c r="I57" s="145" t="s">
        <v>194</v>
      </c>
      <c r="J57" s="146" t="s">
        <v>191</v>
      </c>
    </row>
    <row r="58" spans="1:10" s="141" customFormat="1" ht="30.75" customHeight="1">
      <c r="A58" s="144"/>
      <c r="B58" s="144"/>
      <c r="C58" s="144"/>
      <c r="D58" s="144"/>
      <c r="E58" s="144"/>
      <c r="F58" s="144"/>
      <c r="G58" s="144"/>
      <c r="H58" s="144"/>
      <c r="I58" s="145" t="s">
        <v>195</v>
      </c>
      <c r="J58" s="146" t="s">
        <v>191</v>
      </c>
    </row>
    <row r="59" spans="1:10" s="84" customFormat="1" ht="16.5" customHeight="1">
      <c r="A59" s="73"/>
      <c r="B59" s="74" t="s">
        <v>101</v>
      </c>
      <c r="C59" s="285" t="s">
        <v>102</v>
      </c>
      <c r="D59" s="285"/>
      <c r="E59" s="285"/>
      <c r="F59" s="285"/>
      <c r="G59" s="285"/>
      <c r="H59" s="285"/>
      <c r="I59" s="285"/>
      <c r="J59" s="75">
        <f>J60</f>
        <v>97645.2</v>
      </c>
    </row>
    <row r="60" spans="1:10" s="84" customFormat="1" ht="39" customHeight="1">
      <c r="A60" s="73"/>
      <c r="B60" s="73"/>
      <c r="C60" s="73"/>
      <c r="D60" s="74" t="s">
        <v>112</v>
      </c>
      <c r="E60" s="285" t="s">
        <v>109</v>
      </c>
      <c r="F60" s="285"/>
      <c r="G60" s="285"/>
      <c r="H60" s="285"/>
      <c r="I60" s="285"/>
      <c r="J60" s="75">
        <f>+'Հավելված 2'!G31</f>
        <v>97645.2</v>
      </c>
    </row>
    <row r="61" spans="1:10" s="84" customFormat="1" ht="32.25" customHeight="1">
      <c r="A61" s="73"/>
      <c r="B61" s="73"/>
      <c r="C61" s="73"/>
      <c r="D61" s="73"/>
      <c r="E61" s="73"/>
      <c r="F61" s="285" t="s">
        <v>113</v>
      </c>
      <c r="G61" s="285"/>
      <c r="H61" s="285"/>
      <c r="I61" s="285"/>
      <c r="J61" s="285"/>
    </row>
    <row r="62" spans="1:10" s="84" customFormat="1" ht="16.5" customHeight="1">
      <c r="A62" s="73"/>
      <c r="B62" s="73"/>
      <c r="C62" s="73"/>
      <c r="D62" s="73"/>
      <c r="E62" s="73"/>
      <c r="F62" s="73"/>
      <c r="G62" s="285" t="s">
        <v>30</v>
      </c>
      <c r="H62" s="285"/>
      <c r="I62" s="285"/>
      <c r="J62" s="285"/>
    </row>
    <row r="63" spans="1:10" s="84" customFormat="1" ht="16.5" customHeight="1">
      <c r="A63" s="73"/>
      <c r="B63" s="73"/>
      <c r="C63" s="73"/>
      <c r="D63" s="73"/>
      <c r="E63" s="73"/>
      <c r="F63" s="73"/>
      <c r="G63" s="73"/>
      <c r="H63" s="285" t="s">
        <v>114</v>
      </c>
      <c r="I63" s="285"/>
      <c r="J63" s="285"/>
    </row>
    <row r="64" spans="1:10" s="84" customFormat="1" ht="49.5">
      <c r="A64" s="73"/>
      <c r="B64" s="73"/>
      <c r="C64" s="73"/>
      <c r="D64" s="73"/>
      <c r="E64" s="73"/>
      <c r="F64" s="73"/>
      <c r="G64" s="73"/>
      <c r="H64" s="73"/>
      <c r="I64" s="73" t="s">
        <v>115</v>
      </c>
      <c r="J64" s="89">
        <v>9764.5149999999994</v>
      </c>
    </row>
    <row r="65" spans="1:12" s="84" customFormat="1" ht="30" customHeight="1">
      <c r="A65" s="42"/>
      <c r="B65" s="43" t="s">
        <v>103</v>
      </c>
      <c r="C65" s="288" t="s">
        <v>104</v>
      </c>
      <c r="D65" s="288"/>
      <c r="E65" s="288"/>
      <c r="F65" s="288"/>
      <c r="G65" s="288"/>
      <c r="H65" s="288"/>
      <c r="I65" s="288"/>
      <c r="J65" s="70">
        <f>J72+J76+J66</f>
        <v>-100000</v>
      </c>
    </row>
    <row r="66" spans="1:12" s="84" customFormat="1" ht="29.25" customHeight="1">
      <c r="A66" s="73"/>
      <c r="B66" s="73"/>
      <c r="C66" s="73"/>
      <c r="D66" s="74" t="s">
        <v>233</v>
      </c>
      <c r="E66" s="285" t="s">
        <v>231</v>
      </c>
      <c r="F66" s="285"/>
      <c r="G66" s="285"/>
      <c r="H66" s="285"/>
      <c r="I66" s="285"/>
      <c r="J66" s="75">
        <f>+'Հավելված 4'!J71</f>
        <v>-100000</v>
      </c>
      <c r="K66" s="97"/>
      <c r="L66" s="97"/>
    </row>
    <row r="67" spans="1:12" s="84" customFormat="1" ht="29.25" customHeight="1">
      <c r="A67" s="73"/>
      <c r="B67" s="73"/>
      <c r="C67" s="73"/>
      <c r="D67" s="73"/>
      <c r="E67" s="73"/>
      <c r="F67" s="285" t="s">
        <v>234</v>
      </c>
      <c r="G67" s="285"/>
      <c r="H67" s="285"/>
      <c r="I67" s="285"/>
      <c r="J67" s="285"/>
      <c r="K67" s="97"/>
      <c r="L67" s="97"/>
    </row>
    <row r="68" spans="1:12" s="84" customFormat="1" ht="29.25" customHeight="1">
      <c r="A68" s="73"/>
      <c r="B68" s="73"/>
      <c r="C68" s="73"/>
      <c r="D68" s="73"/>
      <c r="E68" s="73"/>
      <c r="F68" s="73"/>
      <c r="G68" s="285" t="str">
        <f>+'Հավելված 1'!F20</f>
        <v>Տրանսֆերտների տրամադրում</v>
      </c>
      <c r="H68" s="285"/>
      <c r="I68" s="285"/>
      <c r="J68" s="285"/>
      <c r="K68" s="97"/>
      <c r="L68" s="97"/>
    </row>
    <row r="69" spans="1:12" s="84" customFormat="1" ht="42.75" customHeight="1">
      <c r="A69" s="73"/>
      <c r="B69" s="73"/>
      <c r="C69" s="73"/>
      <c r="D69" s="73"/>
      <c r="E69" s="73"/>
      <c r="F69" s="73"/>
      <c r="G69" s="73"/>
      <c r="H69" s="285" t="s">
        <v>235</v>
      </c>
      <c r="I69" s="285"/>
      <c r="J69" s="285"/>
      <c r="K69" s="97"/>
      <c r="L69" s="97"/>
    </row>
    <row r="70" spans="1:12" s="84" customFormat="1" ht="45.75" customHeight="1">
      <c r="A70" s="73"/>
      <c r="B70" s="73"/>
      <c r="C70" s="73"/>
      <c r="D70" s="73"/>
      <c r="E70" s="73"/>
      <c r="F70" s="73"/>
      <c r="G70" s="73"/>
      <c r="H70" s="73"/>
      <c r="I70" s="73" t="s">
        <v>236</v>
      </c>
      <c r="J70" s="186">
        <f>+'Հավելված 4'!J75</f>
        <v>-140</v>
      </c>
      <c r="K70" s="97"/>
      <c r="L70" s="97"/>
    </row>
    <row r="71" spans="1:12" s="84" customFormat="1" ht="29.25" customHeight="1">
      <c r="A71" s="73"/>
      <c r="B71" s="73"/>
      <c r="C71" s="73"/>
      <c r="D71" s="73"/>
      <c r="E71" s="73"/>
      <c r="F71" s="73"/>
      <c r="G71" s="73"/>
      <c r="H71" s="73"/>
      <c r="I71" s="73" t="s">
        <v>237</v>
      </c>
      <c r="J71" s="186">
        <f>+'Հավելված 4'!J76</f>
        <v>-458</v>
      </c>
      <c r="K71" s="97"/>
      <c r="L71" s="97"/>
    </row>
    <row r="72" spans="1:12" s="84" customFormat="1" ht="16.5">
      <c r="A72" s="73"/>
      <c r="B72" s="73"/>
      <c r="C72" s="73"/>
      <c r="D72" s="74" t="s">
        <v>124</v>
      </c>
      <c r="E72" s="285" t="s">
        <v>119</v>
      </c>
      <c r="F72" s="285"/>
      <c r="G72" s="285"/>
      <c r="H72" s="285"/>
      <c r="I72" s="285"/>
      <c r="J72" s="75">
        <f>+'Հավելված 2'!G148</f>
        <v>70099.100000000006</v>
      </c>
    </row>
    <row r="73" spans="1:12" s="84" customFormat="1" ht="16.5">
      <c r="A73" s="73"/>
      <c r="B73" s="73"/>
      <c r="C73" s="73"/>
      <c r="D73" s="73"/>
      <c r="E73" s="73"/>
      <c r="F73" s="285" t="s">
        <v>125</v>
      </c>
      <c r="G73" s="285"/>
      <c r="H73" s="285"/>
      <c r="I73" s="285"/>
      <c r="J73" s="285"/>
    </row>
    <row r="74" spans="1:12" s="84" customFormat="1" ht="16.5">
      <c r="A74" s="73"/>
      <c r="B74" s="73"/>
      <c r="C74" s="73"/>
      <c r="D74" s="73"/>
      <c r="E74" s="73"/>
      <c r="F74" s="73"/>
      <c r="G74" s="285" t="s">
        <v>30</v>
      </c>
      <c r="H74" s="285"/>
      <c r="I74" s="285"/>
      <c r="J74" s="285"/>
    </row>
    <row r="75" spans="1:12" s="84" customFormat="1" ht="16.5">
      <c r="A75" s="73"/>
      <c r="B75" s="73"/>
      <c r="C75" s="73"/>
      <c r="D75" s="73"/>
      <c r="E75" s="73"/>
      <c r="F75" s="73"/>
      <c r="G75" s="73"/>
      <c r="H75" s="285" t="s">
        <v>126</v>
      </c>
      <c r="I75" s="285"/>
      <c r="J75" s="285"/>
    </row>
    <row r="76" spans="1:12" s="84" customFormat="1" ht="16.5" customHeight="1">
      <c r="A76" s="73"/>
      <c r="B76" s="73"/>
      <c r="C76" s="73"/>
      <c r="D76" s="74" t="s">
        <v>127</v>
      </c>
      <c r="E76" s="285" t="s">
        <v>121</v>
      </c>
      <c r="F76" s="285"/>
      <c r="G76" s="285"/>
      <c r="H76" s="285"/>
      <c r="I76" s="285"/>
      <c r="J76" s="75">
        <f>+'Հավելված 2'!G157</f>
        <v>-70099.100000000006</v>
      </c>
    </row>
    <row r="77" spans="1:12" s="84" customFormat="1" ht="16.5" customHeight="1">
      <c r="A77" s="73"/>
      <c r="B77" s="73"/>
      <c r="C77" s="73"/>
      <c r="D77" s="73"/>
      <c r="E77" s="73"/>
      <c r="F77" s="285" t="s">
        <v>128</v>
      </c>
      <c r="G77" s="285"/>
      <c r="H77" s="285"/>
      <c r="I77" s="285"/>
      <c r="J77" s="285"/>
    </row>
    <row r="78" spans="1:12" s="84" customFormat="1" ht="16.5" customHeight="1">
      <c r="A78" s="73"/>
      <c r="B78" s="73"/>
      <c r="C78" s="73"/>
      <c r="D78" s="73"/>
      <c r="E78" s="73"/>
      <c r="F78" s="73"/>
      <c r="G78" s="285" t="s">
        <v>30</v>
      </c>
      <c r="H78" s="285"/>
      <c r="I78" s="285"/>
      <c r="J78" s="285"/>
    </row>
    <row r="79" spans="1:12" s="84" customFormat="1" ht="16.5" customHeight="1">
      <c r="A79" s="73"/>
      <c r="B79" s="73"/>
      <c r="C79" s="73"/>
      <c r="D79" s="73"/>
      <c r="E79" s="73"/>
      <c r="F79" s="73"/>
      <c r="G79" s="73"/>
      <c r="H79" s="285" t="s">
        <v>105</v>
      </c>
      <c r="I79" s="285"/>
      <c r="J79" s="285"/>
    </row>
    <row r="80" spans="1:12" s="84" customFormat="1" ht="33">
      <c r="A80" s="73"/>
      <c r="B80" s="73"/>
      <c r="C80" s="73"/>
      <c r="D80" s="73"/>
      <c r="E80" s="73"/>
      <c r="F80" s="73"/>
      <c r="G80" s="73"/>
      <c r="H80" s="73"/>
      <c r="I80" s="73" t="s">
        <v>129</v>
      </c>
      <c r="J80" s="87">
        <v>-1</v>
      </c>
    </row>
    <row r="81" spans="1:13" s="101" customFormat="1" ht="28.5" customHeight="1">
      <c r="A81" s="308" t="s">
        <v>151</v>
      </c>
      <c r="B81" s="308"/>
      <c r="C81" s="308"/>
      <c r="D81" s="308"/>
      <c r="E81" s="308"/>
      <c r="F81" s="308"/>
      <c r="G81" s="308"/>
      <c r="H81" s="308"/>
      <c r="I81" s="308"/>
      <c r="J81" s="99">
        <f>+J82</f>
        <v>2550</v>
      </c>
      <c r="K81" s="100"/>
      <c r="L81" s="100"/>
      <c r="M81" s="100"/>
    </row>
    <row r="82" spans="1:13" s="84" customFormat="1" ht="36.75" customHeight="1">
      <c r="A82" s="42"/>
      <c r="B82" s="42"/>
      <c r="C82" s="42"/>
      <c r="D82" s="74" t="str">
        <f>+'Հավելված 1'!C12</f>
        <v>1022-12023</v>
      </c>
      <c r="E82" s="285" t="str">
        <f>+'Հավելված 1'!D12</f>
        <v>2026 թվականին կաթի արտադրության համար սուբսիդավորման տրամադրման միջոցառում</v>
      </c>
      <c r="F82" s="285"/>
      <c r="G82" s="285"/>
      <c r="H82" s="285"/>
      <c r="I82" s="285"/>
      <c r="J82" s="75">
        <f>+'Հավելված 2'!G68</f>
        <v>2550</v>
      </c>
    </row>
    <row r="83" spans="1:13" s="84" customFormat="1" ht="54.75" customHeight="1">
      <c r="A83" s="42"/>
      <c r="B83" s="42"/>
      <c r="C83" s="42"/>
      <c r="D83" s="73"/>
      <c r="E83" s="73"/>
      <c r="F83" s="285" t="str">
        <f>+'Հավելված 1'!E12</f>
        <v>Հանրապետության մարզերում կաթի
արտադրության գործընթացին աջակցելու նպատակով սուբսիդավորել կաթի
արտադրությամբ զբաղվող տնտեսավարող սուբյեկտներին</v>
      </c>
      <c r="G83" s="285"/>
      <c r="H83" s="285"/>
      <c r="I83" s="285"/>
      <c r="J83" s="285"/>
    </row>
    <row r="84" spans="1:13" s="84" customFormat="1" ht="16.5" customHeight="1">
      <c r="A84" s="42"/>
      <c r="B84" s="42"/>
      <c r="C84" s="42"/>
      <c r="D84" s="73"/>
      <c r="E84" s="73"/>
      <c r="F84" s="73"/>
      <c r="G84" s="285" t="str">
        <f>+'Հավելված 1'!F12</f>
        <v>Տրանսֆերտների տրամադրում</v>
      </c>
      <c r="H84" s="285"/>
      <c r="I84" s="285"/>
      <c r="J84" s="285"/>
    </row>
    <row r="85" spans="1:13" s="84" customFormat="1" ht="42" customHeight="1">
      <c r="A85" s="42"/>
      <c r="B85" s="42"/>
      <c r="C85" s="42"/>
      <c r="D85" s="73"/>
      <c r="E85" s="73"/>
      <c r="F85" s="73"/>
      <c r="G85" s="73"/>
      <c r="H85" s="285" t="s">
        <v>149</v>
      </c>
      <c r="I85" s="285"/>
      <c r="J85" s="285"/>
    </row>
    <row r="86" spans="1:13" s="84" customFormat="1" ht="51" customHeight="1">
      <c r="A86" s="42"/>
      <c r="B86" s="42"/>
      <c r="C86" s="42"/>
      <c r="D86" s="73"/>
      <c r="E86" s="73"/>
      <c r="F86" s="73"/>
      <c r="G86" s="73"/>
      <c r="H86" s="74"/>
      <c r="I86" s="74" t="s">
        <v>197</v>
      </c>
      <c r="J86" s="75">
        <f>+J82/15</f>
        <v>170</v>
      </c>
    </row>
    <row r="87" spans="1:13" s="101" customFormat="1" ht="28.5" customHeight="1">
      <c r="A87" s="308" t="str">
        <f>+'Հավելված 2'!F78</f>
        <v xml:space="preserve"> ՀՀ Գեղարքունիքի մարզպետի աշխատակազմ</v>
      </c>
      <c r="B87" s="308"/>
      <c r="C87" s="308"/>
      <c r="D87" s="308"/>
      <c r="E87" s="308"/>
      <c r="F87" s="308"/>
      <c r="G87" s="308"/>
      <c r="H87" s="308"/>
      <c r="I87" s="308"/>
      <c r="J87" s="99">
        <f>+J88</f>
        <v>9240</v>
      </c>
      <c r="K87" s="100"/>
      <c r="L87" s="100"/>
      <c r="M87" s="100"/>
    </row>
    <row r="88" spans="1:13" s="84" customFormat="1" ht="36.75" customHeight="1">
      <c r="A88" s="42"/>
      <c r="B88" s="42"/>
      <c r="C88" s="42"/>
      <c r="D88" s="74" t="str">
        <f>+D82</f>
        <v>1022-12023</v>
      </c>
      <c r="E88" s="285" t="str">
        <f>+E82</f>
        <v>2026 թվականին կաթի արտադրության համար սուբսիդավորման տրամադրման միջոցառում</v>
      </c>
      <c r="F88" s="285"/>
      <c r="G88" s="285"/>
      <c r="H88" s="285"/>
      <c r="I88" s="285"/>
      <c r="J88" s="75">
        <f>+'Հավելված 2'!G78</f>
        <v>9240</v>
      </c>
    </row>
    <row r="89" spans="1:13" s="84" customFormat="1" ht="54.75" customHeight="1">
      <c r="A89" s="42"/>
      <c r="B89" s="42"/>
      <c r="C89" s="42"/>
      <c r="D89" s="73"/>
      <c r="E89" s="73"/>
      <c r="F89" s="285" t="str">
        <f>+F83</f>
        <v>Հանրապետության մարզերում կաթի
արտադրության գործընթացին աջակցելու նպատակով սուբսիդավորել կաթի
արտադրությամբ զբաղվող տնտեսավարող սուբյեկտներին</v>
      </c>
      <c r="G89" s="285"/>
      <c r="H89" s="285"/>
      <c r="I89" s="285"/>
      <c r="J89" s="285"/>
    </row>
    <row r="90" spans="1:13" s="84" customFormat="1" ht="16.5" customHeight="1">
      <c r="A90" s="42"/>
      <c r="B90" s="42"/>
      <c r="C90" s="42"/>
      <c r="D90" s="73"/>
      <c r="E90" s="73"/>
      <c r="F90" s="73"/>
      <c r="G90" s="285" t="str">
        <f>+G84</f>
        <v>Տրանսֆերտների տրամադրում</v>
      </c>
      <c r="H90" s="285"/>
      <c r="I90" s="285"/>
      <c r="J90" s="285"/>
    </row>
    <row r="91" spans="1:13" s="84" customFormat="1" ht="42" customHeight="1">
      <c r="A91" s="42"/>
      <c r="B91" s="42"/>
      <c r="C91" s="42"/>
      <c r="D91" s="73"/>
      <c r="E91" s="73"/>
      <c r="F91" s="73"/>
      <c r="G91" s="73"/>
      <c r="H91" s="285" t="str">
        <f>+H85</f>
        <v xml:space="preserve"> Շահառուների ընտրության չափորոշիչները` ՀՀ կառավարության 2026 թվականի մայիսի 8-ի N 640-Լ որոշմամբ հաստատված ծրագրի չափանիշները բավարարող շահառուներ </v>
      </c>
      <c r="I91" s="285"/>
      <c r="J91" s="285"/>
    </row>
    <row r="92" spans="1:13" s="84" customFormat="1" ht="51" customHeight="1">
      <c r="A92" s="42"/>
      <c r="B92" s="42"/>
      <c r="C92" s="42"/>
      <c r="D92" s="73"/>
      <c r="E92" s="73"/>
      <c r="F92" s="73"/>
      <c r="G92" s="73"/>
      <c r="H92" s="74"/>
      <c r="I92" s="74" t="s">
        <v>197</v>
      </c>
      <c r="J92" s="75">
        <f>+J88/15</f>
        <v>616</v>
      </c>
    </row>
    <row r="93" spans="1:13" s="101" customFormat="1" ht="28.5" customHeight="1">
      <c r="A93" s="308" t="str">
        <f>+'Հավելված 2'!F88</f>
        <v xml:space="preserve"> ՀՀ Շիրակի մարզպետի աշխատակազմ</v>
      </c>
      <c r="B93" s="308"/>
      <c r="C93" s="308"/>
      <c r="D93" s="308"/>
      <c r="E93" s="308"/>
      <c r="F93" s="308"/>
      <c r="G93" s="308"/>
      <c r="H93" s="308"/>
      <c r="I93" s="308"/>
      <c r="J93" s="99">
        <f>+J94</f>
        <v>255</v>
      </c>
      <c r="K93" s="100"/>
      <c r="L93" s="100"/>
      <c r="M93" s="100"/>
    </row>
    <row r="94" spans="1:13" s="84" customFormat="1" ht="16.5" customHeight="1">
      <c r="A94" s="42"/>
      <c r="B94" s="42"/>
      <c r="C94" s="42"/>
      <c r="D94" s="74" t="str">
        <f>+D88</f>
        <v>1022-12023</v>
      </c>
      <c r="E94" s="285" t="str">
        <f>+E88</f>
        <v>2026 թվականին կաթի արտադրության համար սուբսիդավորման տրամադրման միջոցառում</v>
      </c>
      <c r="F94" s="285"/>
      <c r="G94" s="285"/>
      <c r="H94" s="285"/>
      <c r="I94" s="285"/>
      <c r="J94" s="75">
        <f>+'Հավելված 2'!G88</f>
        <v>255</v>
      </c>
    </row>
    <row r="95" spans="1:13" s="84" customFormat="1" ht="59.25" customHeight="1">
      <c r="A95" s="42"/>
      <c r="B95" s="42"/>
      <c r="C95" s="42"/>
      <c r="D95" s="73"/>
      <c r="E95" s="73"/>
      <c r="F95" s="285" t="str">
        <f>+F89</f>
        <v>Հանրապետության մարզերում կաթի
արտադրության գործընթացին աջակցելու նպատակով սուբսիդավորել կաթի
արտադրությամբ զբաղվող տնտեսավարող սուբյեկտներին</v>
      </c>
      <c r="G95" s="285"/>
      <c r="H95" s="285"/>
      <c r="I95" s="285"/>
      <c r="J95" s="285"/>
    </row>
    <row r="96" spans="1:13" s="84" customFormat="1" ht="16.5" customHeight="1">
      <c r="A96" s="42"/>
      <c r="B96" s="42"/>
      <c r="C96" s="42"/>
      <c r="D96" s="73"/>
      <c r="E96" s="73"/>
      <c r="F96" s="73"/>
      <c r="G96" s="285" t="str">
        <f>+G78</f>
        <v xml:space="preserve"> Տրանսֆերտների տրամադրում </v>
      </c>
      <c r="H96" s="285"/>
      <c r="I96" s="285"/>
      <c r="J96" s="285"/>
    </row>
    <row r="97" spans="1:13" s="84" customFormat="1" ht="32.25" customHeight="1">
      <c r="A97" s="42"/>
      <c r="B97" s="42"/>
      <c r="C97" s="42"/>
      <c r="D97" s="73"/>
      <c r="E97" s="73"/>
      <c r="F97" s="73"/>
      <c r="G97" s="73"/>
      <c r="H97" s="285" t="str">
        <f>+H91</f>
        <v xml:space="preserve"> Շահառուների ընտրության չափորոշիչները` ՀՀ կառավարության 2026 թվականի մայիսի 8-ի N 640-Լ որոշմամբ հաստատված ծրագրի չափանիշները բավարարող շահառուներ </v>
      </c>
      <c r="I97" s="285"/>
      <c r="J97" s="285"/>
    </row>
    <row r="98" spans="1:13" s="84" customFormat="1" ht="57.75" customHeight="1">
      <c r="A98" s="42"/>
      <c r="B98" s="42"/>
      <c r="C98" s="42"/>
      <c r="D98" s="73"/>
      <c r="E98" s="73"/>
      <c r="F98" s="73"/>
      <c r="G98" s="73"/>
      <c r="H98" s="74"/>
      <c r="I98" s="74" t="s">
        <v>197</v>
      </c>
      <c r="J98" s="75">
        <f>+J94/15</f>
        <v>17</v>
      </c>
    </row>
    <row r="99" spans="1:13" s="101" customFormat="1" ht="28.5" customHeight="1">
      <c r="A99" s="308" t="s">
        <v>153</v>
      </c>
      <c r="B99" s="308"/>
      <c r="C99" s="308"/>
      <c r="D99" s="308"/>
      <c r="E99" s="308"/>
      <c r="F99" s="308"/>
      <c r="G99" s="308"/>
      <c r="H99" s="308"/>
      <c r="I99" s="308"/>
      <c r="J99" s="99">
        <f>+J100</f>
        <v>31680</v>
      </c>
      <c r="K99" s="100"/>
      <c r="L99" s="100"/>
      <c r="M99" s="100"/>
    </row>
    <row r="100" spans="1:13" s="84" customFormat="1" ht="16.5" customHeight="1">
      <c r="A100" s="42"/>
      <c r="B100" s="42"/>
      <c r="C100" s="42"/>
      <c r="D100" s="74" t="str">
        <f>+D82</f>
        <v>1022-12023</v>
      </c>
      <c r="E100" s="285" t="str">
        <f>+E82</f>
        <v>2026 թվականին կաթի արտադրության համար սուբսիդավորման տրամադրման միջոցառում</v>
      </c>
      <c r="F100" s="285"/>
      <c r="G100" s="285"/>
      <c r="H100" s="285"/>
      <c r="I100" s="285"/>
      <c r="J100" s="75">
        <f>+'Հավելված 2'!G98</f>
        <v>31680</v>
      </c>
    </row>
    <row r="101" spans="1:13" s="84" customFormat="1" ht="59.25" customHeight="1">
      <c r="A101" s="42"/>
      <c r="B101" s="42"/>
      <c r="C101" s="42"/>
      <c r="D101" s="73"/>
      <c r="E101" s="73"/>
      <c r="F101" s="285" t="str">
        <f>+F83</f>
        <v>Հանրապետության մարզերում կաթի
արտադրության գործընթացին աջակցելու նպատակով սուբսիդավորել կաթի
արտադրությամբ զբաղվող տնտեսավարող սուբյեկտներին</v>
      </c>
      <c r="G101" s="285"/>
      <c r="H101" s="285"/>
      <c r="I101" s="285"/>
      <c r="J101" s="285"/>
    </row>
    <row r="102" spans="1:13" s="84" customFormat="1" ht="16.5" customHeight="1">
      <c r="A102" s="42"/>
      <c r="B102" s="42"/>
      <c r="C102" s="42"/>
      <c r="D102" s="73"/>
      <c r="E102" s="73"/>
      <c r="F102" s="73"/>
      <c r="G102" s="285" t="str">
        <f>+G84</f>
        <v>Տրանսֆերտների տրամադրում</v>
      </c>
      <c r="H102" s="285"/>
      <c r="I102" s="285"/>
      <c r="J102" s="285"/>
    </row>
    <row r="103" spans="1:13" s="84" customFormat="1" ht="32.25" customHeight="1">
      <c r="A103" s="42"/>
      <c r="B103" s="42"/>
      <c r="C103" s="42"/>
      <c r="D103" s="73"/>
      <c r="E103" s="73"/>
      <c r="F103" s="73"/>
      <c r="G103" s="73"/>
      <c r="H103" s="285" t="s">
        <v>149</v>
      </c>
      <c r="I103" s="285"/>
      <c r="J103" s="285"/>
    </row>
    <row r="104" spans="1:13" s="84" customFormat="1" ht="21" customHeight="1">
      <c r="A104" s="42"/>
      <c r="B104" s="42"/>
      <c r="C104" s="42"/>
      <c r="D104" s="73"/>
      <c r="E104" s="73"/>
      <c r="F104" s="73"/>
      <c r="G104" s="73"/>
      <c r="H104" s="74"/>
      <c r="I104" s="74" t="s">
        <v>152</v>
      </c>
      <c r="J104" s="160">
        <f>+J100/15</f>
        <v>2112</v>
      </c>
    </row>
    <row r="105" spans="1:13" ht="25.5" customHeight="1">
      <c r="A105" s="291" t="s">
        <v>79</v>
      </c>
      <c r="B105" s="291"/>
      <c r="C105" s="291"/>
      <c r="D105" s="291"/>
      <c r="E105" s="291"/>
      <c r="F105" s="291"/>
      <c r="G105" s="291"/>
      <c r="H105" s="291"/>
      <c r="I105" s="291"/>
      <c r="J105" s="85">
        <f>J106</f>
        <v>0</v>
      </c>
    </row>
    <row r="106" spans="1:13" ht="39" customHeight="1">
      <c r="B106" s="77" t="s">
        <v>80</v>
      </c>
      <c r="C106" s="287" t="s">
        <v>81</v>
      </c>
      <c r="D106" s="287"/>
      <c r="E106" s="287"/>
      <c r="F106" s="287"/>
      <c r="G106" s="287"/>
      <c r="H106" s="287"/>
      <c r="I106" s="287"/>
      <c r="J106" s="86">
        <f>+J107+J111</f>
        <v>0</v>
      </c>
    </row>
    <row r="107" spans="1:13" ht="34.5">
      <c r="A107" s="307"/>
      <c r="B107" s="307"/>
      <c r="C107" s="307"/>
      <c r="D107" s="77" t="s">
        <v>82</v>
      </c>
      <c r="E107" s="287" t="s">
        <v>44</v>
      </c>
      <c r="F107" s="287"/>
      <c r="G107" s="287"/>
      <c r="H107" s="287"/>
      <c r="I107" s="287"/>
      <c r="J107" s="86">
        <f>+'Հավելված 4'!J88</f>
        <v>193725</v>
      </c>
    </row>
    <row r="108" spans="1:13" ht="41.25" customHeight="1">
      <c r="A108" s="307"/>
      <c r="B108" s="307"/>
      <c r="C108" s="307"/>
      <c r="D108" s="307"/>
      <c r="E108" s="307"/>
      <c r="F108" s="287" t="s">
        <v>83</v>
      </c>
      <c r="G108" s="287"/>
      <c r="H108" s="287"/>
      <c r="I108" s="287"/>
      <c r="J108" s="287"/>
    </row>
    <row r="109" spans="1:13" ht="29.25" customHeight="1">
      <c r="A109" s="307"/>
      <c r="B109" s="307"/>
      <c r="C109" s="307"/>
      <c r="D109" s="307"/>
      <c r="E109" s="307"/>
      <c r="F109" s="307"/>
      <c r="G109" s="287" t="s">
        <v>15</v>
      </c>
      <c r="H109" s="287"/>
      <c r="I109" s="287"/>
      <c r="J109" s="287"/>
    </row>
    <row r="110" spans="1:13">
      <c r="A110" s="307"/>
      <c r="B110" s="307"/>
      <c r="C110" s="307"/>
      <c r="D110" s="307"/>
      <c r="E110" s="307"/>
      <c r="F110" s="307"/>
      <c r="G110" s="307"/>
      <c r="H110" s="287" t="s">
        <v>84</v>
      </c>
      <c r="I110" s="287"/>
      <c r="J110" s="287"/>
    </row>
    <row r="111" spans="1:13" ht="34.5">
      <c r="A111" s="286"/>
      <c r="B111" s="286"/>
      <c r="C111" s="286"/>
      <c r="D111" s="77" t="s">
        <v>82</v>
      </c>
      <c r="E111" s="287" t="s">
        <v>44</v>
      </c>
      <c r="F111" s="287"/>
      <c r="G111" s="287"/>
      <c r="H111" s="287"/>
      <c r="I111" s="287"/>
      <c r="J111" s="86">
        <f>+'Հավելված 2'!G186</f>
        <v>-193725</v>
      </c>
    </row>
    <row r="112" spans="1:13" ht="41.25" customHeight="1">
      <c r="A112" s="286"/>
      <c r="B112" s="286"/>
      <c r="C112" s="286"/>
      <c r="D112" s="286"/>
      <c r="E112" s="286"/>
      <c r="F112" s="287" t="s">
        <v>83</v>
      </c>
      <c r="G112" s="287"/>
      <c r="H112" s="287"/>
      <c r="I112" s="287"/>
      <c r="J112" s="287"/>
    </row>
    <row r="113" spans="1:10" ht="29.25" customHeight="1">
      <c r="A113" s="286"/>
      <c r="B113" s="286"/>
      <c r="C113" s="286"/>
      <c r="D113" s="286"/>
      <c r="E113" s="286"/>
      <c r="F113" s="286"/>
      <c r="G113" s="287" t="s">
        <v>15</v>
      </c>
      <c r="H113" s="287"/>
      <c r="I113" s="287"/>
      <c r="J113" s="287"/>
    </row>
    <row r="114" spans="1:10">
      <c r="A114" s="286"/>
      <c r="B114" s="286"/>
      <c r="C114" s="286"/>
      <c r="D114" s="286"/>
      <c r="E114" s="286"/>
      <c r="F114" s="286"/>
      <c r="G114" s="286"/>
      <c r="H114" s="287" t="s">
        <v>84</v>
      </c>
      <c r="I114" s="287"/>
      <c r="J114" s="287"/>
    </row>
  </sheetData>
  <mergeCells count="99">
    <mergeCell ref="E24:I24"/>
    <mergeCell ref="A1:J1"/>
    <mergeCell ref="A2:J2"/>
    <mergeCell ref="A4:A5"/>
    <mergeCell ref="B4:C4"/>
    <mergeCell ref="D4:G4"/>
    <mergeCell ref="H4:H5"/>
    <mergeCell ref="I4:I5"/>
    <mergeCell ref="C23:I23"/>
    <mergeCell ref="H42:J42"/>
    <mergeCell ref="E44:I44"/>
    <mergeCell ref="F45:J45"/>
    <mergeCell ref="A6:I6"/>
    <mergeCell ref="A7:I7"/>
    <mergeCell ref="C8:I8"/>
    <mergeCell ref="E9:I9"/>
    <mergeCell ref="F10:J10"/>
    <mergeCell ref="G11:J11"/>
    <mergeCell ref="H12:J12"/>
    <mergeCell ref="H13:I13"/>
    <mergeCell ref="C38:I38"/>
    <mergeCell ref="E39:I39"/>
    <mergeCell ref="F40:J40"/>
    <mergeCell ref="G41:J41"/>
    <mergeCell ref="E18:I18"/>
    <mergeCell ref="F19:J19"/>
    <mergeCell ref="G20:J20"/>
    <mergeCell ref="H21:J21"/>
    <mergeCell ref="H22:I22"/>
    <mergeCell ref="G102:J102"/>
    <mergeCell ref="A99:I99"/>
    <mergeCell ref="C59:I59"/>
    <mergeCell ref="C65:I65"/>
    <mergeCell ref="F95:J95"/>
    <mergeCell ref="E94:I94"/>
    <mergeCell ref="A93:I93"/>
    <mergeCell ref="E88:I88"/>
    <mergeCell ref="F89:J89"/>
    <mergeCell ref="G90:J90"/>
    <mergeCell ref="H91:J91"/>
    <mergeCell ref="G68:J68"/>
    <mergeCell ref="H85:J85"/>
    <mergeCell ref="H75:J75"/>
    <mergeCell ref="F77:J77"/>
    <mergeCell ref="G78:J78"/>
    <mergeCell ref="H97:J97"/>
    <mergeCell ref="G96:J96"/>
    <mergeCell ref="H79:J79"/>
    <mergeCell ref="A81:I81"/>
    <mergeCell ref="A114:G114"/>
    <mergeCell ref="H114:J114"/>
    <mergeCell ref="A105:I105"/>
    <mergeCell ref="A111:C111"/>
    <mergeCell ref="E111:I111"/>
    <mergeCell ref="G113:J113"/>
    <mergeCell ref="A112:E112"/>
    <mergeCell ref="F112:J112"/>
    <mergeCell ref="A113:F113"/>
    <mergeCell ref="E14:I14"/>
    <mergeCell ref="F15:J15"/>
    <mergeCell ref="G16:J16"/>
    <mergeCell ref="H17:J17"/>
    <mergeCell ref="H69:J69"/>
    <mergeCell ref="E60:I60"/>
    <mergeCell ref="G46:J46"/>
    <mergeCell ref="H47:J47"/>
    <mergeCell ref="E50:I50"/>
    <mergeCell ref="F51:J51"/>
    <mergeCell ref="G52:J52"/>
    <mergeCell ref="H53:J53"/>
    <mergeCell ref="C49:I49"/>
    <mergeCell ref="F25:J25"/>
    <mergeCell ref="G26:J26"/>
    <mergeCell ref="H27:J27"/>
    <mergeCell ref="E76:I76"/>
    <mergeCell ref="F61:J61"/>
    <mergeCell ref="G62:J62"/>
    <mergeCell ref="H63:J63"/>
    <mergeCell ref="E66:I66"/>
    <mergeCell ref="F67:J67"/>
    <mergeCell ref="E72:I72"/>
    <mergeCell ref="F73:J73"/>
    <mergeCell ref="G74:J74"/>
    <mergeCell ref="E82:I82"/>
    <mergeCell ref="F83:J83"/>
    <mergeCell ref="A109:F109"/>
    <mergeCell ref="G109:J109"/>
    <mergeCell ref="A110:G110"/>
    <mergeCell ref="H110:J110"/>
    <mergeCell ref="A107:C107"/>
    <mergeCell ref="E107:I107"/>
    <mergeCell ref="A108:E108"/>
    <mergeCell ref="F108:J108"/>
    <mergeCell ref="H103:J103"/>
    <mergeCell ref="C106:I106"/>
    <mergeCell ref="E100:I100"/>
    <mergeCell ref="A87:I87"/>
    <mergeCell ref="G84:J84"/>
    <mergeCell ref="F101:J101"/>
  </mergeCells>
  <pageMargins left="0.7" right="0.7" top="0.75" bottom="0.75" header="0.3" footer="0.3"/>
  <pageSetup paperSize="9" scale="4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B6129-28FE-4A5F-ADD6-FDA475A29D74}">
  <dimension ref="A1:L90"/>
  <sheetViews>
    <sheetView topLeftCell="A85" zoomScale="90" zoomScaleNormal="90" zoomScaleSheetLayoutView="100" workbookViewId="0">
      <selection activeCell="G4" sqref="G1:G1048576"/>
    </sheetView>
  </sheetViews>
  <sheetFormatPr defaultColWidth="9.140625" defaultRowHeight="17.25"/>
  <cols>
    <col min="1" max="1" width="6.5703125" style="9" customWidth="1"/>
    <col min="2" max="2" width="6" style="9" customWidth="1"/>
    <col min="3" max="3" width="7" style="9" customWidth="1"/>
    <col min="4" max="4" width="18.42578125" style="9" customWidth="1"/>
    <col min="5" max="5" width="17.42578125" style="9" customWidth="1"/>
    <col min="6" max="6" width="73.5703125" style="9" customWidth="1"/>
    <col min="7" max="7" width="45.42578125" style="312" customWidth="1"/>
    <col min="8" max="8" width="9.140625" style="9"/>
    <col min="9" max="9" width="15.5703125" style="9" bestFit="1" customWidth="1"/>
    <col min="10" max="16384" width="9.140625" style="9"/>
  </cols>
  <sheetData>
    <row r="1" spans="1:12" ht="65.25" customHeight="1">
      <c r="F1" s="221" t="s">
        <v>251</v>
      </c>
      <c r="G1" s="221"/>
    </row>
    <row r="2" spans="1:12" ht="17.25" customHeight="1">
      <c r="D2" s="256"/>
      <c r="E2" s="256"/>
      <c r="F2" s="256"/>
      <c r="G2" s="256"/>
    </row>
    <row r="3" spans="1:12" ht="47.25" customHeight="1">
      <c r="A3" s="257" t="s">
        <v>228</v>
      </c>
      <c r="B3" s="257"/>
      <c r="C3" s="257"/>
      <c r="D3" s="257"/>
      <c r="E3" s="257"/>
      <c r="F3" s="257"/>
      <c r="G3" s="257"/>
    </row>
    <row r="4" spans="1:12" ht="20.25" customHeight="1">
      <c r="A4" s="53"/>
      <c r="B4" s="53"/>
      <c r="C4" s="53"/>
      <c r="D4" s="51"/>
      <c r="E4" s="51"/>
      <c r="F4" s="51"/>
      <c r="G4" s="311" t="s">
        <v>49</v>
      </c>
    </row>
    <row r="5" spans="1:12" ht="76.5" customHeight="1">
      <c r="A5" s="232" t="s">
        <v>50</v>
      </c>
      <c r="B5" s="232"/>
      <c r="C5" s="232"/>
      <c r="D5" s="232" t="s">
        <v>10</v>
      </c>
      <c r="E5" s="232"/>
      <c r="F5" s="232" t="s">
        <v>51</v>
      </c>
      <c r="G5" s="48" t="s">
        <v>37</v>
      </c>
    </row>
    <row r="6" spans="1:12" ht="46.5">
      <c r="A6" s="57" t="s">
        <v>53</v>
      </c>
      <c r="B6" s="57" t="s">
        <v>54</v>
      </c>
      <c r="C6" s="57" t="s">
        <v>55</v>
      </c>
      <c r="D6" s="48" t="s">
        <v>5</v>
      </c>
      <c r="E6" s="48" t="s">
        <v>6</v>
      </c>
      <c r="F6" s="232"/>
      <c r="G6" s="198" t="s">
        <v>11</v>
      </c>
      <c r="H6" s="176"/>
      <c r="I6" s="176"/>
      <c r="J6" s="176"/>
      <c r="K6" s="177"/>
      <c r="L6" s="177"/>
    </row>
    <row r="7" spans="1:12" ht="24.75" customHeight="1">
      <c r="A7" s="242"/>
      <c r="B7" s="242"/>
      <c r="C7" s="242"/>
      <c r="D7" s="244"/>
      <c r="E7" s="244"/>
      <c r="F7" s="49" t="s">
        <v>56</v>
      </c>
      <c r="G7" s="168">
        <f>+G9+G71</f>
        <v>0</v>
      </c>
      <c r="H7" s="178"/>
      <c r="I7" s="178"/>
      <c r="J7" s="178"/>
      <c r="K7" s="177"/>
      <c r="L7" s="177"/>
    </row>
    <row r="8" spans="1:12" ht="24.75" customHeight="1">
      <c r="A8" s="243"/>
      <c r="B8" s="243"/>
      <c r="C8" s="243"/>
      <c r="D8" s="245"/>
      <c r="E8" s="245"/>
      <c r="F8" s="47" t="s">
        <v>16</v>
      </c>
      <c r="G8" s="168"/>
      <c r="H8" s="179"/>
      <c r="I8" s="177"/>
      <c r="J8" s="177"/>
      <c r="K8" s="177"/>
      <c r="L8" s="177"/>
    </row>
    <row r="9" spans="1:12" ht="24.75" customHeight="1">
      <c r="A9" s="242"/>
      <c r="B9" s="242"/>
      <c r="C9" s="242"/>
      <c r="D9" s="242"/>
      <c r="E9" s="242"/>
      <c r="F9" s="27" t="s">
        <v>9</v>
      </c>
      <c r="G9" s="168">
        <f t="shared" ref="G9" si="0">+G11</f>
        <v>193725</v>
      </c>
      <c r="H9" s="177"/>
      <c r="I9" s="177"/>
      <c r="J9" s="177"/>
      <c r="K9" s="177"/>
      <c r="L9" s="177"/>
    </row>
    <row r="10" spans="1:12" ht="24.75" customHeight="1">
      <c r="A10" s="243"/>
      <c r="B10" s="243"/>
      <c r="C10" s="243"/>
      <c r="D10" s="243"/>
      <c r="E10" s="243"/>
      <c r="F10" s="8" t="s">
        <v>16</v>
      </c>
      <c r="G10" s="168"/>
      <c r="H10" s="177"/>
      <c r="I10" s="177"/>
      <c r="J10" s="177"/>
      <c r="K10" s="177"/>
      <c r="L10" s="177"/>
    </row>
    <row r="11" spans="1:12" s="53" customFormat="1" ht="33.75" customHeight="1">
      <c r="A11" s="235" t="s">
        <v>57</v>
      </c>
      <c r="B11" s="50"/>
      <c r="C11" s="50"/>
      <c r="D11" s="91"/>
      <c r="E11" s="50"/>
      <c r="F11" s="27" t="s">
        <v>21</v>
      </c>
      <c r="G11" s="168">
        <f>G12</f>
        <v>193725</v>
      </c>
      <c r="H11" s="177"/>
      <c r="I11" s="177"/>
      <c r="J11" s="177"/>
      <c r="K11" s="177"/>
      <c r="L11" s="177"/>
    </row>
    <row r="12" spans="1:12" ht="34.5">
      <c r="A12" s="236"/>
      <c r="B12" s="255" t="s">
        <v>58</v>
      </c>
      <c r="C12" s="231"/>
      <c r="D12" s="246"/>
      <c r="E12" s="231"/>
      <c r="F12" s="27" t="s">
        <v>18</v>
      </c>
      <c r="G12" s="168">
        <f>+G14</f>
        <v>193725</v>
      </c>
    </row>
    <row r="13" spans="1:12">
      <c r="A13" s="236"/>
      <c r="B13" s="255"/>
      <c r="C13" s="231"/>
      <c r="D13" s="246"/>
      <c r="E13" s="231"/>
      <c r="F13" s="8" t="s">
        <v>16</v>
      </c>
      <c r="G13" s="199"/>
    </row>
    <row r="14" spans="1:12">
      <c r="A14" s="236"/>
      <c r="B14" s="255"/>
      <c r="C14" s="238" t="s">
        <v>19</v>
      </c>
      <c r="D14" s="246"/>
      <c r="E14" s="231"/>
      <c r="F14" s="27" t="s">
        <v>20</v>
      </c>
      <c r="G14" s="168">
        <f>+G16</f>
        <v>193725</v>
      </c>
    </row>
    <row r="15" spans="1:12">
      <c r="A15" s="236"/>
      <c r="B15" s="255"/>
      <c r="C15" s="238"/>
      <c r="D15" s="246"/>
      <c r="E15" s="231"/>
      <c r="F15" s="8" t="s">
        <v>16</v>
      </c>
      <c r="G15" s="199"/>
    </row>
    <row r="16" spans="1:12">
      <c r="A16" s="236"/>
      <c r="B16" s="255"/>
      <c r="C16" s="238"/>
      <c r="D16" s="260"/>
      <c r="E16" s="224"/>
      <c r="F16" s="27" t="s">
        <v>9</v>
      </c>
      <c r="G16" s="168">
        <f>+G18</f>
        <v>193725</v>
      </c>
    </row>
    <row r="17" spans="1:7">
      <c r="A17" s="236"/>
      <c r="B17" s="255"/>
      <c r="C17" s="238"/>
      <c r="D17" s="260"/>
      <c r="E17" s="224"/>
      <c r="F17" s="8" t="s">
        <v>16</v>
      </c>
      <c r="G17" s="168"/>
    </row>
    <row r="18" spans="1:7">
      <c r="A18" s="236"/>
      <c r="B18" s="255"/>
      <c r="C18" s="238"/>
      <c r="D18" s="247">
        <v>1022</v>
      </c>
      <c r="E18" s="232"/>
      <c r="F18" s="27" t="str">
        <f>+'Հավելված 1'!D9</f>
        <v>Գյուղատնտեսության խթանման ծրագիր</v>
      </c>
      <c r="G18" s="200">
        <f>G20+G62</f>
        <v>193725</v>
      </c>
    </row>
    <row r="19" spans="1:7">
      <c r="A19" s="236"/>
      <c r="B19" s="255"/>
      <c r="C19" s="238"/>
      <c r="D19" s="248"/>
      <c r="E19" s="232"/>
      <c r="F19" s="49" t="s">
        <v>16</v>
      </c>
      <c r="G19" s="200"/>
    </row>
    <row r="20" spans="1:7" ht="34.5">
      <c r="A20" s="236"/>
      <c r="B20" s="255"/>
      <c r="C20" s="238"/>
      <c r="D20" s="98"/>
      <c r="E20" s="228">
        <v>12023</v>
      </c>
      <c r="F20" s="71" t="s">
        <v>148</v>
      </c>
      <c r="G20" s="167">
        <f>+G22+G32+G42+G52</f>
        <v>43725</v>
      </c>
    </row>
    <row r="21" spans="1:7">
      <c r="A21" s="236"/>
      <c r="B21" s="255"/>
      <c r="C21" s="238"/>
      <c r="D21" s="98"/>
      <c r="E21" s="229"/>
      <c r="F21" s="71" t="s">
        <v>22</v>
      </c>
      <c r="G21" s="167"/>
    </row>
    <row r="22" spans="1:7">
      <c r="A22" s="236"/>
      <c r="B22" s="255"/>
      <c r="C22" s="238"/>
      <c r="D22" s="98"/>
      <c r="E22" s="229"/>
      <c r="F22" s="29" t="s">
        <v>157</v>
      </c>
      <c r="G22" s="168">
        <f t="shared" ref="G22" si="1">+G24</f>
        <v>2550</v>
      </c>
    </row>
    <row r="23" spans="1:7" ht="34.5">
      <c r="A23" s="236"/>
      <c r="B23" s="255"/>
      <c r="C23" s="238"/>
      <c r="D23" s="98"/>
      <c r="E23" s="229"/>
      <c r="F23" s="8" t="s">
        <v>23</v>
      </c>
      <c r="G23" s="26"/>
    </row>
    <row r="24" spans="1:7">
      <c r="A24" s="236"/>
      <c r="B24" s="255"/>
      <c r="C24" s="238"/>
      <c r="D24" s="98"/>
      <c r="E24" s="229"/>
      <c r="F24" s="8" t="s">
        <v>17</v>
      </c>
      <c r="G24" s="26">
        <f t="shared" ref="G24:G30" si="2">+G25</f>
        <v>2550</v>
      </c>
    </row>
    <row r="25" spans="1:7">
      <c r="A25" s="236"/>
      <c r="B25" s="255"/>
      <c r="C25" s="238"/>
      <c r="D25" s="98"/>
      <c r="E25" s="229"/>
      <c r="F25" s="8" t="s">
        <v>24</v>
      </c>
      <c r="G25" s="26">
        <f>+G26+G29</f>
        <v>2550</v>
      </c>
    </row>
    <row r="26" spans="1:7">
      <c r="A26" s="236"/>
      <c r="B26" s="255"/>
      <c r="C26" s="238"/>
      <c r="D26" s="98"/>
      <c r="E26" s="229"/>
      <c r="F26" s="42" t="s">
        <v>159</v>
      </c>
      <c r="G26" s="26">
        <f t="shared" si="2"/>
        <v>2535</v>
      </c>
    </row>
    <row r="27" spans="1:7" ht="33">
      <c r="A27" s="236"/>
      <c r="B27" s="255"/>
      <c r="C27" s="238"/>
      <c r="D27" s="98"/>
      <c r="E27" s="229"/>
      <c r="F27" s="42" t="s">
        <v>160</v>
      </c>
      <c r="G27" s="26">
        <f t="shared" si="2"/>
        <v>2535</v>
      </c>
    </row>
    <row r="28" spans="1:7">
      <c r="A28" s="236"/>
      <c r="B28" s="255"/>
      <c r="C28" s="238"/>
      <c r="D28" s="98"/>
      <c r="E28" s="229"/>
      <c r="F28" s="42" t="s">
        <v>161</v>
      </c>
      <c r="G28" s="26">
        <v>2535</v>
      </c>
    </row>
    <row r="29" spans="1:7">
      <c r="A29" s="236"/>
      <c r="B29" s="255"/>
      <c r="C29" s="238"/>
      <c r="D29" s="98"/>
      <c r="E29" s="229"/>
      <c r="F29" s="42" t="s">
        <v>27</v>
      </c>
      <c r="G29" s="26">
        <f t="shared" si="2"/>
        <v>15</v>
      </c>
    </row>
    <row r="30" spans="1:7">
      <c r="A30" s="236"/>
      <c r="B30" s="255"/>
      <c r="C30" s="238"/>
      <c r="D30" s="98"/>
      <c r="E30" s="229"/>
      <c r="F30" s="42" t="s">
        <v>28</v>
      </c>
      <c r="G30" s="26">
        <f t="shared" si="2"/>
        <v>15</v>
      </c>
    </row>
    <row r="31" spans="1:7" ht="33">
      <c r="A31" s="236"/>
      <c r="B31" s="255"/>
      <c r="C31" s="238"/>
      <c r="D31" s="98"/>
      <c r="E31" s="229"/>
      <c r="F31" s="42" t="s">
        <v>59</v>
      </c>
      <c r="G31" s="26">
        <v>15</v>
      </c>
    </row>
    <row r="32" spans="1:7">
      <c r="A32" s="236"/>
      <c r="B32" s="255"/>
      <c r="C32" s="238"/>
      <c r="D32" s="98"/>
      <c r="E32" s="229"/>
      <c r="F32" s="29" t="s">
        <v>154</v>
      </c>
      <c r="G32" s="168">
        <f t="shared" ref="G32" si="3">+G34</f>
        <v>9240</v>
      </c>
    </row>
    <row r="33" spans="1:7" ht="34.5">
      <c r="A33" s="236"/>
      <c r="B33" s="255"/>
      <c r="C33" s="238"/>
      <c r="D33" s="98"/>
      <c r="E33" s="229"/>
      <c r="F33" s="8" t="s">
        <v>23</v>
      </c>
      <c r="G33" s="26"/>
    </row>
    <row r="34" spans="1:7">
      <c r="A34" s="236"/>
      <c r="B34" s="255"/>
      <c r="C34" s="238"/>
      <c r="D34" s="98"/>
      <c r="E34" s="229"/>
      <c r="F34" s="8" t="s">
        <v>17</v>
      </c>
      <c r="G34" s="26">
        <f t="shared" ref="G34:G37" si="4">+G35</f>
        <v>9240</v>
      </c>
    </row>
    <row r="35" spans="1:7">
      <c r="A35" s="236"/>
      <c r="B35" s="255"/>
      <c r="C35" s="238"/>
      <c r="D35" s="98"/>
      <c r="E35" s="229"/>
      <c r="F35" s="8" t="s">
        <v>24</v>
      </c>
      <c r="G35" s="26">
        <f>+G36+G39</f>
        <v>9240</v>
      </c>
    </row>
    <row r="36" spans="1:7">
      <c r="A36" s="236"/>
      <c r="B36" s="255"/>
      <c r="C36" s="238"/>
      <c r="D36" s="98"/>
      <c r="E36" s="229"/>
      <c r="F36" s="42" t="s">
        <v>159</v>
      </c>
      <c r="G36" s="26">
        <f t="shared" si="4"/>
        <v>9225</v>
      </c>
    </row>
    <row r="37" spans="1:7" ht="33">
      <c r="A37" s="236"/>
      <c r="B37" s="255"/>
      <c r="C37" s="238"/>
      <c r="D37" s="98"/>
      <c r="E37" s="229"/>
      <c r="F37" s="42" t="s">
        <v>160</v>
      </c>
      <c r="G37" s="26">
        <f t="shared" si="4"/>
        <v>9225</v>
      </c>
    </row>
    <row r="38" spans="1:7">
      <c r="A38" s="236"/>
      <c r="B38" s="255"/>
      <c r="C38" s="238"/>
      <c r="D38" s="98"/>
      <c r="E38" s="229"/>
      <c r="F38" s="42" t="s">
        <v>161</v>
      </c>
      <c r="G38" s="26">
        <v>9225</v>
      </c>
    </row>
    <row r="39" spans="1:7">
      <c r="A39" s="236"/>
      <c r="B39" s="255"/>
      <c r="C39" s="238"/>
      <c r="D39" s="98"/>
      <c r="E39" s="229"/>
      <c r="F39" s="42" t="s">
        <v>27</v>
      </c>
      <c r="G39" s="26">
        <f t="shared" ref="G39:G40" si="5">+G40</f>
        <v>15</v>
      </c>
    </row>
    <row r="40" spans="1:7">
      <c r="A40" s="236"/>
      <c r="B40" s="255"/>
      <c r="C40" s="238"/>
      <c r="D40" s="98"/>
      <c r="E40" s="229"/>
      <c r="F40" s="42" t="s">
        <v>28</v>
      </c>
      <c r="G40" s="26">
        <f t="shared" si="5"/>
        <v>15</v>
      </c>
    </row>
    <row r="41" spans="1:7" ht="33">
      <c r="A41" s="236"/>
      <c r="B41" s="255"/>
      <c r="C41" s="238"/>
      <c r="D41" s="98"/>
      <c r="E41" s="229"/>
      <c r="F41" s="42" t="s">
        <v>59</v>
      </c>
      <c r="G41" s="26">
        <v>15</v>
      </c>
    </row>
    <row r="42" spans="1:7">
      <c r="A42" s="236"/>
      <c r="B42" s="255"/>
      <c r="C42" s="238"/>
      <c r="D42" s="98"/>
      <c r="E42" s="229"/>
      <c r="F42" s="29" t="s">
        <v>155</v>
      </c>
      <c r="G42" s="168">
        <f t="shared" ref="G42" si="6">+G44</f>
        <v>255</v>
      </c>
    </row>
    <row r="43" spans="1:7" ht="34.5">
      <c r="A43" s="236"/>
      <c r="B43" s="255"/>
      <c r="C43" s="238"/>
      <c r="D43" s="98"/>
      <c r="E43" s="229"/>
      <c r="F43" s="8" t="s">
        <v>23</v>
      </c>
      <c r="G43" s="26"/>
    </row>
    <row r="44" spans="1:7">
      <c r="A44" s="236"/>
      <c r="B44" s="255"/>
      <c r="C44" s="238"/>
      <c r="D44" s="98"/>
      <c r="E44" s="229"/>
      <c r="F44" s="8" t="s">
        <v>17</v>
      </c>
      <c r="G44" s="26">
        <f t="shared" ref="G44:G47" si="7">+G45</f>
        <v>255</v>
      </c>
    </row>
    <row r="45" spans="1:7">
      <c r="A45" s="236"/>
      <c r="B45" s="255"/>
      <c r="C45" s="238"/>
      <c r="D45" s="98"/>
      <c r="E45" s="229"/>
      <c r="F45" s="8" t="s">
        <v>24</v>
      </c>
      <c r="G45" s="26">
        <f>+G46+G49</f>
        <v>255</v>
      </c>
    </row>
    <row r="46" spans="1:7">
      <c r="A46" s="236"/>
      <c r="B46" s="255"/>
      <c r="C46" s="238"/>
      <c r="D46" s="98"/>
      <c r="E46" s="229"/>
      <c r="F46" s="42" t="s">
        <v>159</v>
      </c>
      <c r="G46" s="26">
        <f t="shared" si="7"/>
        <v>225</v>
      </c>
    </row>
    <row r="47" spans="1:7" ht="33">
      <c r="A47" s="236"/>
      <c r="B47" s="255"/>
      <c r="C47" s="238"/>
      <c r="D47" s="98"/>
      <c r="E47" s="229"/>
      <c r="F47" s="42" t="s">
        <v>160</v>
      </c>
      <c r="G47" s="26">
        <f t="shared" si="7"/>
        <v>225</v>
      </c>
    </row>
    <row r="48" spans="1:7">
      <c r="A48" s="236"/>
      <c r="B48" s="255"/>
      <c r="C48" s="238"/>
      <c r="D48" s="98"/>
      <c r="E48" s="229"/>
      <c r="F48" s="42" t="s">
        <v>161</v>
      </c>
      <c r="G48" s="26">
        <v>225</v>
      </c>
    </row>
    <row r="49" spans="1:7">
      <c r="A49" s="236"/>
      <c r="B49" s="255"/>
      <c r="C49" s="238"/>
      <c r="D49" s="98"/>
      <c r="E49" s="229"/>
      <c r="F49" s="42" t="s">
        <v>27</v>
      </c>
      <c r="G49" s="26">
        <f t="shared" ref="G49:G50" si="8">+G50</f>
        <v>30</v>
      </c>
    </row>
    <row r="50" spans="1:7">
      <c r="A50" s="236"/>
      <c r="B50" s="255"/>
      <c r="C50" s="238"/>
      <c r="D50" s="98"/>
      <c r="E50" s="229"/>
      <c r="F50" s="42" t="s">
        <v>28</v>
      </c>
      <c r="G50" s="26">
        <f t="shared" si="8"/>
        <v>30</v>
      </c>
    </row>
    <row r="51" spans="1:7" ht="33">
      <c r="A51" s="236"/>
      <c r="B51" s="255"/>
      <c r="C51" s="238"/>
      <c r="D51" s="98"/>
      <c r="E51" s="229"/>
      <c r="F51" s="42" t="s">
        <v>59</v>
      </c>
      <c r="G51" s="26">
        <v>30</v>
      </c>
    </row>
    <row r="52" spans="1:7">
      <c r="A52" s="236"/>
      <c r="B52" s="255"/>
      <c r="C52" s="238"/>
      <c r="D52" s="98"/>
      <c r="E52" s="229"/>
      <c r="F52" s="29" t="s">
        <v>156</v>
      </c>
      <c r="G52" s="168">
        <f t="shared" ref="G52" si="9">+G54</f>
        <v>31680</v>
      </c>
    </row>
    <row r="53" spans="1:7" ht="34.5">
      <c r="A53" s="236"/>
      <c r="B53" s="255"/>
      <c r="C53" s="238"/>
      <c r="D53" s="98"/>
      <c r="E53" s="229"/>
      <c r="F53" s="8" t="s">
        <v>23</v>
      </c>
      <c r="G53" s="26"/>
    </row>
    <row r="54" spans="1:7">
      <c r="A54" s="236"/>
      <c r="B54" s="255"/>
      <c r="C54" s="238"/>
      <c r="D54" s="98"/>
      <c r="E54" s="229"/>
      <c r="F54" s="8" t="s">
        <v>17</v>
      </c>
      <c r="G54" s="26">
        <f t="shared" ref="G54:G57" si="10">+G55</f>
        <v>31680</v>
      </c>
    </row>
    <row r="55" spans="1:7">
      <c r="A55" s="236"/>
      <c r="B55" s="255"/>
      <c r="C55" s="238"/>
      <c r="D55" s="98"/>
      <c r="E55" s="229"/>
      <c r="F55" s="8" t="s">
        <v>24</v>
      </c>
      <c r="G55" s="26">
        <f>+G56+G59</f>
        <v>31680</v>
      </c>
    </row>
    <row r="56" spans="1:7">
      <c r="A56" s="236"/>
      <c r="B56" s="255"/>
      <c r="C56" s="238"/>
      <c r="D56" s="98"/>
      <c r="E56" s="229"/>
      <c r="F56" s="42" t="s">
        <v>159</v>
      </c>
      <c r="G56" s="26">
        <f t="shared" si="10"/>
        <v>28965</v>
      </c>
    </row>
    <row r="57" spans="1:7" ht="33">
      <c r="A57" s="236"/>
      <c r="B57" s="255"/>
      <c r="C57" s="238"/>
      <c r="D57" s="98"/>
      <c r="E57" s="229"/>
      <c r="F57" s="42" t="s">
        <v>160</v>
      </c>
      <c r="G57" s="26">
        <f t="shared" si="10"/>
        <v>28965</v>
      </c>
    </row>
    <row r="58" spans="1:7">
      <c r="A58" s="236"/>
      <c r="B58" s="255"/>
      <c r="C58" s="238"/>
      <c r="D58" s="98"/>
      <c r="E58" s="229"/>
      <c r="F58" s="42" t="s">
        <v>161</v>
      </c>
      <c r="G58" s="26">
        <v>28965</v>
      </c>
    </row>
    <row r="59" spans="1:7">
      <c r="A59" s="236"/>
      <c r="B59" s="255"/>
      <c r="C59" s="238"/>
      <c r="D59" s="98"/>
      <c r="E59" s="229"/>
      <c r="F59" s="42" t="s">
        <v>27</v>
      </c>
      <c r="G59" s="26">
        <f t="shared" ref="G59:G60" si="11">+G60</f>
        <v>2715</v>
      </c>
    </row>
    <row r="60" spans="1:7">
      <c r="A60" s="236"/>
      <c r="B60" s="255"/>
      <c r="C60" s="238"/>
      <c r="D60" s="98"/>
      <c r="E60" s="229"/>
      <c r="F60" s="42" t="s">
        <v>28</v>
      </c>
      <c r="G60" s="26">
        <f t="shared" si="11"/>
        <v>2715</v>
      </c>
    </row>
    <row r="61" spans="1:7" ht="33">
      <c r="A61" s="236"/>
      <c r="B61" s="255"/>
      <c r="C61" s="238"/>
      <c r="D61" s="98"/>
      <c r="E61" s="229"/>
      <c r="F61" s="42" t="s">
        <v>59</v>
      </c>
      <c r="G61" s="26">
        <v>2715</v>
      </c>
    </row>
    <row r="62" spans="1:7" ht="33">
      <c r="A62" s="236"/>
      <c r="B62" s="255"/>
      <c r="C62" s="238"/>
      <c r="D62" s="98"/>
      <c r="E62" s="230">
        <v>12024</v>
      </c>
      <c r="F62" s="73" t="str">
        <f>+'Հավելված 1'!D13</f>
        <v>ՀՀ Արարատի և Արմավիրի մարզերում գործունեություն իրականացնող արդյունագործական ձկնաբուծական տնտեսություններին աջակցություն</v>
      </c>
      <c r="G62" s="114">
        <f>+G64</f>
        <v>150000</v>
      </c>
    </row>
    <row r="63" spans="1:7">
      <c r="A63" s="236"/>
      <c r="B63" s="255"/>
      <c r="C63" s="238"/>
      <c r="D63" s="98"/>
      <c r="E63" s="230"/>
      <c r="F63" s="73" t="s">
        <v>22</v>
      </c>
      <c r="G63" s="114"/>
    </row>
    <row r="64" spans="1:7">
      <c r="A64" s="236"/>
      <c r="B64" s="255"/>
      <c r="C64" s="238"/>
      <c r="D64" s="98"/>
      <c r="E64" s="230"/>
      <c r="F64" s="79" t="s">
        <v>9</v>
      </c>
      <c r="G64" s="114">
        <f>+G66</f>
        <v>150000</v>
      </c>
    </row>
    <row r="65" spans="1:7" ht="33">
      <c r="A65" s="236"/>
      <c r="B65" s="255"/>
      <c r="C65" s="238"/>
      <c r="D65" s="98"/>
      <c r="E65" s="230"/>
      <c r="F65" s="73" t="s">
        <v>23</v>
      </c>
      <c r="G65" s="114"/>
    </row>
    <row r="66" spans="1:7">
      <c r="A66" s="236"/>
      <c r="B66" s="255"/>
      <c r="C66" s="238"/>
      <c r="D66" s="98"/>
      <c r="E66" s="230"/>
      <c r="F66" s="73" t="s">
        <v>17</v>
      </c>
      <c r="G66" s="114">
        <f>+G67</f>
        <v>150000</v>
      </c>
    </row>
    <row r="67" spans="1:7">
      <c r="A67" s="236"/>
      <c r="B67" s="255"/>
      <c r="C67" s="238"/>
      <c r="D67" s="98"/>
      <c r="E67" s="230"/>
      <c r="F67" s="73" t="s">
        <v>24</v>
      </c>
      <c r="G67" s="114">
        <f>+G68</f>
        <v>150000</v>
      </c>
    </row>
    <row r="68" spans="1:7">
      <c r="A68" s="236"/>
      <c r="B68" s="255"/>
      <c r="C68" s="238"/>
      <c r="D68" s="98"/>
      <c r="E68" s="230"/>
      <c r="F68" s="73" t="s">
        <v>27</v>
      </c>
      <c r="G68" s="114">
        <f>+G69</f>
        <v>150000</v>
      </c>
    </row>
    <row r="69" spans="1:7">
      <c r="A69" s="236"/>
      <c r="B69" s="255"/>
      <c r="C69" s="238"/>
      <c r="D69" s="98"/>
      <c r="E69" s="230"/>
      <c r="F69" s="73" t="s">
        <v>28</v>
      </c>
      <c r="G69" s="114">
        <f>+G70</f>
        <v>150000</v>
      </c>
    </row>
    <row r="70" spans="1:7" ht="33">
      <c r="A70" s="236"/>
      <c r="B70" s="255"/>
      <c r="C70" s="238"/>
      <c r="D70" s="98"/>
      <c r="E70" s="230"/>
      <c r="F70" s="73" t="s">
        <v>59</v>
      </c>
      <c r="G70" s="116">
        <v>150000</v>
      </c>
    </row>
    <row r="71" spans="1:7">
      <c r="A71" s="250"/>
      <c r="B71" s="251"/>
      <c r="C71" s="251"/>
      <c r="D71" s="251"/>
      <c r="E71" s="247"/>
      <c r="F71" s="66" t="s">
        <v>60</v>
      </c>
      <c r="G71" s="168">
        <f>+G73</f>
        <v>-193725</v>
      </c>
    </row>
    <row r="72" spans="1:7">
      <c r="A72" s="252"/>
      <c r="B72" s="253"/>
      <c r="C72" s="253"/>
      <c r="D72" s="253"/>
      <c r="E72" s="249"/>
      <c r="F72" s="61" t="s">
        <v>16</v>
      </c>
      <c r="G72" s="26"/>
    </row>
    <row r="73" spans="1:7">
      <c r="A73" s="238">
        <v>11</v>
      </c>
      <c r="B73" s="232"/>
      <c r="C73" s="232"/>
      <c r="D73" s="232"/>
      <c r="E73" s="232"/>
      <c r="F73" s="66" t="s">
        <v>106</v>
      </c>
      <c r="G73" s="168">
        <f>G75</f>
        <v>-193725</v>
      </c>
    </row>
    <row r="74" spans="1:7">
      <c r="A74" s="238"/>
      <c r="B74" s="232"/>
      <c r="C74" s="232"/>
      <c r="D74" s="232"/>
      <c r="E74" s="232"/>
      <c r="F74" s="61" t="s">
        <v>16</v>
      </c>
      <c r="G74" s="168"/>
    </row>
    <row r="75" spans="1:7">
      <c r="A75" s="238"/>
      <c r="B75" s="254" t="s">
        <v>32</v>
      </c>
      <c r="C75" s="232"/>
      <c r="D75" s="232"/>
      <c r="E75" s="232"/>
      <c r="F75" s="66" t="s">
        <v>61</v>
      </c>
      <c r="G75" s="168">
        <f>G77</f>
        <v>-193725</v>
      </c>
    </row>
    <row r="76" spans="1:7">
      <c r="A76" s="238"/>
      <c r="B76" s="254"/>
      <c r="C76" s="232"/>
      <c r="D76" s="232"/>
      <c r="E76" s="232"/>
      <c r="F76" s="61" t="s">
        <v>16</v>
      </c>
      <c r="G76" s="168"/>
    </row>
    <row r="77" spans="1:7">
      <c r="A77" s="238"/>
      <c r="B77" s="254"/>
      <c r="C77" s="254" t="s">
        <v>32</v>
      </c>
      <c r="D77" s="232"/>
      <c r="E77" s="232"/>
      <c r="F77" s="66" t="s">
        <v>62</v>
      </c>
      <c r="G77" s="168">
        <f>G79</f>
        <v>-193725</v>
      </c>
    </row>
    <row r="78" spans="1:7">
      <c r="A78" s="238"/>
      <c r="B78" s="254"/>
      <c r="C78" s="254"/>
      <c r="D78" s="232"/>
      <c r="E78" s="232"/>
      <c r="F78" s="61" t="s">
        <v>16</v>
      </c>
      <c r="G78" s="168"/>
    </row>
    <row r="79" spans="1:7">
      <c r="A79" s="238"/>
      <c r="B79" s="254"/>
      <c r="C79" s="254"/>
      <c r="D79" s="232"/>
      <c r="E79" s="232"/>
      <c r="F79" s="49" t="s">
        <v>60</v>
      </c>
      <c r="G79" s="168">
        <f>G81</f>
        <v>-193725</v>
      </c>
    </row>
    <row r="80" spans="1:7">
      <c r="A80" s="238"/>
      <c r="B80" s="254"/>
      <c r="C80" s="254"/>
      <c r="D80" s="232"/>
      <c r="E80" s="232"/>
      <c r="F80" s="47" t="s">
        <v>16</v>
      </c>
      <c r="G80" s="168"/>
    </row>
    <row r="81" spans="1:7">
      <c r="A81" s="238"/>
      <c r="B81" s="254"/>
      <c r="C81" s="254"/>
      <c r="D81" s="239" t="s">
        <v>63</v>
      </c>
      <c r="E81" s="239"/>
      <c r="F81" s="8" t="s">
        <v>62</v>
      </c>
      <c r="G81" s="26">
        <f t="shared" ref="G81" si="12">+G83</f>
        <v>-193725</v>
      </c>
    </row>
    <row r="82" spans="1:7">
      <c r="A82" s="238"/>
      <c r="B82" s="254"/>
      <c r="C82" s="254"/>
      <c r="D82" s="239"/>
      <c r="E82" s="239"/>
      <c r="F82" s="8" t="s">
        <v>16</v>
      </c>
      <c r="G82" s="26"/>
    </row>
    <row r="83" spans="1:7">
      <c r="A83" s="238"/>
      <c r="B83" s="254"/>
      <c r="C83" s="254"/>
      <c r="D83" s="239"/>
      <c r="E83" s="239" t="s">
        <v>64</v>
      </c>
      <c r="F83" s="8" t="s">
        <v>62</v>
      </c>
      <c r="G83" s="26">
        <f>G85</f>
        <v>-193725</v>
      </c>
    </row>
    <row r="84" spans="1:7">
      <c r="A84" s="238"/>
      <c r="B84" s="254"/>
      <c r="C84" s="254"/>
      <c r="D84" s="239"/>
      <c r="E84" s="239"/>
      <c r="F84" s="8" t="s">
        <v>22</v>
      </c>
      <c r="G84" s="26"/>
    </row>
    <row r="85" spans="1:7">
      <c r="A85" s="238"/>
      <c r="B85" s="254"/>
      <c r="C85" s="254"/>
      <c r="D85" s="239"/>
      <c r="E85" s="239"/>
      <c r="F85" s="56" t="s">
        <v>60</v>
      </c>
      <c r="G85" s="26">
        <f>G87</f>
        <v>-193725</v>
      </c>
    </row>
    <row r="86" spans="1:7" ht="34.5">
      <c r="A86" s="238"/>
      <c r="B86" s="254"/>
      <c r="C86" s="254"/>
      <c r="D86" s="239"/>
      <c r="E86" s="239"/>
      <c r="F86" s="8" t="s">
        <v>23</v>
      </c>
      <c r="G86" s="26"/>
    </row>
    <row r="87" spans="1:7">
      <c r="A87" s="238"/>
      <c r="B87" s="254"/>
      <c r="C87" s="254"/>
      <c r="D87" s="239"/>
      <c r="E87" s="239"/>
      <c r="F87" s="8" t="s">
        <v>17</v>
      </c>
      <c r="G87" s="26">
        <f t="shared" ref="G87:G88" si="13">G88</f>
        <v>-193725</v>
      </c>
    </row>
    <row r="88" spans="1:7">
      <c r="A88" s="238"/>
      <c r="B88" s="254"/>
      <c r="C88" s="254"/>
      <c r="D88" s="239"/>
      <c r="E88" s="239"/>
      <c r="F88" s="8" t="s">
        <v>24</v>
      </c>
      <c r="G88" s="26">
        <f t="shared" si="13"/>
        <v>-193725</v>
      </c>
    </row>
    <row r="89" spans="1:7">
      <c r="A89" s="238"/>
      <c r="B89" s="254"/>
      <c r="C89" s="254"/>
      <c r="D89" s="239"/>
      <c r="E89" s="239"/>
      <c r="F89" s="8" t="s">
        <v>65</v>
      </c>
      <c r="G89" s="26">
        <f>G90</f>
        <v>-193725</v>
      </c>
    </row>
    <row r="90" spans="1:7">
      <c r="A90" s="238"/>
      <c r="B90" s="254"/>
      <c r="C90" s="254"/>
      <c r="D90" s="239"/>
      <c r="E90" s="239"/>
      <c r="F90" s="8" t="s">
        <v>66</v>
      </c>
      <c r="G90" s="26">
        <f>+G9*-1</f>
        <v>-193725</v>
      </c>
    </row>
  </sheetData>
  <mergeCells count="41">
    <mergeCell ref="F1:G1"/>
    <mergeCell ref="D2:G2"/>
    <mergeCell ref="A3:G3"/>
    <mergeCell ref="A5:C5"/>
    <mergeCell ref="D5:E5"/>
    <mergeCell ref="F5:F6"/>
    <mergeCell ref="A9:A10"/>
    <mergeCell ref="B9:B10"/>
    <mergeCell ref="C9:C10"/>
    <mergeCell ref="D9:D10"/>
    <mergeCell ref="E9:E10"/>
    <mergeCell ref="A7:A8"/>
    <mergeCell ref="B7:B8"/>
    <mergeCell ref="C7:C8"/>
    <mergeCell ref="D7:D8"/>
    <mergeCell ref="E7:E8"/>
    <mergeCell ref="A11:A70"/>
    <mergeCell ref="B12:B70"/>
    <mergeCell ref="C12:C13"/>
    <mergeCell ref="D12:D13"/>
    <mergeCell ref="E12:E13"/>
    <mergeCell ref="C14:C70"/>
    <mergeCell ref="D14:D15"/>
    <mergeCell ref="E14:E15"/>
    <mergeCell ref="D16:D17"/>
    <mergeCell ref="E16:E17"/>
    <mergeCell ref="D18:D19"/>
    <mergeCell ref="E18:E19"/>
    <mergeCell ref="E20:E61"/>
    <mergeCell ref="E62:E70"/>
    <mergeCell ref="E83:E90"/>
    <mergeCell ref="A71:E72"/>
    <mergeCell ref="A73:A90"/>
    <mergeCell ref="B73:E74"/>
    <mergeCell ref="B75:B90"/>
    <mergeCell ref="C75:E76"/>
    <mergeCell ref="C77:C90"/>
    <mergeCell ref="D77:E78"/>
    <mergeCell ref="D79:E80"/>
    <mergeCell ref="D81:D90"/>
    <mergeCell ref="E81:E82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2'!Print_Area</vt:lpstr>
      <vt:lpstr>'Հավելված 6'!Print_Area</vt:lpstr>
      <vt:lpstr>'Հավելված 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https:/mul2-mineconomy.gov.am/tasks/630588/oneclick/2867e7f705010c31e6b5bdd8da540d4f4e6cb5034412d69fa8e6e0541f8707c6.xlsx?token=1671c3474fe898c639fb94ad899a8efb</cp:keywords>
  <cp:lastModifiedBy>Alisa H. Melkumyan</cp:lastModifiedBy>
  <cp:lastPrinted>2026-08-18T06:11:21Z</cp:lastPrinted>
  <dcterms:created xsi:type="dcterms:W3CDTF">2023-03-09T21:03:30Z</dcterms:created>
  <dcterms:modified xsi:type="dcterms:W3CDTF">2026-09-25T05:34:32Z</dcterms:modified>
</cp:coreProperties>
</file>