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0" yWindow="0" windowWidth="20640" windowHeight="11760" tabRatio="423" activeTab="7"/>
  </bookViews>
  <sheets>
    <sheet name="1" sheetId="45" r:id="rId1"/>
    <sheet name="2" sheetId="46" r:id="rId2"/>
    <sheet name="3" sheetId="36" r:id="rId3"/>
    <sheet name="4" sheetId="37" r:id="rId4"/>
    <sheet name="5" sheetId="42" r:id="rId5"/>
    <sheet name="6" sheetId="43" r:id="rId6"/>
    <sheet name="7" sheetId="44" r:id="rId7"/>
    <sheet name="8" sheetId="47" r:id="rId8"/>
  </sheets>
  <definedNames>
    <definedName name="AgencyCode" localSheetId="0">#REF!</definedName>
    <definedName name="AgencyCode" localSheetId="1">#REF!</definedName>
    <definedName name="AgencyCode" localSheetId="4">#REF!</definedName>
    <definedName name="AgencyCode">#REF!</definedName>
    <definedName name="AgencyName" localSheetId="0">#REF!</definedName>
    <definedName name="AgencyName" localSheetId="1">#REF!</definedName>
    <definedName name="AgencyName" localSheetId="4">#REF!</definedName>
    <definedName name="AgencyName">#REF!</definedName>
    <definedName name="Functional1" localSheetId="0">#REF!</definedName>
    <definedName name="Functional1" localSheetId="1">#REF!</definedName>
    <definedName name="Functional1" localSheetId="4">#REF!</definedName>
    <definedName name="Functional1">#REF!</definedName>
    <definedName name="PANature" localSheetId="0">#REF!</definedName>
    <definedName name="PANature" localSheetId="1">#REF!</definedName>
    <definedName name="PANature" localSheetId="4">#REF!</definedName>
    <definedName name="PANature">#REF!</definedName>
    <definedName name="PAType" localSheetId="0">#REF!</definedName>
    <definedName name="PAType" localSheetId="1">#REF!</definedName>
    <definedName name="PAType" localSheetId="4">#REF!</definedName>
    <definedName name="PAType">#REF!</definedName>
    <definedName name="Performance2" localSheetId="0">#REF!</definedName>
    <definedName name="Performance2" localSheetId="1">#REF!</definedName>
    <definedName name="Performance2" localSheetId="4">#REF!</definedName>
    <definedName name="Performance2">#REF!</definedName>
    <definedName name="PerformanceType" localSheetId="0">#REF!</definedName>
    <definedName name="PerformanceType" localSheetId="1">#REF!</definedName>
    <definedName name="PerformanceType" localSheetId="4">#REF!</definedName>
    <definedName name="PerformanceType">#REF!</definedName>
    <definedName name="_xlnm.Print_Titles" localSheetId="0">'1'!$8:$9</definedName>
    <definedName name="_xlnm.Print_Titles" localSheetId="1">'2'!#REF!</definedName>
    <definedName name="_xlnm.Print_Titles" localSheetId="2">'3'!$8:$9</definedName>
    <definedName name="_xlnm.Print_Titles" localSheetId="3">'4'!$6:$8</definedName>
    <definedName name="_xlnm.Print_Titles" localSheetId="4">'5'!$7:$8</definedName>
  </definedNames>
  <calcPr calcId="144525"/>
</workbook>
</file>

<file path=xl/calcChain.xml><?xml version="1.0" encoding="utf-8"?>
<calcChain xmlns="http://schemas.openxmlformats.org/spreadsheetml/2006/main">
  <c r="G101" i="47" l="1"/>
  <c r="G100" i="47"/>
  <c r="G99" i="47"/>
  <c r="G98" i="47"/>
  <c r="G97" i="47"/>
  <c r="G96" i="47"/>
  <c r="G95" i="47"/>
  <c r="G94" i="47"/>
  <c r="G93" i="47" s="1"/>
  <c r="G92" i="47"/>
  <c r="G91" i="47"/>
  <c r="G90" i="47"/>
  <c r="G89" i="47"/>
  <c r="G88" i="47"/>
  <c r="G87" i="47"/>
  <c r="G86" i="47"/>
  <c r="G85" i="47"/>
  <c r="G84" i="47"/>
  <c r="G83" i="47"/>
  <c r="G82" i="47"/>
  <c r="G81" i="47"/>
  <c r="G80" i="47"/>
  <c r="G79" i="47"/>
  <c r="G78" i="47"/>
  <c r="G77" i="47"/>
  <c r="G76" i="47"/>
  <c r="G75" i="47"/>
  <c r="G74" i="47"/>
  <c r="G73" i="47"/>
  <c r="G72" i="47"/>
  <c r="G71" i="47"/>
  <c r="G70" i="47"/>
  <c r="G69" i="47"/>
  <c r="G68" i="47"/>
  <c r="G67" i="47"/>
  <c r="G66" i="47"/>
  <c r="G65" i="47"/>
  <c r="G64" i="47"/>
  <c r="G63" i="47"/>
  <c r="G62" i="47"/>
  <c r="G61" i="47"/>
  <c r="G60" i="47"/>
  <c r="G59" i="47"/>
  <c r="G58" i="47"/>
  <c r="G57" i="47"/>
  <c r="G56" i="47"/>
  <c r="G55" i="47"/>
  <c r="G54" i="47"/>
  <c r="G53" i="47"/>
  <c r="G52" i="47"/>
  <c r="G51" i="47"/>
  <c r="G50" i="47"/>
  <c r="G49" i="47"/>
  <c r="G48" i="47"/>
  <c r="G47" i="47" s="1"/>
  <c r="G46" i="47"/>
  <c r="G45" i="47"/>
  <c r="G44" i="47"/>
  <c r="G43" i="47"/>
  <c r="G42" i="47"/>
  <c r="G41" i="47"/>
  <c r="G40" i="47"/>
  <c r="G39" i="47"/>
  <c r="G38" i="47"/>
  <c r="G37" i="47"/>
  <c r="G36" i="47"/>
  <c r="G35" i="47"/>
  <c r="G34" i="47"/>
  <c r="G33" i="47"/>
  <c r="G32" i="47"/>
  <c r="G31" i="47"/>
  <c r="G30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 s="1"/>
  <c r="G11" i="47" s="1"/>
  <c r="G10" i="47" s="1"/>
  <c r="E13" i="37" l="1"/>
  <c r="F13" i="37"/>
  <c r="G13" i="37"/>
  <c r="H13" i="37"/>
  <c r="F42" i="37" l="1"/>
  <c r="D42" i="37" s="1"/>
  <c r="F27" i="37"/>
  <c r="D27" i="37" s="1"/>
  <c r="D28" i="37"/>
  <c r="E27" i="42"/>
  <c r="F27" i="42"/>
  <c r="D27" i="42"/>
  <c r="E46" i="42"/>
  <c r="F25" i="37" l="1"/>
  <c r="E17" i="42" l="1"/>
  <c r="F17" i="42"/>
  <c r="D17" i="42"/>
  <c r="D42" i="42"/>
  <c r="D15" i="42" s="1"/>
  <c r="C22" i="44" s="1"/>
  <c r="E42" i="42"/>
  <c r="E65" i="42" s="1"/>
  <c r="F42" i="42"/>
  <c r="F65" i="42" s="1"/>
  <c r="D51" i="42"/>
  <c r="E51" i="42"/>
  <c r="F51" i="42"/>
  <c r="D18" i="42"/>
  <c r="E18" i="42"/>
  <c r="F18" i="42"/>
  <c r="D20" i="42"/>
  <c r="E20" i="42"/>
  <c r="F20" i="42"/>
  <c r="D31" i="42"/>
  <c r="E31" i="42"/>
  <c r="F31" i="42"/>
  <c r="D33" i="42"/>
  <c r="E33" i="42"/>
  <c r="F33" i="42"/>
  <c r="D35" i="42"/>
  <c r="E35" i="42"/>
  <c r="F35" i="42"/>
  <c r="D37" i="42"/>
  <c r="E37" i="42"/>
  <c r="F37" i="42"/>
  <c r="D40" i="42"/>
  <c r="E40" i="42"/>
  <c r="F40" i="42"/>
  <c r="D65" i="42" l="1"/>
  <c r="E15" i="42"/>
  <c r="D22" i="44" s="1"/>
  <c r="F15" i="42"/>
  <c r="E22" i="44" s="1"/>
  <c r="E14" i="46"/>
  <c r="F15" i="37"/>
  <c r="F16" i="37"/>
  <c r="F18" i="37"/>
  <c r="F29" i="37"/>
  <c r="F31" i="37"/>
  <c r="F33" i="37"/>
  <c r="F35" i="37"/>
  <c r="F38" i="37"/>
  <c r="F40" i="37"/>
  <c r="F49" i="37"/>
  <c r="E40" i="37"/>
  <c r="G40" i="37"/>
  <c r="H40" i="37"/>
  <c r="E49" i="37"/>
  <c r="G49" i="37"/>
  <c r="H49" i="37"/>
  <c r="F61" i="37" l="1"/>
  <c r="G15" i="37"/>
  <c r="H15" i="37"/>
  <c r="E15" i="37"/>
  <c r="D15" i="37" l="1"/>
  <c r="E12" i="46" l="1"/>
  <c r="E10" i="46" s="1"/>
  <c r="D68" i="42" l="1"/>
  <c r="E68" i="42"/>
  <c r="F68" i="42"/>
  <c r="E64" i="37"/>
  <c r="G64" i="37"/>
  <c r="H64" i="37"/>
  <c r="G29" i="36" l="1"/>
  <c r="I29" i="36"/>
  <c r="H29" i="36"/>
  <c r="F64" i="37"/>
  <c r="F62" i="37" s="1"/>
  <c r="D26" i="37" l="1"/>
  <c r="D33" i="37"/>
  <c r="D44" i="37"/>
  <c r="D48" i="37"/>
  <c r="D60" i="37"/>
  <c r="D59" i="37"/>
  <c r="D58" i="37"/>
  <c r="D57" i="37"/>
  <c r="D56" i="37"/>
  <c r="D55" i="37"/>
  <c r="D54" i="37"/>
  <c r="D53" i="37"/>
  <c r="D52" i="37"/>
  <c r="D51" i="37"/>
  <c r="D50" i="37"/>
  <c r="D49" i="37"/>
  <c r="D47" i="37"/>
  <c r="D46" i="37"/>
  <c r="D45" i="37"/>
  <c r="D43" i="37"/>
  <c r="D41" i="37"/>
  <c r="D40" i="37"/>
  <c r="D39" i="37"/>
  <c r="D38" i="37"/>
  <c r="D37" i="37"/>
  <c r="D36" i="37"/>
  <c r="D35" i="37"/>
  <c r="D34" i="37"/>
  <c r="D32" i="37"/>
  <c r="D31" i="37"/>
  <c r="D30" i="37"/>
  <c r="D29" i="37"/>
  <c r="D25" i="37"/>
  <c r="D24" i="37"/>
  <c r="D23" i="37"/>
  <c r="D22" i="37"/>
  <c r="D21" i="37"/>
  <c r="D20" i="37"/>
  <c r="D19" i="37"/>
  <c r="D18" i="37"/>
  <c r="D17" i="37"/>
  <c r="D16" i="37"/>
  <c r="E66" i="42" l="1"/>
  <c r="H35" i="36" s="1"/>
  <c r="D33" i="43" s="1"/>
  <c r="D34" i="44" s="1"/>
  <c r="D54" i="44" s="1"/>
  <c r="F66" i="42"/>
  <c r="D66" i="42"/>
  <c r="G35" i="36" s="1"/>
  <c r="C33" i="43" s="1"/>
  <c r="C34" i="44" s="1"/>
  <c r="C54" i="44" s="1"/>
  <c r="F63" i="42" l="1"/>
  <c r="F13" i="42" s="1"/>
  <c r="I35" i="36"/>
  <c r="E33" i="43" s="1"/>
  <c r="E34" i="44" s="1"/>
  <c r="E54" i="44" s="1"/>
  <c r="D63" i="42"/>
  <c r="D13" i="42" s="1"/>
  <c r="E63" i="42"/>
  <c r="E13" i="42" s="1"/>
  <c r="E30" i="44" l="1"/>
  <c r="E17" i="44"/>
  <c r="D21" i="43" l="1"/>
  <c r="E21" i="43"/>
  <c r="C21" i="43"/>
  <c r="I33" i="36"/>
  <c r="I31" i="36" s="1"/>
  <c r="G26" i="45" s="1"/>
  <c r="G20" i="45" s="1"/>
  <c r="G13" i="45" s="1"/>
  <c r="G12" i="45" s="1"/>
  <c r="G10" i="45" s="1"/>
  <c r="H33" i="36"/>
  <c r="H31" i="36" s="1"/>
  <c r="F26" i="45" s="1"/>
  <c r="F20" i="45" s="1"/>
  <c r="F13" i="45" s="1"/>
  <c r="F12" i="45" s="1"/>
  <c r="F10" i="45" s="1"/>
  <c r="G33" i="36"/>
  <c r="G31" i="36" s="1"/>
  <c r="E26" i="45" s="1"/>
  <c r="E20" i="45" s="1"/>
  <c r="E13" i="45" s="1"/>
  <c r="E12" i="45" s="1"/>
  <c r="E10" i="45" s="1"/>
  <c r="E11" i="42" l="1"/>
  <c r="F11" i="42"/>
  <c r="D11" i="42"/>
  <c r="G62" i="37" l="1"/>
  <c r="G11" i="37" s="1"/>
  <c r="H62" i="37"/>
  <c r="H11" i="37" s="1"/>
  <c r="E62" i="37"/>
  <c r="E11" i="37" s="1"/>
  <c r="E9" i="42" l="1"/>
  <c r="D9" i="42" l="1"/>
  <c r="F9" i="42" l="1"/>
  <c r="H9" i="37"/>
  <c r="G9" i="37"/>
  <c r="E9" i="37"/>
  <c r="I27" i="36" l="1"/>
  <c r="D13" i="37"/>
  <c r="I26" i="36" l="1"/>
  <c r="I24" i="36" s="1"/>
  <c r="I22" i="36" s="1"/>
  <c r="I20" i="36" s="1"/>
  <c r="I18" i="36" s="1"/>
  <c r="I16" i="36" s="1"/>
  <c r="I14" i="36" s="1"/>
  <c r="I12" i="36" s="1"/>
  <c r="I10" i="36" s="1"/>
  <c r="H27" i="36"/>
  <c r="H26" i="36" s="1"/>
  <c r="H24" i="36" s="1"/>
  <c r="D66" i="37"/>
  <c r="D65" i="37"/>
  <c r="D61" i="37"/>
  <c r="D64" i="37"/>
  <c r="D62" i="37" s="1"/>
  <c r="F11" i="37"/>
  <c r="D11" i="37" s="1"/>
  <c r="H22" i="36" l="1"/>
  <c r="H20" i="36" s="1"/>
  <c r="H18" i="36" s="1"/>
  <c r="H16" i="36" s="1"/>
  <c r="H14" i="36" s="1"/>
  <c r="H12" i="36" s="1"/>
  <c r="H10" i="36" s="1"/>
  <c r="F9" i="37"/>
  <c r="D9" i="37" s="1"/>
  <c r="G27" i="36"/>
  <c r="G26" i="36" s="1"/>
  <c r="G24" i="36" s="1"/>
  <c r="G22" i="36" s="1"/>
  <c r="G20" i="36" s="1"/>
  <c r="G18" i="36" s="1"/>
  <c r="G16" i="36" s="1"/>
  <c r="G14" i="36" s="1"/>
  <c r="G12" i="36" s="1"/>
  <c r="G10" i="36" s="1"/>
</calcChain>
</file>

<file path=xl/sharedStrings.xml><?xml version="1.0" encoding="utf-8"?>
<sst xmlns="http://schemas.openxmlformats.org/spreadsheetml/2006/main" count="665" uniqueCount="191">
  <si>
    <t>______________ ի    ___Ն որոշման</t>
  </si>
  <si>
    <t xml:space="preserve"> Ծրագրային դասիչը</t>
  </si>
  <si>
    <t xml:space="preserve"> Ինն ամիս</t>
  </si>
  <si>
    <t xml:space="preserve"> Տարի</t>
  </si>
  <si>
    <t xml:space="preserve"> Ծրագիր</t>
  </si>
  <si>
    <t xml:space="preserve"> այդ թվում`</t>
  </si>
  <si>
    <t xml:space="preserve"> ԸՆԴԱՄԵՆԸ ԾԱԽՍԵՐ</t>
  </si>
  <si>
    <t xml:space="preserve"> Գործառական դասիչը</t>
  </si>
  <si>
    <t xml:space="preserve"> Բաժին</t>
  </si>
  <si>
    <t xml:space="preserve"> Խումբ</t>
  </si>
  <si>
    <t xml:space="preserve"> Դաս</t>
  </si>
  <si>
    <t>այդ թվում՝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</si>
  <si>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</si>
  <si>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</si>
  <si>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</si>
  <si>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</si>
  <si>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</si>
  <si>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</si>
  <si>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</si>
  <si>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</si>
  <si>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</si>
  <si>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</si>
  <si>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 xml:space="preserve"> ՀՀ կառավարություն</t>
  </si>
  <si>
    <t>հազար դրամներով</t>
  </si>
  <si>
    <t xml:space="preserve"> Միջոցա ռում</t>
  </si>
  <si>
    <t xml:space="preserve"> 01</t>
  </si>
  <si>
    <t>այդ թվում` ըստ կատարողների</t>
  </si>
  <si>
    <t>այդ թվում` բյուջետային ծախսերի տնտեսագիտական դասակարգման հոդվածների</t>
  </si>
  <si>
    <t xml:space="preserve"> Բյուջետային ծախսերի գործառական դասակարգման բաժինների, խմբերի և դասերի, բյուջետային հատկացումների գլխավոր կարգադրիչների, ծրագրերի, միջոցառումների և միջոցառումները կատարող պետական մարմինների անվանումները</t>
  </si>
  <si>
    <t>հազար  դրամներով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</si>
  <si>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</si>
  <si>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</si>
  <si>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Ընդամենը,</t>
  </si>
  <si>
    <t>Ծրագիր</t>
  </si>
  <si>
    <t>Միջոցառում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</si>
  <si>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</si>
  <si>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</si>
  <si>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</si>
  <si>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</si>
  <si>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</si>
  <si>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</si>
  <si>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այդ թվում`</t>
  </si>
  <si>
    <t>այդ թվում՝ ըստ ուղղությունների</t>
  </si>
  <si>
    <t xml:space="preserve"> ՄԱՍ 2. ՊԵՏԱԿԱՆ ՄԱՐՄՆԻ ԳԾՈՎ ԱՐԴՅՈՒՆՔԱՅԻՆ (ԿԱՏԱՐՈՂԱԿԱՆ) ՑՈՒՑԱՆԻՇՆԵՐԸ </t>
  </si>
  <si>
    <t xml:space="preserve"> - Նախագծահետազոտական ծախսեր</t>
  </si>
  <si>
    <t>ՀՀ ՏԱՐԱԾՔԱՅԻՆ ԿԱՌԱՎԱՐՄԱՆ ԵՎ ԵՆԹԱԿԱՌՈՒՑՎԱԾՔՆԵՐԻ ՆԱԽԱՐԱՐՈՒԹՅՈՒՆ</t>
  </si>
  <si>
    <t>Պետական նշանակության ավտոճանապարհների հիմնանորոգում</t>
  </si>
  <si>
    <t>Ցուցանիշների փոփոխությունը 
(ավելացումները նշված են դրական նշանով, իսկ նվազեցումները` փակագծերում)</t>
  </si>
  <si>
    <t>ՀՀ տարածքային կառավարման և ենթակառուցվածքների նախարարություն</t>
  </si>
  <si>
    <t>ՀՀ կառավարություն</t>
  </si>
  <si>
    <t xml:space="preserve"> 04</t>
  </si>
  <si>
    <t xml:space="preserve"> ՏՆՏԵՍԱԿԱՆ ՀԱՐԱԲԵՐՈՒԹՅՈՒՆՆԵՐ</t>
  </si>
  <si>
    <t xml:space="preserve"> 05</t>
  </si>
  <si>
    <t xml:space="preserve"> Տրանսպորտ</t>
  </si>
  <si>
    <t xml:space="preserve"> Ճանապարհային տրանսպորտ</t>
  </si>
  <si>
    <t xml:space="preserve"> 1049</t>
  </si>
  <si>
    <t xml:space="preserve"> Ճանապարհային ցանցի բարելավում</t>
  </si>
  <si>
    <t xml:space="preserve"> 21001</t>
  </si>
  <si>
    <t xml:space="preserve"> Պետական նշանակության ավտոճանապարհների հիմնանորոգում</t>
  </si>
  <si>
    <t xml:space="preserve"> - Շենքերի և շինությունների կապիտալ վերանորոգում</t>
  </si>
  <si>
    <t>Հավելված N4</t>
  </si>
  <si>
    <t xml:space="preserve"> 1049 </t>
  </si>
  <si>
    <t xml:space="preserve"> Ճանապարհային ցանցի բարելավում </t>
  </si>
  <si>
    <t>Ցուցանիշների փոփոխությունը (ավելացումները նշված են դրական նշանով, իսկ նվազեցումները` փակագծերում)</t>
  </si>
  <si>
    <t xml:space="preserve"> 21001 </t>
  </si>
  <si>
    <t xml:space="preserve"> Պետական նշանակության ավտոճանապարհների հիմնանորոգում </t>
  </si>
  <si>
    <t xml:space="preserve"> Հանրության կողմից անմիջականորեն օգտագործվող ակտիվների հետ կապված միջոցառումներ </t>
  </si>
  <si>
    <t xml:space="preserve"> Հիմնանորոգվող ավտոճանապարհների երկարությունը/կիլոմետր/ այդ թվում՛ </t>
  </si>
  <si>
    <t xml:space="preserve"> Միջպետական նշանակության ավտոճանապարհներ </t>
  </si>
  <si>
    <t xml:space="preserve"> Հանրապետական նշանակության ավտոճանապարհներ </t>
  </si>
  <si>
    <t xml:space="preserve"> Մարզային նշանակության ավտոճանապարհներ </t>
  </si>
  <si>
    <t xml:space="preserve"> Աշխատանքների ավարտվածության աստիճան, % </t>
  </si>
  <si>
    <t>Հավելված N5</t>
  </si>
  <si>
    <t>Աղյուսակ 1.</t>
  </si>
  <si>
    <t xml:space="preserve"> ՄԱՍ 1. ՊԵՏԱԿԱՆ ՄԱՐՄՆԻ ԳԾՈՎ ԱՐԴՅՈՒՆՔԱՅԻՆ (ԿԱՏԱՐՈՂԱԿԱՆ) ՑՈՒՑԱՆԻՇՆԵՐԸ </t>
  </si>
  <si>
    <t>Աղյուսակ 2</t>
  </si>
  <si>
    <t>Ցուցանիշների փոփոխությունը (ավելացումները նշված են դրական նշանով)</t>
  </si>
  <si>
    <t>Միջպետական նշանակության ավտոճանապարհներ, այդ թվում</t>
  </si>
  <si>
    <t>Հանրապետական նշանակության ավտոճանապարհներ, այդ թվում</t>
  </si>
  <si>
    <t>Մարզային նշանակության ավտոճանապարհներ, այդ թվում</t>
  </si>
  <si>
    <t>Տրանսպորտային օբյեկտների հիմնանորոգում</t>
  </si>
  <si>
    <t xml:space="preserve">ՀՀ կառավարության  2020 թվականի </t>
  </si>
  <si>
    <t>Առաջին կիսամյակ</t>
  </si>
  <si>
    <t xml:space="preserve">ՀՀ կառավարության 2020 թվականի
-ի  N       -Ն որոշման 
</t>
  </si>
  <si>
    <t xml:space="preserve">ՀՀ կառավարության 2020 թվականի
-ի  N       -Ն որոշման </t>
  </si>
  <si>
    <t>1</t>
  </si>
  <si>
    <t>4</t>
  </si>
  <si>
    <t xml:space="preserve"> 21002 </t>
  </si>
  <si>
    <t xml:space="preserve"> Տրանսպորտային օբյեկտների հիմնանորոգում </t>
  </si>
  <si>
    <t xml:space="preserve"> Ավտոմոբիլային ճանապարհների վրա գտնվող կամուրջների հիմնանորոգում </t>
  </si>
  <si>
    <t xml:space="preserve"> Հիմնանորոգվող տրանսպորտային օբյեկտների թիվը, այդ թվում՛ </t>
  </si>
  <si>
    <t xml:space="preserve"> Կամուրջներ </t>
  </si>
  <si>
    <t xml:space="preserve"> Կամուրջներ (մ) </t>
  </si>
  <si>
    <t>Հավելված N6</t>
  </si>
  <si>
    <t>Հավելված N7</t>
  </si>
  <si>
    <t>Հավելված N3</t>
  </si>
  <si>
    <t>Հավելված N2</t>
  </si>
  <si>
    <t>Հավելված N1</t>
  </si>
  <si>
    <t>ՀԱՅԱՍՏԱՆԻ ՀԱՆՐԱՊԵՏՈՒԹՅԱՆ ԿԱՌԱՎԱՐՈՒԹՅԱՆ 2019 ԹՎԱԿԱՆԻ ԴԵԿՏԵՄԲԵՐԻ 26-Ի N 1919-Ն ՈՐՈՇՄԱՆ  N 3 ԵՎ N 4 ՀԱՎԵԼՎԱԾՆԵՐՈՒՄ ԿԱՏԱՐՎՈՂ ՓՈՓՈԽՈՒԹՅՈՒՆՆԵՐԸ ԵՎ ԼՐԱՑՈՒՄՆԵՐԸ</t>
  </si>
  <si>
    <t>ՀԱՅԱՍՏԱՆԻ ՀԱՆՐԱՊԵՏՈՒԹՅԱՆ ԿԱՌԱՎԱՐՈՒԹՅԱՆ 2019 ԹՎԱԿԱՆԻ ԴԵԿՏԵՄԲԵՐԻ 26-Ի  N 1919-Ն ՈՐՈՇՄԱՆ N 5 ՀԱՎԵԼՎԱԾԻ N 2 ԱՂՅՈՒՍԱԿՈՒՄ ԿԱՏԱՐՎՈՂ ՓՈՓՈԽՈՒԹՅՈՒՆՆԵՐԸ ԵՎ ԼՐԱՑՈՒՄՆԵՐԸ</t>
  </si>
  <si>
    <t>ՀԱՅԱՍՏԱՆԻ ՀԱՆՐԱՊԵՏՈՒԹՅԱՆ ԿԱՌԱՎԱՐՈՒԹՅԱՆ 2019 ԹՎԱԿԱՆԻ ԴԵԿՏԵՄԲԵՐԻ 26-Ի N 1919-Ն ՈՐՈՇՄԱՆ N 9 ՀԱՎԵԼՎԱԾԻ N 9.8 ԱՂՅՈՒՍԱԿՈՒՄ ԿԱՏԱՐՎՈՂ ՓՈՓՈԽՈՒԹՅՈՒՆՆԵՐԸ ԵՎ ԼՐԱՑՈՒՄՆԵՐԸ</t>
  </si>
  <si>
    <t>ՀԱՅԱՍՏԱՆԻ ՀԱՆՐԱՊԵՏՈՒԹՅԱՆ ԿԱՌԱՎԱՐՈՒԹՅԱՆ 2019 ԹՎԱԿԱՆԻ ԴԵԿՏԵՄԲԵՐԻ 26-Ի N 1919-Ն ՈՐՈՇՄԱՆ N 9.1 ՀԱՎԵԼՎԱԾԻ NN 9.1.8 և  9.1.58 ԱՂՅՈՒՍԱԿՆԵՐՈՒՄ ԿԱՏԱՐՎՈՂ ՓՈՓՈԽՈՒԹՅՈՒՆՆԵՐԸ ԵՎ ԼՐԱՑՈՒՄՆԵՐԸ</t>
  </si>
  <si>
    <t xml:space="preserve"> ՀՀ տարածքային կառավարման և ենթակառուցվածքների նախարարություն</t>
  </si>
  <si>
    <t xml:space="preserve"> Ծրագրի անվանումը`</t>
  </si>
  <si>
    <t xml:space="preserve"> Ծրագրի նպատակը`</t>
  </si>
  <si>
    <t xml:space="preserve"> Ճանապարհային ցանցի բարելավում և անվտանգ երթևեկության ապահովում</t>
  </si>
  <si>
    <t xml:space="preserve"> Վերջնական արդյունքի նկարագրությունը`</t>
  </si>
  <si>
    <t xml:space="preserve"> Ճանապարհների ծածկի որակի և փոխադրումների արդյունավետության բարելավում, ճանապարհների վիճակով պայմանավորված պատահարների նվազում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</si>
  <si>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</si>
  <si>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</si>
  <si>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</si>
  <si>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Միջպետական, հանրապետական և մարզային նշանակության ավտոճոնապարհների քայքայված ծածկի վերանորոգում, մաշված ծածկի փոխարինում_x000D_
</t>
  </si>
  <si>
    <t xml:space="preserve"> Միջոցառման տեսակը</t>
  </si>
  <si>
    <t xml:space="preserve"> Հանրության կողմից անմիջականորեն օգտագործվող ակտիվների հետ կապված միջոցառումներ</t>
  </si>
  <si>
    <t>Մ-1, Երևան - Գյումրի - Վրաստանի սահման</t>
  </si>
  <si>
    <t>կմ143+300-կմ148+300 հատվածի հիմնանորոգում</t>
  </si>
  <si>
    <t xml:space="preserve">Մ-2, Երևան-Երասխ-Գորիս-Մեղրի-Իրանի սահման </t>
  </si>
  <si>
    <t>կմ167+600-կմ174+100 հատվածի հիմնանորոգում</t>
  </si>
  <si>
    <t>կմ265+000-կմ270+000 հատվածի հիմնանորոգում</t>
  </si>
  <si>
    <t>կմ270+000-կմ277+000 հատվածի հիմնանորոգում</t>
  </si>
  <si>
    <t>կմ284+400-կմ289+100 հատվածի հիմնանորոգում</t>
  </si>
  <si>
    <t>կմ364+000 -կմ374+000 հատվածի հիմնանորոգում</t>
  </si>
  <si>
    <t>Մ- 3, Թուրքիայի սահման-Մարգարա-Վանաձոր-Տաշիր-Վրաստանի սահման</t>
  </si>
  <si>
    <t>կմ72+000-կմ75+500 հատվածի հիմնանորոգում</t>
  </si>
  <si>
    <t>կմ127+900-կմ130+400 հատվածի հիմնանորոգում</t>
  </si>
  <si>
    <t>Մ-4, Երևան-Սևան-Իջևան-Ադրբեջանի սահման</t>
  </si>
  <si>
    <t>կմ 96+176-կմ 96+433 (օղակաձև մաս) հատվածի հիմնանորոգման աշխատանքներ</t>
  </si>
  <si>
    <t xml:space="preserve">Մ-8, Վանաձոր (Մ-6 հատման կետ)-Դիլիջան </t>
  </si>
  <si>
    <t>կմ33+500-կմ40+000 հատվածի հիմնանորոգում</t>
  </si>
  <si>
    <t>Մ-9, Մ-1-Թալին-Քարակերտ-Թուրքիայի սահման</t>
  </si>
  <si>
    <t>կմ 53+800-կմ 58+000 հատվածի հիմնանորոգում</t>
  </si>
  <si>
    <t>Մ10, Սևան-Մարտունի-Գետափ</t>
  </si>
  <si>
    <t>կմ50+000 - կմ57+000 հատվածի հիմնանորոգում</t>
  </si>
  <si>
    <t>կմ64+500-կմ66+000 հատվածի հիմնանորոգում</t>
  </si>
  <si>
    <t xml:space="preserve">Մ-14, Մ-4-Շորժա-Վարդենիս </t>
  </si>
  <si>
    <t>Հ-5, /Հ-6/-Նոր Գեղի-Արգել-Արզական-Հրազդան հանրապետական նշանակության ավտոճանապարհի կմ36+000-կմ36+700 հատվածի հիմնանորոգում</t>
  </si>
  <si>
    <t xml:space="preserve">Հ8, Երևան-Արտաշատ-Այգեվան կմ 26+400 - կմ 30+000 հատվածի հիմնանորոգում </t>
  </si>
  <si>
    <t>Հ42, /Մ-2/ - Զառիթափ - Նոր Ազնաբերդ նախիջևանի սահման ավտոճանապարհի կմ9+500 - կմ23+500 հատվածի հիմնանորոգում</t>
  </si>
  <si>
    <t>Հ-73, /Մ-4/-Պարզ լիճ ավտոճանապարհի կմ3+900-կմ9+500 հատվածի հիմնանորոգում</t>
  </si>
  <si>
    <t>ՀՀ Տավուշի մարզի Այգեպար համայնքի 2,0 կմ երկարությամբ հատվածի հիմնանորոգում</t>
  </si>
  <si>
    <t>ՀՀ Գեղարքունիքի մարզի Արծվանիստ համայնքի ներհամայնքային գլխավոր ճանապարհի 3,3 կմ երկարությամբ հատվածի հիմնանորոգում</t>
  </si>
  <si>
    <t xml:space="preserve">Տ-1-45, Ապարան - Ձորագլուխ ավտոճանապարհի Չքնաղ - Ձորագլուխ /5,4կմ/ հատվածի հիմնանորոգում </t>
  </si>
  <si>
    <t>Տ-3-21,Մ5-Երվանդաշատ-Բագարան ավտոճանապարհի
կմ19+900-կմ22+400 հատվածի հիմնանորոգում</t>
  </si>
  <si>
    <t>Տ-1-39, /Մ-1/ - Կաթնաղբյուր - Շղարշիկ - Եղնիկ - (Տ-1-17) ավտոճանապարհի կմ 6+900 - կմ 10+800 հատվածի հիմնանորոգում</t>
  </si>
  <si>
    <t>Տ-1-54, Մ3-Սիփան-Սպիտակի լեռնանցք ավտոճանապարհի կմ 0+000 - կմ 3+800 հատվածի հիմնանորոգում</t>
  </si>
  <si>
    <t>Տ-1-55, /Տ-1-54/-Ավշեն ավտոճանապարհի կմ 0+000 - կմ 2+300 հատվածի հիմնանորոգում</t>
  </si>
  <si>
    <t>Տ-3-11,/Հ-15/ (Արմավիր գ.) - Նալբանդյան - Գետաշեն - Նոր Կեսարիա - /Մ-5/ կմ 0+000- կմ 3+000 հատվածի հիմնանորոգում</t>
  </si>
  <si>
    <t>ՀՀ Տավուշի մարզի Իջևան քաղաքի Մայիսի 28-ի փողոցի վերանորոգում</t>
  </si>
  <si>
    <t>/Մ-4/ (Վերին Պտղնի) - Մասիսի տրանսպորտային հանգույց (Երևանի շրջանց) կմ6+800 կամուրջի վերանորոգում</t>
  </si>
  <si>
    <t>«ՀԱՅԱՍՏԱՆԻ ՀԱՆՐԱՊԵՏՈՒԹՅԱՆ 2020 ԹՎԱԿԱՆԻ ՊԵՏԱԿԱՆ ԲՅՈՒՋԵԻ ՄԱՍԻՆ» ՀԱՅԱՍՏԱՆԻ ՀԱՆՐԱՊԵՏՈՒԹՅԱՆ ՕՐԵՆՔԻ N 6 ՀԱՎԵԼՎԱԾԻ N 1 ԱՂՅՈՒՍԱԿՈՒՄ ԿԱՏԱՐՎՈՂ ՓՈՓՈԽՈՒԹՅՈՒՆՆԵՐԸ</t>
  </si>
  <si>
    <t>Գումարը</t>
  </si>
  <si>
    <t>կմ82+000 - կմ91+600 հատվածի հիմնանորոգում</t>
  </si>
  <si>
    <t xml:space="preserve">կմ 19+450 - կմ 39+400 հատվածի հիմնանորոգում </t>
  </si>
  <si>
    <t xml:space="preserve">Հ8, Երևան-Արտաշատ-Այգեվան կմ 33+500 - կմ 42+600 հատվածի հիմնանորոգում </t>
  </si>
  <si>
    <t>Հ-17, Մ-5-Արմավիր-Մ-9, կմ 0+000 - կմ 2+070</t>
  </si>
  <si>
    <t>Հ-75, Իսահակյան-Գյումրի ավտոճանապարհի կմ 37+500-կմ 45+300 հատվածի հիմնանորոգում</t>
  </si>
  <si>
    <t>Մ-2, Երևան-Երասխ-Գորիս-Մեղրի-Իրանի սահման կմ45+000 կամրջի նորոգում</t>
  </si>
  <si>
    <t>Տ-1-51, Հ21-Վարդաբլուր ավտոճանապարհի կմ 0+000 - կմ 2+000 հատվածի հիմնանորոգում</t>
  </si>
  <si>
    <t>Տ-5-57, /Հ-33/ (Լոռի Բերդ)- Լեջան-/Հ-33/ կմ 0+000-կմ 3+800 հատվածի հիմնանորոգում</t>
  </si>
  <si>
    <t xml:space="preserve"> Միջպետական՝ հանրապետական և մարզային նշանակության ավտոճանապարհների քայքայված ծածկի վերանորոգում՝ մաշված ծածկի փոխարինում_x000D_
 </t>
  </si>
  <si>
    <t>Հ-6, /Հ-2/-Եղվարդի տրանսպորտային հանգույց -/Մ-1/ հանրապետական նշանակության ավտոճանապարհի կմ12+000-կմ24+700 հատվածի հիմնանորոգում</t>
  </si>
  <si>
    <t>կմ112+900-կմ116+900 հատվածի հիմնանորոգում</t>
  </si>
  <si>
    <t>«ՀԱՅԱՍՏԱՆԻ ՀԱՆՐԱՊԵՏՈՒԹՅԱՆ 2020 ԹՎԱԿԱՆԻ ՊԵՏԱԿԱՆ ԲՅՈՒՋԵԻ ՄԱՍԻՆ» ՀԱՅԱՍՏԱՆԻ ՀԱՆՐԱՊԵՏՈՒԹՅԱՆ
ՕՐԵՆՔԻ N 1 ՀԱՎԵԼՎԱԾԻ N 2 ԱՂՅՈՒՍԱԿՈՒՄ ԿԱՏԱՐՎՈՂ ՎԵՐԱԲԱՇԽՈՒՄԸ ԵՎ ՀԱՅԱՍՏԱՆԻ ՀԱՆՐԱՊԵՏՈՒԹՅԱՆ ԿԱՌԱՎԱՐՈՒԹՅԱՆ 2019 ԹՎԱԿԱՆԻ ԴԵԿՏԵՄԲԵՐԻ 26-Ի N 1919-Ն ՈՐՈՇՄԱՆ N 5 ՀԱՎԵԼՎԱԾԻ N 1 ԱՂՅՈՒՍԱԿՈՒՄ ԿԱՏԱՐՎՈՂ ՓՈՓՈԽՈՒԹՅՈՒՆՆԵՐԸ ԵՎ ԼՐԱՑՈՒՄՆԵՐԸ</t>
  </si>
  <si>
    <t>«ՀԱՅԱՍՏԱՆԻ ՀԱՆՐԱՊԵՏՈՒԹՅԱՆ 2020 ԹՎԱԿԱՆԻ ՊԵՏԱԿԱՆ ԲՅՈՒՋԵԻ ՄԱՍԻՆ» ՀԱՅԱՍՏԱՆԻ ՀԱՆՐԱՊԵՏՈՒԹՅԱՆ
ՕՐԵՆՔԻ N 1 ՀԱՎԵԼՎԱԾԻ N 3 ԱՂՅՈՒՍԱԿՈՒՄ ԿԱՏԱՐՎՈՂ ՎԵՐԱԲԱՇԽՈՒՄԸ</t>
  </si>
  <si>
    <t>Տրանսպորտային օբյեկտների հիմնանորոգում, այդ թվում</t>
  </si>
  <si>
    <t>Հավելված N8</t>
  </si>
  <si>
    <t>ՀՀ կառավարության  2020 թվականի</t>
  </si>
  <si>
    <t>ՀԱՅԱՍՏԱՆԻ ՀԱՆՐԱՊԵՏՈՒԹՅԱՆ ԿԱՌԱՎԱՐՈՒԹՅԱՆ 2019 ԹՎԱԿԱՆԻ ԴԵԿՏԵՄԲԵՐԻ 26-Ի N 1919-Ն ՈՐՈՇՄԱՆ N 10 ՀԱՎԵԼՎԱԾՈՒՄ ԿԱՏԱՐՎՈՂ ԼՐԱՑՈՒՄՆԵՐԸ</t>
  </si>
  <si>
    <t>Կոդը</t>
  </si>
  <si>
    <t>Անվանումը</t>
  </si>
  <si>
    <t>Գնման ձևը</t>
  </si>
  <si>
    <t>Չափման միավորը</t>
  </si>
  <si>
    <t>Միավորի գինը</t>
  </si>
  <si>
    <t>Քանակը</t>
  </si>
  <si>
    <t>Գումարը
(հազար դրամով)</t>
  </si>
  <si>
    <t>Բաժին N 04</t>
  </si>
  <si>
    <t>Խումբ N 05</t>
  </si>
  <si>
    <t>Դաս N 01</t>
  </si>
  <si>
    <t>1049   21001</t>
  </si>
  <si>
    <t xml:space="preserve"> ՄԱՍ II. ԱՇԽԱՏԱՆՔՆԵՐ</t>
  </si>
  <si>
    <t>ճանապարհների վերանորոգման աշխատանքներ</t>
  </si>
  <si>
    <t>ԲՄ</t>
  </si>
  <si>
    <t>դրամ</t>
  </si>
  <si>
    <t>ՀԲՄ</t>
  </si>
  <si>
    <t xml:space="preserve"> ՄԱՍ III. ԾԱՌԱՅՈՒԹՅՈՒՆՆԵՐ</t>
  </si>
  <si>
    <t>տեխնիկական հսկողության ծառայություններ</t>
  </si>
  <si>
    <t>ԳՀ</t>
  </si>
  <si>
    <t>հեղինակային հսկողության ծառայություններ</t>
  </si>
  <si>
    <t>ՄԱ</t>
  </si>
  <si>
    <t>1049   21002</t>
  </si>
  <si>
    <t>կամուրջների վերանորոգման շինարարական աշխատանքներեր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</si>
</sst>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)_€_ ;_ * \(#,##0.00\)_€_ ;_ * &quot;-&quot;??_)_€_ ;_ @_ "/>
    <numFmt numFmtId="164" formatCode="_(* #,##0.00_);_(* \(#,##0.00\);_(* &quot;-&quot;??_);_(@_)"/>
    <numFmt numFmtId="165" formatCode="##,##0.0;\(##,##0.0\);\-"/>
    <numFmt numFmtId="166" formatCode="#,##0.0_);\(#,##0.0\)"/>
    <numFmt numFmtId="167" formatCode="_(* #,##0.0_);_(* \(#,##0.0\);_(* &quot;-&quot;??_);_(@_)"/>
    <numFmt numFmtId="168" formatCode="_-* #,##0.00\ _₽_-;\-* #,##0.00\ _₽_-;_-* &quot;-&quot;??\ _₽_-;_-@_-"/>
    <numFmt numFmtId="169" formatCode="#,##0.0_€_);\(#,##0.0_€\)"/>
    <numFmt numFmtId="170" formatCode="_(* #,##0_);_(* \(#,##0\);_(* &quot;-&quot;??_);_(@_)"/>
  </numFmts>
  <fonts count="8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name val="GHEA Grapalat"/>
      <family val="3"/>
    </font>
    <font>
      <sz val="8"/>
      <name val="GHEA Grapalat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2"/>
      <name val="GHEA Grapalat"/>
      <family val="2"/>
    </font>
    <font>
      <b/>
      <sz val="12"/>
      <name val="GHEA Grapalat"/>
      <family val="2"/>
    </font>
    <font>
      <sz val="10"/>
      <name val="Arial Armenian"/>
      <family val="2"/>
    </font>
    <font>
      <b/>
      <u/>
      <sz val="12"/>
      <color theme="1"/>
      <name val="GHEA Grapalat"/>
      <family val="3"/>
    </font>
    <font>
      <b/>
      <i/>
      <sz val="12"/>
      <name val="GHEA Grapalat"/>
      <family val="3"/>
    </font>
    <font>
      <sz val="12"/>
      <color theme="1"/>
      <name val="GHEA Grapalat"/>
      <family val="3"/>
    </font>
    <font>
      <b/>
      <sz val="14"/>
      <name val="GHEA Grapalat"/>
      <family val="3"/>
    </font>
    <font>
      <i/>
      <sz val="11"/>
      <name val="GHEA Grapalat"/>
      <family val="3"/>
    </font>
    <font>
      <sz val="11"/>
      <name val="GHEA Grapalat"/>
      <family val="3"/>
    </font>
    <font>
      <sz val="11"/>
      <color rgb="FFFF0000"/>
      <name val="GHEA Grapalat"/>
      <family val="3"/>
    </font>
    <font>
      <i/>
      <sz val="11"/>
      <color rgb="FFFF0000"/>
      <name val="GHEA Grapalat"/>
      <family val="3"/>
    </font>
    <font>
      <sz val="11"/>
      <color theme="1"/>
      <name val="GHEA Grapalat"/>
      <family val="3"/>
    </font>
    <font>
      <b/>
      <sz val="10"/>
      <name val="GHEA Grapalat"/>
      <family val="2"/>
    </font>
    <font>
      <sz val="10"/>
      <name val="GHEA Grapalat"/>
      <family val="2"/>
    </font>
    <font>
      <sz val="10"/>
      <color indexed="8"/>
      <name val="GHEA Grapalat"/>
      <family val="3"/>
    </font>
    <font>
      <b/>
      <sz val="8"/>
      <name val="GHEA Grapalat"/>
      <family val="2"/>
    </font>
    <font>
      <i/>
      <sz val="8"/>
      <name val="GHEA Grapalat"/>
      <family val="3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10"/>
      <name val="Times Armenian"/>
      <family val="1"/>
    </font>
    <font>
      <sz val="11"/>
      <color indexed="8"/>
      <name val="Calibri"/>
      <family val="2"/>
      <charset val="1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sz val="11"/>
      <color theme="1"/>
      <name val="Sylfaen"/>
      <family val="2"/>
    </font>
    <font>
      <sz val="11"/>
      <color indexed="8"/>
      <name val="Calibri"/>
      <family val="2"/>
    </font>
    <font>
      <b/>
      <sz val="11"/>
      <color rgb="FF3F3F3F"/>
      <name val="Times Armenian"/>
      <family val="2"/>
    </font>
    <font>
      <sz val="18"/>
      <color theme="3"/>
      <name val="Cambria"/>
      <family val="2"/>
      <scheme val="major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i/>
      <sz val="10"/>
      <name val="GHEA Grapalat"/>
      <family val="3"/>
    </font>
    <font>
      <sz val="10"/>
      <color rgb="FF000000"/>
      <name val="GHEA Grapalat"/>
      <family val="3"/>
    </font>
    <font>
      <b/>
      <sz val="12"/>
      <color rgb="FF000000"/>
      <name val="GHEA Grapalat"/>
      <family val="3"/>
    </font>
    <font>
      <sz val="12"/>
      <color rgb="FF000000"/>
      <name val="GHEA Grapalat"/>
      <family val="3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>
      <alignment horizontal="left" vertical="top" wrapText="1"/>
    </xf>
    <xf numFmtId="0" fontId="5" fillId="0" borderId="0"/>
    <xf numFmtId="165" fontId="9" fillId="0" borderId="0" applyFill="0" applyBorder="0" applyProtection="0">
      <alignment horizontal="right" vertical="top"/>
    </xf>
    <xf numFmtId="164" fontId="5" fillId="0" borderId="0" applyFont="0" applyFill="0" applyBorder="0" applyAlignment="0" applyProtection="0"/>
    <xf numFmtId="0" fontId="9" fillId="0" borderId="0">
      <alignment horizontal="left" vertical="top" wrapText="1"/>
    </xf>
    <xf numFmtId="0" fontId="17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5" fontId="30" fillId="0" borderId="0" applyFill="0" applyBorder="0" applyProtection="0">
      <alignment horizontal="right" vertical="top"/>
    </xf>
    <xf numFmtId="0" fontId="32" fillId="0" borderId="0"/>
    <xf numFmtId="0" fontId="33" fillId="0" borderId="0"/>
    <xf numFmtId="43" fontId="32" fillId="0" borderId="0" applyFont="0" applyFill="0" applyBorder="0" applyAlignment="0" applyProtection="0"/>
    <xf numFmtId="0" fontId="5" fillId="0" borderId="0"/>
    <xf numFmtId="164" fontId="35" fillId="0" borderId="0" applyFont="0" applyFill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32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36" fillId="33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8" fillId="5" borderId="0" applyNumberFormat="0" applyBorder="0" applyAlignment="0" applyProtection="0"/>
    <xf numFmtId="0" fontId="39" fillId="8" borderId="19" applyNumberFormat="0" applyAlignment="0" applyProtection="0"/>
    <xf numFmtId="0" fontId="40" fillId="9" borderId="22" applyNumberFormat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6" fillId="7" borderId="19" applyNumberFormat="0" applyAlignment="0" applyProtection="0"/>
    <xf numFmtId="0" fontId="47" fillId="0" borderId="21" applyNumberFormat="0" applyFill="0" applyAlignment="0" applyProtection="0"/>
    <xf numFmtId="0" fontId="48" fillId="6" borderId="0" applyNumberFormat="0" applyBorder="0" applyAlignment="0" applyProtection="0"/>
    <xf numFmtId="0" fontId="49" fillId="0" borderId="0"/>
    <xf numFmtId="0" fontId="9" fillId="0" borderId="0">
      <alignment horizontal="left" vertical="top" wrapText="1"/>
    </xf>
    <xf numFmtId="0" fontId="3" fillId="0" borderId="0"/>
    <xf numFmtId="0" fontId="50" fillId="0" borderId="0"/>
    <xf numFmtId="0" fontId="36" fillId="10" borderId="23" applyNumberFormat="0" applyFont="0" applyAlignment="0" applyProtection="0"/>
    <xf numFmtId="0" fontId="32" fillId="10" borderId="23" applyNumberFormat="0" applyFont="0" applyAlignment="0" applyProtection="0"/>
    <xf numFmtId="0" fontId="51" fillId="8" borderId="20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/>
    <xf numFmtId="164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4" fillId="0" borderId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6" fillId="0" borderId="0"/>
    <xf numFmtId="0" fontId="17" fillId="0" borderId="0"/>
    <xf numFmtId="0" fontId="57" fillId="6" borderId="0" applyNumberFormat="0" applyBorder="0" applyAlignment="0" applyProtection="0"/>
    <xf numFmtId="0" fontId="34" fillId="0" borderId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39" borderId="0" applyNumberFormat="0" applyBorder="0" applyAlignment="0" applyProtection="0"/>
    <xf numFmtId="0" fontId="50" fillId="38" borderId="0" applyNumberFormat="0" applyBorder="0" applyAlignment="0" applyProtection="0"/>
    <xf numFmtId="0" fontId="50" fillId="44" borderId="0" applyNumberFormat="0" applyBorder="0" applyAlignment="0" applyProtection="0"/>
    <xf numFmtId="0" fontId="50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5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8" borderId="0" applyNumberFormat="0" applyBorder="0" applyAlignment="0" applyProtection="0"/>
    <xf numFmtId="0" fontId="58" fillId="41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40" borderId="0" applyNumberFormat="0" applyBorder="0" applyAlignment="0" applyProtection="0"/>
    <xf numFmtId="0" fontId="58" fillId="48" borderId="0" applyNumberFormat="0" applyBorder="0" applyAlignment="0" applyProtection="0"/>
    <xf numFmtId="0" fontId="58" fillId="52" borderId="0" applyNumberFormat="0" applyBorder="0" applyAlignment="0" applyProtection="0"/>
    <xf numFmtId="0" fontId="59" fillId="36" borderId="0" applyNumberFormat="0" applyBorder="0" applyAlignment="0" applyProtection="0"/>
    <xf numFmtId="0" fontId="60" fillId="53" borderId="25" applyNumberFormat="0" applyAlignment="0" applyProtection="0"/>
    <xf numFmtId="0" fontId="61" fillId="54" borderId="26" applyNumberFormat="0" applyAlignment="0" applyProtection="0"/>
    <xf numFmtId="164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64" fillId="0" borderId="27" applyNumberFormat="0" applyFill="0" applyAlignment="0" applyProtection="0"/>
    <xf numFmtId="0" fontId="65" fillId="0" borderId="28" applyNumberFormat="0" applyFill="0" applyAlignment="0" applyProtection="0"/>
    <xf numFmtId="0" fontId="66" fillId="0" borderId="29" applyNumberFormat="0" applyFill="0" applyAlignment="0" applyProtection="0"/>
    <xf numFmtId="0" fontId="66" fillId="0" borderId="0" applyNumberFormat="0" applyFill="0" applyBorder="0" applyAlignment="0" applyProtection="0"/>
    <xf numFmtId="0" fontId="67" fillId="43" borderId="25" applyNumberFormat="0" applyAlignment="0" applyProtection="0"/>
    <xf numFmtId="0" fontId="68" fillId="0" borderId="30" applyNumberFormat="0" applyFill="0" applyAlignment="0" applyProtection="0"/>
    <xf numFmtId="0" fontId="69" fillId="55" borderId="0" applyNumberFormat="0" applyBorder="0" applyAlignment="0" applyProtection="0"/>
    <xf numFmtId="1" fontId="75" fillId="0" borderId="0"/>
    <xf numFmtId="1" fontId="75" fillId="0" borderId="0"/>
    <xf numFmtId="1" fontId="75" fillId="0" borderId="0"/>
    <xf numFmtId="0" fontId="32" fillId="0" borderId="0"/>
    <xf numFmtId="0" fontId="3" fillId="0" borderId="0"/>
    <xf numFmtId="0" fontId="3" fillId="0" borderId="0"/>
    <xf numFmtId="0" fontId="17" fillId="56" borderId="31" applyNumberFormat="0" applyFont="0" applyAlignment="0" applyProtection="0"/>
    <xf numFmtId="0" fontId="70" fillId="53" borderId="32" applyNumberFormat="0" applyAlignment="0" applyProtection="0"/>
    <xf numFmtId="0" fontId="74" fillId="0" borderId="0"/>
    <xf numFmtId="0" fontId="74" fillId="0" borderId="0"/>
    <xf numFmtId="0" fontId="74" fillId="0" borderId="0"/>
    <xf numFmtId="0" fontId="71" fillId="0" borderId="0" applyNumberFormat="0" applyFill="0" applyBorder="0" applyAlignment="0" applyProtection="0"/>
    <xf numFmtId="0" fontId="72" fillId="0" borderId="33" applyNumberFormat="0" applyFill="0" applyAlignment="0" applyProtection="0"/>
    <xf numFmtId="0" fontId="73" fillId="0" borderId="0" applyNumberFormat="0" applyFill="0" applyBorder="0" applyAlignment="0" applyProtection="0"/>
    <xf numFmtId="0" fontId="56" fillId="0" borderId="0"/>
    <xf numFmtId="1" fontId="75" fillId="0" borderId="0"/>
    <xf numFmtId="0" fontId="76" fillId="0" borderId="0"/>
    <xf numFmtId="0" fontId="3" fillId="0" borderId="0"/>
  </cellStyleXfs>
  <cellXfs count="241">
    <xf numFmtId="0" fontId="0" fillId="0" borderId="0" xfId="0"/>
    <xf numFmtId="0" fontId="13" fillId="2" borderId="1" xfId="0" applyFont="1" applyFill="1" applyBorder="1" applyAlignment="1">
      <alignment horizontal="center" vertical="center"/>
    </xf>
    <xf numFmtId="0" fontId="15" fillId="0" borderId="0" xfId="8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right" vertical="center"/>
    </xf>
    <xf numFmtId="0" fontId="15" fillId="0" borderId="13" xfId="8" applyFont="1" applyBorder="1" applyAlignment="1">
      <alignment horizontal="center" vertical="center" wrapText="1"/>
    </xf>
    <xf numFmtId="0" fontId="16" fillId="0" borderId="13" xfId="8" applyFont="1" applyBorder="1" applyAlignment="1">
      <alignment horizontal="left" vertical="center" wrapText="1"/>
    </xf>
    <xf numFmtId="165" fontId="15" fillId="0" borderId="13" xfId="6" applyNumberFormat="1" applyFont="1" applyBorder="1" applyAlignment="1">
      <alignment horizontal="right" vertical="center"/>
    </xf>
    <xf numFmtId="0" fontId="11" fillId="0" borderId="0" xfId="8" applyFont="1" applyAlignment="1">
      <alignment horizontal="left" vertical="center" wrapText="1"/>
    </xf>
    <xf numFmtId="0" fontId="15" fillId="0" borderId="0" xfId="8" applyFont="1" applyAlignment="1">
      <alignment horizontal="center" vertical="center" wrapText="1"/>
    </xf>
    <xf numFmtId="0" fontId="16" fillId="0" borderId="13" xfId="8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1" fillId="0" borderId="0" xfId="8" applyFont="1" applyAlignment="1">
      <alignment horizontal="center" vertical="center" wrapText="1"/>
    </xf>
    <xf numFmtId="0" fontId="13" fillId="0" borderId="0" xfId="9" applyFont="1" applyAlignment="1">
      <alignment vertical="center" wrapText="1"/>
    </xf>
    <xf numFmtId="49" fontId="8" fillId="0" borderId="0" xfId="9" applyNumberFormat="1" applyFont="1" applyFill="1" applyAlignment="1">
      <alignment horizontal="center" vertical="center" wrapText="1"/>
    </xf>
    <xf numFmtId="0" fontId="14" fillId="0" borderId="0" xfId="9" applyNumberFormat="1" applyFont="1" applyFill="1" applyAlignment="1">
      <alignment horizontal="center" vertical="center" wrapText="1"/>
    </xf>
    <xf numFmtId="166" fontId="8" fillId="0" borderId="0" xfId="9" applyNumberFormat="1" applyFont="1" applyFill="1" applyAlignment="1">
      <alignment horizontal="center" vertical="center" wrapText="1"/>
    </xf>
    <xf numFmtId="0" fontId="10" fillId="0" borderId="0" xfId="9" applyFont="1" applyAlignment="1">
      <alignment horizontal="center" vertical="center" wrapText="1"/>
    </xf>
    <xf numFmtId="49" fontId="12" fillId="0" borderId="1" xfId="9" applyNumberFormat="1" applyFont="1" applyFill="1" applyBorder="1" applyAlignment="1">
      <alignment horizontal="center" vertical="center" textRotation="90" wrapText="1"/>
    </xf>
    <xf numFmtId="0" fontId="12" fillId="0" borderId="1" xfId="9" applyNumberFormat="1" applyFont="1" applyFill="1" applyBorder="1" applyAlignment="1">
      <alignment horizontal="center" vertical="center" wrapText="1"/>
    </xf>
    <xf numFmtId="166" fontId="12" fillId="0" borderId="3" xfId="9" applyNumberFormat="1" applyFont="1" applyFill="1" applyBorder="1" applyAlignment="1">
      <alignment horizontal="center" vertical="center" wrapText="1"/>
    </xf>
    <xf numFmtId="0" fontId="13" fillId="0" borderId="0" xfId="9" applyFont="1" applyAlignment="1">
      <alignment horizontal="center" vertical="center" wrapText="1"/>
    </xf>
    <xf numFmtId="0" fontId="13" fillId="0" borderId="1" xfId="9" applyFont="1" applyBorder="1" applyAlignment="1">
      <alignment horizontal="center" vertical="center" wrapText="1"/>
    </xf>
    <xf numFmtId="0" fontId="18" fillId="0" borderId="1" xfId="9" applyFont="1" applyBorder="1" applyAlignment="1">
      <alignment horizontal="center" vertical="center" wrapText="1"/>
    </xf>
    <xf numFmtId="166" fontId="7" fillId="0" borderId="1" xfId="9" applyNumberFormat="1" applyFont="1" applyBorder="1" applyAlignment="1">
      <alignment horizontal="center" vertical="center" wrapText="1"/>
    </xf>
    <xf numFmtId="166" fontId="13" fillId="0" borderId="1" xfId="9" applyNumberFormat="1" applyFont="1" applyBorder="1" applyAlignment="1">
      <alignment horizontal="center" vertical="center" wrapText="1"/>
    </xf>
    <xf numFmtId="0" fontId="11" fillId="0" borderId="0" xfId="9" applyFont="1" applyAlignment="1">
      <alignment vertical="center" wrapText="1"/>
    </xf>
    <xf numFmtId="0" fontId="19" fillId="0" borderId="0" xfId="9" applyFont="1" applyAlignment="1">
      <alignment vertical="center" wrapText="1"/>
    </xf>
    <xf numFmtId="166" fontId="13" fillId="0" borderId="0" xfId="9" applyNumberFormat="1" applyFont="1" applyAlignment="1">
      <alignment vertical="center" wrapText="1"/>
    </xf>
    <xf numFmtId="0" fontId="16" fillId="0" borderId="13" xfId="8" quotePrefix="1" applyFont="1" applyBorder="1" applyAlignment="1">
      <alignment horizontal="center" vertical="center" wrapText="1"/>
    </xf>
    <xf numFmtId="0" fontId="15" fillId="0" borderId="13" xfId="8" applyFont="1" applyBorder="1" applyAlignment="1">
      <alignment horizontal="center" vertical="center" wrapText="1"/>
    </xf>
    <xf numFmtId="0" fontId="14" fillId="0" borderId="0" xfId="9" applyNumberFormat="1" applyFont="1" applyFill="1" applyAlignment="1">
      <alignment horizontal="center" vertical="center" wrapText="1"/>
    </xf>
    <xf numFmtId="0" fontId="12" fillId="0" borderId="1" xfId="9" applyNumberFormat="1" applyFont="1" applyFill="1" applyBorder="1" applyAlignment="1">
      <alignment horizontal="center" vertical="center" wrapText="1"/>
    </xf>
    <xf numFmtId="0" fontId="11" fillId="0" borderId="13" xfId="9" applyFont="1" applyBorder="1" applyAlignment="1">
      <alignment horizontal="center" vertical="center" wrapText="1"/>
    </xf>
    <xf numFmtId="0" fontId="11" fillId="0" borderId="13" xfId="9" applyFont="1" applyBorder="1" applyAlignment="1">
      <alignment horizontal="left" vertical="center" wrapText="1"/>
    </xf>
    <xf numFmtId="0" fontId="13" fillId="0" borderId="13" xfId="9" applyFont="1" applyBorder="1" applyAlignment="1">
      <alignment horizontal="center" vertical="center" wrapText="1"/>
    </xf>
    <xf numFmtId="0" fontId="19" fillId="0" borderId="13" xfId="9" applyFont="1" applyBorder="1" applyAlignment="1">
      <alignment horizontal="center" vertical="center" wrapText="1"/>
    </xf>
    <xf numFmtId="0" fontId="19" fillId="0" borderId="13" xfId="9" applyFont="1" applyBorder="1" applyAlignment="1">
      <alignment vertical="center" wrapText="1"/>
    </xf>
    <xf numFmtId="0" fontId="11" fillId="0" borderId="13" xfId="9" applyFont="1" applyBorder="1" applyAlignment="1">
      <alignment vertical="center" wrapText="1"/>
    </xf>
    <xf numFmtId="166" fontId="11" fillId="0" borderId="13" xfId="9" applyNumberFormat="1" applyFont="1" applyBorder="1" applyAlignment="1">
      <alignment vertical="center" wrapText="1"/>
    </xf>
    <xf numFmtId="39" fontId="13" fillId="0" borderId="0" xfId="9" applyNumberFormat="1" applyFont="1" applyAlignment="1">
      <alignment vertical="center" wrapText="1"/>
    </xf>
    <xf numFmtId="0" fontId="19" fillId="0" borderId="13" xfId="8" applyFont="1" applyBorder="1" applyAlignment="1">
      <alignment horizontal="center" vertical="center" wrapText="1"/>
    </xf>
    <xf numFmtId="0" fontId="19" fillId="0" borderId="13" xfId="8" applyFont="1" applyBorder="1" applyAlignment="1">
      <alignment horizontal="left" vertical="center" wrapText="1"/>
    </xf>
    <xf numFmtId="165" fontId="19" fillId="0" borderId="13" xfId="6" applyNumberFormat="1" applyFont="1" applyBorder="1" applyAlignment="1">
      <alignment horizontal="right" vertical="center"/>
    </xf>
    <xf numFmtId="0" fontId="19" fillId="0" borderId="0" xfId="8" applyFont="1" applyAlignment="1">
      <alignment horizontal="left" vertical="center" wrapText="1"/>
    </xf>
    <xf numFmtId="0" fontId="15" fillId="0" borderId="13" xfId="8" applyFont="1" applyBorder="1" applyAlignment="1">
      <alignment horizontal="left" vertical="center" wrapText="1" indent="2"/>
    </xf>
    <xf numFmtId="0" fontId="11" fillId="2" borderId="1" xfId="0" applyFont="1" applyFill="1" applyBorder="1" applyAlignment="1">
      <alignment horizontal="left" vertical="center" indent="2"/>
    </xf>
    <xf numFmtId="0" fontId="11" fillId="2" borderId="1" xfId="0" applyFont="1" applyFill="1" applyBorder="1" applyAlignment="1">
      <alignment horizontal="left" vertical="center" wrapText="1" indent="2"/>
    </xf>
    <xf numFmtId="49" fontId="11" fillId="2" borderId="1" xfId="0" applyNumberFormat="1" applyFont="1" applyFill="1" applyBorder="1" applyAlignment="1">
      <alignment horizontal="left" vertical="center" wrapText="1" indent="2"/>
    </xf>
    <xf numFmtId="166" fontId="13" fillId="2" borderId="1" xfId="0" applyNumberFormat="1" applyFont="1" applyFill="1" applyBorder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10" fillId="0" borderId="0" xfId="9" applyFont="1" applyAlignment="1">
      <alignment horizontal="left" vertical="top" wrapText="1"/>
    </xf>
    <xf numFmtId="0" fontId="8" fillId="0" borderId="0" xfId="9" applyFont="1" applyAlignment="1">
      <alignment horizontal="right" vertical="top" wrapText="1"/>
    </xf>
    <xf numFmtId="0" fontId="22" fillId="0" borderId="13" xfId="9" applyFont="1" applyBorder="1" applyAlignment="1">
      <alignment horizontal="left" vertical="top" wrapText="1"/>
    </xf>
    <xf numFmtId="0" fontId="23" fillId="0" borderId="13" xfId="9" applyFont="1" applyBorder="1" applyAlignment="1">
      <alignment horizontal="left" vertical="top" wrapText="1"/>
    </xf>
    <xf numFmtId="0" fontId="24" fillId="0" borderId="13" xfId="9" applyFont="1" applyBorder="1" applyAlignment="1">
      <alignment horizontal="left" vertical="top" wrapText="1"/>
    </xf>
    <xf numFmtId="0" fontId="22" fillId="0" borderId="13" xfId="9" applyFont="1" applyBorder="1" applyAlignment="1">
      <alignment horizontal="right" vertical="top" wrapText="1"/>
    </xf>
    <xf numFmtId="166" fontId="23" fillId="0" borderId="13" xfId="9" applyNumberFormat="1" applyFont="1" applyBorder="1" applyAlignment="1">
      <alignment horizontal="right" vertical="top" wrapText="1"/>
    </xf>
    <xf numFmtId="166" fontId="23" fillId="0" borderId="13" xfId="12" applyNumberFormat="1" applyFont="1" applyBorder="1" applyAlignment="1">
      <alignment horizontal="right" vertical="center" wrapText="1"/>
    </xf>
    <xf numFmtId="0" fontId="25" fillId="0" borderId="13" xfId="9" applyFont="1" applyBorder="1" applyAlignment="1">
      <alignment horizontal="right" vertical="top" wrapText="1"/>
    </xf>
    <xf numFmtId="0" fontId="23" fillId="0" borderId="13" xfId="9" applyFont="1" applyBorder="1" applyAlignment="1">
      <alignment horizontal="right" vertical="top" wrapText="1"/>
    </xf>
    <xf numFmtId="0" fontId="17" fillId="0" borderId="0" xfId="9" applyAlignment="1">
      <alignment horizontal="left" vertical="top" wrapText="1"/>
    </xf>
    <xf numFmtId="0" fontId="8" fillId="0" borderId="0" xfId="9" applyFont="1" applyAlignment="1">
      <alignment horizontal="center" vertical="top" wrapText="1"/>
    </xf>
    <xf numFmtId="167" fontId="26" fillId="0" borderId="13" xfId="12" applyNumberFormat="1" applyFont="1" applyFill="1" applyBorder="1" applyAlignment="1">
      <alignment horizontal="center" vertical="center"/>
    </xf>
    <xf numFmtId="164" fontId="26" fillId="0" borderId="13" xfId="12" applyNumberFormat="1" applyFont="1" applyFill="1" applyBorder="1" applyAlignment="1">
      <alignment horizontal="center" vertical="center"/>
    </xf>
    <xf numFmtId="0" fontId="17" fillId="0" borderId="0" xfId="9" applyFont="1" applyAlignment="1">
      <alignment horizontal="left" vertical="top" wrapText="1"/>
    </xf>
    <xf numFmtId="0" fontId="8" fillId="0" borderId="0" xfId="9" applyFont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167" fontId="11" fillId="0" borderId="13" xfId="7" applyNumberFormat="1" applyFont="1" applyFill="1" applyBorder="1" applyAlignment="1">
      <alignment horizontal="left" vertical="center" wrapText="1"/>
    </xf>
    <xf numFmtId="167" fontId="13" fillId="0" borderId="13" xfId="7" applyNumberFormat="1" applyFont="1" applyFill="1" applyBorder="1" applyAlignment="1">
      <alignment horizontal="left" vertical="center" wrapText="1"/>
    </xf>
    <xf numFmtId="167" fontId="11" fillId="0" borderId="13" xfId="7" applyNumberFormat="1" applyFont="1" applyBorder="1" applyAlignment="1">
      <alignment vertical="center" wrapText="1"/>
    </xf>
    <xf numFmtId="167" fontId="11" fillId="0" borderId="13" xfId="7" applyNumberFormat="1" applyFont="1" applyBorder="1" applyAlignment="1">
      <alignment horizontal="left" vertical="center" wrapText="1"/>
    </xf>
    <xf numFmtId="169" fontId="23" fillId="0" borderId="13" xfId="9" applyNumberFormat="1" applyFont="1" applyBorder="1" applyAlignment="1">
      <alignment horizontal="right" vertical="top" wrapText="1"/>
    </xf>
    <xf numFmtId="164" fontId="24" fillId="0" borderId="13" xfId="12" applyNumberFormat="1" applyFont="1" applyFill="1" applyBorder="1" applyAlignment="1">
      <alignment horizontal="center" vertical="center"/>
    </xf>
    <xf numFmtId="167" fontId="24" fillId="0" borderId="13" xfId="12" applyNumberFormat="1" applyFont="1" applyFill="1" applyBorder="1" applyAlignment="1">
      <alignment horizontal="center" vertical="center"/>
    </xf>
    <xf numFmtId="0" fontId="11" fillId="0" borderId="0" xfId="8" applyFont="1" applyAlignment="1">
      <alignment horizontal="center" vertical="center" wrapText="1"/>
    </xf>
    <xf numFmtId="0" fontId="8" fillId="0" borderId="0" xfId="9" applyFont="1" applyAlignment="1">
      <alignment horizontal="center" vertical="top" wrapText="1"/>
    </xf>
    <xf numFmtId="0" fontId="23" fillId="0" borderId="13" xfId="9" applyFont="1" applyBorder="1" applyAlignment="1">
      <alignment horizontal="left" vertical="top" wrapText="1"/>
    </xf>
    <xf numFmtId="0" fontId="28" fillId="0" borderId="13" xfId="8" applyFont="1" applyBorder="1" applyAlignment="1">
      <alignment horizontal="center" vertical="center" wrapText="1"/>
    </xf>
    <xf numFmtId="49" fontId="29" fillId="0" borderId="1" xfId="9" applyNumberFormat="1" applyFont="1" applyFill="1" applyBorder="1" applyAlignment="1">
      <alignment horizontal="center" vertical="center" textRotation="90" wrapText="1"/>
    </xf>
    <xf numFmtId="39" fontId="29" fillId="0" borderId="13" xfId="9" applyNumberFormat="1" applyFont="1" applyFill="1" applyBorder="1" applyAlignment="1">
      <alignment horizontal="center" vertical="center" wrapText="1"/>
    </xf>
    <xf numFmtId="166" fontId="29" fillId="0" borderId="13" xfId="9" applyNumberFormat="1" applyFont="1" applyFill="1" applyBorder="1" applyAlignment="1">
      <alignment horizontal="center" vertical="center" wrapText="1"/>
    </xf>
    <xf numFmtId="0" fontId="28" fillId="0" borderId="13" xfId="8" applyFont="1" applyBorder="1" applyAlignment="1">
      <alignment horizontal="left" vertical="center" wrapText="1" indent="2"/>
    </xf>
    <xf numFmtId="166" fontId="29" fillId="0" borderId="1" xfId="9" applyNumberFormat="1" applyFont="1" applyFill="1" applyBorder="1" applyAlignment="1">
      <alignment horizontal="center" vertical="center" wrapText="1"/>
    </xf>
    <xf numFmtId="0" fontId="10" fillId="0" borderId="13" xfId="9" applyFont="1" applyBorder="1" applyAlignment="1">
      <alignment horizontal="center" vertical="top" wrapText="1"/>
    </xf>
    <xf numFmtId="0" fontId="8" fillId="0" borderId="13" xfId="9" applyFont="1" applyBorder="1" applyAlignment="1">
      <alignment horizontal="left" vertical="top" wrapText="1"/>
    </xf>
    <xf numFmtId="167" fontId="13" fillId="0" borderId="1" xfId="7" applyNumberFormat="1" applyFont="1" applyBorder="1" applyAlignment="1">
      <alignment horizontal="center" vertical="center" wrapText="1"/>
    </xf>
    <xf numFmtId="167" fontId="13" fillId="0" borderId="13" xfId="7" applyNumberFormat="1" applyFont="1" applyBorder="1" applyAlignment="1">
      <alignment horizontal="center" vertical="center" wrapText="1"/>
    </xf>
    <xf numFmtId="167" fontId="19" fillId="0" borderId="13" xfId="7" applyNumberFormat="1" applyFont="1" applyBorder="1" applyAlignment="1">
      <alignment vertical="center" wrapText="1"/>
    </xf>
    <xf numFmtId="167" fontId="11" fillId="0" borderId="13" xfId="7" applyNumberFormat="1" applyFont="1" applyBorder="1" applyAlignment="1">
      <alignment horizontal="center" vertical="center" wrapText="1"/>
    </xf>
    <xf numFmtId="0" fontId="22" fillId="0" borderId="13" xfId="9" applyFont="1" applyBorder="1" applyAlignment="1">
      <alignment horizontal="left" vertical="top" wrapText="1"/>
    </xf>
    <xf numFmtId="0" fontId="23" fillId="0" borderId="13" xfId="9" applyFont="1" applyBorder="1" applyAlignment="1">
      <alignment horizontal="left" vertical="top" wrapText="1"/>
    </xf>
    <xf numFmtId="0" fontId="10" fillId="0" borderId="13" xfId="9" applyFont="1" applyBorder="1" applyAlignment="1">
      <alignment horizontal="center" vertical="top" wrapText="1"/>
    </xf>
    <xf numFmtId="167" fontId="22" fillId="0" borderId="13" xfId="7" applyNumberFormat="1" applyFont="1" applyBorder="1" applyAlignment="1">
      <alignment horizontal="center" vertical="top" wrapText="1"/>
    </xf>
    <xf numFmtId="167" fontId="16" fillId="0" borderId="13" xfId="7" applyNumberFormat="1" applyFont="1" applyBorder="1" applyAlignment="1">
      <alignment horizontal="right" vertical="center"/>
    </xf>
    <xf numFmtId="167" fontId="15" fillId="0" borderId="13" xfId="7" applyNumberFormat="1" applyFont="1" applyBorder="1" applyAlignment="1">
      <alignment horizontal="left" vertical="center" wrapText="1"/>
    </xf>
    <xf numFmtId="167" fontId="23" fillId="0" borderId="13" xfId="12" applyNumberFormat="1" applyFont="1" applyFill="1" applyBorder="1" applyAlignment="1">
      <alignment horizontal="center" vertical="center"/>
    </xf>
    <xf numFmtId="170" fontId="23" fillId="0" borderId="13" xfId="12" applyNumberFormat="1" applyFont="1" applyFill="1" applyBorder="1" applyAlignment="1">
      <alignment horizontal="center" vertical="center"/>
    </xf>
    <xf numFmtId="0" fontId="11" fillId="0" borderId="0" xfId="8" applyFont="1" applyAlignment="1">
      <alignment horizontal="center" vertical="center" wrapText="1"/>
    </xf>
    <xf numFmtId="0" fontId="19" fillId="0" borderId="0" xfId="8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3" fillId="0" borderId="0" xfId="8" applyFont="1" applyAlignment="1">
      <alignment horizontal="left" vertical="center" wrapText="1"/>
    </xf>
    <xf numFmtId="0" fontId="13" fillId="0" borderId="0" xfId="8" applyFont="1" applyAlignment="1">
      <alignment horizontal="center" vertical="center" wrapText="1"/>
    </xf>
    <xf numFmtId="0" fontId="10" fillId="0" borderId="0" xfId="8" applyFont="1" applyBorder="1" applyAlignment="1">
      <alignment vertical="center"/>
    </xf>
    <xf numFmtId="0" fontId="10" fillId="0" borderId="0" xfId="8" applyFont="1" applyBorder="1" applyAlignment="1">
      <alignment horizontal="center" vertical="center"/>
    </xf>
    <xf numFmtId="0" fontId="10" fillId="0" borderId="13" xfId="8" applyFont="1" applyBorder="1" applyAlignment="1">
      <alignment horizontal="center" vertical="center" wrapText="1"/>
    </xf>
    <xf numFmtId="0" fontId="13" fillId="0" borderId="0" xfId="8" applyFont="1" applyBorder="1" applyAlignment="1">
      <alignment horizontal="center" vertical="center"/>
    </xf>
    <xf numFmtId="0" fontId="13" fillId="0" borderId="13" xfId="8" applyFont="1" applyBorder="1" applyAlignment="1">
      <alignment horizontal="center" vertical="center" wrapText="1"/>
    </xf>
    <xf numFmtId="0" fontId="11" fillId="0" borderId="13" xfId="8" applyFont="1" applyBorder="1" applyAlignment="1">
      <alignment horizontal="left" vertical="center" wrapText="1"/>
    </xf>
    <xf numFmtId="167" fontId="11" fillId="0" borderId="13" xfId="7" applyNumberFormat="1" applyFont="1" applyBorder="1" applyAlignment="1">
      <alignment horizontal="right" vertical="center"/>
    </xf>
    <xf numFmtId="0" fontId="10" fillId="0" borderId="13" xfId="8" applyFont="1" applyBorder="1" applyAlignment="1">
      <alignment horizontal="left" vertical="center" wrapText="1" indent="2"/>
    </xf>
    <xf numFmtId="167" fontId="13" fillId="0" borderId="13" xfId="7" applyNumberFormat="1" applyFont="1" applyBorder="1" applyAlignment="1">
      <alignment horizontal="left" vertical="center" wrapText="1"/>
    </xf>
    <xf numFmtId="0" fontId="11" fillId="0" borderId="0" xfId="8" quotePrefix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165" fontId="11" fillId="0" borderId="13" xfId="13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165" fontId="1" fillId="0" borderId="13" xfId="6" applyNumberFormat="1" applyFont="1" applyBorder="1" applyAlignment="1">
      <alignment horizontal="right" vertical="top"/>
    </xf>
    <xf numFmtId="0" fontId="13" fillId="0" borderId="0" xfId="8" applyFont="1" applyBorder="1" applyAlignment="1">
      <alignment vertical="center"/>
    </xf>
    <xf numFmtId="165" fontId="23" fillId="0" borderId="13" xfId="6" applyNumberFormat="1" applyFont="1" applyBorder="1" applyAlignment="1">
      <alignment horizontal="right" vertical="top"/>
    </xf>
    <xf numFmtId="165" fontId="11" fillId="0" borderId="13" xfId="6" applyNumberFormat="1" applyFont="1" applyBorder="1" applyAlignment="1">
      <alignment horizontal="right" vertical="center"/>
    </xf>
    <xf numFmtId="0" fontId="11" fillId="0" borderId="13" xfId="8" applyFont="1" applyBorder="1" applyAlignment="1">
      <alignment horizontal="center" vertical="center" wrapText="1"/>
    </xf>
    <xf numFmtId="0" fontId="28" fillId="0" borderId="34" xfId="8" applyFont="1" applyBorder="1" applyAlignment="1">
      <alignment horizontal="center" vertical="center" wrapText="1"/>
    </xf>
    <xf numFmtId="0" fontId="15" fillId="0" borderId="34" xfId="8" applyFont="1" applyBorder="1" applyAlignment="1">
      <alignment horizontal="center" vertical="center" wrapText="1"/>
    </xf>
    <xf numFmtId="0" fontId="16" fillId="0" borderId="34" xfId="8" applyFont="1" applyBorder="1" applyAlignment="1">
      <alignment horizontal="left" vertical="center" wrapText="1"/>
    </xf>
    <xf numFmtId="167" fontId="16" fillId="0" borderId="34" xfId="7" applyNumberFormat="1" applyFont="1" applyBorder="1" applyAlignment="1">
      <alignment horizontal="right" vertical="center"/>
    </xf>
    <xf numFmtId="0" fontId="28" fillId="0" borderId="34" xfId="8" applyFont="1" applyBorder="1" applyAlignment="1">
      <alignment horizontal="left" vertical="center" wrapText="1" indent="2"/>
    </xf>
    <xf numFmtId="167" fontId="15" fillId="0" borderId="34" xfId="7" applyNumberFormat="1" applyFont="1" applyBorder="1" applyAlignment="1">
      <alignment horizontal="left" vertical="center" wrapText="1"/>
    </xf>
    <xf numFmtId="165" fontId="11" fillId="0" borderId="34" xfId="6" applyNumberFormat="1" applyFont="1" applyBorder="1" applyAlignment="1">
      <alignment horizontal="right" vertical="center"/>
    </xf>
    <xf numFmtId="0" fontId="11" fillId="0" borderId="34" xfId="8" applyFont="1" applyBorder="1" applyAlignment="1">
      <alignment horizontal="center" vertical="center" wrapText="1"/>
    </xf>
    <xf numFmtId="167" fontId="11" fillId="0" borderId="34" xfId="7" applyNumberFormat="1" applyFont="1" applyBorder="1" applyAlignment="1">
      <alignment horizontal="right" vertical="center"/>
    </xf>
    <xf numFmtId="0" fontId="11" fillId="0" borderId="34" xfId="8" applyFont="1" applyBorder="1" applyAlignment="1">
      <alignment horizontal="left" vertical="center" wrapText="1" indent="2"/>
    </xf>
    <xf numFmtId="0" fontId="28" fillId="0" borderId="15" xfId="8" applyFont="1" applyBorder="1" applyAlignment="1">
      <alignment wrapText="1"/>
    </xf>
    <xf numFmtId="0" fontId="11" fillId="0" borderId="0" xfId="8" applyFont="1" applyAlignment="1">
      <alignment vertical="center" wrapText="1"/>
    </xf>
    <xf numFmtId="0" fontId="8" fillId="0" borderId="0" xfId="8" applyFont="1" applyAlignment="1">
      <alignment vertical="center" wrapText="1"/>
    </xf>
    <xf numFmtId="0" fontId="13" fillId="0" borderId="0" xfId="8" applyFont="1" applyAlignment="1">
      <alignment vertical="center" wrapText="1"/>
    </xf>
    <xf numFmtId="0" fontId="8" fillId="0" borderId="0" xfId="8" applyFont="1" applyAlignment="1">
      <alignment horizontal="right" vertical="center"/>
    </xf>
    <xf numFmtId="0" fontId="13" fillId="0" borderId="0" xfId="8" applyFont="1" applyAlignment="1">
      <alignment horizontal="right" vertical="center"/>
    </xf>
    <xf numFmtId="0" fontId="27" fillId="0" borderId="0" xfId="8" applyFont="1" applyAlignment="1">
      <alignment vertical="center" wrapText="1"/>
    </xf>
    <xf numFmtId="0" fontId="15" fillId="0" borderId="0" xfId="8" applyFont="1" applyAlignment="1">
      <alignment vertical="center" wrapText="1"/>
    </xf>
    <xf numFmtId="0" fontId="27" fillId="0" borderId="0" xfId="8" applyFont="1" applyAlignment="1">
      <alignment vertical="center"/>
    </xf>
    <xf numFmtId="0" fontId="27" fillId="0" borderId="0" xfId="8" applyFont="1" applyAlignment="1">
      <alignment horizontal="right" vertical="center"/>
    </xf>
    <xf numFmtId="0" fontId="15" fillId="0" borderId="0" xfId="8" applyFont="1" applyAlignment="1">
      <alignment horizontal="right" vertical="center"/>
    </xf>
    <xf numFmtId="0" fontId="77" fillId="0" borderId="13" xfId="9" applyFont="1" applyBorder="1" applyAlignment="1">
      <alignment horizontal="left" vertical="center" wrapText="1"/>
    </xf>
    <xf numFmtId="0" fontId="10" fillId="0" borderId="1" xfId="9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0" xfId="8" applyFont="1" applyAlignment="1">
      <alignment horizontal="left" vertical="top" wrapText="1"/>
    </xf>
    <xf numFmtId="0" fontId="20" fillId="0" borderId="0" xfId="0" applyFont="1" applyAlignment="1">
      <alignment vertical="center" wrapText="1"/>
    </xf>
    <xf numFmtId="167" fontId="78" fillId="0" borderId="13" xfId="7" applyNumberFormat="1" applyFont="1" applyBorder="1" applyAlignment="1">
      <alignment horizontal="center" vertical="center" wrapText="1"/>
    </xf>
    <xf numFmtId="167" fontId="7" fillId="0" borderId="13" xfId="7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0" fillId="0" borderId="13" xfId="0" applyFont="1" applyBorder="1" applyAlignment="1">
      <alignment horizontal="right" vertical="center" wrapText="1"/>
    </xf>
    <xf numFmtId="0" fontId="80" fillId="0" borderId="13" xfId="0" applyFont="1" applyBorder="1" applyAlignment="1">
      <alignment horizontal="center" vertical="center" wrapText="1"/>
    </xf>
    <xf numFmtId="167" fontId="20" fillId="0" borderId="13" xfId="7" applyNumberFormat="1" applyFont="1" applyBorder="1" applyAlignment="1">
      <alignment horizontal="center" vertical="center" wrapText="1"/>
    </xf>
    <xf numFmtId="0" fontId="80" fillId="0" borderId="13" xfId="0" applyFont="1" applyBorder="1" applyAlignment="1">
      <alignment horizontal="right" vertical="center" wrapText="1"/>
    </xf>
    <xf numFmtId="0" fontId="80" fillId="3" borderId="13" xfId="0" applyFont="1" applyFill="1" applyBorder="1" applyAlignment="1">
      <alignment horizontal="left" vertical="center" wrapText="1"/>
    </xf>
    <xf numFmtId="0" fontId="80" fillId="3" borderId="13" xfId="0" applyFont="1" applyFill="1" applyBorder="1" applyAlignment="1">
      <alignment vertical="center" wrapText="1"/>
    </xf>
    <xf numFmtId="170" fontId="20" fillId="3" borderId="13" xfId="7" applyNumberFormat="1" applyFont="1" applyFill="1" applyBorder="1" applyAlignment="1">
      <alignment horizontal="center" vertical="center" wrapText="1"/>
    </xf>
    <xf numFmtId="167" fontId="20" fillId="3" borderId="13" xfId="7" applyNumberFormat="1" applyFont="1" applyFill="1" applyBorder="1" applyAlignment="1">
      <alignment horizontal="center" vertical="center" wrapText="1"/>
    </xf>
    <xf numFmtId="0" fontId="80" fillId="3" borderId="13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167" fontId="20" fillId="0" borderId="0" xfId="7" applyNumberFormat="1" applyFont="1" applyAlignment="1">
      <alignment vertical="center" wrapText="1"/>
    </xf>
    <xf numFmtId="0" fontId="26" fillId="0" borderId="9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10" fillId="0" borderId="15" xfId="8" applyFont="1" applyBorder="1" applyAlignment="1">
      <alignment horizontal="right" wrapText="1"/>
    </xf>
    <xf numFmtId="0" fontId="11" fillId="0" borderId="0" xfId="8" applyFont="1" applyAlignment="1">
      <alignment horizontal="center" vertical="center" wrapText="1"/>
    </xf>
    <xf numFmtId="0" fontId="10" fillId="0" borderId="13" xfId="8" applyFont="1" applyBorder="1" applyAlignment="1">
      <alignment horizontal="center" vertical="center" wrapText="1"/>
    </xf>
    <xf numFmtId="0" fontId="28" fillId="0" borderId="35" xfId="8" applyFont="1" applyBorder="1" applyAlignment="1">
      <alignment horizontal="center" vertical="center" wrapText="1"/>
    </xf>
    <xf numFmtId="0" fontId="28" fillId="0" borderId="36" xfId="8" applyFont="1" applyBorder="1" applyAlignment="1">
      <alignment horizontal="center" vertical="center" wrapText="1"/>
    </xf>
    <xf numFmtId="0" fontId="28" fillId="0" borderId="37" xfId="8" applyFont="1" applyBorder="1" applyAlignment="1">
      <alignment horizontal="center" vertical="center" wrapText="1"/>
    </xf>
    <xf numFmtId="0" fontId="28" fillId="0" borderId="14" xfId="8" applyFont="1" applyBorder="1" applyAlignment="1">
      <alignment horizontal="center" vertical="center" wrapText="1"/>
    </xf>
    <xf numFmtId="0" fontId="15" fillId="0" borderId="9" xfId="8" applyFont="1" applyBorder="1" applyAlignment="1">
      <alignment horizontal="center" vertical="center" wrapText="1"/>
    </xf>
    <xf numFmtId="0" fontId="15" fillId="0" borderId="10" xfId="8" applyFont="1" applyBorder="1" applyAlignment="1">
      <alignment horizontal="center" vertical="center" wrapText="1"/>
    </xf>
    <xf numFmtId="0" fontId="15" fillId="0" borderId="11" xfId="8" applyFont="1" applyBorder="1" applyAlignment="1">
      <alignment horizontal="center" vertical="center" wrapText="1"/>
    </xf>
    <xf numFmtId="0" fontId="28" fillId="0" borderId="15" xfId="8" applyFont="1" applyBorder="1" applyAlignment="1">
      <alignment horizontal="right" wrapText="1"/>
    </xf>
    <xf numFmtId="0" fontId="15" fillId="0" borderId="0" xfId="8" applyFont="1" applyAlignment="1">
      <alignment horizontal="right" vertical="center" wrapText="1"/>
    </xf>
    <xf numFmtId="0" fontId="28" fillId="0" borderId="9" xfId="8" applyFont="1" applyBorder="1" applyAlignment="1">
      <alignment horizontal="center" vertical="center" wrapText="1"/>
    </xf>
    <xf numFmtId="0" fontId="28" fillId="0" borderId="10" xfId="8" applyFont="1" applyBorder="1" applyAlignment="1">
      <alignment horizontal="center" vertical="center" wrapText="1"/>
    </xf>
    <xf numFmtId="0" fontId="28" fillId="0" borderId="11" xfId="8" applyFont="1" applyBorder="1" applyAlignment="1">
      <alignment horizontal="center" vertical="center" wrapText="1"/>
    </xf>
    <xf numFmtId="0" fontId="28" fillId="0" borderId="12" xfId="8" applyFont="1" applyBorder="1" applyAlignment="1">
      <alignment horizontal="center" vertical="center" wrapText="1"/>
    </xf>
    <xf numFmtId="0" fontId="14" fillId="0" borderId="0" xfId="9" applyNumberFormat="1" applyFont="1" applyFill="1" applyAlignment="1">
      <alignment horizontal="center" vertical="center" wrapText="1"/>
    </xf>
    <xf numFmtId="166" fontId="10" fillId="0" borderId="5" xfId="9" applyNumberFormat="1" applyFont="1" applyFill="1" applyBorder="1" applyAlignment="1">
      <alignment horizontal="right" vertical="center" wrapText="1"/>
    </xf>
    <xf numFmtId="0" fontId="29" fillId="0" borderId="8" xfId="9" applyNumberFormat="1" applyFont="1" applyFill="1" applyBorder="1" applyAlignment="1">
      <alignment horizontal="center" vertical="center" wrapText="1"/>
    </xf>
    <xf numFmtId="0" fontId="29" fillId="0" borderId="2" xfId="9" applyNumberFormat="1" applyFont="1" applyFill="1" applyBorder="1" applyAlignment="1">
      <alignment horizontal="center" vertical="center" wrapText="1"/>
    </xf>
    <xf numFmtId="0" fontId="29" fillId="0" borderId="3" xfId="9" applyNumberFormat="1" applyFont="1" applyFill="1" applyBorder="1" applyAlignment="1">
      <alignment horizontal="center" vertical="center" wrapText="1"/>
    </xf>
    <xf numFmtId="166" fontId="29" fillId="0" borderId="8" xfId="9" applyNumberFormat="1" applyFont="1" applyFill="1" applyBorder="1" applyAlignment="1">
      <alignment horizontal="center" vertical="center" wrapText="1"/>
    </xf>
    <xf numFmtId="166" fontId="29" fillId="0" borderId="3" xfId="9" applyNumberFormat="1" applyFont="1" applyFill="1" applyBorder="1" applyAlignment="1">
      <alignment horizontal="center" vertical="center" wrapText="1"/>
    </xf>
    <xf numFmtId="166" fontId="29" fillId="0" borderId="4" xfId="9" applyNumberFormat="1" applyFont="1" applyFill="1" applyBorder="1" applyAlignment="1">
      <alignment horizontal="center" vertical="center" wrapText="1"/>
    </xf>
    <xf numFmtId="166" fontId="29" fillId="0" borderId="6" xfId="9" applyNumberFormat="1" applyFont="1" applyFill="1" applyBorder="1" applyAlignment="1">
      <alignment horizontal="center" vertical="center" wrapText="1"/>
    </xf>
    <xf numFmtId="166" fontId="29" fillId="0" borderId="7" xfId="9" applyNumberFormat="1" applyFont="1" applyFill="1" applyBorder="1" applyAlignment="1">
      <alignment horizontal="center" vertical="center" wrapText="1"/>
    </xf>
    <xf numFmtId="49" fontId="29" fillId="0" borderId="1" xfId="9" applyNumberFormat="1" applyFont="1" applyFill="1" applyBorder="1" applyAlignment="1">
      <alignment horizontal="center" vertical="center" wrapText="1"/>
    </xf>
    <xf numFmtId="166" fontId="29" fillId="0" borderId="9" xfId="9" applyNumberFormat="1" applyFont="1" applyFill="1" applyBorder="1" applyAlignment="1">
      <alignment horizontal="center" vertical="center" wrapText="1"/>
    </xf>
    <xf numFmtId="166" fontId="29" fillId="0" borderId="10" xfId="9" applyNumberFormat="1" applyFont="1" applyFill="1" applyBorder="1" applyAlignment="1">
      <alignment horizontal="center" vertical="center" wrapText="1"/>
    </xf>
    <xf numFmtId="166" fontId="29" fillId="0" borderId="11" xfId="9" applyNumberFormat="1" applyFont="1" applyFill="1" applyBorder="1" applyAlignment="1">
      <alignment horizontal="center" vertical="center" wrapText="1"/>
    </xf>
    <xf numFmtId="0" fontId="16" fillId="0" borderId="0" xfId="8" applyFont="1" applyAlignment="1">
      <alignment horizontal="right" vertical="center" wrapText="1"/>
    </xf>
    <xf numFmtId="0" fontId="16" fillId="0" borderId="0" xfId="8" applyFont="1" applyAlignment="1">
      <alignment horizontal="center" vertical="center" wrapText="1"/>
    </xf>
    <xf numFmtId="0" fontId="22" fillId="0" borderId="9" xfId="9" applyFont="1" applyBorder="1" applyAlignment="1">
      <alignment horizontal="left" vertical="top" wrapText="1"/>
    </xf>
    <xf numFmtId="0" fontId="22" fillId="0" borderId="11" xfId="9" applyFont="1" applyBorder="1" applyAlignment="1">
      <alignment horizontal="left" vertical="top" wrapText="1"/>
    </xf>
    <xf numFmtId="0" fontId="23" fillId="0" borderId="13" xfId="9" applyFont="1" applyBorder="1" applyAlignment="1">
      <alignment horizontal="left" vertical="top" wrapText="1"/>
    </xf>
    <xf numFmtId="0" fontId="10" fillId="0" borderId="9" xfId="9" applyFont="1" applyBorder="1" applyAlignment="1">
      <alignment horizontal="center" vertical="top" wrapText="1"/>
    </xf>
    <xf numFmtId="0" fontId="10" fillId="0" borderId="10" xfId="9" applyFont="1" applyBorder="1" applyAlignment="1">
      <alignment horizontal="center" vertical="top" wrapText="1"/>
    </xf>
    <xf numFmtId="0" fontId="10" fillId="0" borderId="11" xfId="9" applyFont="1" applyBorder="1" applyAlignment="1">
      <alignment horizontal="center" vertical="top" wrapText="1"/>
    </xf>
    <xf numFmtId="0" fontId="23" fillId="0" borderId="13" xfId="9" applyFont="1" applyBorder="1" applyAlignment="1">
      <alignment horizontal="center" vertical="top" wrapText="1"/>
    </xf>
    <xf numFmtId="2" fontId="8" fillId="3" borderId="0" xfId="9" applyNumberFormat="1" applyFont="1" applyFill="1" applyAlignment="1">
      <alignment horizontal="right" vertical="center" wrapText="1"/>
    </xf>
    <xf numFmtId="0" fontId="22" fillId="0" borderId="13" xfId="9" applyFont="1" applyBorder="1" applyAlignment="1">
      <alignment horizontal="left" vertical="top" wrapText="1"/>
    </xf>
    <xf numFmtId="0" fontId="14" fillId="0" borderId="0" xfId="9" applyFont="1" applyAlignment="1">
      <alignment horizontal="center" vertical="top" wrapText="1"/>
    </xf>
    <xf numFmtId="0" fontId="11" fillId="0" borderId="9" xfId="9" applyFont="1" applyBorder="1" applyAlignment="1">
      <alignment horizontal="center" vertical="top" wrapText="1"/>
    </xf>
    <xf numFmtId="0" fontId="11" fillId="0" borderId="10" xfId="9" applyFont="1" applyBorder="1" applyAlignment="1">
      <alignment horizontal="center" vertical="top" wrapText="1"/>
    </xf>
    <xf numFmtId="0" fontId="11" fillId="0" borderId="11" xfId="9" applyFont="1" applyBorder="1" applyAlignment="1">
      <alignment horizontal="center" vertical="top" wrapText="1"/>
    </xf>
    <xf numFmtId="0" fontId="8" fillId="0" borderId="13" xfId="9" applyFont="1" applyBorder="1" applyAlignment="1">
      <alignment horizontal="left" vertical="top" wrapText="1"/>
    </xf>
    <xf numFmtId="0" fontId="11" fillId="0" borderId="0" xfId="9" applyFont="1" applyAlignment="1">
      <alignment horizontal="center" vertical="top" wrapText="1"/>
    </xf>
    <xf numFmtId="0" fontId="11" fillId="0" borderId="13" xfId="9" applyFont="1" applyBorder="1" applyAlignment="1">
      <alignment horizontal="center" vertical="top"/>
    </xf>
    <xf numFmtId="0" fontId="10" fillId="0" borderId="13" xfId="9" applyFont="1" applyBorder="1" applyAlignment="1">
      <alignment horizontal="center" vertical="top" wrapText="1"/>
    </xf>
    <xf numFmtId="0" fontId="23" fillId="0" borderId="12" xfId="9" applyFont="1" applyBorder="1" applyAlignment="1">
      <alignment horizontal="center" vertical="top" wrapText="1"/>
    </xf>
    <xf numFmtId="0" fontId="23" fillId="0" borderId="2" xfId="9" applyFont="1" applyBorder="1" applyAlignment="1">
      <alignment horizontal="center" vertical="top" wrapText="1"/>
    </xf>
    <xf numFmtId="0" fontId="23" fillId="0" borderId="14" xfId="9" applyFont="1" applyBorder="1" applyAlignment="1">
      <alignment horizontal="center" vertical="top" wrapText="1"/>
    </xf>
    <xf numFmtId="0" fontId="23" fillId="0" borderId="9" xfId="9" applyFont="1" applyBorder="1" applyAlignment="1">
      <alignment horizontal="left" vertical="top" wrapText="1"/>
    </xf>
    <xf numFmtId="0" fontId="23" fillId="0" borderId="11" xfId="9" applyFont="1" applyBorder="1" applyAlignment="1">
      <alignment horizontal="left" vertical="top" wrapText="1"/>
    </xf>
    <xf numFmtId="0" fontId="21" fillId="0" borderId="13" xfId="9" applyFont="1" applyBorder="1" applyAlignment="1">
      <alignment horizontal="center" vertical="top"/>
    </xf>
    <xf numFmtId="0" fontId="14" fillId="0" borderId="13" xfId="9" applyFont="1" applyBorder="1" applyAlignment="1">
      <alignment horizontal="left" vertical="top" wrapText="1"/>
    </xf>
    <xf numFmtId="0" fontId="80" fillId="3" borderId="13" xfId="0" applyFont="1" applyFill="1" applyBorder="1" applyAlignment="1">
      <alignment vertical="center" wrapText="1"/>
    </xf>
    <xf numFmtId="0" fontId="80" fillId="3" borderId="9" xfId="0" applyFont="1" applyFill="1" applyBorder="1" applyAlignment="1">
      <alignment vertical="center" wrapText="1"/>
    </xf>
    <xf numFmtId="0" fontId="80" fillId="3" borderId="10" xfId="0" applyFont="1" applyFill="1" applyBorder="1" applyAlignment="1">
      <alignment vertical="center" wrapText="1"/>
    </xf>
    <xf numFmtId="0" fontId="80" fillId="3" borderId="11" xfId="0" applyFont="1" applyFill="1" applyBorder="1" applyAlignment="1">
      <alignment vertical="center" wrapText="1"/>
    </xf>
    <xf numFmtId="0" fontId="79" fillId="0" borderId="13" xfId="0" applyFont="1" applyBorder="1" applyAlignment="1">
      <alignment vertical="center" wrapText="1"/>
    </xf>
    <xf numFmtId="0" fontId="80" fillId="0" borderId="13" xfId="0" applyFont="1" applyBorder="1" applyAlignment="1">
      <alignment vertical="center" wrapText="1"/>
    </xf>
    <xf numFmtId="0" fontId="80" fillId="57" borderId="13" xfId="0" applyFont="1" applyFill="1" applyBorder="1" applyAlignment="1">
      <alignment vertical="center" wrapText="1"/>
    </xf>
    <xf numFmtId="0" fontId="8" fillId="0" borderId="0" xfId="8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167" fontId="6" fillId="0" borderId="13" xfId="7" applyNumberFormat="1" applyFont="1" applyBorder="1" applyAlignment="1">
      <alignment horizontal="center" vertical="center" wrapText="1"/>
    </xf>
    <xf numFmtId="167" fontId="78" fillId="0" borderId="13" xfId="7" applyNumberFormat="1" applyFont="1" applyBorder="1" applyAlignment="1">
      <alignment horizontal="center" vertical="center" wrapText="1"/>
    </xf>
  </cellXfs>
  <cellStyles count="138">
    <cellStyle name="20% - Accent1 2" xfId="19"/>
    <cellStyle name="20% - Accent1 2 2" xfId="82"/>
    <cellStyle name="20% - Accent2 2" xfId="20"/>
    <cellStyle name="20% - Accent2 2 2" xfId="83"/>
    <cellStyle name="20% - Accent3 2" xfId="21"/>
    <cellStyle name="20% - Accent3 2 2" xfId="84"/>
    <cellStyle name="20% - Accent4 2" xfId="22"/>
    <cellStyle name="20% - Accent4 2 2" xfId="85"/>
    <cellStyle name="20% - Accent5 2" xfId="23"/>
    <cellStyle name="20% - Accent5 2 2" xfId="86"/>
    <cellStyle name="20% - Accent6 2" xfId="24"/>
    <cellStyle name="20% - Accent6 2 2" xfId="87"/>
    <cellStyle name="40% - Accent1 2" xfId="25"/>
    <cellStyle name="40% - Accent1 2 2" xfId="88"/>
    <cellStyle name="40% - Accent2 2" xfId="26"/>
    <cellStyle name="40% - Accent2 2 2" xfId="89"/>
    <cellStyle name="40% - Accent3 2" xfId="27"/>
    <cellStyle name="40% - Accent3 2 2" xfId="90"/>
    <cellStyle name="40% - Accent4 2" xfId="28"/>
    <cellStyle name="40% - Accent4 2 2" xfId="91"/>
    <cellStyle name="40% - Accent5 2" xfId="29"/>
    <cellStyle name="40% - Accent5 2 2" xfId="92"/>
    <cellStyle name="40% - Accent6 2" xfId="30"/>
    <cellStyle name="40% - Accent6 2 2" xfId="93"/>
    <cellStyle name="60% - Accent1 2" xfId="31"/>
    <cellStyle name="60% - Accent1 2 2" xfId="94"/>
    <cellStyle name="60% - Accent2 2" xfId="32"/>
    <cellStyle name="60% - Accent2 2 2" xfId="95"/>
    <cellStyle name="60% - Accent3 2" xfId="33"/>
    <cellStyle name="60% - Accent3 2 2" xfId="96"/>
    <cellStyle name="60% - Accent4 2" xfId="34"/>
    <cellStyle name="60% - Accent4 2 2" xfId="97"/>
    <cellStyle name="60% - Accent5 2" xfId="35"/>
    <cellStyle name="60% - Accent5 2 2" xfId="98"/>
    <cellStyle name="60% - Accent6 2" xfId="36"/>
    <cellStyle name="60% - Accent6 2 2" xfId="99"/>
    <cellStyle name="Accent1 2" xfId="37"/>
    <cellStyle name="Accent1 2 2" xfId="100"/>
    <cellStyle name="Accent2 2" xfId="38"/>
    <cellStyle name="Accent2 2 2" xfId="101"/>
    <cellStyle name="Accent3 2" xfId="39"/>
    <cellStyle name="Accent3 2 2" xfId="102"/>
    <cellStyle name="Accent4 2" xfId="40"/>
    <cellStyle name="Accent4 2 2" xfId="103"/>
    <cellStyle name="Accent5 2" xfId="41"/>
    <cellStyle name="Accent5 2 2" xfId="104"/>
    <cellStyle name="Accent6 2" xfId="42"/>
    <cellStyle name="Accent6 2 2" xfId="105"/>
    <cellStyle name="Bad 2" xfId="43"/>
    <cellStyle name="Bad 2 2" xfId="106"/>
    <cellStyle name="Calculation 2" xfId="44"/>
    <cellStyle name="Calculation 2 2" xfId="107"/>
    <cellStyle name="Check Cell 2" xfId="45"/>
    <cellStyle name="Check Cell 2 2" xfId="108"/>
    <cellStyle name="Comma" xfId="7" builtinId="3"/>
    <cellStyle name="Comma 2" xfId="10"/>
    <cellStyle name="Comma 2 2" xfId="74"/>
    <cellStyle name="Comma 2 2 2" xfId="109"/>
    <cellStyle name="Comma 2 3" xfId="77"/>
    <cellStyle name="Comma 2 4" xfId="70"/>
    <cellStyle name="Comma 2 5" xfId="18"/>
    <cellStyle name="Comma 3" xfId="12"/>
    <cellStyle name="Comma 3 2" xfId="110"/>
    <cellStyle name="Comma 3 3" xfId="73"/>
    <cellStyle name="Comma 4" xfId="76"/>
    <cellStyle name="Comma 5" xfId="68"/>
    <cellStyle name="Comma 6" xfId="16"/>
    <cellStyle name="Explanatory Text 2" xfId="46"/>
    <cellStyle name="Explanatory Text 2 2" xfId="111"/>
    <cellStyle name="Good 2" xfId="47"/>
    <cellStyle name="Good 2 2" xfId="112"/>
    <cellStyle name="Heading 1 2" xfId="48"/>
    <cellStyle name="Heading 1 2 2" xfId="113"/>
    <cellStyle name="Heading 2 2" xfId="49"/>
    <cellStyle name="Heading 2 2 2" xfId="114"/>
    <cellStyle name="Heading 3 2" xfId="50"/>
    <cellStyle name="Heading 3 2 2" xfId="115"/>
    <cellStyle name="Heading 4 2" xfId="51"/>
    <cellStyle name="Heading 4 2 2" xfId="116"/>
    <cellStyle name="Input 2" xfId="52"/>
    <cellStyle name="Input 2 2" xfId="117"/>
    <cellStyle name="Linked Cell 2" xfId="53"/>
    <cellStyle name="Linked Cell 2 2" xfId="118"/>
    <cellStyle name="Neutral 2" xfId="54"/>
    <cellStyle name="Neutral 2 2" xfId="80"/>
    <cellStyle name="Neutral 3" xfId="119"/>
    <cellStyle name="Normal" xfId="0" builtinId="0"/>
    <cellStyle name="Normal 10" xfId="4"/>
    <cellStyle name="Normal 2" xfId="1"/>
    <cellStyle name="Normal 2 2" xfId="55"/>
    <cellStyle name="Normal 2 2 2" xfId="137"/>
    <cellStyle name="Normal 2 2 3" xfId="120"/>
    <cellStyle name="Normal 2 3" xfId="121"/>
    <cellStyle name="Normal 2 4" xfId="69"/>
    <cellStyle name="Normal 2 5" xfId="17"/>
    <cellStyle name="Normal 3" xfId="3"/>
    <cellStyle name="Normal 3 2" xfId="56"/>
    <cellStyle name="Normal 3 2 2" xfId="122"/>
    <cellStyle name="Normal 3 2 3" xfId="78"/>
    <cellStyle name="Normal 3 3" xfId="72"/>
    <cellStyle name="Normal 3_HavelvacN2axjusakN3" xfId="81"/>
    <cellStyle name="Normal 4" xfId="5"/>
    <cellStyle name="Normal 4 2" xfId="79"/>
    <cellStyle name="Normal 4 3" xfId="75"/>
    <cellStyle name="Normal 5" xfId="9"/>
    <cellStyle name="Normal 5 2" xfId="57"/>
    <cellStyle name="Normal 5 2 2" xfId="123"/>
    <cellStyle name="Normal 6" xfId="124"/>
    <cellStyle name="Normal 7" xfId="125"/>
    <cellStyle name="Normal 8" xfId="8"/>
    <cellStyle name="Normal 8 2" xfId="136"/>
    <cellStyle name="Normal 9" xfId="14"/>
    <cellStyle name="Normal 9 3_հավ1-3" xfId="58"/>
    <cellStyle name="Note 2" xfId="59"/>
    <cellStyle name="Note 2 2" xfId="126"/>
    <cellStyle name="Note 3" xfId="60"/>
    <cellStyle name="Output 2" xfId="61"/>
    <cellStyle name="Output 2 2" xfId="127"/>
    <cellStyle name="Percent 2" xfId="2"/>
    <cellStyle name="Percent 2 2" xfId="71"/>
    <cellStyle name="Percent 2 3" xfId="62"/>
    <cellStyle name="Percent 3" xfId="11"/>
    <cellStyle name="SN_241" xfId="6"/>
    <cellStyle name="SN_b" xfId="13"/>
    <cellStyle name="Style 1" xfId="128"/>
    <cellStyle name="Style 1 2" xfId="129"/>
    <cellStyle name="Style 1_verchnakan_ax21-25_2018" xfId="130"/>
    <cellStyle name="Title 2" xfId="63"/>
    <cellStyle name="Title 2 2" xfId="131"/>
    <cellStyle name="Total 2" xfId="64"/>
    <cellStyle name="Total 2 2" xfId="132"/>
    <cellStyle name="Warning Text 2" xfId="65"/>
    <cellStyle name="Warning Text 2 2" xfId="133"/>
    <cellStyle name="Обычный 2" xfId="15"/>
    <cellStyle name="Обычный 2 2" xfId="135"/>
    <cellStyle name="Обычный 2 3" xfId="134"/>
    <cellStyle name="Стиль 1" xfId="66"/>
    <cellStyle name="Финансовы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16" zoomScaleNormal="100" workbookViewId="0">
      <selection activeCell="B1" sqref="B1:G31"/>
    </sheetView>
  </sheetViews>
  <sheetFormatPr defaultRowHeight="17.25"/>
  <cols>
    <col min="1" max="1" width="7.5703125" style="108" bestFit="1" customWidth="1"/>
    <col min="2" max="2" width="10" style="108" customWidth="1"/>
    <col min="3" max="3" width="10.85546875" style="108" customWidth="1"/>
    <col min="4" max="4" width="89.5703125" style="107" customWidth="1"/>
    <col min="5" max="7" width="13.5703125" style="107" customWidth="1"/>
    <col min="8" max="16384" width="9.140625" style="107"/>
  </cols>
  <sheetData>
    <row r="1" spans="1:7" ht="14.25" customHeight="1">
      <c r="B1" s="141"/>
      <c r="C1" s="141"/>
      <c r="D1" s="141"/>
      <c r="E1" s="141"/>
      <c r="F1" s="141"/>
      <c r="G1" s="143" t="s">
        <v>97</v>
      </c>
    </row>
    <row r="2" spans="1:7" ht="15" customHeight="1">
      <c r="B2" s="141"/>
      <c r="C2" s="141"/>
      <c r="D2" s="141"/>
      <c r="E2" s="141"/>
      <c r="F2" s="141"/>
      <c r="G2" s="143" t="s">
        <v>81</v>
      </c>
    </row>
    <row r="3" spans="1:7" ht="17.25" customHeight="1">
      <c r="B3" s="141"/>
      <c r="C3" s="141"/>
      <c r="D3" s="141"/>
      <c r="E3" s="141"/>
      <c r="F3" s="141"/>
      <c r="G3" s="143" t="s">
        <v>0</v>
      </c>
    </row>
    <row r="4" spans="1:7">
      <c r="B4" s="142"/>
      <c r="C4" s="142"/>
      <c r="D4" s="142"/>
      <c r="E4" s="142"/>
      <c r="F4" s="142"/>
      <c r="G4" s="144"/>
    </row>
    <row r="5" spans="1:7" s="10" customFormat="1" ht="72.75" customHeight="1">
      <c r="A5" s="140"/>
      <c r="B5" s="173" t="s">
        <v>162</v>
      </c>
      <c r="C5" s="173"/>
      <c r="D5" s="173"/>
      <c r="E5" s="173"/>
      <c r="F5" s="173"/>
      <c r="G5" s="173"/>
    </row>
    <row r="6" spans="1:7" s="10" customFormat="1">
      <c r="A6" s="104"/>
      <c r="B6" s="104"/>
      <c r="C6" s="104"/>
      <c r="D6" s="104"/>
      <c r="E6" s="104"/>
      <c r="F6" s="104"/>
      <c r="G6" s="104"/>
    </row>
    <row r="7" spans="1:7">
      <c r="F7" s="172" t="s">
        <v>23</v>
      </c>
      <c r="G7" s="172"/>
    </row>
    <row r="8" spans="1:7" ht="49.5" customHeight="1">
      <c r="A8" s="109"/>
      <c r="B8" s="174" t="s">
        <v>1</v>
      </c>
      <c r="C8" s="174"/>
      <c r="D8" s="174" t="s">
        <v>28</v>
      </c>
      <c r="E8" s="174" t="s">
        <v>47</v>
      </c>
      <c r="F8" s="174"/>
      <c r="G8" s="174"/>
    </row>
    <row r="9" spans="1:7" ht="28.5" customHeight="1">
      <c r="A9" s="110"/>
      <c r="B9" s="111" t="s">
        <v>4</v>
      </c>
      <c r="C9" s="111" t="s">
        <v>24</v>
      </c>
      <c r="D9" s="174"/>
      <c r="E9" s="111" t="s">
        <v>82</v>
      </c>
      <c r="F9" s="111" t="s">
        <v>2</v>
      </c>
      <c r="G9" s="111" t="s">
        <v>3</v>
      </c>
    </row>
    <row r="10" spans="1:7">
      <c r="A10" s="112"/>
      <c r="B10" s="113"/>
      <c r="C10" s="113"/>
      <c r="D10" s="114" t="s">
        <v>6</v>
      </c>
      <c r="E10" s="115">
        <f>+E12</f>
        <v>0</v>
      </c>
      <c r="F10" s="115">
        <f t="shared" ref="F10:G10" si="0">+F12</f>
        <v>0</v>
      </c>
      <c r="G10" s="115">
        <f t="shared" si="0"/>
        <v>0</v>
      </c>
    </row>
    <row r="11" spans="1:7">
      <c r="A11" s="112"/>
      <c r="B11" s="113"/>
      <c r="C11" s="113"/>
      <c r="D11" s="116" t="s">
        <v>5</v>
      </c>
      <c r="E11" s="117"/>
      <c r="F11" s="117"/>
      <c r="G11" s="117"/>
    </row>
    <row r="12" spans="1:7">
      <c r="A12" s="118"/>
      <c r="B12" s="119"/>
      <c r="C12" s="119"/>
      <c r="D12" s="120" t="s">
        <v>102</v>
      </c>
      <c r="E12" s="121">
        <f>+E13</f>
        <v>0</v>
      </c>
      <c r="F12" s="121">
        <f t="shared" ref="F12:G12" si="1">+F13</f>
        <v>0</v>
      </c>
      <c r="G12" s="121">
        <f t="shared" si="1"/>
        <v>0</v>
      </c>
    </row>
    <row r="13" spans="1:7">
      <c r="A13" s="112"/>
      <c r="B13" s="122" t="s">
        <v>55</v>
      </c>
      <c r="C13" s="122"/>
      <c r="D13" s="123" t="s">
        <v>103</v>
      </c>
      <c r="E13" s="124">
        <f>+E20+E26</f>
        <v>0</v>
      </c>
      <c r="F13" s="124">
        <f t="shared" ref="F13:G13" si="2">+F20+F26</f>
        <v>0</v>
      </c>
      <c r="G13" s="124">
        <f t="shared" si="2"/>
        <v>0</v>
      </c>
    </row>
    <row r="14" spans="1:7">
      <c r="A14" s="112"/>
      <c r="B14" s="122"/>
      <c r="C14" s="122"/>
      <c r="D14" s="122" t="s">
        <v>56</v>
      </c>
      <c r="E14" s="122"/>
      <c r="F14" s="122"/>
      <c r="G14" s="122"/>
    </row>
    <row r="15" spans="1:7">
      <c r="A15" s="112"/>
      <c r="B15" s="122"/>
      <c r="C15" s="122"/>
      <c r="D15" s="123" t="s">
        <v>104</v>
      </c>
      <c r="E15" s="122"/>
      <c r="F15" s="122"/>
      <c r="G15" s="122"/>
    </row>
    <row r="16" spans="1:7">
      <c r="A16" s="112"/>
      <c r="B16" s="122"/>
      <c r="C16" s="122"/>
      <c r="D16" s="122" t="s">
        <v>105</v>
      </c>
      <c r="E16" s="122"/>
      <c r="F16" s="122"/>
      <c r="G16" s="122"/>
    </row>
    <row r="17" spans="1:7">
      <c r="A17" s="112"/>
      <c r="B17" s="122"/>
      <c r="C17" s="122"/>
      <c r="D17" s="123" t="s">
        <v>106</v>
      </c>
      <c r="E17" s="122"/>
      <c r="F17" s="122"/>
      <c r="G17" s="122"/>
    </row>
    <row r="18" spans="1:7" ht="54" customHeight="1">
      <c r="A18" s="125"/>
      <c r="B18" s="122"/>
      <c r="C18" s="122"/>
      <c r="D18" s="122" t="s">
        <v>107</v>
      </c>
      <c r="E18" s="122"/>
      <c r="F18" s="122"/>
      <c r="G18" s="122"/>
    </row>
    <row r="19" spans="1:7" ht="17.25" customHeight="1">
      <c r="A19" s="112"/>
      <c r="B19" s="169" t="s">
        <v>108</v>
      </c>
      <c r="C19" s="170"/>
      <c r="D19" s="170"/>
      <c r="E19" s="170"/>
      <c r="F19" s="170"/>
      <c r="G19" s="171"/>
    </row>
    <row r="20" spans="1:7">
      <c r="A20" s="112"/>
      <c r="B20" s="122"/>
      <c r="C20" s="122" t="s">
        <v>57</v>
      </c>
      <c r="D20" s="123" t="s">
        <v>109</v>
      </c>
      <c r="E20" s="126">
        <f>-E26</f>
        <v>0</v>
      </c>
      <c r="F20" s="126">
        <f t="shared" ref="F20:G20" si="3">-F26</f>
        <v>-138080.20000000001</v>
      </c>
      <c r="G20" s="126">
        <f t="shared" si="3"/>
        <v>-217149.9</v>
      </c>
    </row>
    <row r="21" spans="1:7">
      <c r="A21" s="112"/>
      <c r="B21" s="122"/>
      <c r="C21" s="122"/>
      <c r="D21" s="122" t="s">
        <v>58</v>
      </c>
      <c r="E21" s="122"/>
      <c r="F21" s="122"/>
      <c r="G21" s="122"/>
    </row>
    <row r="22" spans="1:7">
      <c r="A22" s="112"/>
      <c r="B22" s="122"/>
      <c r="C22" s="122"/>
      <c r="D22" s="123" t="s">
        <v>110</v>
      </c>
      <c r="E22" s="122"/>
      <c r="F22" s="122"/>
      <c r="G22" s="122"/>
    </row>
    <row r="23" spans="1:7" ht="54.75" customHeight="1">
      <c r="A23" s="112"/>
      <c r="B23" s="122"/>
      <c r="C23" s="122"/>
      <c r="D23" s="122" t="s">
        <v>111</v>
      </c>
      <c r="E23" s="122"/>
      <c r="F23" s="122"/>
      <c r="G23" s="122"/>
    </row>
    <row r="24" spans="1:7" s="47" customFormat="1" ht="18" customHeight="1">
      <c r="A24" s="105"/>
      <c r="B24" s="122"/>
      <c r="C24" s="122"/>
      <c r="D24" s="123" t="s">
        <v>112</v>
      </c>
      <c r="E24" s="122"/>
      <c r="F24" s="122"/>
      <c r="G24" s="122"/>
    </row>
    <row r="25" spans="1:7" s="53" customFormat="1" ht="37.5" customHeight="1">
      <c r="A25" s="106"/>
      <c r="B25" s="122"/>
      <c r="C25" s="122"/>
      <c r="D25" s="122" t="s">
        <v>113</v>
      </c>
      <c r="E25" s="122"/>
      <c r="F25" s="122"/>
      <c r="G25" s="122"/>
    </row>
    <row r="26" spans="1:7">
      <c r="A26" s="112"/>
      <c r="B26" s="122"/>
      <c r="C26" s="122">
        <v>21002</v>
      </c>
      <c r="D26" s="123" t="s">
        <v>109</v>
      </c>
      <c r="E26" s="126">
        <f>+'3'!G31</f>
        <v>0</v>
      </c>
      <c r="F26" s="126">
        <f>+'3'!H31</f>
        <v>138080.20000000001</v>
      </c>
      <c r="G26" s="126">
        <f>+'3'!I31</f>
        <v>217149.9</v>
      </c>
    </row>
    <row r="27" spans="1:7">
      <c r="A27" s="112"/>
      <c r="B27" s="122"/>
      <c r="C27" s="122"/>
      <c r="D27" s="122" t="s">
        <v>88</v>
      </c>
      <c r="E27" s="122"/>
      <c r="F27" s="122"/>
      <c r="G27" s="122"/>
    </row>
    <row r="28" spans="1:7">
      <c r="A28" s="112"/>
      <c r="B28" s="122"/>
      <c r="C28" s="122"/>
      <c r="D28" s="123" t="s">
        <v>110</v>
      </c>
      <c r="E28" s="122"/>
      <c r="F28" s="122"/>
      <c r="G28" s="122"/>
    </row>
    <row r="29" spans="1:7">
      <c r="A29" s="112"/>
      <c r="B29" s="122"/>
      <c r="C29" s="122"/>
      <c r="D29" s="122" t="s">
        <v>89</v>
      </c>
      <c r="E29" s="122"/>
      <c r="F29" s="122"/>
      <c r="G29" s="122"/>
    </row>
    <row r="30" spans="1:7" s="47" customFormat="1">
      <c r="A30" s="105"/>
      <c r="B30" s="122"/>
      <c r="C30" s="122"/>
      <c r="D30" s="123" t="s">
        <v>112</v>
      </c>
      <c r="E30" s="122"/>
      <c r="F30" s="122"/>
      <c r="G30" s="122"/>
    </row>
    <row r="31" spans="1:7" s="53" customFormat="1" ht="45" customHeight="1">
      <c r="A31" s="106"/>
      <c r="B31" s="122"/>
      <c r="C31" s="122"/>
      <c r="D31" s="122" t="s">
        <v>113</v>
      </c>
      <c r="E31" s="122"/>
      <c r="F31" s="122"/>
      <c r="G31" s="122"/>
    </row>
  </sheetData>
  <mergeCells count="6">
    <mergeCell ref="B19:G19"/>
    <mergeCell ref="F7:G7"/>
    <mergeCell ref="B5:G5"/>
    <mergeCell ref="B8:C8"/>
    <mergeCell ref="D8:D9"/>
    <mergeCell ref="E8:G8"/>
  </mergeCells>
  <pageMargins left="0.19685039370078741" right="0.19685039370078741" top="0.31496062992125984" bottom="0.35433070866141736" header="0.15748031496062992" footer="0.15748031496062992"/>
  <pageSetup paperSize="9" scale="68" orientation="landscape" verticalDpi="4294967294" r:id="rId1"/>
  <ignoredErrors>
    <ignoredError sqref="B13:G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>
      <selection activeCell="E14" sqref="B1:E14"/>
    </sheetView>
  </sheetViews>
  <sheetFormatPr defaultRowHeight="17.25"/>
  <cols>
    <col min="1" max="1" width="7.5703125" style="11" bestFit="1" customWidth="1"/>
    <col min="2" max="2" width="8.7109375" style="11" bestFit="1" customWidth="1"/>
    <col min="3" max="3" width="11.140625" style="11" customWidth="1"/>
    <col min="4" max="4" width="73.42578125" style="2" customWidth="1"/>
    <col min="5" max="5" width="23.140625" style="2" customWidth="1"/>
    <col min="6" max="16384" width="9.140625" style="2"/>
  </cols>
  <sheetData>
    <row r="1" spans="1:5" ht="14.25" customHeight="1">
      <c r="B1" s="145"/>
      <c r="C1" s="145"/>
      <c r="D1" s="145"/>
      <c r="E1" s="148" t="s">
        <v>96</v>
      </c>
    </row>
    <row r="2" spans="1:5" ht="15" customHeight="1">
      <c r="B2" s="145"/>
      <c r="C2" s="145"/>
      <c r="D2" s="145"/>
      <c r="E2" s="148" t="s">
        <v>81</v>
      </c>
    </row>
    <row r="3" spans="1:5" ht="17.25" customHeight="1">
      <c r="B3" s="145"/>
      <c r="C3" s="145"/>
      <c r="D3" s="145"/>
      <c r="E3" s="148" t="s">
        <v>0</v>
      </c>
    </row>
    <row r="4" spans="1:5">
      <c r="B4" s="146"/>
      <c r="C4" s="146"/>
      <c r="D4" s="146"/>
      <c r="E4" s="149"/>
    </row>
    <row r="5" spans="1:5" s="10" customFormat="1" ht="46.5" customHeight="1">
      <c r="A5" s="140"/>
      <c r="B5" s="173" t="s">
        <v>149</v>
      </c>
      <c r="C5" s="173"/>
      <c r="D5" s="173"/>
      <c r="E5" s="173"/>
    </row>
    <row r="7" spans="1:5" ht="17.25" customHeight="1">
      <c r="E7" s="139" t="s">
        <v>23</v>
      </c>
    </row>
    <row r="8" spans="1:5" ht="90.75" customHeight="1">
      <c r="B8" s="175" t="s">
        <v>1</v>
      </c>
      <c r="C8" s="176"/>
      <c r="D8" s="177" t="s">
        <v>28</v>
      </c>
      <c r="E8" s="129" t="s">
        <v>47</v>
      </c>
    </row>
    <row r="9" spans="1:5" ht="27">
      <c r="B9" s="129" t="s">
        <v>4</v>
      </c>
      <c r="C9" s="129" t="s">
        <v>24</v>
      </c>
      <c r="D9" s="178"/>
      <c r="E9" s="129" t="s">
        <v>150</v>
      </c>
    </row>
    <row r="10" spans="1:5">
      <c r="B10" s="130"/>
      <c r="C10" s="130"/>
      <c r="D10" s="131" t="s">
        <v>6</v>
      </c>
      <c r="E10" s="132">
        <f>+E12</f>
        <v>-217149.9</v>
      </c>
    </row>
    <row r="11" spans="1:5">
      <c r="B11" s="130"/>
      <c r="C11" s="130"/>
      <c r="D11" s="133" t="s">
        <v>5</v>
      </c>
      <c r="E11" s="134"/>
    </row>
    <row r="12" spans="1:5" ht="34.5">
      <c r="B12" s="130"/>
      <c r="C12" s="130"/>
      <c r="D12" s="131" t="s">
        <v>45</v>
      </c>
      <c r="E12" s="135">
        <f>+E14</f>
        <v>-217149.9</v>
      </c>
    </row>
    <row r="13" spans="1:5">
      <c r="B13" s="136"/>
      <c r="C13" s="136"/>
      <c r="D13" s="133" t="s">
        <v>41</v>
      </c>
      <c r="E13" s="137"/>
    </row>
    <row r="14" spans="1:5">
      <c r="B14" s="136">
        <v>1049</v>
      </c>
      <c r="C14" s="136">
        <v>21002</v>
      </c>
      <c r="D14" s="138" t="s">
        <v>80</v>
      </c>
      <c r="E14" s="135">
        <f>-'4'!F62</f>
        <v>-217149.9</v>
      </c>
    </row>
  </sheetData>
  <mergeCells count="3">
    <mergeCell ref="B8:C8"/>
    <mergeCell ref="D8:D9"/>
    <mergeCell ref="B5:E5"/>
  </mergeCells>
  <pageMargins left="0.2" right="0.2" top="0.33" bottom="0.37" header="0.17" footer="0.17"/>
  <pageSetup paperSize="9" scale="84" orientation="landscape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3" zoomScaleNormal="100" workbookViewId="0">
      <selection activeCell="I35" sqref="A1:I35"/>
    </sheetView>
  </sheetViews>
  <sheetFormatPr defaultRowHeight="17.25"/>
  <cols>
    <col min="1" max="1" width="7.5703125" style="11" bestFit="1" customWidth="1"/>
    <col min="2" max="2" width="7" style="11" bestFit="1" customWidth="1"/>
    <col min="3" max="3" width="5.5703125" style="11" bestFit="1" customWidth="1"/>
    <col min="4" max="4" width="8.7109375" style="11" bestFit="1" customWidth="1"/>
    <col min="5" max="5" width="8.42578125" style="11" bestFit="1" customWidth="1"/>
    <col min="6" max="6" width="76.140625" style="2" customWidth="1"/>
    <col min="7" max="7" width="17.140625" style="2" customWidth="1"/>
    <col min="8" max="8" width="17.28515625" style="2" customWidth="1"/>
    <col min="9" max="9" width="17" style="2" customWidth="1"/>
    <col min="10" max="16384" width="9.140625" style="2"/>
  </cols>
  <sheetData>
    <row r="1" spans="1:9" ht="14.25" customHeight="1">
      <c r="B1" s="147"/>
      <c r="C1" s="147"/>
      <c r="D1" s="147"/>
      <c r="E1" s="147"/>
      <c r="F1" s="147"/>
      <c r="G1" s="147"/>
      <c r="H1" s="147"/>
      <c r="I1" s="148" t="s">
        <v>95</v>
      </c>
    </row>
    <row r="2" spans="1:9" ht="15" customHeight="1">
      <c r="B2" s="147"/>
      <c r="C2" s="147"/>
      <c r="D2" s="147"/>
      <c r="E2" s="147"/>
      <c r="F2" s="147"/>
      <c r="G2" s="147"/>
      <c r="H2" s="147"/>
      <c r="I2" s="148" t="s">
        <v>81</v>
      </c>
    </row>
    <row r="3" spans="1:9" ht="17.25" customHeight="1">
      <c r="B3" s="147"/>
      <c r="C3" s="147"/>
      <c r="D3" s="147"/>
      <c r="E3" s="147"/>
      <c r="F3" s="147"/>
      <c r="G3" s="147"/>
      <c r="H3" s="147"/>
      <c r="I3" s="148" t="s">
        <v>0</v>
      </c>
    </row>
    <row r="4" spans="1:9">
      <c r="A4" s="183"/>
      <c r="B4" s="183"/>
      <c r="C4" s="183"/>
      <c r="D4" s="183"/>
      <c r="E4" s="183"/>
      <c r="F4" s="183"/>
      <c r="G4" s="183"/>
      <c r="H4" s="183"/>
      <c r="I4" s="183"/>
    </row>
    <row r="5" spans="1:9" s="10" customFormat="1" ht="46.5" customHeight="1">
      <c r="A5" s="173" t="s">
        <v>98</v>
      </c>
      <c r="B5" s="173"/>
      <c r="C5" s="173"/>
      <c r="D5" s="173"/>
      <c r="E5" s="173"/>
      <c r="F5" s="173"/>
      <c r="G5" s="173"/>
      <c r="H5" s="173"/>
      <c r="I5" s="173"/>
    </row>
    <row r="6" spans="1:9" s="10" customFormat="1">
      <c r="A6" s="15"/>
      <c r="B6" s="15"/>
      <c r="C6" s="15"/>
      <c r="D6" s="15"/>
      <c r="E6" s="15"/>
      <c r="F6" s="15"/>
      <c r="G6" s="81"/>
      <c r="H6" s="15"/>
      <c r="I6" s="15"/>
    </row>
    <row r="7" spans="1:9">
      <c r="H7" s="182" t="s">
        <v>23</v>
      </c>
      <c r="I7" s="182"/>
    </row>
    <row r="8" spans="1:9" ht="49.5" customHeight="1">
      <c r="A8" s="184" t="s">
        <v>7</v>
      </c>
      <c r="B8" s="185"/>
      <c r="C8" s="186"/>
      <c r="D8" s="184" t="s">
        <v>1</v>
      </c>
      <c r="E8" s="186"/>
      <c r="F8" s="187" t="s">
        <v>28</v>
      </c>
      <c r="G8" s="184" t="s">
        <v>47</v>
      </c>
      <c r="H8" s="185"/>
      <c r="I8" s="186"/>
    </row>
    <row r="9" spans="1:9" ht="28.5" customHeight="1">
      <c r="A9" s="84" t="s">
        <v>8</v>
      </c>
      <c r="B9" s="84" t="s">
        <v>9</v>
      </c>
      <c r="C9" s="84" t="s">
        <v>10</v>
      </c>
      <c r="D9" s="84" t="s">
        <v>4</v>
      </c>
      <c r="E9" s="84" t="s">
        <v>24</v>
      </c>
      <c r="F9" s="178"/>
      <c r="G9" s="84" t="s">
        <v>82</v>
      </c>
      <c r="H9" s="84" t="s">
        <v>2</v>
      </c>
      <c r="I9" s="84" t="s">
        <v>3</v>
      </c>
    </row>
    <row r="10" spans="1:9">
      <c r="A10" s="7"/>
      <c r="B10" s="7"/>
      <c r="C10" s="7"/>
      <c r="D10" s="7"/>
      <c r="E10" s="7"/>
      <c r="F10" s="8" t="s">
        <v>6</v>
      </c>
      <c r="G10" s="100">
        <f t="shared" ref="G10:H10" si="0">G12</f>
        <v>0</v>
      </c>
      <c r="H10" s="100">
        <f t="shared" si="0"/>
        <v>7.5669959187507629E-10</v>
      </c>
      <c r="I10" s="100">
        <f t="shared" ref="I10" si="1">I12</f>
        <v>1.4842953532934189E-9</v>
      </c>
    </row>
    <row r="11" spans="1:9" ht="18" customHeight="1">
      <c r="A11" s="7"/>
      <c r="B11" s="7"/>
      <c r="C11" s="7"/>
      <c r="D11" s="7"/>
      <c r="E11" s="7"/>
      <c r="F11" s="88" t="s">
        <v>5</v>
      </c>
      <c r="G11" s="101"/>
      <c r="H11" s="101"/>
      <c r="I11" s="101"/>
    </row>
    <row r="12" spans="1:9">
      <c r="A12" s="32" t="s">
        <v>50</v>
      </c>
      <c r="B12" s="7"/>
      <c r="C12" s="7"/>
      <c r="D12" s="7"/>
      <c r="E12" s="7"/>
      <c r="F12" s="8" t="s">
        <v>51</v>
      </c>
      <c r="G12" s="100">
        <f t="shared" ref="G12:H12" si="2">G14</f>
        <v>0</v>
      </c>
      <c r="H12" s="100">
        <f t="shared" si="2"/>
        <v>7.5669959187507629E-10</v>
      </c>
      <c r="I12" s="100">
        <f t="shared" ref="I12" si="3">I14</f>
        <v>1.4842953532934189E-9</v>
      </c>
    </row>
    <row r="13" spans="1:9">
      <c r="A13" s="7"/>
      <c r="B13" s="7"/>
      <c r="C13" s="7"/>
      <c r="D13" s="7"/>
      <c r="E13" s="7"/>
      <c r="F13" s="88" t="s">
        <v>5</v>
      </c>
      <c r="G13" s="101"/>
      <c r="H13" s="101"/>
      <c r="I13" s="101"/>
    </row>
    <row r="14" spans="1:9">
      <c r="A14" s="7"/>
      <c r="B14" s="12" t="s">
        <v>52</v>
      </c>
      <c r="C14" s="7"/>
      <c r="D14" s="7"/>
      <c r="E14" s="7"/>
      <c r="F14" s="8" t="s">
        <v>53</v>
      </c>
      <c r="G14" s="100">
        <f t="shared" ref="G14:H14" si="4">G16</f>
        <v>0</v>
      </c>
      <c r="H14" s="100">
        <f t="shared" si="4"/>
        <v>7.5669959187507629E-10</v>
      </c>
      <c r="I14" s="100">
        <f t="shared" ref="I14" si="5">I16</f>
        <v>1.4842953532934189E-9</v>
      </c>
    </row>
    <row r="15" spans="1:9">
      <c r="A15" s="7"/>
      <c r="B15" s="7"/>
      <c r="C15" s="7"/>
      <c r="D15" s="7"/>
      <c r="E15" s="7"/>
      <c r="F15" s="88" t="s">
        <v>5</v>
      </c>
      <c r="G15" s="101"/>
      <c r="H15" s="101"/>
      <c r="I15" s="101"/>
    </row>
    <row r="16" spans="1:9">
      <c r="A16" s="7"/>
      <c r="B16" s="7"/>
      <c r="C16" s="32" t="s">
        <v>25</v>
      </c>
      <c r="D16" s="7"/>
      <c r="E16" s="7"/>
      <c r="F16" s="8" t="s">
        <v>54</v>
      </c>
      <c r="G16" s="100">
        <f t="shared" ref="G16:H16" si="6">G18</f>
        <v>0</v>
      </c>
      <c r="H16" s="100">
        <f t="shared" si="6"/>
        <v>7.5669959187507629E-10</v>
      </c>
      <c r="I16" s="100">
        <f t="shared" ref="I16" si="7">I18</f>
        <v>1.4842953532934189E-9</v>
      </c>
    </row>
    <row r="17" spans="1:9">
      <c r="A17" s="7"/>
      <c r="B17" s="7"/>
      <c r="C17" s="7"/>
      <c r="D17" s="7"/>
      <c r="E17" s="7"/>
      <c r="F17" s="88" t="s">
        <v>5</v>
      </c>
      <c r="G17" s="101"/>
      <c r="H17" s="101"/>
      <c r="I17" s="101"/>
    </row>
    <row r="18" spans="1:9" ht="42.75" customHeight="1">
      <c r="A18" s="179"/>
      <c r="B18" s="180"/>
      <c r="C18" s="180"/>
      <c r="D18" s="180"/>
      <c r="E18" s="181"/>
      <c r="F18" s="8" t="s">
        <v>45</v>
      </c>
      <c r="G18" s="100">
        <f t="shared" ref="G18:H18" si="8">G20</f>
        <v>0</v>
      </c>
      <c r="H18" s="100">
        <f t="shared" si="8"/>
        <v>7.5669959187507629E-10</v>
      </c>
      <c r="I18" s="100">
        <f t="shared" ref="I18" si="9">I20</f>
        <v>1.4842953532934189E-9</v>
      </c>
    </row>
    <row r="19" spans="1:9">
      <c r="A19" s="7"/>
      <c r="B19" s="7"/>
      <c r="C19" s="7"/>
      <c r="D19" s="7"/>
      <c r="E19" s="7"/>
      <c r="F19" s="88" t="s">
        <v>5</v>
      </c>
      <c r="G19" s="101"/>
      <c r="H19" s="101"/>
      <c r="I19" s="101"/>
    </row>
    <row r="20" spans="1:9" s="10" customFormat="1">
      <c r="A20" s="128"/>
      <c r="B20" s="128"/>
      <c r="C20" s="128"/>
      <c r="D20" s="128" t="s">
        <v>55</v>
      </c>
      <c r="E20" s="128"/>
      <c r="F20" s="114" t="s">
        <v>56</v>
      </c>
      <c r="G20" s="115">
        <f>+G22+G31</f>
        <v>0</v>
      </c>
      <c r="H20" s="115">
        <f t="shared" ref="H20:I20" si="10">+H22+H31</f>
        <v>7.5669959187507629E-10</v>
      </c>
      <c r="I20" s="115">
        <f t="shared" si="10"/>
        <v>1.4842953532934189E-9</v>
      </c>
    </row>
    <row r="21" spans="1:9">
      <c r="A21" s="7"/>
      <c r="B21" s="7"/>
      <c r="C21" s="7"/>
      <c r="D21" s="7"/>
      <c r="E21" s="7"/>
      <c r="F21" s="88" t="s">
        <v>5</v>
      </c>
      <c r="G21" s="9"/>
      <c r="H21" s="9"/>
      <c r="I21" s="9"/>
    </row>
    <row r="22" spans="1:9" s="10" customFormat="1" ht="34.5">
      <c r="A22" s="128"/>
      <c r="B22" s="128"/>
      <c r="C22" s="128"/>
      <c r="D22" s="128"/>
      <c r="E22" s="128" t="s">
        <v>57</v>
      </c>
      <c r="F22" s="114" t="s">
        <v>58</v>
      </c>
      <c r="G22" s="127">
        <f>+G24+G27</f>
        <v>0</v>
      </c>
      <c r="H22" s="127">
        <f>+H24+H27</f>
        <v>-138080.19999999925</v>
      </c>
      <c r="I22" s="127">
        <f>+I24+I27</f>
        <v>-217149.89999999851</v>
      </c>
    </row>
    <row r="23" spans="1:9">
      <c r="A23" s="7"/>
      <c r="B23" s="7"/>
      <c r="C23" s="7"/>
      <c r="D23" s="7"/>
      <c r="E23" s="7"/>
      <c r="F23" s="88" t="s">
        <v>26</v>
      </c>
      <c r="G23" s="9"/>
      <c r="H23" s="9"/>
      <c r="I23" s="9"/>
    </row>
    <row r="24" spans="1:9" s="47" customFormat="1" ht="24.75" customHeight="1">
      <c r="A24" s="44"/>
      <c r="B24" s="44"/>
      <c r="C24" s="44"/>
      <c r="D24" s="44"/>
      <c r="E24" s="44"/>
      <c r="F24" s="45" t="s">
        <v>22</v>
      </c>
      <c r="G24" s="46">
        <f t="shared" ref="G24:H24" si="11">G26</f>
        <v>-1302807</v>
      </c>
      <c r="H24" s="46">
        <f t="shared" si="11"/>
        <v>-8773518.3000000007</v>
      </c>
      <c r="I24" s="46">
        <f t="shared" ref="I24" si="12">I26</f>
        <v>-17372232.199999999</v>
      </c>
    </row>
    <row r="25" spans="1:9" s="53" customFormat="1" ht="13.5" customHeight="1">
      <c r="A25" s="49"/>
      <c r="B25" s="50"/>
      <c r="C25" s="51"/>
      <c r="D25" s="51"/>
      <c r="E25" s="51"/>
      <c r="F25" s="88" t="s">
        <v>27</v>
      </c>
      <c r="G25" s="52"/>
      <c r="H25" s="52"/>
      <c r="I25" s="52"/>
    </row>
    <row r="26" spans="1:9" s="3" customFormat="1">
      <c r="A26" s="13"/>
      <c r="B26" s="4"/>
      <c r="C26" s="5"/>
      <c r="D26" s="1"/>
      <c r="E26" s="14"/>
      <c r="F26" s="48" t="s">
        <v>59</v>
      </c>
      <c r="G26" s="6">
        <f>-G27-G31</f>
        <v>-1302807</v>
      </c>
      <c r="H26" s="6">
        <f t="shared" ref="H26:I26" si="13">-H27-H31</f>
        <v>-8773518.3000000007</v>
      </c>
      <c r="I26" s="6">
        <f t="shared" si="13"/>
        <v>-17372232.199999999</v>
      </c>
    </row>
    <row r="27" spans="1:9" s="47" customFormat="1" ht="34.5">
      <c r="A27" s="44"/>
      <c r="B27" s="44"/>
      <c r="C27" s="44"/>
      <c r="D27" s="44"/>
      <c r="E27" s="44"/>
      <c r="F27" s="45" t="s">
        <v>48</v>
      </c>
      <c r="G27" s="46">
        <f t="shared" ref="G27:H27" si="14">G29+G30</f>
        <v>1302807</v>
      </c>
      <c r="H27" s="46">
        <f t="shared" si="14"/>
        <v>8635438.1000000015</v>
      </c>
      <c r="I27" s="46">
        <f t="shared" ref="I27" si="15">I29+I30</f>
        <v>17155082.300000001</v>
      </c>
    </row>
    <row r="28" spans="1:9" ht="15" customHeight="1">
      <c r="A28" s="7"/>
      <c r="B28" s="7"/>
      <c r="C28" s="7"/>
      <c r="D28" s="7"/>
      <c r="E28" s="7"/>
      <c r="F28" s="88" t="s">
        <v>27</v>
      </c>
      <c r="G28" s="9"/>
      <c r="H28" s="9"/>
      <c r="I28" s="9"/>
    </row>
    <row r="29" spans="1:9" ht="20.25" customHeight="1">
      <c r="A29" s="33"/>
      <c r="B29" s="33"/>
      <c r="C29" s="33"/>
      <c r="D29" s="33"/>
      <c r="E29" s="33"/>
      <c r="F29" s="48" t="s">
        <v>59</v>
      </c>
      <c r="G29" s="9">
        <f>+'5'!D15</f>
        <v>1302807</v>
      </c>
      <c r="H29" s="9">
        <f>+'5'!E15</f>
        <v>8635438.1000000015</v>
      </c>
      <c r="I29" s="9">
        <f>+'5'!F15</f>
        <v>17155082.300000001</v>
      </c>
    </row>
    <row r="30" spans="1:9" ht="20.25" hidden="1" customHeight="1">
      <c r="A30" s="7"/>
      <c r="B30" s="7"/>
      <c r="C30" s="7"/>
      <c r="D30" s="7"/>
      <c r="E30" s="7"/>
      <c r="F30" s="48" t="s">
        <v>44</v>
      </c>
      <c r="G30" s="9"/>
      <c r="H30" s="9"/>
      <c r="I30" s="9"/>
    </row>
    <row r="31" spans="1:9" s="10" customFormat="1">
      <c r="A31" s="128"/>
      <c r="B31" s="128"/>
      <c r="C31" s="128"/>
      <c r="D31" s="128"/>
      <c r="E31" s="128">
        <v>21002</v>
      </c>
      <c r="F31" s="114" t="s">
        <v>88</v>
      </c>
      <c r="G31" s="127">
        <f>+G33</f>
        <v>0</v>
      </c>
      <c r="H31" s="127">
        <f t="shared" ref="H31:I31" si="16">+H33</f>
        <v>138080.20000000001</v>
      </c>
      <c r="I31" s="127">
        <f t="shared" si="16"/>
        <v>217149.9</v>
      </c>
    </row>
    <row r="32" spans="1:9">
      <c r="A32" s="33"/>
      <c r="B32" s="33"/>
      <c r="C32" s="33"/>
      <c r="D32" s="33"/>
      <c r="E32" s="33"/>
      <c r="F32" s="88" t="s">
        <v>26</v>
      </c>
      <c r="G32" s="9"/>
      <c r="H32" s="9"/>
      <c r="I32" s="9"/>
    </row>
    <row r="33" spans="1:9" s="47" customFormat="1" ht="34.5">
      <c r="A33" s="44"/>
      <c r="B33" s="44"/>
      <c r="C33" s="44"/>
      <c r="D33" s="44"/>
      <c r="E33" s="44"/>
      <c r="F33" s="45" t="s">
        <v>48</v>
      </c>
      <c r="G33" s="46">
        <f t="shared" ref="G33:I33" si="17">G35+G36</f>
        <v>0</v>
      </c>
      <c r="H33" s="46">
        <f t="shared" si="17"/>
        <v>138080.20000000001</v>
      </c>
      <c r="I33" s="46">
        <f t="shared" si="17"/>
        <v>217149.9</v>
      </c>
    </row>
    <row r="34" spans="1:9" ht="15" customHeight="1">
      <c r="A34" s="33"/>
      <c r="B34" s="33"/>
      <c r="C34" s="33"/>
      <c r="D34" s="33"/>
      <c r="E34" s="33"/>
      <c r="F34" s="88" t="s">
        <v>27</v>
      </c>
      <c r="G34" s="9"/>
      <c r="H34" s="9"/>
      <c r="I34" s="9"/>
    </row>
    <row r="35" spans="1:9" ht="18.75" customHeight="1">
      <c r="A35" s="33"/>
      <c r="B35" s="33"/>
      <c r="C35" s="33"/>
      <c r="D35" s="33"/>
      <c r="E35" s="33"/>
      <c r="F35" s="48" t="s">
        <v>59</v>
      </c>
      <c r="G35" s="9">
        <f>+'5'!D66</f>
        <v>0</v>
      </c>
      <c r="H35" s="9">
        <f>+'5'!E66</f>
        <v>138080.20000000001</v>
      </c>
      <c r="I35" s="9">
        <f>+'5'!F66</f>
        <v>217149.9</v>
      </c>
    </row>
    <row r="36" spans="1:9" ht="22.5" hidden="1" customHeight="1">
      <c r="A36" s="33"/>
      <c r="B36" s="33"/>
      <c r="C36" s="33"/>
      <c r="D36" s="33"/>
      <c r="E36" s="33"/>
      <c r="F36" s="48" t="s">
        <v>44</v>
      </c>
      <c r="G36" s="9"/>
      <c r="H36" s="9"/>
      <c r="I36" s="9"/>
    </row>
  </sheetData>
  <mergeCells count="8">
    <mergeCell ref="A18:E18"/>
    <mergeCell ref="H7:I7"/>
    <mergeCell ref="A4:I4"/>
    <mergeCell ref="A5:I5"/>
    <mergeCell ref="A8:C8"/>
    <mergeCell ref="D8:E8"/>
    <mergeCell ref="F8:F9"/>
    <mergeCell ref="G8:I8"/>
  </mergeCells>
  <pageMargins left="0.2" right="0.2" top="0.33" bottom="0.64" header="0.17" footer="0.17"/>
  <pageSetup paperSize="9" scale="84" orientation="landscape" verticalDpi="4294967294" r:id="rId1"/>
  <ignoredErrors>
    <ignoredError sqref="A12:F26 A31:F32 A30:E30 A33:F36 A27:F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Normal="100" workbookViewId="0">
      <selection activeCell="H66" sqref="A1:H66"/>
    </sheetView>
  </sheetViews>
  <sheetFormatPr defaultRowHeight="17.25"/>
  <cols>
    <col min="1" max="1" width="7.42578125" style="24" customWidth="1"/>
    <col min="2" max="2" width="8.7109375" style="24" customWidth="1"/>
    <col min="3" max="3" width="56.5703125" style="16" customWidth="1"/>
    <col min="4" max="4" width="17.28515625" style="31" customWidth="1"/>
    <col min="5" max="5" width="14.7109375" style="31" bestFit="1" customWidth="1"/>
    <col min="6" max="6" width="18.7109375" style="31" bestFit="1" customWidth="1"/>
    <col min="7" max="7" width="14.140625" style="31" bestFit="1" customWidth="1"/>
    <col min="8" max="8" width="14.28515625" style="31" bestFit="1" customWidth="1"/>
    <col min="9" max="9" width="12.5703125" style="16" customWidth="1"/>
    <col min="10" max="10" width="11" style="16" customWidth="1"/>
    <col min="11" max="11" width="9.140625" style="16"/>
    <col min="12" max="12" width="19.42578125" style="16" customWidth="1"/>
    <col min="13" max="16384" width="9.140625" style="16"/>
  </cols>
  <sheetData>
    <row r="1" spans="1:8" ht="16.5" customHeight="1">
      <c r="B1" s="145"/>
      <c r="C1" s="145"/>
      <c r="D1" s="145"/>
      <c r="E1" s="145"/>
      <c r="F1" s="145"/>
      <c r="G1" s="145"/>
      <c r="H1" s="148" t="s">
        <v>60</v>
      </c>
    </row>
    <row r="2" spans="1:8" ht="16.5" customHeight="1">
      <c r="B2" s="145"/>
      <c r="C2" s="145"/>
      <c r="D2" s="145"/>
      <c r="E2" s="145"/>
      <c r="F2" s="145"/>
      <c r="G2" s="145"/>
      <c r="H2" s="148" t="s">
        <v>81</v>
      </c>
    </row>
    <row r="3" spans="1:8" ht="16.5" customHeight="1">
      <c r="B3" s="145"/>
      <c r="C3" s="145"/>
      <c r="D3" s="145"/>
      <c r="E3" s="145"/>
      <c r="F3" s="145"/>
      <c r="G3" s="145"/>
      <c r="H3" s="148" t="s">
        <v>0</v>
      </c>
    </row>
    <row r="4" spans="1:8" ht="52.5" customHeight="1">
      <c r="A4" s="188" t="s">
        <v>163</v>
      </c>
      <c r="B4" s="188"/>
      <c r="C4" s="188"/>
      <c r="D4" s="188"/>
      <c r="E4" s="188"/>
      <c r="F4" s="188"/>
      <c r="G4" s="188"/>
      <c r="H4" s="188"/>
    </row>
    <row r="5" spans="1:8">
      <c r="A5" s="17"/>
      <c r="B5" s="17"/>
      <c r="C5" s="18"/>
      <c r="D5" s="19"/>
      <c r="E5" s="19"/>
      <c r="F5" s="19"/>
      <c r="G5" s="189" t="s">
        <v>29</v>
      </c>
      <c r="H5" s="189"/>
    </row>
    <row r="6" spans="1:8" s="20" customFormat="1" ht="31.5" customHeight="1">
      <c r="A6" s="198" t="s">
        <v>30</v>
      </c>
      <c r="B6" s="198"/>
      <c r="C6" s="190" t="s">
        <v>31</v>
      </c>
      <c r="D6" s="195" t="s">
        <v>47</v>
      </c>
      <c r="E6" s="196"/>
      <c r="F6" s="196"/>
      <c r="G6" s="196"/>
      <c r="H6" s="197"/>
    </row>
    <row r="7" spans="1:8" s="20" customFormat="1" ht="13.5">
      <c r="A7" s="198"/>
      <c r="B7" s="198"/>
      <c r="C7" s="191"/>
      <c r="D7" s="193" t="s">
        <v>32</v>
      </c>
      <c r="E7" s="195" t="s">
        <v>11</v>
      </c>
      <c r="F7" s="196"/>
      <c r="G7" s="196"/>
      <c r="H7" s="197"/>
    </row>
    <row r="8" spans="1:8" s="20" customFormat="1" ht="96" customHeight="1">
      <c r="A8" s="85" t="s">
        <v>33</v>
      </c>
      <c r="B8" s="85" t="s">
        <v>34</v>
      </c>
      <c r="C8" s="192"/>
      <c r="D8" s="194"/>
      <c r="E8" s="89" t="s">
        <v>35</v>
      </c>
      <c r="F8" s="89" t="s">
        <v>36</v>
      </c>
      <c r="G8" s="89" t="s">
        <v>37</v>
      </c>
      <c r="H8" s="89" t="s">
        <v>38</v>
      </c>
    </row>
    <row r="9" spans="1:8" s="24" customFormat="1" ht="30.75" customHeight="1">
      <c r="A9" s="21"/>
      <c r="B9" s="21"/>
      <c r="C9" s="22" t="s">
        <v>39</v>
      </c>
      <c r="D9" s="23">
        <f>+E9+F9+G9+H9</f>
        <v>1.4842953532934189E-9</v>
      </c>
      <c r="E9" s="23">
        <f t="shared" ref="E9:H9" si="0">E11</f>
        <v>0</v>
      </c>
      <c r="F9" s="23">
        <f t="shared" si="0"/>
        <v>1.4842953532934189E-9</v>
      </c>
      <c r="G9" s="23">
        <f t="shared" si="0"/>
        <v>0</v>
      </c>
      <c r="H9" s="23">
        <f t="shared" si="0"/>
        <v>0</v>
      </c>
    </row>
    <row r="10" spans="1:8">
      <c r="A10" s="21"/>
      <c r="B10" s="21"/>
      <c r="C10" s="22" t="s">
        <v>40</v>
      </c>
      <c r="D10" s="23"/>
      <c r="E10" s="23"/>
      <c r="F10" s="23"/>
      <c r="G10" s="23"/>
      <c r="H10" s="23"/>
    </row>
    <row r="11" spans="1:8" s="24" customFormat="1" ht="51.75">
      <c r="A11" s="25"/>
      <c r="B11" s="26"/>
      <c r="C11" s="26" t="s">
        <v>45</v>
      </c>
      <c r="D11" s="27">
        <f>+E11+F11+G11+H11</f>
        <v>1.4842953532934189E-9</v>
      </c>
      <c r="E11" s="27">
        <f>E13+E62</f>
        <v>0</v>
      </c>
      <c r="F11" s="27">
        <f>F13+F62</f>
        <v>1.4842953532934189E-9</v>
      </c>
      <c r="G11" s="27">
        <f>G13+G62</f>
        <v>0</v>
      </c>
      <c r="H11" s="27">
        <f>H13+H62</f>
        <v>0</v>
      </c>
    </row>
    <row r="12" spans="1:8" s="24" customFormat="1">
      <c r="A12" s="25"/>
      <c r="B12" s="25"/>
      <c r="C12" s="25" t="s">
        <v>41</v>
      </c>
      <c r="D12" s="28"/>
      <c r="E12" s="28"/>
      <c r="F12" s="28"/>
      <c r="G12" s="28"/>
      <c r="H12" s="28"/>
    </row>
    <row r="13" spans="1:8" s="29" customFormat="1" ht="34.5">
      <c r="A13" s="36">
        <v>1049</v>
      </c>
      <c r="B13" s="36">
        <v>21001</v>
      </c>
      <c r="C13" s="37" t="s">
        <v>46</v>
      </c>
      <c r="D13" s="77">
        <f>+E13+F13+G13+H13</f>
        <v>-217149.89999999851</v>
      </c>
      <c r="E13" s="77">
        <f t="shared" ref="E13:G13" si="1">+E15+E40+E49+E61</f>
        <v>0</v>
      </c>
      <c r="F13" s="77">
        <f t="shared" si="1"/>
        <v>-217149.89999999851</v>
      </c>
      <c r="G13" s="77">
        <f t="shared" si="1"/>
        <v>0</v>
      </c>
      <c r="H13" s="77">
        <f>+H15+H40+H49+H61</f>
        <v>0</v>
      </c>
    </row>
    <row r="14" spans="1:8">
      <c r="A14" s="38"/>
      <c r="B14" s="38"/>
      <c r="C14" s="25" t="s">
        <v>41</v>
      </c>
      <c r="D14" s="92"/>
      <c r="E14" s="92"/>
      <c r="F14" s="92"/>
      <c r="G14" s="92"/>
      <c r="H14" s="92"/>
    </row>
    <row r="15" spans="1:8" s="29" customFormat="1" ht="34.5">
      <c r="A15" s="36"/>
      <c r="B15" s="36">
        <v>1</v>
      </c>
      <c r="C15" s="36" t="s">
        <v>77</v>
      </c>
      <c r="D15" s="95">
        <f>+E15+F15+G15+H15</f>
        <v>10062798.699999999</v>
      </c>
      <c r="E15" s="95">
        <f>+E16+E18+E24+E28+E31+E33+E36+E41</f>
        <v>0</v>
      </c>
      <c r="F15" s="95">
        <f>F16+F18+F25+F29+F31+F33+F35+F38</f>
        <v>10062798.699999999</v>
      </c>
      <c r="G15" s="95">
        <f t="shared" ref="G15:H15" si="2">+G16+G18+G24+G28+G31+G33+G36+G41</f>
        <v>0</v>
      </c>
      <c r="H15" s="95">
        <f t="shared" si="2"/>
        <v>0</v>
      </c>
    </row>
    <row r="16" spans="1:8">
      <c r="A16" s="36"/>
      <c r="B16" s="38"/>
      <c r="C16" s="38" t="s">
        <v>114</v>
      </c>
      <c r="D16" s="93">
        <f t="shared" ref="D16:D48" si="3">+E16+F16+G16+H16</f>
        <v>566539.6</v>
      </c>
      <c r="E16" s="93"/>
      <c r="F16" s="93">
        <f>+F17</f>
        <v>566539.6</v>
      </c>
      <c r="G16" s="93"/>
      <c r="H16" s="93"/>
    </row>
    <row r="17" spans="1:8">
      <c r="A17" s="36"/>
      <c r="B17" s="38"/>
      <c r="C17" s="38" t="s">
        <v>115</v>
      </c>
      <c r="D17" s="93">
        <f t="shared" si="3"/>
        <v>566539.6</v>
      </c>
      <c r="E17" s="93"/>
      <c r="F17" s="93">
        <v>566539.6</v>
      </c>
      <c r="G17" s="93"/>
      <c r="H17" s="93"/>
    </row>
    <row r="18" spans="1:8" ht="24" customHeight="1">
      <c r="A18" s="36"/>
      <c r="B18" s="38"/>
      <c r="C18" s="38" t="s">
        <v>116</v>
      </c>
      <c r="D18" s="93">
        <f t="shared" si="3"/>
        <v>4320596</v>
      </c>
      <c r="E18" s="93"/>
      <c r="F18" s="93">
        <f>+F19+F20+F21+F22+F23+F24</f>
        <v>4320596</v>
      </c>
      <c r="G18" s="93"/>
      <c r="H18" s="93"/>
    </row>
    <row r="19" spans="1:8" ht="19.5" customHeight="1">
      <c r="A19" s="36"/>
      <c r="B19" s="38"/>
      <c r="C19" s="38" t="s">
        <v>151</v>
      </c>
      <c r="D19" s="93">
        <f t="shared" si="3"/>
        <v>1022176.3</v>
      </c>
      <c r="E19" s="93"/>
      <c r="F19" s="93">
        <v>1022176.3</v>
      </c>
      <c r="G19" s="93"/>
      <c r="H19" s="93"/>
    </row>
    <row r="20" spans="1:8" ht="19.5" customHeight="1">
      <c r="A20" s="36"/>
      <c r="B20" s="38"/>
      <c r="C20" s="38" t="s">
        <v>117</v>
      </c>
      <c r="D20" s="93">
        <f t="shared" si="3"/>
        <v>628559</v>
      </c>
      <c r="E20" s="93"/>
      <c r="F20" s="93">
        <v>628559</v>
      </c>
      <c r="G20" s="93"/>
      <c r="H20" s="93"/>
    </row>
    <row r="21" spans="1:8" ht="19.5" customHeight="1">
      <c r="A21" s="36"/>
      <c r="B21" s="38"/>
      <c r="C21" s="38" t="s">
        <v>118</v>
      </c>
      <c r="D21" s="93">
        <f t="shared" si="3"/>
        <v>619102.5</v>
      </c>
      <c r="E21" s="93"/>
      <c r="F21" s="93">
        <v>619102.5</v>
      </c>
      <c r="G21" s="93"/>
      <c r="H21" s="93"/>
    </row>
    <row r="22" spans="1:8" ht="19.5" customHeight="1">
      <c r="A22" s="36"/>
      <c r="B22" s="38"/>
      <c r="C22" s="38" t="s">
        <v>119</v>
      </c>
      <c r="D22" s="93">
        <f t="shared" si="3"/>
        <v>603346.69999999995</v>
      </c>
      <c r="E22" s="93"/>
      <c r="F22" s="93">
        <v>603346.69999999995</v>
      </c>
      <c r="G22" s="93"/>
      <c r="H22" s="93"/>
    </row>
    <row r="23" spans="1:8" ht="19.5" customHeight="1">
      <c r="A23" s="36"/>
      <c r="B23" s="38"/>
      <c r="C23" s="38" t="s">
        <v>120</v>
      </c>
      <c r="D23" s="93">
        <f t="shared" si="3"/>
        <v>429187.5</v>
      </c>
      <c r="E23" s="93"/>
      <c r="F23" s="93">
        <v>429187.5</v>
      </c>
      <c r="G23" s="93"/>
      <c r="H23" s="93"/>
    </row>
    <row r="24" spans="1:8" ht="19.5" customHeight="1">
      <c r="A24" s="36"/>
      <c r="B24" s="38"/>
      <c r="C24" s="38" t="s">
        <v>121</v>
      </c>
      <c r="D24" s="93">
        <f t="shared" si="3"/>
        <v>1018224</v>
      </c>
      <c r="E24" s="93"/>
      <c r="F24" s="93">
        <v>1018224</v>
      </c>
      <c r="G24" s="93"/>
      <c r="H24" s="93"/>
    </row>
    <row r="25" spans="1:8" ht="34.5">
      <c r="A25" s="36"/>
      <c r="B25" s="38"/>
      <c r="C25" s="38" t="s">
        <v>122</v>
      </c>
      <c r="D25" s="93">
        <f t="shared" si="3"/>
        <v>934696.7</v>
      </c>
      <c r="E25" s="93"/>
      <c r="F25" s="93">
        <f>+F26+F27+F28</f>
        <v>934696.7</v>
      </c>
      <c r="G25" s="93"/>
      <c r="H25" s="93"/>
    </row>
    <row r="26" spans="1:8">
      <c r="A26" s="36"/>
      <c r="B26" s="38"/>
      <c r="C26" s="38" t="s">
        <v>123</v>
      </c>
      <c r="D26" s="93">
        <f t="shared" si="3"/>
        <v>486339.8</v>
      </c>
      <c r="E26" s="93"/>
      <c r="F26" s="93">
        <v>486339.8</v>
      </c>
      <c r="G26" s="93"/>
      <c r="H26" s="93"/>
    </row>
    <row r="27" spans="1:8">
      <c r="A27" s="36"/>
      <c r="B27" s="38"/>
      <c r="C27" s="38" t="s">
        <v>161</v>
      </c>
      <c r="D27" s="93">
        <f t="shared" si="3"/>
        <v>56930.9</v>
      </c>
      <c r="E27" s="93"/>
      <c r="F27" s="93">
        <f>+'5'!F29</f>
        <v>56930.9</v>
      </c>
      <c r="G27" s="93"/>
      <c r="H27" s="93"/>
    </row>
    <row r="28" spans="1:8">
      <c r="A28" s="36"/>
      <c r="B28" s="38"/>
      <c r="C28" s="38" t="s">
        <v>124</v>
      </c>
      <c r="D28" s="93">
        <f t="shared" si="3"/>
        <v>391426</v>
      </c>
      <c r="E28" s="93"/>
      <c r="F28" s="93">
        <v>391426</v>
      </c>
      <c r="G28" s="93"/>
      <c r="H28" s="93"/>
    </row>
    <row r="29" spans="1:8">
      <c r="A29" s="36"/>
      <c r="B29" s="38"/>
      <c r="C29" s="38" t="s">
        <v>125</v>
      </c>
      <c r="D29" s="93">
        <f t="shared" si="3"/>
        <v>98675.4</v>
      </c>
      <c r="E29" s="93"/>
      <c r="F29" s="93">
        <f>+F30</f>
        <v>98675.4</v>
      </c>
      <c r="G29" s="93"/>
      <c r="H29" s="93"/>
    </row>
    <row r="30" spans="1:8" ht="34.5">
      <c r="A30" s="36"/>
      <c r="B30" s="38"/>
      <c r="C30" s="38" t="s">
        <v>126</v>
      </c>
      <c r="D30" s="93">
        <f t="shared" si="3"/>
        <v>98675.4</v>
      </c>
      <c r="E30" s="93"/>
      <c r="F30" s="93">
        <v>98675.4</v>
      </c>
      <c r="G30" s="93"/>
      <c r="H30" s="93"/>
    </row>
    <row r="31" spans="1:8">
      <c r="A31" s="36"/>
      <c r="B31" s="38"/>
      <c r="C31" s="38" t="s">
        <v>127</v>
      </c>
      <c r="D31" s="93">
        <f t="shared" si="3"/>
        <v>652910.30000000005</v>
      </c>
      <c r="E31" s="93"/>
      <c r="F31" s="93">
        <f>+F32</f>
        <v>652910.30000000005</v>
      </c>
      <c r="G31" s="93"/>
      <c r="H31" s="93"/>
    </row>
    <row r="32" spans="1:8">
      <c r="A32" s="36"/>
      <c r="B32" s="38"/>
      <c r="C32" s="38" t="s">
        <v>128</v>
      </c>
      <c r="D32" s="93">
        <f t="shared" si="3"/>
        <v>652910.30000000005</v>
      </c>
      <c r="E32" s="93"/>
      <c r="F32" s="93">
        <v>652910.30000000005</v>
      </c>
      <c r="G32" s="93"/>
      <c r="H32" s="93"/>
    </row>
    <row r="33" spans="1:8">
      <c r="A33" s="36"/>
      <c r="B33" s="38"/>
      <c r="C33" s="38" t="s">
        <v>129</v>
      </c>
      <c r="D33" s="93">
        <f t="shared" si="3"/>
        <v>382862.2</v>
      </c>
      <c r="E33" s="93"/>
      <c r="F33" s="93">
        <f>+F34</f>
        <v>382862.2</v>
      </c>
      <c r="G33" s="93"/>
      <c r="H33" s="93"/>
    </row>
    <row r="34" spans="1:8">
      <c r="A34" s="36"/>
      <c r="B34" s="38"/>
      <c r="C34" s="38" t="s">
        <v>130</v>
      </c>
      <c r="D34" s="93">
        <f t="shared" si="3"/>
        <v>382862.2</v>
      </c>
      <c r="E34" s="93"/>
      <c r="F34" s="93">
        <v>382862.2</v>
      </c>
      <c r="G34" s="93"/>
      <c r="H34" s="93"/>
    </row>
    <row r="35" spans="1:8">
      <c r="A35" s="36"/>
      <c r="B35" s="38"/>
      <c r="C35" s="38" t="s">
        <v>131</v>
      </c>
      <c r="D35" s="93">
        <f t="shared" si="3"/>
        <v>1290741.2999999998</v>
      </c>
      <c r="E35" s="93"/>
      <c r="F35" s="93">
        <f>+F36+F37</f>
        <v>1290741.2999999998</v>
      </c>
      <c r="G35" s="93"/>
      <c r="H35" s="93"/>
    </row>
    <row r="36" spans="1:8">
      <c r="A36" s="36"/>
      <c r="B36" s="38"/>
      <c r="C36" s="38" t="s">
        <v>132</v>
      </c>
      <c r="D36" s="93">
        <f t="shared" si="3"/>
        <v>651828.1</v>
      </c>
      <c r="E36" s="93"/>
      <c r="F36" s="93">
        <v>651828.1</v>
      </c>
      <c r="G36" s="93"/>
      <c r="H36" s="93"/>
    </row>
    <row r="37" spans="1:8">
      <c r="A37" s="36"/>
      <c r="B37" s="38"/>
      <c r="C37" s="38" t="s">
        <v>133</v>
      </c>
      <c r="D37" s="93">
        <f t="shared" si="3"/>
        <v>638913.19999999995</v>
      </c>
      <c r="E37" s="93"/>
      <c r="F37" s="93">
        <v>638913.19999999995</v>
      </c>
      <c r="G37" s="93"/>
      <c r="H37" s="93"/>
    </row>
    <row r="38" spans="1:8">
      <c r="A38" s="36"/>
      <c r="B38" s="38"/>
      <c r="C38" s="38" t="s">
        <v>134</v>
      </c>
      <c r="D38" s="93">
        <f t="shared" si="3"/>
        <v>1815777.2</v>
      </c>
      <c r="E38" s="93"/>
      <c r="F38" s="93">
        <f>+F39</f>
        <v>1815777.2</v>
      </c>
      <c r="G38" s="93"/>
      <c r="H38" s="93"/>
    </row>
    <row r="39" spans="1:8">
      <c r="A39" s="36"/>
      <c r="B39" s="38"/>
      <c r="C39" s="38" t="s">
        <v>152</v>
      </c>
      <c r="D39" s="93">
        <f t="shared" si="3"/>
        <v>1815777.2</v>
      </c>
      <c r="E39" s="93"/>
      <c r="F39" s="93">
        <v>1815777.2</v>
      </c>
      <c r="G39" s="93"/>
      <c r="H39" s="93"/>
    </row>
    <row r="40" spans="1:8" s="29" customFormat="1" ht="34.5">
      <c r="A40" s="36"/>
      <c r="B40" s="36">
        <v>2</v>
      </c>
      <c r="C40" s="36" t="s">
        <v>78</v>
      </c>
      <c r="D40" s="95">
        <f t="shared" si="3"/>
        <v>4518443.6000000006</v>
      </c>
      <c r="E40" s="95">
        <f>+E41+E43+E44+E45+E46+E47+E48</f>
        <v>0</v>
      </c>
      <c r="F40" s="95">
        <f>SUM(F41:F48)</f>
        <v>4518443.6000000006</v>
      </c>
      <c r="G40" s="95">
        <f t="shared" ref="G40:H40" si="4">+G41+G43+G44+G45+G46+G47+G48</f>
        <v>0</v>
      </c>
      <c r="H40" s="95">
        <f t="shared" si="4"/>
        <v>0</v>
      </c>
    </row>
    <row r="41" spans="1:8" ht="69">
      <c r="A41" s="36"/>
      <c r="B41" s="38"/>
      <c r="C41" s="38" t="s">
        <v>135</v>
      </c>
      <c r="D41" s="93">
        <f t="shared" si="3"/>
        <v>74119.7</v>
      </c>
      <c r="E41" s="95"/>
      <c r="F41" s="93">
        <v>74119.7</v>
      </c>
      <c r="G41" s="93"/>
      <c r="H41" s="93"/>
    </row>
    <row r="42" spans="1:8" ht="69">
      <c r="A42" s="36"/>
      <c r="B42" s="38"/>
      <c r="C42" s="38" t="s">
        <v>160</v>
      </c>
      <c r="D42" s="93">
        <f t="shared" si="3"/>
        <v>9664.5</v>
      </c>
      <c r="E42" s="95"/>
      <c r="F42" s="93">
        <f>+'5'!E44</f>
        <v>9664.5</v>
      </c>
      <c r="G42" s="93"/>
      <c r="H42" s="93"/>
    </row>
    <row r="43" spans="1:8" ht="34.5">
      <c r="A43" s="36"/>
      <c r="B43" s="38"/>
      <c r="C43" s="38" t="s">
        <v>136</v>
      </c>
      <c r="D43" s="93">
        <f t="shared" si="3"/>
        <v>429138.8</v>
      </c>
      <c r="E43" s="95"/>
      <c r="F43" s="93">
        <v>429138.8</v>
      </c>
      <c r="G43" s="95"/>
      <c r="H43" s="95"/>
    </row>
    <row r="44" spans="1:8" ht="34.5">
      <c r="A44" s="36"/>
      <c r="B44" s="38"/>
      <c r="C44" s="38" t="s">
        <v>153</v>
      </c>
      <c r="D44" s="93">
        <f t="shared" si="3"/>
        <v>1049933.3</v>
      </c>
      <c r="E44" s="95"/>
      <c r="F44" s="93">
        <v>1049933.3</v>
      </c>
      <c r="G44" s="93"/>
      <c r="H44" s="93"/>
    </row>
    <row r="45" spans="1:8">
      <c r="A45" s="36"/>
      <c r="B45" s="38"/>
      <c r="C45" s="38" t="s">
        <v>154</v>
      </c>
      <c r="D45" s="93">
        <f t="shared" si="3"/>
        <v>760046.8</v>
      </c>
      <c r="E45" s="95"/>
      <c r="F45" s="93">
        <v>760046.8</v>
      </c>
      <c r="G45" s="95"/>
      <c r="H45" s="95"/>
    </row>
    <row r="46" spans="1:8" ht="51.75">
      <c r="A46" s="36"/>
      <c r="B46" s="38"/>
      <c r="C46" s="38" t="s">
        <v>137</v>
      </c>
      <c r="D46" s="93">
        <f t="shared" si="3"/>
        <v>1188391.3</v>
      </c>
      <c r="E46" s="95"/>
      <c r="F46" s="93">
        <v>1188391.3</v>
      </c>
      <c r="G46" s="93"/>
      <c r="H46" s="93"/>
    </row>
    <row r="47" spans="1:8" ht="34.5">
      <c r="A47" s="36"/>
      <c r="B47" s="38"/>
      <c r="C47" s="38" t="s">
        <v>138</v>
      </c>
      <c r="D47" s="93">
        <f t="shared" si="3"/>
        <v>302199.2</v>
      </c>
      <c r="E47" s="93"/>
      <c r="F47" s="93">
        <v>302199.2</v>
      </c>
      <c r="G47" s="95"/>
      <c r="H47" s="95"/>
    </row>
    <row r="48" spans="1:8" ht="34.5">
      <c r="A48" s="36"/>
      <c r="B48" s="38"/>
      <c r="C48" s="38" t="s">
        <v>155</v>
      </c>
      <c r="D48" s="93">
        <f t="shared" si="3"/>
        <v>704950</v>
      </c>
      <c r="E48" s="93"/>
      <c r="F48" s="93">
        <v>704950</v>
      </c>
      <c r="G48" s="93"/>
      <c r="H48" s="93"/>
    </row>
    <row r="49" spans="1:10" s="29" customFormat="1" ht="34.5">
      <c r="A49" s="36"/>
      <c r="B49" s="36">
        <v>3</v>
      </c>
      <c r="C49" s="36" t="s">
        <v>79</v>
      </c>
      <c r="D49" s="95">
        <f t="shared" ref="D49:D60" si="5">+E49+F49+G49+H49</f>
        <v>2573840</v>
      </c>
      <c r="E49" s="95">
        <f>+E50+E51+E52+E53+E54+E55+E56+E57+E58+E59+E60</f>
        <v>0</v>
      </c>
      <c r="F49" s="95">
        <f>SUM(F50:F60)</f>
        <v>2573840</v>
      </c>
      <c r="G49" s="95">
        <f t="shared" ref="G49:H49" si="6">+G50+G51+G52+G53+G54+G55+G56+G57+G58+G59+G60</f>
        <v>0</v>
      </c>
      <c r="H49" s="95">
        <f t="shared" si="6"/>
        <v>0</v>
      </c>
    </row>
    <row r="50" spans="1:10" ht="34.5">
      <c r="A50" s="36"/>
      <c r="B50" s="38"/>
      <c r="C50" s="38" t="s">
        <v>139</v>
      </c>
      <c r="D50" s="93">
        <f t="shared" si="5"/>
        <v>139949.29999999999</v>
      </c>
      <c r="E50" s="93"/>
      <c r="F50" s="93">
        <v>139949.29999999999</v>
      </c>
      <c r="G50" s="93"/>
      <c r="H50" s="93"/>
    </row>
    <row r="51" spans="1:10" ht="51.75">
      <c r="A51" s="36"/>
      <c r="B51" s="38"/>
      <c r="C51" s="38" t="s">
        <v>140</v>
      </c>
      <c r="D51" s="93">
        <f t="shared" si="5"/>
        <v>408606.9</v>
      </c>
      <c r="E51" s="93"/>
      <c r="F51" s="93">
        <v>408606.9</v>
      </c>
      <c r="G51" s="93"/>
      <c r="H51" s="93"/>
    </row>
    <row r="52" spans="1:10" ht="51.75">
      <c r="A52" s="36"/>
      <c r="B52" s="38"/>
      <c r="C52" s="38" t="s">
        <v>141</v>
      </c>
      <c r="D52" s="93">
        <f t="shared" si="5"/>
        <v>360686.6</v>
      </c>
      <c r="E52" s="93"/>
      <c r="F52" s="93">
        <v>360686.6</v>
      </c>
      <c r="G52" s="93"/>
      <c r="H52" s="93"/>
    </row>
    <row r="53" spans="1:10" ht="51.75">
      <c r="A53" s="36"/>
      <c r="B53" s="38"/>
      <c r="C53" s="38" t="s">
        <v>142</v>
      </c>
      <c r="D53" s="93">
        <f t="shared" si="5"/>
        <v>139060.79999999999</v>
      </c>
      <c r="E53" s="93"/>
      <c r="F53" s="93">
        <v>139060.79999999999</v>
      </c>
      <c r="G53" s="93"/>
      <c r="H53" s="93"/>
    </row>
    <row r="54" spans="1:10" ht="51.75">
      <c r="A54" s="36"/>
      <c r="B54" s="38"/>
      <c r="C54" s="38" t="s">
        <v>143</v>
      </c>
      <c r="D54" s="93">
        <f t="shared" si="5"/>
        <v>324831.59999999998</v>
      </c>
      <c r="E54" s="93"/>
      <c r="F54" s="93">
        <v>324831.59999999998</v>
      </c>
      <c r="G54" s="93"/>
      <c r="H54" s="93"/>
    </row>
    <row r="55" spans="1:10" ht="51.75">
      <c r="A55" s="36"/>
      <c r="B55" s="38"/>
      <c r="C55" s="38" t="s">
        <v>144</v>
      </c>
      <c r="D55" s="93">
        <f t="shared" si="5"/>
        <v>275802.90000000002</v>
      </c>
      <c r="E55" s="93"/>
      <c r="F55" s="93">
        <v>275802.90000000002</v>
      </c>
      <c r="G55" s="93"/>
      <c r="H55" s="93"/>
    </row>
    <row r="56" spans="1:10" ht="37.5" customHeight="1">
      <c r="A56" s="36"/>
      <c r="B56" s="38"/>
      <c r="C56" s="38" t="s">
        <v>145</v>
      </c>
      <c r="D56" s="93">
        <f t="shared" si="5"/>
        <v>188496</v>
      </c>
      <c r="E56" s="93"/>
      <c r="F56" s="93">
        <v>188496</v>
      </c>
      <c r="G56" s="93"/>
      <c r="H56" s="93"/>
    </row>
    <row r="57" spans="1:10" ht="36" customHeight="1">
      <c r="A57" s="36"/>
      <c r="B57" s="38"/>
      <c r="C57" s="38" t="s">
        <v>157</v>
      </c>
      <c r="D57" s="93">
        <f t="shared" si="5"/>
        <v>163157.70000000001</v>
      </c>
      <c r="E57" s="93"/>
      <c r="F57" s="93">
        <v>163157.70000000001</v>
      </c>
      <c r="G57" s="93"/>
      <c r="H57" s="93"/>
    </row>
    <row r="58" spans="1:10" ht="38.25" customHeight="1">
      <c r="A58" s="36"/>
      <c r="B58" s="38"/>
      <c r="C58" s="38" t="s">
        <v>158</v>
      </c>
      <c r="D58" s="93">
        <f t="shared" si="5"/>
        <v>279178</v>
      </c>
      <c r="E58" s="93"/>
      <c r="F58" s="93">
        <v>279178</v>
      </c>
      <c r="G58" s="93"/>
      <c r="H58" s="93"/>
    </row>
    <row r="59" spans="1:10" ht="51.75">
      <c r="A59" s="36"/>
      <c r="B59" s="38"/>
      <c r="C59" s="38" t="s">
        <v>146</v>
      </c>
      <c r="D59" s="93">
        <f t="shared" si="5"/>
        <v>183311.1</v>
      </c>
      <c r="E59" s="93"/>
      <c r="F59" s="93">
        <v>183311.1</v>
      </c>
      <c r="G59" s="93"/>
      <c r="H59" s="93"/>
    </row>
    <row r="60" spans="1:10" ht="34.5">
      <c r="A60" s="36"/>
      <c r="B60" s="38"/>
      <c r="C60" s="38" t="s">
        <v>147</v>
      </c>
      <c r="D60" s="93">
        <f t="shared" si="5"/>
        <v>110759.1</v>
      </c>
      <c r="E60" s="93"/>
      <c r="F60" s="93">
        <v>110759.1</v>
      </c>
      <c r="G60" s="93"/>
      <c r="H60" s="93"/>
    </row>
    <row r="61" spans="1:10" s="29" customFormat="1" ht="34.5">
      <c r="A61" s="36"/>
      <c r="B61" s="36"/>
      <c r="C61" s="41" t="s">
        <v>46</v>
      </c>
      <c r="D61" s="76">
        <f>SUM(E61:H61)</f>
        <v>-17372232.199999999</v>
      </c>
      <c r="E61" s="76"/>
      <c r="F61" s="76">
        <f>-F49-F40-F15-F62</f>
        <v>-17372232.199999999</v>
      </c>
      <c r="G61" s="76"/>
      <c r="H61" s="76"/>
      <c r="I61" s="16"/>
      <c r="J61" s="16"/>
    </row>
    <row r="62" spans="1:10" s="29" customFormat="1" ht="27" customHeight="1">
      <c r="A62" s="36">
        <v>1049</v>
      </c>
      <c r="B62" s="36">
        <v>21002</v>
      </c>
      <c r="C62" s="41" t="s">
        <v>80</v>
      </c>
      <c r="D62" s="76">
        <f>+D64</f>
        <v>217149.9</v>
      </c>
      <c r="E62" s="76">
        <f t="shared" ref="E62:H62" si="7">+E64</f>
        <v>0</v>
      </c>
      <c r="F62" s="76">
        <f t="shared" si="7"/>
        <v>217149.9</v>
      </c>
      <c r="G62" s="76">
        <f t="shared" si="7"/>
        <v>0</v>
      </c>
      <c r="H62" s="76">
        <f t="shared" si="7"/>
        <v>0</v>
      </c>
      <c r="I62" s="16"/>
      <c r="J62" s="16"/>
    </row>
    <row r="63" spans="1:10" s="29" customFormat="1">
      <c r="A63" s="36"/>
      <c r="B63" s="36"/>
      <c r="C63" s="25" t="s">
        <v>41</v>
      </c>
      <c r="D63" s="76"/>
      <c r="E63" s="42"/>
      <c r="F63" s="76"/>
      <c r="G63" s="42"/>
      <c r="H63" s="42"/>
      <c r="I63" s="16"/>
      <c r="J63" s="16"/>
    </row>
    <row r="64" spans="1:10" ht="34.5">
      <c r="A64" s="36"/>
      <c r="B64" s="72" t="s">
        <v>86</v>
      </c>
      <c r="C64" s="70" t="s">
        <v>164</v>
      </c>
      <c r="D64" s="74">
        <f>+E64+F64+G64+H64</f>
        <v>217149.9</v>
      </c>
      <c r="E64" s="74">
        <f>+E65+E66</f>
        <v>0</v>
      </c>
      <c r="F64" s="74">
        <f>+F65+F66</f>
        <v>217149.9</v>
      </c>
      <c r="G64" s="74">
        <f t="shared" ref="G64:H64" si="8">+G65+G66</f>
        <v>0</v>
      </c>
      <c r="H64" s="74">
        <f t="shared" si="8"/>
        <v>0</v>
      </c>
    </row>
    <row r="65" spans="1:8" ht="37.5" customHeight="1">
      <c r="A65" s="36"/>
      <c r="B65" s="38"/>
      <c r="C65" s="38" t="s">
        <v>156</v>
      </c>
      <c r="D65" s="93">
        <f>+E65+F65+G65+H65</f>
        <v>59010.5</v>
      </c>
      <c r="E65" s="93"/>
      <c r="F65" s="93">
        <v>59010.5</v>
      </c>
      <c r="G65" s="93"/>
      <c r="H65" s="93"/>
    </row>
    <row r="66" spans="1:8" ht="54.75" customHeight="1">
      <c r="A66" s="36"/>
      <c r="B66" s="38"/>
      <c r="C66" s="38" t="s">
        <v>148</v>
      </c>
      <c r="D66" s="93">
        <f>+E66+F66+G66+H66</f>
        <v>158139.4</v>
      </c>
      <c r="E66" s="93"/>
      <c r="F66" s="93">
        <v>158139.4</v>
      </c>
      <c r="G66" s="93"/>
      <c r="H66" s="93"/>
    </row>
    <row r="73" spans="1:8">
      <c r="A73" s="16"/>
      <c r="B73" s="16"/>
      <c r="D73" s="16"/>
      <c r="E73" s="16"/>
      <c r="F73" s="16"/>
      <c r="G73" s="16"/>
      <c r="H73" s="16"/>
    </row>
    <row r="74" spans="1:8">
      <c r="A74" s="16"/>
      <c r="B74" s="16"/>
      <c r="D74" s="16"/>
      <c r="E74" s="16"/>
      <c r="F74" s="16"/>
      <c r="G74" s="16"/>
      <c r="H74" s="16"/>
    </row>
  </sheetData>
  <mergeCells count="7">
    <mergeCell ref="A4:H4"/>
    <mergeCell ref="G5:H5"/>
    <mergeCell ref="C6:C8"/>
    <mergeCell ref="D7:D8"/>
    <mergeCell ref="E7:H7"/>
    <mergeCell ref="D6:H6"/>
    <mergeCell ref="A6:B7"/>
  </mergeCells>
  <printOptions horizontalCentered="1"/>
  <pageMargins left="0.17" right="0.17" top="0.19" bottom="0.24" header="0.17" footer="0.18"/>
  <pageSetup paperSize="9" scale="93" firstPageNumber="236" orientation="landscape" horizontalDpi="4294967294" verticalDpi="4294967294" r:id="rId1"/>
  <ignoredErrors>
    <ignoredError sqref="B6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25" zoomScaleNormal="100" workbookViewId="0">
      <selection activeCell="F71" sqref="A1:F71"/>
    </sheetView>
  </sheetViews>
  <sheetFormatPr defaultRowHeight="17.25"/>
  <cols>
    <col min="1" max="1" width="7.42578125" style="24" customWidth="1"/>
    <col min="2" max="2" width="8.7109375" style="24" customWidth="1"/>
    <col min="3" max="3" width="68.7109375" style="16" customWidth="1"/>
    <col min="4" max="4" width="17.42578125" style="43" bestFit="1" customWidth="1"/>
    <col min="5" max="5" width="17.28515625" style="43" bestFit="1" customWidth="1"/>
    <col min="6" max="6" width="22.42578125" style="16" customWidth="1"/>
    <col min="7" max="9" width="9.5703125" style="16" customWidth="1"/>
    <col min="10" max="16384" width="9.140625" style="16"/>
  </cols>
  <sheetData>
    <row r="1" spans="1:6" ht="17.25" customHeight="1">
      <c r="B1" s="147"/>
      <c r="C1" s="147"/>
      <c r="D1" s="147"/>
      <c r="E1" s="147"/>
      <c r="F1" s="148" t="s">
        <v>72</v>
      </c>
    </row>
    <row r="2" spans="1:6" ht="17.25" customHeight="1">
      <c r="B2" s="147"/>
      <c r="C2" s="147"/>
      <c r="D2" s="147"/>
      <c r="E2" s="147"/>
      <c r="F2" s="148" t="s">
        <v>81</v>
      </c>
    </row>
    <row r="3" spans="1:6" ht="17.25" customHeight="1">
      <c r="B3" s="147"/>
      <c r="C3" s="147"/>
      <c r="D3" s="147"/>
      <c r="E3" s="147"/>
      <c r="F3" s="148" t="s">
        <v>0</v>
      </c>
    </row>
    <row r="4" spans="1:6">
      <c r="A4" s="202"/>
      <c r="B4" s="202"/>
      <c r="C4" s="202"/>
      <c r="D4" s="202"/>
      <c r="E4" s="202"/>
      <c r="F4" s="202"/>
    </row>
    <row r="5" spans="1:6" ht="48" customHeight="1">
      <c r="A5" s="203" t="s">
        <v>99</v>
      </c>
      <c r="B5" s="203"/>
      <c r="C5" s="203"/>
      <c r="D5" s="203"/>
      <c r="E5" s="203"/>
      <c r="F5" s="203"/>
    </row>
    <row r="6" spans="1:6">
      <c r="A6" s="17"/>
      <c r="B6" s="17"/>
      <c r="C6" s="34"/>
    </row>
    <row r="7" spans="1:6" s="20" customFormat="1" ht="45.75" customHeight="1">
      <c r="A7" s="198" t="s">
        <v>30</v>
      </c>
      <c r="B7" s="198"/>
      <c r="C7" s="190" t="s">
        <v>31</v>
      </c>
      <c r="D7" s="199" t="s">
        <v>47</v>
      </c>
      <c r="E7" s="200"/>
      <c r="F7" s="201"/>
    </row>
    <row r="8" spans="1:6" s="20" customFormat="1" ht="66.75" customHeight="1">
      <c r="A8" s="85" t="s">
        <v>33</v>
      </c>
      <c r="B8" s="85" t="s">
        <v>34</v>
      </c>
      <c r="C8" s="192"/>
      <c r="D8" s="86" t="s">
        <v>82</v>
      </c>
      <c r="E8" s="86" t="s">
        <v>2</v>
      </c>
      <c r="F8" s="87" t="s">
        <v>3</v>
      </c>
    </row>
    <row r="9" spans="1:6" s="24" customFormat="1">
      <c r="A9" s="21"/>
      <c r="B9" s="21"/>
      <c r="C9" s="35" t="s">
        <v>39</v>
      </c>
      <c r="D9" s="23">
        <f t="shared" ref="D9:F9" si="0">D11</f>
        <v>0</v>
      </c>
      <c r="E9" s="23">
        <f t="shared" ref="E9" si="1">E11</f>
        <v>7.5669959187507629E-10</v>
      </c>
      <c r="F9" s="23">
        <f t="shared" si="0"/>
        <v>1.4842953532934189E-9</v>
      </c>
    </row>
    <row r="10" spans="1:6">
      <c r="A10" s="21"/>
      <c r="B10" s="21"/>
      <c r="C10" s="35" t="s">
        <v>40</v>
      </c>
      <c r="D10" s="23"/>
      <c r="E10" s="23"/>
      <c r="F10" s="23"/>
    </row>
    <row r="11" spans="1:6" s="24" customFormat="1" ht="34.5">
      <c r="A11" s="25"/>
      <c r="B11" s="26"/>
      <c r="C11" s="26" t="s">
        <v>45</v>
      </c>
      <c r="D11" s="27">
        <f>+D13+D66</f>
        <v>0</v>
      </c>
      <c r="E11" s="27">
        <f>+E13+E66</f>
        <v>7.5669959187507629E-10</v>
      </c>
      <c r="F11" s="27">
        <f>+F13+F66</f>
        <v>1.4842953532934189E-9</v>
      </c>
    </row>
    <row r="12" spans="1:6" s="24" customFormat="1">
      <c r="A12" s="25"/>
      <c r="B12" s="25"/>
      <c r="C12" s="151" t="s">
        <v>41</v>
      </c>
      <c r="D12" s="28"/>
      <c r="E12" s="28"/>
      <c r="F12" s="28"/>
    </row>
    <row r="13" spans="1:6" s="29" customFormat="1" ht="34.5">
      <c r="A13" s="36">
        <v>1049</v>
      </c>
      <c r="B13" s="36">
        <v>21001</v>
      </c>
      <c r="C13" s="37" t="s">
        <v>46</v>
      </c>
      <c r="D13" s="95">
        <f>+D15+D63</f>
        <v>0</v>
      </c>
      <c r="E13" s="95">
        <f t="shared" ref="E13:F13" si="2">+E15+E63</f>
        <v>-138080.19999999925</v>
      </c>
      <c r="F13" s="95">
        <f t="shared" si="2"/>
        <v>-217149.89999999851</v>
      </c>
    </row>
    <row r="14" spans="1:6" s="30" customFormat="1">
      <c r="A14" s="39"/>
      <c r="B14" s="39"/>
      <c r="C14" s="150" t="s">
        <v>26</v>
      </c>
      <c r="D14" s="94"/>
      <c r="E14" s="94"/>
      <c r="F14" s="94"/>
    </row>
    <row r="15" spans="1:6" s="30" customFormat="1" ht="34.5">
      <c r="A15" s="40"/>
      <c r="B15" s="40"/>
      <c r="C15" s="36" t="s">
        <v>48</v>
      </c>
      <c r="D15" s="94">
        <f>+D17+D42+D51</f>
        <v>1302807</v>
      </c>
      <c r="E15" s="94">
        <f t="shared" ref="E15:F15" si="3">+E17+E42+E51</f>
        <v>8635438.1000000015</v>
      </c>
      <c r="F15" s="94">
        <f t="shared" si="3"/>
        <v>17155082.300000001</v>
      </c>
    </row>
    <row r="16" spans="1:6" s="29" customFormat="1">
      <c r="A16" s="41"/>
      <c r="B16" s="41"/>
      <c r="C16" s="150" t="s">
        <v>42</v>
      </c>
      <c r="D16" s="76"/>
      <c r="E16" s="76"/>
      <c r="F16" s="76"/>
    </row>
    <row r="17" spans="1:6" s="30" customFormat="1" ht="34.5">
      <c r="A17" s="39"/>
      <c r="B17" s="72" t="s">
        <v>85</v>
      </c>
      <c r="C17" s="36" t="s">
        <v>77</v>
      </c>
      <c r="D17" s="74">
        <f>+D18+D20+D27+D31+D33+D35+D37+D40</f>
        <v>750000</v>
      </c>
      <c r="E17" s="74">
        <f t="shared" ref="E17:F17" si="4">+E18+E20+E27+E31+E33+E35+E37+E40</f>
        <v>4942764.4000000004</v>
      </c>
      <c r="F17" s="74">
        <f t="shared" si="4"/>
        <v>10062798.699999999</v>
      </c>
    </row>
    <row r="18" spans="1:6" s="30" customFormat="1">
      <c r="A18" s="38"/>
      <c r="B18" s="38"/>
      <c r="C18" s="38" t="s">
        <v>114</v>
      </c>
      <c r="D18" s="75">
        <f t="shared" ref="D18:E18" si="5">+D19</f>
        <v>0</v>
      </c>
      <c r="E18" s="75">
        <f t="shared" si="5"/>
        <v>261052.5</v>
      </c>
      <c r="F18" s="75">
        <f>+F19</f>
        <v>566539.6</v>
      </c>
    </row>
    <row r="19" spans="1:6" s="30" customFormat="1">
      <c r="A19" s="38"/>
      <c r="B19" s="38"/>
      <c r="C19" s="38" t="s">
        <v>115</v>
      </c>
      <c r="D19" s="75">
        <v>0</v>
      </c>
      <c r="E19" s="75">
        <v>261052.5</v>
      </c>
      <c r="F19" s="75">
        <v>566539.6</v>
      </c>
    </row>
    <row r="20" spans="1:6" s="30" customFormat="1">
      <c r="A20" s="38"/>
      <c r="B20" s="38"/>
      <c r="C20" s="38" t="s">
        <v>116</v>
      </c>
      <c r="D20" s="75">
        <f t="shared" ref="D20:E20" si="6">+D21+D22+D23+D24+D25+D26</f>
        <v>200000</v>
      </c>
      <c r="E20" s="75">
        <f t="shared" si="6"/>
        <v>1958353.1</v>
      </c>
      <c r="F20" s="75">
        <f>+F21+F22+F23+F24+F25+F26</f>
        <v>4320596</v>
      </c>
    </row>
    <row r="21" spans="1:6" s="30" customFormat="1">
      <c r="A21" s="38"/>
      <c r="B21" s="38"/>
      <c r="C21" s="38" t="s">
        <v>151</v>
      </c>
      <c r="D21" s="75">
        <v>0</v>
      </c>
      <c r="E21" s="75">
        <v>208000</v>
      </c>
      <c r="F21" s="75">
        <v>1022176.3</v>
      </c>
    </row>
    <row r="22" spans="1:6" s="30" customFormat="1">
      <c r="A22" s="38"/>
      <c r="B22" s="38"/>
      <c r="C22" s="38" t="s">
        <v>117</v>
      </c>
      <c r="D22" s="75">
        <v>0</v>
      </c>
      <c r="E22" s="75">
        <v>334707.5</v>
      </c>
      <c r="F22" s="75">
        <v>628559</v>
      </c>
    </row>
    <row r="23" spans="1:6" s="30" customFormat="1">
      <c r="A23" s="38"/>
      <c r="B23" s="38"/>
      <c r="C23" s="38" t="s">
        <v>118</v>
      </c>
      <c r="D23" s="75">
        <v>0</v>
      </c>
      <c r="E23" s="75">
        <v>250000</v>
      </c>
      <c r="F23" s="75">
        <v>619102.5</v>
      </c>
    </row>
    <row r="24" spans="1:6" s="30" customFormat="1">
      <c r="A24" s="38"/>
      <c r="B24" s="38"/>
      <c r="C24" s="38" t="s">
        <v>119</v>
      </c>
      <c r="D24" s="75">
        <v>0</v>
      </c>
      <c r="E24" s="75">
        <v>250000</v>
      </c>
      <c r="F24" s="75">
        <v>603346.69999999995</v>
      </c>
    </row>
    <row r="25" spans="1:6" s="30" customFormat="1">
      <c r="A25" s="38"/>
      <c r="B25" s="38"/>
      <c r="C25" s="38" t="s">
        <v>120</v>
      </c>
      <c r="D25" s="75">
        <v>0</v>
      </c>
      <c r="E25" s="75">
        <v>200000</v>
      </c>
      <c r="F25" s="75">
        <v>429187.5</v>
      </c>
    </row>
    <row r="26" spans="1:6" s="30" customFormat="1">
      <c r="A26" s="38"/>
      <c r="B26" s="38"/>
      <c r="C26" s="38" t="s">
        <v>121</v>
      </c>
      <c r="D26" s="75">
        <v>200000</v>
      </c>
      <c r="E26" s="75">
        <v>715645.6</v>
      </c>
      <c r="F26" s="75">
        <v>1018224</v>
      </c>
    </row>
    <row r="27" spans="1:6" s="30" customFormat="1" ht="34.5">
      <c r="A27" s="38"/>
      <c r="B27" s="38"/>
      <c r="C27" s="38" t="s">
        <v>122</v>
      </c>
      <c r="D27" s="75">
        <f>+D28+D30+D29</f>
        <v>150000</v>
      </c>
      <c r="E27" s="75">
        <f t="shared" ref="E27:F27" si="7">+E28+E30+E29</f>
        <v>597422.1</v>
      </c>
      <c r="F27" s="75">
        <f t="shared" si="7"/>
        <v>934696.70000000007</v>
      </c>
    </row>
    <row r="28" spans="1:6" s="30" customFormat="1">
      <c r="A28" s="38"/>
      <c r="B28" s="38"/>
      <c r="C28" s="38" t="s">
        <v>123</v>
      </c>
      <c r="D28" s="75">
        <v>0</v>
      </c>
      <c r="E28" s="75">
        <v>233920.8</v>
      </c>
      <c r="F28" s="75">
        <v>486339.8</v>
      </c>
    </row>
    <row r="29" spans="1:6" s="30" customFormat="1">
      <c r="A29" s="38"/>
      <c r="B29" s="38"/>
      <c r="C29" s="38" t="s">
        <v>161</v>
      </c>
      <c r="D29" s="75">
        <v>0</v>
      </c>
      <c r="E29" s="75">
        <v>56930.9</v>
      </c>
      <c r="F29" s="75">
        <v>56930.9</v>
      </c>
    </row>
    <row r="30" spans="1:6" s="30" customFormat="1">
      <c r="A30" s="38"/>
      <c r="B30" s="38"/>
      <c r="C30" s="38" t="s">
        <v>124</v>
      </c>
      <c r="D30" s="75">
        <v>150000</v>
      </c>
      <c r="E30" s="75">
        <v>306570.40000000002</v>
      </c>
      <c r="F30" s="75">
        <v>391426</v>
      </c>
    </row>
    <row r="31" spans="1:6" s="30" customFormat="1">
      <c r="A31" s="38"/>
      <c r="B31" s="38"/>
      <c r="C31" s="38" t="s">
        <v>125</v>
      </c>
      <c r="D31" s="75">
        <f t="shared" ref="D31:E31" si="8">+D32</f>
        <v>0</v>
      </c>
      <c r="E31" s="75">
        <f t="shared" si="8"/>
        <v>86215.2</v>
      </c>
      <c r="F31" s="75">
        <f>+F32</f>
        <v>98675.4</v>
      </c>
    </row>
    <row r="32" spans="1:6" s="30" customFormat="1" ht="34.5">
      <c r="A32" s="38"/>
      <c r="B32" s="38"/>
      <c r="C32" s="38" t="s">
        <v>126</v>
      </c>
      <c r="D32" s="75">
        <v>0</v>
      </c>
      <c r="E32" s="75">
        <v>86215.2</v>
      </c>
      <c r="F32" s="75">
        <v>98675.4</v>
      </c>
    </row>
    <row r="33" spans="1:6" s="30" customFormat="1">
      <c r="A33" s="38"/>
      <c r="B33" s="38"/>
      <c r="C33" s="38" t="s">
        <v>127</v>
      </c>
      <c r="D33" s="75">
        <f t="shared" ref="D33:E33" si="9">+D34</f>
        <v>0</v>
      </c>
      <c r="E33" s="75">
        <f t="shared" si="9"/>
        <v>250000</v>
      </c>
      <c r="F33" s="75">
        <f>+F34</f>
        <v>652910.30000000005</v>
      </c>
    </row>
    <row r="34" spans="1:6" s="30" customFormat="1">
      <c r="A34" s="38"/>
      <c r="B34" s="38"/>
      <c r="C34" s="38" t="s">
        <v>128</v>
      </c>
      <c r="D34" s="75">
        <v>0</v>
      </c>
      <c r="E34" s="75">
        <v>250000</v>
      </c>
      <c r="F34" s="75">
        <v>652910.30000000005</v>
      </c>
    </row>
    <row r="35" spans="1:6" s="30" customFormat="1">
      <c r="A35" s="38"/>
      <c r="B35" s="38"/>
      <c r="C35" s="38" t="s">
        <v>129</v>
      </c>
      <c r="D35" s="75">
        <f t="shared" ref="D35:E35" si="10">+D36</f>
        <v>0</v>
      </c>
      <c r="E35" s="75">
        <f t="shared" si="10"/>
        <v>194440.5</v>
      </c>
      <c r="F35" s="75">
        <f>+F36</f>
        <v>382862.2</v>
      </c>
    </row>
    <row r="36" spans="1:6" s="30" customFormat="1">
      <c r="A36" s="38"/>
      <c r="B36" s="38"/>
      <c r="C36" s="38" t="s">
        <v>130</v>
      </c>
      <c r="D36" s="75">
        <v>0</v>
      </c>
      <c r="E36" s="75">
        <v>194440.5</v>
      </c>
      <c r="F36" s="75">
        <v>382862.2</v>
      </c>
    </row>
    <row r="37" spans="1:6" s="30" customFormat="1">
      <c r="A37" s="38"/>
      <c r="B37" s="38"/>
      <c r="C37" s="38" t="s">
        <v>131</v>
      </c>
      <c r="D37" s="75">
        <f t="shared" ref="D37:E37" si="11">+D38+D39</f>
        <v>0</v>
      </c>
      <c r="E37" s="75">
        <f t="shared" si="11"/>
        <v>495281</v>
      </c>
      <c r="F37" s="75">
        <f>+F38+F39</f>
        <v>1290741.2999999998</v>
      </c>
    </row>
    <row r="38" spans="1:6" s="30" customFormat="1">
      <c r="A38" s="38"/>
      <c r="B38" s="38"/>
      <c r="C38" s="38" t="s">
        <v>132</v>
      </c>
      <c r="D38" s="75">
        <v>0</v>
      </c>
      <c r="E38" s="75">
        <v>250000</v>
      </c>
      <c r="F38" s="75">
        <v>651828.1</v>
      </c>
    </row>
    <row r="39" spans="1:6" s="30" customFormat="1">
      <c r="A39" s="38"/>
      <c r="B39" s="38"/>
      <c r="C39" s="38" t="s">
        <v>133</v>
      </c>
      <c r="D39" s="75">
        <v>0</v>
      </c>
      <c r="E39" s="75">
        <v>245281</v>
      </c>
      <c r="F39" s="75">
        <v>638913.19999999995</v>
      </c>
    </row>
    <row r="40" spans="1:6" s="30" customFormat="1">
      <c r="A40" s="38"/>
      <c r="B40" s="38"/>
      <c r="C40" s="38" t="s">
        <v>134</v>
      </c>
      <c r="D40" s="75">
        <f t="shared" ref="D40:E40" si="12">+D41</f>
        <v>400000</v>
      </c>
      <c r="E40" s="75">
        <f t="shared" si="12"/>
        <v>1100000</v>
      </c>
      <c r="F40" s="75">
        <f>+F41</f>
        <v>1815777.2</v>
      </c>
    </row>
    <row r="41" spans="1:6" s="30" customFormat="1">
      <c r="A41" s="38"/>
      <c r="B41" s="38"/>
      <c r="C41" s="38" t="s">
        <v>152</v>
      </c>
      <c r="D41" s="75">
        <v>400000</v>
      </c>
      <c r="E41" s="75">
        <v>1100000</v>
      </c>
      <c r="F41" s="75">
        <v>1815777.2</v>
      </c>
    </row>
    <row r="42" spans="1:6" s="30" customFormat="1" ht="34.5">
      <c r="A42" s="36"/>
      <c r="B42" s="36">
        <v>2</v>
      </c>
      <c r="C42" s="36" t="s">
        <v>78</v>
      </c>
      <c r="D42" s="74">
        <f t="shared" ref="D42:E42" si="13">SUM(D43:D50)</f>
        <v>552807</v>
      </c>
      <c r="E42" s="74">
        <f t="shared" si="13"/>
        <v>2189683.4</v>
      </c>
      <c r="F42" s="74">
        <f>SUM(F43:F50)</f>
        <v>4518443.6000000006</v>
      </c>
    </row>
    <row r="43" spans="1:6" s="30" customFormat="1" ht="51.75">
      <c r="A43" s="38"/>
      <c r="B43" s="38"/>
      <c r="C43" s="38" t="s">
        <v>135</v>
      </c>
      <c r="D43" s="75">
        <v>0</v>
      </c>
      <c r="E43" s="75">
        <v>74119.7</v>
      </c>
      <c r="F43" s="75">
        <v>74119.7</v>
      </c>
    </row>
    <row r="44" spans="1:6" s="30" customFormat="1" ht="51.75">
      <c r="A44" s="38"/>
      <c r="B44" s="38"/>
      <c r="C44" s="38" t="s">
        <v>160</v>
      </c>
      <c r="D44" s="75">
        <v>0</v>
      </c>
      <c r="E44" s="75">
        <v>9664.5</v>
      </c>
      <c r="F44" s="75">
        <v>9664.5</v>
      </c>
    </row>
    <row r="45" spans="1:6" s="30" customFormat="1" ht="34.5">
      <c r="A45" s="38"/>
      <c r="B45" s="38"/>
      <c r="C45" s="38" t="s">
        <v>136</v>
      </c>
      <c r="D45" s="75">
        <v>0</v>
      </c>
      <c r="E45" s="75">
        <v>214569.4</v>
      </c>
      <c r="F45" s="75">
        <v>429138.8</v>
      </c>
    </row>
    <row r="46" spans="1:6" s="30" customFormat="1" ht="34.5">
      <c r="A46" s="38"/>
      <c r="B46" s="38"/>
      <c r="C46" s="38" t="s">
        <v>153</v>
      </c>
      <c r="D46" s="75">
        <v>200000</v>
      </c>
      <c r="E46" s="75">
        <f>333404.6+D46</f>
        <v>533404.6</v>
      </c>
      <c r="F46" s="75">
        <v>1049933.3</v>
      </c>
    </row>
    <row r="47" spans="1:6" s="30" customFormat="1">
      <c r="A47" s="38"/>
      <c r="B47" s="38"/>
      <c r="C47" s="38" t="s">
        <v>154</v>
      </c>
      <c r="D47" s="75">
        <v>0</v>
      </c>
      <c r="E47" s="75">
        <v>304018.59999999998</v>
      </c>
      <c r="F47" s="75">
        <v>760046.8</v>
      </c>
    </row>
    <row r="48" spans="1:6" s="30" customFormat="1" ht="51.75">
      <c r="A48" s="38"/>
      <c r="B48" s="38"/>
      <c r="C48" s="38" t="s">
        <v>137</v>
      </c>
      <c r="D48" s="75">
        <v>52807</v>
      </c>
      <c r="E48" s="75">
        <v>402807</v>
      </c>
      <c r="F48" s="75">
        <v>1188391.3</v>
      </c>
    </row>
    <row r="49" spans="1:7" s="30" customFormat="1" ht="34.5">
      <c r="A49" s="38"/>
      <c r="B49" s="38"/>
      <c r="C49" s="38" t="s">
        <v>138</v>
      </c>
      <c r="D49" s="75">
        <v>0</v>
      </c>
      <c r="E49" s="75">
        <v>151099.6</v>
      </c>
      <c r="F49" s="75">
        <v>302199.2</v>
      </c>
    </row>
    <row r="50" spans="1:7" s="30" customFormat="1" ht="34.5">
      <c r="A50" s="38"/>
      <c r="B50" s="38"/>
      <c r="C50" s="38" t="s">
        <v>155</v>
      </c>
      <c r="D50" s="75">
        <v>300000</v>
      </c>
      <c r="E50" s="75">
        <v>500000</v>
      </c>
      <c r="F50" s="75">
        <v>704950</v>
      </c>
    </row>
    <row r="51" spans="1:7" s="30" customFormat="1" ht="34.5">
      <c r="A51" s="36"/>
      <c r="B51" s="36">
        <v>3</v>
      </c>
      <c r="C51" s="36" t="s">
        <v>79</v>
      </c>
      <c r="D51" s="74">
        <f t="shared" ref="D51:E51" si="14">SUM(D52:D62)</f>
        <v>0</v>
      </c>
      <c r="E51" s="74">
        <f t="shared" si="14"/>
        <v>1502990.3</v>
      </c>
      <c r="F51" s="74">
        <f>SUM(F52:F62)</f>
        <v>2573840</v>
      </c>
    </row>
    <row r="52" spans="1:7" s="30" customFormat="1" ht="34.5">
      <c r="A52" s="38"/>
      <c r="B52" s="38"/>
      <c r="C52" s="38" t="s">
        <v>139</v>
      </c>
      <c r="D52" s="75">
        <v>0</v>
      </c>
      <c r="E52" s="75">
        <v>139949.29999999999</v>
      </c>
      <c r="F52" s="75">
        <v>139949.29999999999</v>
      </c>
    </row>
    <row r="53" spans="1:7" s="30" customFormat="1" ht="51.75">
      <c r="A53" s="38"/>
      <c r="B53" s="38"/>
      <c r="C53" s="38" t="s">
        <v>140</v>
      </c>
      <c r="D53" s="75">
        <v>0</v>
      </c>
      <c r="E53" s="75">
        <v>275839</v>
      </c>
      <c r="F53" s="75">
        <v>408606.9</v>
      </c>
    </row>
    <row r="54" spans="1:7" s="30" customFormat="1" ht="34.5">
      <c r="A54" s="38"/>
      <c r="B54" s="38"/>
      <c r="C54" s="38" t="s">
        <v>141</v>
      </c>
      <c r="D54" s="75">
        <v>0</v>
      </c>
      <c r="E54" s="75">
        <v>228140</v>
      </c>
      <c r="F54" s="75">
        <v>360686.6</v>
      </c>
    </row>
    <row r="55" spans="1:7" s="30" customFormat="1" ht="34.5">
      <c r="A55" s="38"/>
      <c r="B55" s="38"/>
      <c r="C55" s="38" t="s">
        <v>142</v>
      </c>
      <c r="D55" s="75">
        <v>0</v>
      </c>
      <c r="E55" s="75">
        <v>72208</v>
      </c>
      <c r="F55" s="75">
        <v>139060.79999999999</v>
      </c>
    </row>
    <row r="56" spans="1:7" s="30" customFormat="1" ht="51.75">
      <c r="A56" s="38"/>
      <c r="B56" s="38"/>
      <c r="C56" s="38" t="s">
        <v>143</v>
      </c>
      <c r="D56" s="75">
        <v>0</v>
      </c>
      <c r="E56" s="75">
        <v>194898.8</v>
      </c>
      <c r="F56" s="75">
        <v>324831.59999999998</v>
      </c>
    </row>
    <row r="57" spans="1:7" s="30" customFormat="1" ht="34.5">
      <c r="A57" s="38"/>
      <c r="B57" s="38"/>
      <c r="C57" s="38" t="s">
        <v>144</v>
      </c>
      <c r="D57" s="75">
        <v>0</v>
      </c>
      <c r="E57" s="75">
        <v>112850</v>
      </c>
      <c r="F57" s="75">
        <v>275802.90000000002</v>
      </c>
    </row>
    <row r="58" spans="1:7" s="30" customFormat="1" ht="34.5">
      <c r="A58" s="38"/>
      <c r="B58" s="38"/>
      <c r="C58" s="38" t="s">
        <v>145</v>
      </c>
      <c r="D58" s="75">
        <v>0</v>
      </c>
      <c r="E58" s="75">
        <v>76905</v>
      </c>
      <c r="F58" s="75">
        <v>188496</v>
      </c>
    </row>
    <row r="59" spans="1:7" s="30" customFormat="1" ht="34.5">
      <c r="A59" s="38"/>
      <c r="B59" s="38"/>
      <c r="C59" s="38" t="s">
        <v>157</v>
      </c>
      <c r="D59" s="75">
        <v>0</v>
      </c>
      <c r="E59" s="75">
        <v>73556.7</v>
      </c>
      <c r="F59" s="75">
        <v>163157.70000000001</v>
      </c>
    </row>
    <row r="60" spans="1:7" s="30" customFormat="1" ht="34.5">
      <c r="A60" s="38"/>
      <c r="B60" s="38"/>
      <c r="C60" s="38" t="s">
        <v>158</v>
      </c>
      <c r="D60" s="75">
        <v>0</v>
      </c>
      <c r="E60" s="75">
        <v>139589</v>
      </c>
      <c r="F60" s="75">
        <v>279178</v>
      </c>
    </row>
    <row r="61" spans="1:7" s="30" customFormat="1" ht="51.75">
      <c r="A61" s="38"/>
      <c r="B61" s="38"/>
      <c r="C61" s="38" t="s">
        <v>146</v>
      </c>
      <c r="D61" s="75">
        <v>0</v>
      </c>
      <c r="E61" s="75">
        <v>111553.3</v>
      </c>
      <c r="F61" s="75">
        <v>183311.1</v>
      </c>
    </row>
    <row r="62" spans="1:7" s="30" customFormat="1" ht="34.5">
      <c r="A62" s="38"/>
      <c r="B62" s="38"/>
      <c r="C62" s="38" t="s">
        <v>147</v>
      </c>
      <c r="D62" s="75">
        <v>0</v>
      </c>
      <c r="E62" s="75">
        <v>77501.2</v>
      </c>
      <c r="F62" s="75">
        <v>110759.1</v>
      </c>
    </row>
    <row r="63" spans="1:7" s="29" customFormat="1" ht="34.5">
      <c r="A63" s="36"/>
      <c r="B63" s="72"/>
      <c r="C63" s="71" t="s">
        <v>46</v>
      </c>
      <c r="D63" s="74">
        <f>+D65</f>
        <v>-1302807</v>
      </c>
      <c r="E63" s="74">
        <f t="shared" ref="E63:F63" si="15">+E65</f>
        <v>-8773518.3000000007</v>
      </c>
      <c r="F63" s="74">
        <f t="shared" si="15"/>
        <v>-17372232.199999999</v>
      </c>
      <c r="G63" s="30"/>
    </row>
    <row r="64" spans="1:7">
      <c r="A64" s="38"/>
      <c r="B64" s="38"/>
      <c r="C64" s="150" t="s">
        <v>26</v>
      </c>
      <c r="D64" s="93"/>
      <c r="E64" s="93"/>
      <c r="F64" s="93"/>
      <c r="G64" s="30"/>
    </row>
    <row r="65" spans="1:6" s="30" customFormat="1">
      <c r="A65" s="39"/>
      <c r="B65" s="39"/>
      <c r="C65" s="71" t="s">
        <v>49</v>
      </c>
      <c r="D65" s="94">
        <f>-D51-D42-D17-D66</f>
        <v>-1302807</v>
      </c>
      <c r="E65" s="94">
        <f t="shared" ref="E65:F65" si="16">-E51-E42-E17-E66</f>
        <v>-8773518.3000000007</v>
      </c>
      <c r="F65" s="94">
        <f t="shared" si="16"/>
        <v>-17372232.199999999</v>
      </c>
    </row>
    <row r="66" spans="1:6" s="30" customFormat="1" ht="24.75" customHeight="1">
      <c r="A66" s="39">
        <v>1049</v>
      </c>
      <c r="B66" s="39">
        <v>21002</v>
      </c>
      <c r="C66" s="70" t="s">
        <v>80</v>
      </c>
      <c r="D66" s="74">
        <f>+D68</f>
        <v>0</v>
      </c>
      <c r="E66" s="74">
        <f t="shared" ref="E66:F66" si="17">+E68</f>
        <v>138080.20000000001</v>
      </c>
      <c r="F66" s="74">
        <f t="shared" si="17"/>
        <v>217149.9</v>
      </c>
    </row>
    <row r="67" spans="1:6" s="30" customFormat="1">
      <c r="A67" s="39"/>
      <c r="B67" s="73"/>
      <c r="C67" s="150" t="s">
        <v>26</v>
      </c>
      <c r="D67" s="75"/>
      <c r="E67" s="75"/>
      <c r="F67" s="75"/>
    </row>
    <row r="68" spans="1:6" s="30" customFormat="1" ht="35.25" customHeight="1">
      <c r="A68" s="39"/>
      <c r="B68" s="72"/>
      <c r="C68" s="71" t="s">
        <v>48</v>
      </c>
      <c r="D68" s="74">
        <f>SUM(D70:D71)</f>
        <v>0</v>
      </c>
      <c r="E68" s="74">
        <f>SUM(E70:E71)</f>
        <v>138080.20000000001</v>
      </c>
      <c r="F68" s="74">
        <f>SUM(F70:F71)</f>
        <v>217149.9</v>
      </c>
    </row>
    <row r="69" spans="1:6" s="29" customFormat="1">
      <c r="A69" s="41"/>
      <c r="B69" s="41"/>
      <c r="C69" s="150" t="s">
        <v>42</v>
      </c>
      <c r="D69" s="76"/>
      <c r="E69" s="76"/>
      <c r="F69" s="76"/>
    </row>
    <row r="70" spans="1:6" s="30" customFormat="1" ht="34.5" customHeight="1">
      <c r="A70" s="39"/>
      <c r="B70" s="73"/>
      <c r="C70" s="152" t="s">
        <v>156</v>
      </c>
      <c r="D70" s="75">
        <v>0</v>
      </c>
      <c r="E70" s="75">
        <v>59010.5</v>
      </c>
      <c r="F70" s="75">
        <v>59010.5</v>
      </c>
    </row>
    <row r="71" spans="1:6" s="30" customFormat="1" ht="34.5" customHeight="1">
      <c r="A71" s="39"/>
      <c r="B71" s="73"/>
      <c r="C71" s="152" t="s">
        <v>148</v>
      </c>
      <c r="D71" s="75">
        <v>0</v>
      </c>
      <c r="E71" s="75">
        <v>79069.7</v>
      </c>
      <c r="F71" s="75">
        <v>158139.4</v>
      </c>
    </row>
  </sheetData>
  <mergeCells count="5">
    <mergeCell ref="A7:B7"/>
    <mergeCell ref="C7:C8"/>
    <mergeCell ref="D7:F7"/>
    <mergeCell ref="A4:F4"/>
    <mergeCell ref="A5:F5"/>
  </mergeCells>
  <printOptions horizontalCentered="1"/>
  <pageMargins left="0.17" right="0.17" top="0.28999999999999998" bottom="0.46" header="0.17" footer="0.18"/>
  <pageSetup paperSize="9" scale="93" firstPageNumber="236" orientation="landscape" horizontalDpi="4294967294" verticalDpi="4294967294" r:id="rId1"/>
  <ignoredErrors>
    <ignoredError sqref="F9:F10 F12 D12 D9:D10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opLeftCell="A28" zoomScaleNormal="100" zoomScaleSheetLayoutView="100" workbookViewId="0">
      <selection activeCell="E33" sqref="A1:E33"/>
    </sheetView>
  </sheetViews>
  <sheetFormatPr defaultRowHeight="13.5"/>
  <cols>
    <col min="1" max="1" width="28.5703125" style="54" customWidth="1"/>
    <col min="2" max="2" width="47.5703125" style="54" customWidth="1"/>
    <col min="3" max="3" width="17" style="54" bestFit="1" customWidth="1"/>
    <col min="4" max="5" width="14.7109375" style="54" bestFit="1" customWidth="1"/>
    <col min="6" max="16384" width="9.140625" style="54"/>
  </cols>
  <sheetData>
    <row r="1" spans="1:5" ht="14.25">
      <c r="E1" s="55" t="s">
        <v>93</v>
      </c>
    </row>
    <row r="2" spans="1:5" ht="47.25" customHeight="1">
      <c r="C2" s="211" t="s">
        <v>83</v>
      </c>
      <c r="D2" s="211"/>
      <c r="E2" s="211"/>
    </row>
    <row r="3" spans="1:5" ht="43.5" customHeight="1">
      <c r="A3" s="213" t="s">
        <v>100</v>
      </c>
      <c r="B3" s="213"/>
      <c r="C3" s="213"/>
      <c r="D3" s="213"/>
      <c r="E3" s="213"/>
    </row>
    <row r="5" spans="1:5" ht="24" customHeight="1">
      <c r="A5" s="214" t="s">
        <v>45</v>
      </c>
      <c r="B5" s="215"/>
      <c r="C5" s="215"/>
      <c r="D5" s="215"/>
      <c r="E5" s="216"/>
    </row>
    <row r="6" spans="1:5" ht="14.25">
      <c r="A6" s="217" t="s">
        <v>43</v>
      </c>
      <c r="B6" s="217"/>
      <c r="C6" s="217"/>
      <c r="D6" s="217"/>
      <c r="E6" s="217"/>
    </row>
    <row r="7" spans="1:5" ht="14.25">
      <c r="A7" s="91" t="s">
        <v>12</v>
      </c>
      <c r="B7" s="217" t="s">
        <v>13</v>
      </c>
      <c r="C7" s="217"/>
      <c r="D7" s="217"/>
      <c r="E7" s="217"/>
    </row>
    <row r="8" spans="1:5" ht="16.5">
      <c r="A8" s="56" t="s">
        <v>61</v>
      </c>
      <c r="B8" s="212" t="s">
        <v>62</v>
      </c>
      <c r="C8" s="212"/>
      <c r="D8" s="212"/>
      <c r="E8" s="212"/>
    </row>
    <row r="9" spans="1:5" ht="14.25">
      <c r="A9" s="217" t="s">
        <v>14</v>
      </c>
      <c r="B9" s="217"/>
      <c r="C9" s="217"/>
      <c r="D9" s="217"/>
      <c r="E9" s="217"/>
    </row>
    <row r="10" spans="1:5" ht="37.5" customHeight="1">
      <c r="A10" s="57" t="s">
        <v>15</v>
      </c>
      <c r="B10" s="56" t="s">
        <v>61</v>
      </c>
      <c r="C10" s="207" t="s">
        <v>76</v>
      </c>
      <c r="D10" s="208"/>
      <c r="E10" s="209"/>
    </row>
    <row r="11" spans="1:5" ht="20.25" customHeight="1">
      <c r="A11" s="57" t="s">
        <v>16</v>
      </c>
      <c r="B11" s="56" t="s">
        <v>64</v>
      </c>
      <c r="C11" s="90" t="s">
        <v>82</v>
      </c>
      <c r="D11" s="90" t="s">
        <v>2</v>
      </c>
      <c r="E11" s="90" t="s">
        <v>3</v>
      </c>
    </row>
    <row r="12" spans="1:5" ht="45.75" customHeight="1">
      <c r="A12" s="57" t="s">
        <v>17</v>
      </c>
      <c r="B12" s="56" t="s">
        <v>65</v>
      </c>
      <c r="C12" s="57"/>
      <c r="D12" s="83"/>
      <c r="E12" s="57"/>
    </row>
    <row r="13" spans="1:5" ht="77.25" customHeight="1">
      <c r="A13" s="57" t="s">
        <v>18</v>
      </c>
      <c r="B13" s="56" t="s">
        <v>159</v>
      </c>
      <c r="C13" s="57"/>
      <c r="D13" s="83"/>
      <c r="E13" s="57"/>
    </row>
    <row r="14" spans="1:5" ht="54.75" customHeight="1">
      <c r="A14" s="57" t="s">
        <v>19</v>
      </c>
      <c r="B14" s="56" t="s">
        <v>66</v>
      </c>
      <c r="C14" s="57"/>
      <c r="D14" s="83"/>
      <c r="E14" s="57"/>
    </row>
    <row r="15" spans="1:5" ht="16.5">
      <c r="A15" s="210" t="s">
        <v>20</v>
      </c>
      <c r="B15" s="210"/>
      <c r="C15" s="57"/>
      <c r="D15" s="83"/>
      <c r="E15" s="58"/>
    </row>
    <row r="16" spans="1:5" ht="33" customHeight="1">
      <c r="A16" s="212" t="s">
        <v>67</v>
      </c>
      <c r="B16" s="212"/>
      <c r="C16" s="59"/>
      <c r="D16" s="59"/>
      <c r="E16" s="78">
        <v>185.33</v>
      </c>
    </row>
    <row r="17" spans="1:5" ht="21.75" customHeight="1">
      <c r="A17" s="212" t="s">
        <v>68</v>
      </c>
      <c r="B17" s="212"/>
      <c r="C17" s="59"/>
      <c r="D17" s="59"/>
      <c r="E17" s="61">
        <v>97.26</v>
      </c>
    </row>
    <row r="18" spans="1:5" ht="21.75" customHeight="1">
      <c r="A18" s="212" t="s">
        <v>69</v>
      </c>
      <c r="B18" s="212"/>
      <c r="C18" s="59"/>
      <c r="D18" s="59"/>
      <c r="E18" s="63">
        <v>55.57</v>
      </c>
    </row>
    <row r="19" spans="1:5" ht="21.75" customHeight="1">
      <c r="A19" s="212" t="s">
        <v>70</v>
      </c>
      <c r="B19" s="212"/>
      <c r="C19" s="62"/>
      <c r="D19" s="62"/>
      <c r="E19" s="60">
        <v>32.5</v>
      </c>
    </row>
    <row r="20" spans="1:5" ht="21.75" customHeight="1">
      <c r="A20" s="212" t="s">
        <v>71</v>
      </c>
      <c r="B20" s="212"/>
      <c r="C20" s="59"/>
      <c r="D20" s="59"/>
      <c r="E20" s="59"/>
    </row>
    <row r="21" spans="1:5" ht="16.5">
      <c r="A21" s="206" t="s">
        <v>21</v>
      </c>
      <c r="B21" s="206"/>
      <c r="C21" s="99">
        <f>-C33</f>
        <v>0</v>
      </c>
      <c r="D21" s="99">
        <f t="shared" ref="D21:E21" si="0">-D33</f>
        <v>-138080.20000000001</v>
      </c>
      <c r="E21" s="99">
        <f t="shared" si="0"/>
        <v>-217149.9</v>
      </c>
    </row>
    <row r="23" spans="1:5" ht="27.75" customHeight="1">
      <c r="A23" s="97" t="s">
        <v>15</v>
      </c>
      <c r="B23" s="96" t="s">
        <v>61</v>
      </c>
      <c r="C23" s="207" t="s">
        <v>76</v>
      </c>
      <c r="D23" s="208"/>
      <c r="E23" s="209"/>
    </row>
    <row r="24" spans="1:5" ht="18.75" customHeight="1">
      <c r="A24" s="97" t="s">
        <v>16</v>
      </c>
      <c r="B24" s="96" t="s">
        <v>87</v>
      </c>
      <c r="C24" s="98" t="s">
        <v>82</v>
      </c>
      <c r="D24" s="98" t="s">
        <v>2</v>
      </c>
      <c r="E24" s="98" t="s">
        <v>3</v>
      </c>
    </row>
    <row r="25" spans="1:5" ht="19.5" customHeight="1">
      <c r="A25" s="97" t="s">
        <v>17</v>
      </c>
      <c r="B25" s="96" t="s">
        <v>88</v>
      </c>
      <c r="C25" s="97"/>
      <c r="D25" s="97"/>
      <c r="E25" s="97"/>
    </row>
    <row r="26" spans="1:5" ht="33">
      <c r="A26" s="97" t="s">
        <v>18</v>
      </c>
      <c r="B26" s="96" t="s">
        <v>89</v>
      </c>
      <c r="C26" s="97"/>
      <c r="D26" s="97"/>
      <c r="E26" s="97"/>
    </row>
    <row r="27" spans="1:5" ht="49.5">
      <c r="A27" s="97" t="s">
        <v>19</v>
      </c>
      <c r="B27" s="96" t="s">
        <v>66</v>
      </c>
      <c r="C27" s="97"/>
      <c r="D27" s="97"/>
      <c r="E27" s="97"/>
    </row>
    <row r="28" spans="1:5" ht="16.5">
      <c r="A28" s="210" t="s">
        <v>20</v>
      </c>
      <c r="B28" s="210"/>
      <c r="C28" s="97"/>
      <c r="D28" s="97"/>
      <c r="E28" s="58"/>
    </row>
    <row r="29" spans="1:5" ht="16.5" customHeight="1">
      <c r="A29" s="204" t="s">
        <v>90</v>
      </c>
      <c r="B29" s="205"/>
      <c r="C29" s="59"/>
      <c r="D29" s="59"/>
      <c r="E29" s="78">
        <v>2</v>
      </c>
    </row>
    <row r="30" spans="1:5" ht="16.5" customHeight="1">
      <c r="A30" s="204" t="s">
        <v>91</v>
      </c>
      <c r="B30" s="205"/>
      <c r="C30" s="59"/>
      <c r="D30" s="59"/>
      <c r="E30" s="61">
        <v>2</v>
      </c>
    </row>
    <row r="31" spans="1:5" ht="16.5" customHeight="1">
      <c r="A31" s="204" t="s">
        <v>92</v>
      </c>
      <c r="B31" s="205"/>
      <c r="C31" s="59"/>
      <c r="D31" s="59"/>
      <c r="E31" s="63"/>
    </row>
    <row r="32" spans="1:5" ht="16.5" customHeight="1">
      <c r="A32" s="204" t="s">
        <v>71</v>
      </c>
      <c r="B32" s="205"/>
      <c r="C32" s="62"/>
      <c r="D32" s="62"/>
      <c r="E32" s="60"/>
    </row>
    <row r="33" spans="1:5" ht="16.5">
      <c r="A33" s="206" t="s">
        <v>21</v>
      </c>
      <c r="B33" s="206"/>
      <c r="C33" s="99">
        <f>+'3'!G35</f>
        <v>0</v>
      </c>
      <c r="D33" s="99">
        <f>+'3'!H35</f>
        <v>138080.20000000001</v>
      </c>
      <c r="E33" s="99">
        <f>+'3'!I35</f>
        <v>217149.9</v>
      </c>
    </row>
  </sheetData>
  <mergeCells count="22">
    <mergeCell ref="A19:B19"/>
    <mergeCell ref="A20:B20"/>
    <mergeCell ref="A21:B21"/>
    <mergeCell ref="A9:E9"/>
    <mergeCell ref="A15:B15"/>
    <mergeCell ref="A16:B16"/>
    <mergeCell ref="A17:B17"/>
    <mergeCell ref="A18:B18"/>
    <mergeCell ref="C10:E10"/>
    <mergeCell ref="C2:E2"/>
    <mergeCell ref="B8:E8"/>
    <mergeCell ref="A3:E3"/>
    <mergeCell ref="A5:E5"/>
    <mergeCell ref="A6:E6"/>
    <mergeCell ref="B7:E7"/>
    <mergeCell ref="A32:B32"/>
    <mergeCell ref="A33:B33"/>
    <mergeCell ref="C23:E23"/>
    <mergeCell ref="A28:B28"/>
    <mergeCell ref="A29:B29"/>
    <mergeCell ref="A30:B30"/>
    <mergeCell ref="A31:B31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ignoredErrors>
    <ignoredError sqref="B10:B11 A8 B23:B2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zoomScaleNormal="100" zoomScaleSheetLayoutView="85" workbookViewId="0">
      <selection activeCell="E54" sqref="A1:E54"/>
    </sheetView>
  </sheetViews>
  <sheetFormatPr defaultColWidth="8.28515625" defaultRowHeight="12.75"/>
  <cols>
    <col min="1" max="1" width="28.5703125" style="64" customWidth="1"/>
    <col min="2" max="2" width="66" style="64" customWidth="1"/>
    <col min="3" max="5" width="18.7109375" style="68" customWidth="1"/>
    <col min="6" max="16384" width="8.28515625" style="64"/>
  </cols>
  <sheetData>
    <row r="1" spans="1:5" ht="14.25">
      <c r="C1" s="54"/>
      <c r="D1" s="54"/>
      <c r="E1" s="55" t="s">
        <v>94</v>
      </c>
    </row>
    <row r="2" spans="1:5" ht="36" customHeight="1">
      <c r="C2" s="211" t="s">
        <v>84</v>
      </c>
      <c r="D2" s="211"/>
      <c r="E2" s="211"/>
    </row>
    <row r="4" spans="1:5" ht="48.75" customHeight="1">
      <c r="A4" s="218" t="s">
        <v>101</v>
      </c>
      <c r="B4" s="218"/>
      <c r="C4" s="218"/>
      <c r="D4" s="218"/>
      <c r="E4" s="218"/>
    </row>
    <row r="5" spans="1:5" ht="21.75" customHeight="1">
      <c r="A5" s="65"/>
      <c r="B5" s="65"/>
      <c r="C5" s="65"/>
      <c r="D5" s="82"/>
      <c r="E5" s="65" t="s">
        <v>73</v>
      </c>
    </row>
    <row r="6" spans="1:5" ht="20.45" customHeight="1">
      <c r="A6" s="219" t="s">
        <v>45</v>
      </c>
      <c r="B6" s="219"/>
      <c r="C6" s="219"/>
      <c r="D6" s="219"/>
      <c r="E6" s="219"/>
    </row>
    <row r="7" spans="1:5" ht="21.75" customHeight="1">
      <c r="A7" s="217" t="s">
        <v>74</v>
      </c>
      <c r="B7" s="217"/>
      <c r="C7" s="217"/>
      <c r="D7" s="217"/>
      <c r="E7" s="217"/>
    </row>
    <row r="8" spans="1:5" ht="14.25">
      <c r="A8" s="91" t="s">
        <v>12</v>
      </c>
      <c r="B8" s="217" t="s">
        <v>13</v>
      </c>
      <c r="C8" s="217"/>
      <c r="D8" s="217"/>
      <c r="E8" s="217"/>
    </row>
    <row r="9" spans="1:5" ht="18.75" customHeight="1">
      <c r="A9" s="56" t="s">
        <v>61</v>
      </c>
      <c r="B9" s="212" t="s">
        <v>62</v>
      </c>
      <c r="C9" s="212"/>
      <c r="D9" s="212"/>
      <c r="E9" s="212"/>
    </row>
    <row r="10" spans="1:5" ht="14.25">
      <c r="A10" s="217" t="s">
        <v>14</v>
      </c>
      <c r="B10" s="217"/>
      <c r="C10" s="217"/>
      <c r="D10" s="217"/>
      <c r="E10" s="217"/>
    </row>
    <row r="11" spans="1:5" ht="33" customHeight="1">
      <c r="A11" s="57" t="s">
        <v>15</v>
      </c>
      <c r="B11" s="56" t="s">
        <v>61</v>
      </c>
      <c r="C11" s="220" t="s">
        <v>63</v>
      </c>
      <c r="D11" s="220"/>
      <c r="E11" s="220"/>
    </row>
    <row r="12" spans="1:5" ht="16.5">
      <c r="A12" s="57" t="s">
        <v>16</v>
      </c>
      <c r="B12" s="56" t="s">
        <v>64</v>
      </c>
      <c r="C12" s="90" t="s">
        <v>82</v>
      </c>
      <c r="D12" s="90" t="s">
        <v>2</v>
      </c>
      <c r="E12" s="90" t="s">
        <v>3</v>
      </c>
    </row>
    <row r="13" spans="1:5" ht="21.75" customHeight="1">
      <c r="A13" s="57" t="s">
        <v>17</v>
      </c>
      <c r="B13" s="56" t="s">
        <v>65</v>
      </c>
      <c r="C13" s="221"/>
      <c r="D13" s="221"/>
      <c r="E13" s="221"/>
    </row>
    <row r="14" spans="1:5" ht="55.5" customHeight="1">
      <c r="A14" s="57" t="s">
        <v>18</v>
      </c>
      <c r="B14" s="56" t="s">
        <v>159</v>
      </c>
      <c r="C14" s="222"/>
      <c r="D14" s="222"/>
      <c r="E14" s="222"/>
    </row>
    <row r="15" spans="1:5" ht="36.75" customHeight="1">
      <c r="A15" s="57" t="s">
        <v>19</v>
      </c>
      <c r="B15" s="56" t="s">
        <v>66</v>
      </c>
      <c r="C15" s="223"/>
      <c r="D15" s="223"/>
      <c r="E15" s="223"/>
    </row>
    <row r="16" spans="1:5" ht="26.25" customHeight="1">
      <c r="A16" s="210" t="s">
        <v>20</v>
      </c>
      <c r="B16" s="210"/>
      <c r="C16" s="57"/>
      <c r="D16" s="83"/>
      <c r="E16" s="57"/>
    </row>
    <row r="17" spans="1:5" ht="21.75" customHeight="1">
      <c r="A17" s="212" t="s">
        <v>67</v>
      </c>
      <c r="B17" s="212"/>
      <c r="C17" s="59"/>
      <c r="D17" s="59"/>
      <c r="E17" s="102">
        <f>+E18+E19+E20</f>
        <v>185.33</v>
      </c>
    </row>
    <row r="18" spans="1:5" ht="21" customHeight="1">
      <c r="A18" s="212" t="s">
        <v>68</v>
      </c>
      <c r="B18" s="212"/>
      <c r="C18" s="59"/>
      <c r="D18" s="59"/>
      <c r="E18" s="66">
        <v>97.26</v>
      </c>
    </row>
    <row r="19" spans="1:5" ht="21" customHeight="1">
      <c r="A19" s="212" t="s">
        <v>69</v>
      </c>
      <c r="B19" s="212"/>
      <c r="C19" s="59"/>
      <c r="D19" s="59"/>
      <c r="E19" s="66">
        <v>55.57</v>
      </c>
    </row>
    <row r="20" spans="1:5" ht="21" customHeight="1">
      <c r="A20" s="212" t="s">
        <v>70</v>
      </c>
      <c r="B20" s="212"/>
      <c r="C20" s="59"/>
      <c r="D20" s="59"/>
      <c r="E20" s="66">
        <v>32.5</v>
      </c>
    </row>
    <row r="21" spans="1:5" ht="21" customHeight="1">
      <c r="A21" s="212" t="s">
        <v>71</v>
      </c>
      <c r="B21" s="212"/>
      <c r="C21" s="67"/>
      <c r="D21" s="67"/>
      <c r="E21" s="66"/>
    </row>
    <row r="22" spans="1:5" ht="21" customHeight="1">
      <c r="A22" s="206" t="s">
        <v>21</v>
      </c>
      <c r="B22" s="206"/>
      <c r="C22" s="66">
        <f>+'5'!D15</f>
        <v>1302807</v>
      </c>
      <c r="D22" s="66">
        <f>+'5'!E15</f>
        <v>8635438.1000000015</v>
      </c>
      <c r="E22" s="66">
        <f>+'5'!F15</f>
        <v>17155082.300000001</v>
      </c>
    </row>
    <row r="23" spans="1:5" ht="7.5" customHeight="1">
      <c r="A23" s="97"/>
      <c r="B23" s="97"/>
      <c r="C23" s="66"/>
      <c r="D23" s="66"/>
      <c r="E23" s="66"/>
    </row>
    <row r="24" spans="1:5" ht="33" customHeight="1">
      <c r="A24" s="97" t="s">
        <v>15</v>
      </c>
      <c r="B24" s="96" t="s">
        <v>61</v>
      </c>
      <c r="C24" s="220" t="s">
        <v>63</v>
      </c>
      <c r="D24" s="220"/>
      <c r="E24" s="220"/>
    </row>
    <row r="25" spans="1:5" ht="21.75" customHeight="1">
      <c r="A25" s="97" t="s">
        <v>16</v>
      </c>
      <c r="B25" s="96" t="s">
        <v>87</v>
      </c>
      <c r="C25" s="98" t="s">
        <v>82</v>
      </c>
      <c r="D25" s="98" t="s">
        <v>2</v>
      </c>
      <c r="E25" s="98" t="s">
        <v>3</v>
      </c>
    </row>
    <row r="26" spans="1:5" ht="22.5" customHeight="1">
      <c r="A26" s="97" t="s">
        <v>17</v>
      </c>
      <c r="B26" s="96" t="s">
        <v>88</v>
      </c>
      <c r="C26" s="221"/>
      <c r="D26" s="221"/>
      <c r="E26" s="221"/>
    </row>
    <row r="27" spans="1:5" ht="36.75" customHeight="1">
      <c r="A27" s="97" t="s">
        <v>18</v>
      </c>
      <c r="B27" s="96" t="s">
        <v>89</v>
      </c>
      <c r="C27" s="222"/>
      <c r="D27" s="222"/>
      <c r="E27" s="222"/>
    </row>
    <row r="28" spans="1:5" ht="36.75" customHeight="1">
      <c r="A28" s="97" t="s">
        <v>19</v>
      </c>
      <c r="B28" s="96" t="s">
        <v>66</v>
      </c>
      <c r="C28" s="223"/>
      <c r="D28" s="223"/>
      <c r="E28" s="223"/>
    </row>
    <row r="29" spans="1:5" ht="17.25" customHeight="1">
      <c r="A29" s="210" t="s">
        <v>20</v>
      </c>
      <c r="B29" s="210"/>
      <c r="C29" s="97"/>
      <c r="D29" s="97"/>
      <c r="E29" s="97"/>
    </row>
    <row r="30" spans="1:5" ht="18.75" customHeight="1">
      <c r="A30" s="204" t="s">
        <v>90</v>
      </c>
      <c r="B30" s="205"/>
      <c r="C30" s="59"/>
      <c r="D30" s="59"/>
      <c r="E30" s="103">
        <f>+E31+E32</f>
        <v>2</v>
      </c>
    </row>
    <row r="31" spans="1:5" ht="18.75" customHeight="1">
      <c r="A31" s="204" t="s">
        <v>91</v>
      </c>
      <c r="B31" s="205"/>
      <c r="C31" s="59"/>
      <c r="D31" s="59"/>
      <c r="E31" s="103">
        <v>2</v>
      </c>
    </row>
    <row r="32" spans="1:5" ht="18.75" customHeight="1">
      <c r="A32" s="204" t="s">
        <v>92</v>
      </c>
      <c r="B32" s="205"/>
      <c r="C32" s="59"/>
      <c r="D32" s="59"/>
      <c r="E32" s="80"/>
    </row>
    <row r="33" spans="1:5" ht="18.75" customHeight="1">
      <c r="A33" s="204" t="s">
        <v>71</v>
      </c>
      <c r="B33" s="205"/>
      <c r="C33" s="59"/>
      <c r="D33" s="59"/>
      <c r="E33" s="66"/>
    </row>
    <row r="34" spans="1:5" ht="18.75" customHeight="1">
      <c r="A34" s="224" t="s">
        <v>21</v>
      </c>
      <c r="B34" s="225"/>
      <c r="C34" s="66">
        <f>+'6'!C33</f>
        <v>0</v>
      </c>
      <c r="D34" s="66">
        <f>+'6'!D33</f>
        <v>138080.20000000001</v>
      </c>
      <c r="E34" s="66">
        <f>+'6'!E33</f>
        <v>217149.9</v>
      </c>
    </row>
    <row r="36" spans="1:5" ht="14.25">
      <c r="E36" s="69" t="s">
        <v>75</v>
      </c>
    </row>
    <row r="37" spans="1:5" ht="20.45" customHeight="1">
      <c r="A37" s="226" t="s">
        <v>49</v>
      </c>
      <c r="B37" s="226"/>
      <c r="C37" s="226"/>
      <c r="D37" s="226"/>
      <c r="E37" s="226"/>
    </row>
    <row r="38" spans="1:5" ht="21.75" customHeight="1">
      <c r="A38" s="227" t="s">
        <v>74</v>
      </c>
      <c r="B38" s="227"/>
      <c r="C38" s="227"/>
      <c r="D38" s="227"/>
      <c r="E38" s="227"/>
    </row>
    <row r="39" spans="1:5" s="68" customFormat="1" ht="14.25">
      <c r="A39" s="91" t="s">
        <v>12</v>
      </c>
      <c r="B39" s="217" t="s">
        <v>13</v>
      </c>
      <c r="C39" s="217"/>
      <c r="D39" s="217"/>
      <c r="E39" s="217"/>
    </row>
    <row r="40" spans="1:5" ht="18.75" customHeight="1">
      <c r="A40" s="56" t="s">
        <v>61</v>
      </c>
      <c r="B40" s="212" t="s">
        <v>62</v>
      </c>
      <c r="C40" s="212"/>
      <c r="D40" s="212"/>
      <c r="E40" s="212"/>
    </row>
    <row r="41" spans="1:5" s="68" customFormat="1" ht="14.25">
      <c r="A41" s="217" t="s">
        <v>14</v>
      </c>
      <c r="B41" s="217"/>
      <c r="C41" s="217"/>
      <c r="D41" s="217"/>
      <c r="E41" s="217"/>
    </row>
    <row r="42" spans="1:5" ht="31.5" customHeight="1">
      <c r="A42" s="57"/>
      <c r="B42" s="57"/>
      <c r="C42" s="207" t="s">
        <v>63</v>
      </c>
      <c r="D42" s="208"/>
      <c r="E42" s="209"/>
    </row>
    <row r="43" spans="1:5" ht="20.25" customHeight="1">
      <c r="A43" s="57" t="s">
        <v>15</v>
      </c>
      <c r="B43" s="56" t="s">
        <v>61</v>
      </c>
      <c r="C43" s="90" t="s">
        <v>82</v>
      </c>
      <c r="D43" s="90" t="s">
        <v>2</v>
      </c>
      <c r="E43" s="90" t="s">
        <v>3</v>
      </c>
    </row>
    <row r="44" spans="1:5" ht="16.5">
      <c r="A44" s="57" t="s">
        <v>16</v>
      </c>
      <c r="B44" s="56" t="s">
        <v>64</v>
      </c>
      <c r="C44" s="221"/>
      <c r="D44" s="221"/>
      <c r="E44" s="221"/>
    </row>
    <row r="45" spans="1:5" ht="21" customHeight="1">
      <c r="A45" s="57" t="s">
        <v>17</v>
      </c>
      <c r="B45" s="56" t="s">
        <v>65</v>
      </c>
      <c r="C45" s="222"/>
      <c r="D45" s="222"/>
      <c r="E45" s="222"/>
    </row>
    <row r="46" spans="1:5" ht="54" customHeight="1">
      <c r="A46" s="57" t="s">
        <v>18</v>
      </c>
      <c r="B46" s="56" t="s">
        <v>159</v>
      </c>
      <c r="C46" s="222"/>
      <c r="D46" s="222"/>
      <c r="E46" s="222"/>
    </row>
    <row r="47" spans="1:5" ht="36.75" customHeight="1">
      <c r="A47" s="57" t="s">
        <v>19</v>
      </c>
      <c r="B47" s="56" t="s">
        <v>66</v>
      </c>
      <c r="C47" s="223"/>
      <c r="D47" s="223"/>
      <c r="E47" s="223"/>
    </row>
    <row r="48" spans="1:5" ht="18.75" customHeight="1">
      <c r="A48" s="210" t="s">
        <v>20</v>
      </c>
      <c r="B48" s="210"/>
      <c r="C48" s="57"/>
      <c r="D48" s="83"/>
      <c r="E48" s="57"/>
    </row>
    <row r="49" spans="1:5" ht="22.5" customHeight="1">
      <c r="A49" s="212" t="s">
        <v>67</v>
      </c>
      <c r="B49" s="212"/>
      <c r="C49" s="59"/>
      <c r="D49" s="59"/>
      <c r="E49" s="79"/>
    </row>
    <row r="50" spans="1:5" ht="21" customHeight="1">
      <c r="A50" s="212" t="s">
        <v>68</v>
      </c>
      <c r="B50" s="212"/>
      <c r="C50" s="59"/>
      <c r="D50" s="59"/>
      <c r="E50" s="79"/>
    </row>
    <row r="51" spans="1:5" ht="21" customHeight="1">
      <c r="A51" s="212" t="s">
        <v>69</v>
      </c>
      <c r="B51" s="212"/>
      <c r="C51" s="59"/>
      <c r="D51" s="59"/>
      <c r="E51" s="80"/>
    </row>
    <row r="52" spans="1:5" ht="21" customHeight="1">
      <c r="A52" s="212" t="s">
        <v>70</v>
      </c>
      <c r="B52" s="212"/>
      <c r="C52" s="59"/>
      <c r="D52" s="59"/>
      <c r="E52" s="79"/>
    </row>
    <row r="53" spans="1:5" ht="21" customHeight="1">
      <c r="A53" s="212" t="s">
        <v>71</v>
      </c>
      <c r="B53" s="212"/>
      <c r="C53" s="59"/>
      <c r="D53" s="59"/>
      <c r="E53" s="59"/>
    </row>
    <row r="54" spans="1:5" ht="21" customHeight="1">
      <c r="A54" s="206" t="s">
        <v>21</v>
      </c>
      <c r="B54" s="206"/>
      <c r="C54" s="66">
        <f>-C34-C22</f>
        <v>-1302807</v>
      </c>
      <c r="D54" s="66">
        <f t="shared" ref="D54:E54" si="0">-D34-D22</f>
        <v>-8773518.3000000007</v>
      </c>
      <c r="E54" s="66">
        <f t="shared" si="0"/>
        <v>-17372232.199999999</v>
      </c>
    </row>
  </sheetData>
  <mergeCells count="44">
    <mergeCell ref="C44:C47"/>
    <mergeCell ref="D44:D47"/>
    <mergeCell ref="E44:E47"/>
    <mergeCell ref="A10:E10"/>
    <mergeCell ref="A41:E41"/>
    <mergeCell ref="C11:E11"/>
    <mergeCell ref="A16:B16"/>
    <mergeCell ref="A17:B17"/>
    <mergeCell ref="A18:B18"/>
    <mergeCell ref="E13:E15"/>
    <mergeCell ref="D13:D15"/>
    <mergeCell ref="C13:C15"/>
    <mergeCell ref="C42:E42"/>
    <mergeCell ref="A37:E37"/>
    <mergeCell ref="A19:B19"/>
    <mergeCell ref="A38:E38"/>
    <mergeCell ref="A54:B54"/>
    <mergeCell ref="A48:B48"/>
    <mergeCell ref="A49:B49"/>
    <mergeCell ref="A50:B50"/>
    <mergeCell ref="A51:B51"/>
    <mergeCell ref="A52:B52"/>
    <mergeCell ref="A53:B53"/>
    <mergeCell ref="B39:E39"/>
    <mergeCell ref="B40:E40"/>
    <mergeCell ref="A20:B20"/>
    <mergeCell ref="A21:B21"/>
    <mergeCell ref="A22:B22"/>
    <mergeCell ref="C24:E24"/>
    <mergeCell ref="C26:C28"/>
    <mergeCell ref="D26:D28"/>
    <mergeCell ref="E26:E28"/>
    <mergeCell ref="A29:B29"/>
    <mergeCell ref="A30:B30"/>
    <mergeCell ref="A31:B31"/>
    <mergeCell ref="A32:B32"/>
    <mergeCell ref="A33:B33"/>
    <mergeCell ref="A34:B34"/>
    <mergeCell ref="B9:E9"/>
    <mergeCell ref="C2:E2"/>
    <mergeCell ref="A4:E4"/>
    <mergeCell ref="A6:E6"/>
    <mergeCell ref="A7:E7"/>
    <mergeCell ref="B8:E8"/>
  </mergeCells>
  <pageMargins left="0.54" right="0.41" top="0.33" bottom="0.33" header="0.31496062992125984" footer="0.31496062992125984"/>
  <pageSetup paperSize="9" scale="62" orientation="portrait" r:id="rId1"/>
  <ignoredErrors>
    <ignoredError sqref="B24:B2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workbookViewId="0">
      <selection activeCell="G101" sqref="A1:G101"/>
    </sheetView>
  </sheetViews>
  <sheetFormatPr defaultRowHeight="17.25"/>
  <cols>
    <col min="1" max="1" width="15.28515625" style="167" customWidth="1"/>
    <col min="2" max="2" width="55.42578125" style="154" bestFit="1" customWidth="1"/>
    <col min="3" max="3" width="11.5703125" style="154" bestFit="1" customWidth="1"/>
    <col min="4" max="4" width="8.85546875" style="154" bestFit="1" customWidth="1"/>
    <col min="5" max="5" width="19.7109375" style="168" customWidth="1"/>
    <col min="6" max="6" width="10.85546875" style="168" customWidth="1"/>
    <col min="7" max="7" width="20.140625" style="168" customWidth="1"/>
    <col min="8" max="11" width="10.85546875" style="154" customWidth="1"/>
    <col min="12" max="16384" width="9.140625" style="154"/>
  </cols>
  <sheetData>
    <row r="1" spans="1:7" s="153" customFormat="1" ht="17.25" customHeight="1">
      <c r="A1" s="235" t="s">
        <v>165</v>
      </c>
      <c r="B1" s="235"/>
      <c r="C1" s="235"/>
      <c r="D1" s="235"/>
      <c r="E1" s="235"/>
      <c r="F1" s="235"/>
      <c r="G1" s="235"/>
    </row>
    <row r="2" spans="1:7" s="153" customFormat="1" ht="17.25" customHeight="1">
      <c r="A2" s="235" t="s">
        <v>166</v>
      </c>
      <c r="B2" s="235"/>
      <c r="C2" s="235"/>
      <c r="D2" s="235"/>
      <c r="E2" s="235"/>
      <c r="F2" s="235"/>
      <c r="G2" s="235"/>
    </row>
    <row r="3" spans="1:7" s="153" customFormat="1" ht="17.25" customHeight="1">
      <c r="A3" s="235" t="s">
        <v>0</v>
      </c>
      <c r="B3" s="235"/>
      <c r="C3" s="235"/>
      <c r="D3" s="235"/>
      <c r="E3" s="235"/>
      <c r="F3" s="235"/>
      <c r="G3" s="235"/>
    </row>
    <row r="6" spans="1:7" ht="55.5" customHeight="1">
      <c r="A6" s="236" t="s">
        <v>167</v>
      </c>
      <c r="B6" s="236"/>
      <c r="C6" s="236"/>
      <c r="D6" s="236"/>
      <c r="E6" s="236"/>
      <c r="F6" s="236"/>
      <c r="G6" s="236"/>
    </row>
    <row r="7" spans="1:7" ht="66" customHeight="1">
      <c r="A7" s="237" t="s">
        <v>168</v>
      </c>
      <c r="B7" s="238" t="s">
        <v>169</v>
      </c>
      <c r="C7" s="238" t="s">
        <v>170</v>
      </c>
      <c r="D7" s="238" t="s">
        <v>171</v>
      </c>
      <c r="E7" s="239" t="s">
        <v>172</v>
      </c>
      <c r="F7" s="240" t="s">
        <v>63</v>
      </c>
      <c r="G7" s="240"/>
    </row>
    <row r="8" spans="1:7" ht="31.5" customHeight="1">
      <c r="A8" s="237"/>
      <c r="B8" s="238"/>
      <c r="C8" s="238"/>
      <c r="D8" s="238"/>
      <c r="E8" s="239"/>
      <c r="F8" s="155" t="s">
        <v>173</v>
      </c>
      <c r="G8" s="155" t="s">
        <v>174</v>
      </c>
    </row>
    <row r="9" spans="1:7" s="157" customFormat="1" ht="22.5" customHeight="1">
      <c r="A9" s="232" t="s">
        <v>48</v>
      </c>
      <c r="B9" s="232"/>
      <c r="C9" s="232"/>
      <c r="D9" s="232"/>
      <c r="E9" s="232"/>
      <c r="F9" s="232"/>
      <c r="G9" s="156"/>
    </row>
    <row r="10" spans="1:7" ht="29.25" customHeight="1">
      <c r="A10" s="158" t="s">
        <v>175</v>
      </c>
      <c r="B10" s="159" t="s">
        <v>176</v>
      </c>
      <c r="C10" s="159" t="s">
        <v>177</v>
      </c>
      <c r="D10" s="233" t="s">
        <v>54</v>
      </c>
      <c r="E10" s="233"/>
      <c r="F10" s="233"/>
      <c r="G10" s="160">
        <f>+G11+G93</f>
        <v>17372232.199999999</v>
      </c>
    </row>
    <row r="11" spans="1:7" ht="24" customHeight="1">
      <c r="A11" s="161" t="s">
        <v>178</v>
      </c>
      <c r="B11" s="233" t="s">
        <v>46</v>
      </c>
      <c r="C11" s="233"/>
      <c r="D11" s="233"/>
      <c r="E11" s="233"/>
      <c r="F11" s="233"/>
      <c r="G11" s="160">
        <f>G12+G47</f>
        <v>17155082.300000001</v>
      </c>
    </row>
    <row r="12" spans="1:7" ht="17.25" customHeight="1">
      <c r="A12" s="234" t="s">
        <v>179</v>
      </c>
      <c r="B12" s="234"/>
      <c r="C12" s="234"/>
      <c r="D12" s="234"/>
      <c r="E12" s="234"/>
      <c r="F12" s="234"/>
      <c r="G12" s="160">
        <f>SUM(G13:G46)</f>
        <v>16947616.600000001</v>
      </c>
    </row>
    <row r="13" spans="1:7">
      <c r="A13" s="162">
        <v>45231177</v>
      </c>
      <c r="B13" s="163" t="s">
        <v>180</v>
      </c>
      <c r="C13" s="163" t="s">
        <v>181</v>
      </c>
      <c r="D13" s="163" t="s">
        <v>182</v>
      </c>
      <c r="E13" s="164">
        <v>555000000</v>
      </c>
      <c r="F13" s="164">
        <v>1</v>
      </c>
      <c r="G13" s="165">
        <f t="shared" ref="G13:G46" si="0">+F13*E13/1000</f>
        <v>555000</v>
      </c>
    </row>
    <row r="14" spans="1:7">
      <c r="A14" s="162">
        <v>45231177</v>
      </c>
      <c r="B14" s="163" t="s">
        <v>180</v>
      </c>
      <c r="C14" s="163" t="s">
        <v>181</v>
      </c>
      <c r="D14" s="163" t="s">
        <v>182</v>
      </c>
      <c r="E14" s="164">
        <v>1000000000</v>
      </c>
      <c r="F14" s="164">
        <v>1</v>
      </c>
      <c r="G14" s="165">
        <f t="shared" si="0"/>
        <v>1000000</v>
      </c>
    </row>
    <row r="15" spans="1:7">
      <c r="A15" s="162">
        <v>45231177</v>
      </c>
      <c r="B15" s="163" t="s">
        <v>180</v>
      </c>
      <c r="C15" s="163" t="s">
        <v>181</v>
      </c>
      <c r="D15" s="163" t="s">
        <v>182</v>
      </c>
      <c r="E15" s="164">
        <v>624613600</v>
      </c>
      <c r="F15" s="164">
        <v>1</v>
      </c>
      <c r="G15" s="165">
        <f t="shared" si="0"/>
        <v>624613.6</v>
      </c>
    </row>
    <row r="16" spans="1:7">
      <c r="A16" s="162">
        <v>45231177</v>
      </c>
      <c r="B16" s="163" t="s">
        <v>180</v>
      </c>
      <c r="C16" s="163" t="s">
        <v>181</v>
      </c>
      <c r="D16" s="163" t="s">
        <v>182</v>
      </c>
      <c r="E16" s="164">
        <v>615000000</v>
      </c>
      <c r="F16" s="164">
        <v>1</v>
      </c>
      <c r="G16" s="165">
        <f t="shared" si="0"/>
        <v>615000</v>
      </c>
    </row>
    <row r="17" spans="1:7">
      <c r="A17" s="162">
        <v>45231177</v>
      </c>
      <c r="B17" s="163" t="s">
        <v>180</v>
      </c>
      <c r="C17" s="163" t="s">
        <v>181</v>
      </c>
      <c r="D17" s="163" t="s">
        <v>182</v>
      </c>
      <c r="E17" s="164">
        <v>590000000</v>
      </c>
      <c r="F17" s="164">
        <v>1</v>
      </c>
      <c r="G17" s="165">
        <f t="shared" si="0"/>
        <v>590000</v>
      </c>
    </row>
    <row r="18" spans="1:7">
      <c r="A18" s="162">
        <v>45231177</v>
      </c>
      <c r="B18" s="163" t="s">
        <v>180</v>
      </c>
      <c r="C18" s="163" t="s">
        <v>181</v>
      </c>
      <c r="D18" s="163" t="s">
        <v>182</v>
      </c>
      <c r="E18" s="164">
        <v>419900000</v>
      </c>
      <c r="F18" s="164">
        <v>1</v>
      </c>
      <c r="G18" s="165">
        <f t="shared" si="0"/>
        <v>419900</v>
      </c>
    </row>
    <row r="19" spans="1:7">
      <c r="A19" s="162">
        <v>45231177</v>
      </c>
      <c r="B19" s="163" t="s">
        <v>180</v>
      </c>
      <c r="C19" s="163" t="s">
        <v>181</v>
      </c>
      <c r="D19" s="163" t="s">
        <v>182</v>
      </c>
      <c r="E19" s="164">
        <v>1012133700</v>
      </c>
      <c r="F19" s="164">
        <v>1</v>
      </c>
      <c r="G19" s="165">
        <f t="shared" si="0"/>
        <v>1012133.7</v>
      </c>
    </row>
    <row r="20" spans="1:7">
      <c r="A20" s="162">
        <v>45231177</v>
      </c>
      <c r="B20" s="163" t="s">
        <v>180</v>
      </c>
      <c r="C20" s="163" t="s">
        <v>181</v>
      </c>
      <c r="D20" s="163" t="s">
        <v>182</v>
      </c>
      <c r="E20" s="164">
        <v>476000000</v>
      </c>
      <c r="F20" s="164">
        <v>1</v>
      </c>
      <c r="G20" s="165">
        <f t="shared" si="0"/>
        <v>476000</v>
      </c>
    </row>
    <row r="21" spans="1:7">
      <c r="A21" s="162">
        <v>45231177</v>
      </c>
      <c r="B21" s="163" t="s">
        <v>180</v>
      </c>
      <c r="C21" s="163" t="s">
        <v>181</v>
      </c>
      <c r="D21" s="163" t="s">
        <v>182</v>
      </c>
      <c r="E21" s="164">
        <v>56930900</v>
      </c>
      <c r="F21" s="164">
        <v>1</v>
      </c>
      <c r="G21" s="165">
        <f t="shared" si="0"/>
        <v>56930.9</v>
      </c>
    </row>
    <row r="22" spans="1:7">
      <c r="A22" s="162">
        <v>45231177</v>
      </c>
      <c r="B22" s="163" t="s">
        <v>180</v>
      </c>
      <c r="C22" s="163" t="s">
        <v>181</v>
      </c>
      <c r="D22" s="163" t="s">
        <v>182</v>
      </c>
      <c r="E22" s="164">
        <v>384127600</v>
      </c>
      <c r="F22" s="164">
        <v>1</v>
      </c>
      <c r="G22" s="165">
        <f t="shared" si="0"/>
        <v>384127.6</v>
      </c>
    </row>
    <row r="23" spans="1:7">
      <c r="A23" s="162">
        <v>45231177</v>
      </c>
      <c r="B23" s="163" t="s">
        <v>180</v>
      </c>
      <c r="C23" s="163" t="s">
        <v>181</v>
      </c>
      <c r="D23" s="163" t="s">
        <v>182</v>
      </c>
      <c r="E23" s="164">
        <v>98000000</v>
      </c>
      <c r="F23" s="164">
        <v>1</v>
      </c>
      <c r="G23" s="165">
        <f t="shared" si="0"/>
        <v>98000</v>
      </c>
    </row>
    <row r="24" spans="1:7">
      <c r="A24" s="162">
        <v>45231177</v>
      </c>
      <c r="B24" s="163" t="s">
        <v>180</v>
      </c>
      <c r="C24" s="163" t="s">
        <v>183</v>
      </c>
      <c r="D24" s="163" t="s">
        <v>182</v>
      </c>
      <c r="E24" s="164">
        <v>647999000</v>
      </c>
      <c r="F24" s="164">
        <v>1</v>
      </c>
      <c r="G24" s="165">
        <f t="shared" si="0"/>
        <v>647999</v>
      </c>
    </row>
    <row r="25" spans="1:7">
      <c r="A25" s="162">
        <v>45231177</v>
      </c>
      <c r="B25" s="163" t="s">
        <v>180</v>
      </c>
      <c r="C25" s="163" t="s">
        <v>181</v>
      </c>
      <c r="D25" s="163" t="s">
        <v>182</v>
      </c>
      <c r="E25" s="164">
        <v>380000000</v>
      </c>
      <c r="F25" s="164">
        <v>1</v>
      </c>
      <c r="G25" s="165">
        <f t="shared" si="0"/>
        <v>380000</v>
      </c>
    </row>
    <row r="26" spans="1:7">
      <c r="A26" s="162">
        <v>45231177</v>
      </c>
      <c r="B26" s="163" t="s">
        <v>180</v>
      </c>
      <c r="C26" s="163" t="s">
        <v>181</v>
      </c>
      <c r="D26" s="163" t="s">
        <v>182</v>
      </c>
      <c r="E26" s="164">
        <v>637500000</v>
      </c>
      <c r="F26" s="164">
        <v>1</v>
      </c>
      <c r="G26" s="165">
        <f t="shared" si="0"/>
        <v>637500</v>
      </c>
    </row>
    <row r="27" spans="1:7">
      <c r="A27" s="162">
        <v>45231177</v>
      </c>
      <c r="B27" s="163" t="s">
        <v>180</v>
      </c>
      <c r="C27" s="163" t="s">
        <v>181</v>
      </c>
      <c r="D27" s="163" t="s">
        <v>182</v>
      </c>
      <c r="E27" s="164">
        <v>635000000</v>
      </c>
      <c r="F27" s="164">
        <v>1</v>
      </c>
      <c r="G27" s="165">
        <f t="shared" si="0"/>
        <v>635000</v>
      </c>
    </row>
    <row r="28" spans="1:7">
      <c r="A28" s="162">
        <v>45231177</v>
      </c>
      <c r="B28" s="163" t="s">
        <v>180</v>
      </c>
      <c r="C28" s="163" t="s">
        <v>181</v>
      </c>
      <c r="D28" s="163" t="s">
        <v>182</v>
      </c>
      <c r="E28" s="164">
        <v>1800000000</v>
      </c>
      <c r="F28" s="164">
        <v>1</v>
      </c>
      <c r="G28" s="165">
        <f t="shared" si="0"/>
        <v>1800000</v>
      </c>
    </row>
    <row r="29" spans="1:7">
      <c r="A29" s="162">
        <v>45231177</v>
      </c>
      <c r="B29" s="163" t="s">
        <v>180</v>
      </c>
      <c r="C29" s="163" t="s">
        <v>181</v>
      </c>
      <c r="D29" s="163" t="s">
        <v>182</v>
      </c>
      <c r="E29" s="164">
        <v>73600000</v>
      </c>
      <c r="F29" s="164">
        <v>1</v>
      </c>
      <c r="G29" s="165">
        <f t="shared" si="0"/>
        <v>73600</v>
      </c>
    </row>
    <row r="30" spans="1:7">
      <c r="A30" s="162">
        <v>45231177</v>
      </c>
      <c r="B30" s="163" t="s">
        <v>180</v>
      </c>
      <c r="C30" s="163" t="s">
        <v>181</v>
      </c>
      <c r="D30" s="163" t="s">
        <v>182</v>
      </c>
      <c r="E30" s="164">
        <v>425532000</v>
      </c>
      <c r="F30" s="164">
        <v>1</v>
      </c>
      <c r="G30" s="165">
        <f t="shared" si="0"/>
        <v>425532</v>
      </c>
    </row>
    <row r="31" spans="1:7">
      <c r="A31" s="162">
        <v>45231177</v>
      </c>
      <c r="B31" s="163" t="s">
        <v>180</v>
      </c>
      <c r="C31" s="163" t="s">
        <v>181</v>
      </c>
      <c r="D31" s="163" t="s">
        <v>182</v>
      </c>
      <c r="E31" s="164">
        <v>1041000000</v>
      </c>
      <c r="F31" s="164">
        <v>1</v>
      </c>
      <c r="G31" s="165">
        <f t="shared" si="0"/>
        <v>1041000</v>
      </c>
    </row>
    <row r="32" spans="1:7">
      <c r="A32" s="162">
        <v>45231177</v>
      </c>
      <c r="B32" s="163" t="s">
        <v>180</v>
      </c>
      <c r="C32" s="163" t="s">
        <v>181</v>
      </c>
      <c r="D32" s="163" t="s">
        <v>182</v>
      </c>
      <c r="E32" s="164">
        <v>754244900</v>
      </c>
      <c r="F32" s="164">
        <v>1</v>
      </c>
      <c r="G32" s="165">
        <f t="shared" si="0"/>
        <v>754244.9</v>
      </c>
    </row>
    <row r="33" spans="1:7">
      <c r="A33" s="162">
        <v>45231177</v>
      </c>
      <c r="B33" s="163" t="s">
        <v>180</v>
      </c>
      <c r="C33" s="163" t="s">
        <v>181</v>
      </c>
      <c r="D33" s="163" t="s">
        <v>182</v>
      </c>
      <c r="E33" s="164">
        <v>1180000000</v>
      </c>
      <c r="F33" s="164">
        <v>1</v>
      </c>
      <c r="G33" s="165">
        <f t="shared" si="0"/>
        <v>1180000</v>
      </c>
    </row>
    <row r="34" spans="1:7">
      <c r="A34" s="162">
        <v>45231177</v>
      </c>
      <c r="B34" s="163" t="s">
        <v>180</v>
      </c>
      <c r="C34" s="163" t="s">
        <v>181</v>
      </c>
      <c r="D34" s="163" t="s">
        <v>182</v>
      </c>
      <c r="E34" s="164">
        <v>300000000</v>
      </c>
      <c r="F34" s="164">
        <v>1</v>
      </c>
      <c r="G34" s="165">
        <f t="shared" si="0"/>
        <v>300000</v>
      </c>
    </row>
    <row r="35" spans="1:7">
      <c r="A35" s="162">
        <v>45231177</v>
      </c>
      <c r="B35" s="163" t="s">
        <v>180</v>
      </c>
      <c r="C35" s="163" t="s">
        <v>181</v>
      </c>
      <c r="D35" s="163" t="s">
        <v>182</v>
      </c>
      <c r="E35" s="164">
        <v>699000000</v>
      </c>
      <c r="F35" s="164">
        <v>1</v>
      </c>
      <c r="G35" s="165">
        <f t="shared" si="0"/>
        <v>699000</v>
      </c>
    </row>
    <row r="36" spans="1:7">
      <c r="A36" s="162">
        <v>45231177</v>
      </c>
      <c r="B36" s="163" t="s">
        <v>180</v>
      </c>
      <c r="C36" s="163" t="s">
        <v>181</v>
      </c>
      <c r="D36" s="163" t="s">
        <v>182</v>
      </c>
      <c r="E36" s="164">
        <v>137070800</v>
      </c>
      <c r="F36" s="164">
        <v>1</v>
      </c>
      <c r="G36" s="165">
        <f t="shared" si="0"/>
        <v>137070.79999999999</v>
      </c>
    </row>
    <row r="37" spans="1:7">
      <c r="A37" s="162">
        <v>45231177</v>
      </c>
      <c r="B37" s="163" t="s">
        <v>180</v>
      </c>
      <c r="C37" s="163" t="s">
        <v>181</v>
      </c>
      <c r="D37" s="163" t="s">
        <v>182</v>
      </c>
      <c r="E37" s="164">
        <v>405900000</v>
      </c>
      <c r="F37" s="164">
        <v>1</v>
      </c>
      <c r="G37" s="165">
        <f t="shared" si="0"/>
        <v>405900</v>
      </c>
    </row>
    <row r="38" spans="1:7">
      <c r="A38" s="162">
        <v>45231177</v>
      </c>
      <c r="B38" s="163" t="s">
        <v>180</v>
      </c>
      <c r="C38" s="163" t="s">
        <v>181</v>
      </c>
      <c r="D38" s="163" t="s">
        <v>182</v>
      </c>
      <c r="E38" s="164">
        <v>358000000</v>
      </c>
      <c r="F38" s="164">
        <v>1</v>
      </c>
      <c r="G38" s="165">
        <f t="shared" si="0"/>
        <v>358000</v>
      </c>
    </row>
    <row r="39" spans="1:7">
      <c r="A39" s="162">
        <v>45231177</v>
      </c>
      <c r="B39" s="163" t="s">
        <v>180</v>
      </c>
      <c r="C39" s="163" t="s">
        <v>181</v>
      </c>
      <c r="D39" s="163" t="s">
        <v>182</v>
      </c>
      <c r="E39" s="164">
        <v>138000000</v>
      </c>
      <c r="F39" s="164">
        <v>1</v>
      </c>
      <c r="G39" s="165">
        <f t="shared" si="0"/>
        <v>138000</v>
      </c>
    </row>
    <row r="40" spans="1:7">
      <c r="A40" s="162">
        <v>45231177</v>
      </c>
      <c r="B40" s="163" t="s">
        <v>180</v>
      </c>
      <c r="C40" s="163" t="s">
        <v>181</v>
      </c>
      <c r="D40" s="163" t="s">
        <v>182</v>
      </c>
      <c r="E40" s="164">
        <v>322500000</v>
      </c>
      <c r="F40" s="164">
        <v>1</v>
      </c>
      <c r="G40" s="165">
        <f t="shared" si="0"/>
        <v>322500</v>
      </c>
    </row>
    <row r="41" spans="1:7">
      <c r="A41" s="162">
        <v>45231177</v>
      </c>
      <c r="B41" s="163" t="s">
        <v>180</v>
      </c>
      <c r="C41" s="163" t="s">
        <v>181</v>
      </c>
      <c r="D41" s="163" t="s">
        <v>182</v>
      </c>
      <c r="E41" s="164">
        <v>270000000</v>
      </c>
      <c r="F41" s="164">
        <v>1</v>
      </c>
      <c r="G41" s="165">
        <f t="shared" si="0"/>
        <v>270000</v>
      </c>
    </row>
    <row r="42" spans="1:7">
      <c r="A42" s="162">
        <v>45231177</v>
      </c>
      <c r="B42" s="163" t="s">
        <v>180</v>
      </c>
      <c r="C42" s="163" t="s">
        <v>181</v>
      </c>
      <c r="D42" s="163" t="s">
        <v>182</v>
      </c>
      <c r="E42" s="164">
        <v>184541200</v>
      </c>
      <c r="F42" s="164">
        <v>1</v>
      </c>
      <c r="G42" s="165">
        <f t="shared" si="0"/>
        <v>184541.2</v>
      </c>
    </row>
    <row r="43" spans="1:7">
      <c r="A43" s="162">
        <v>45231177</v>
      </c>
      <c r="B43" s="163" t="s">
        <v>180</v>
      </c>
      <c r="C43" s="163" t="s">
        <v>181</v>
      </c>
      <c r="D43" s="163" t="s">
        <v>182</v>
      </c>
      <c r="E43" s="164">
        <v>162077000</v>
      </c>
      <c r="F43" s="164">
        <v>1</v>
      </c>
      <c r="G43" s="165">
        <f t="shared" si="0"/>
        <v>162077</v>
      </c>
    </row>
    <row r="44" spans="1:7">
      <c r="A44" s="162">
        <v>45231177</v>
      </c>
      <c r="B44" s="163" t="s">
        <v>180</v>
      </c>
      <c r="C44" s="163" t="s">
        <v>181</v>
      </c>
      <c r="D44" s="163" t="s">
        <v>182</v>
      </c>
      <c r="E44" s="164">
        <v>271945900</v>
      </c>
      <c r="F44" s="164">
        <v>1</v>
      </c>
      <c r="G44" s="165">
        <f t="shared" si="0"/>
        <v>271945.90000000002</v>
      </c>
    </row>
    <row r="45" spans="1:7">
      <c r="A45" s="162">
        <v>45231177</v>
      </c>
      <c r="B45" s="163" t="s">
        <v>180</v>
      </c>
      <c r="C45" s="163" t="s">
        <v>181</v>
      </c>
      <c r="D45" s="163" t="s">
        <v>182</v>
      </c>
      <c r="E45" s="164">
        <v>182000000</v>
      </c>
      <c r="F45" s="164">
        <v>1</v>
      </c>
      <c r="G45" s="165">
        <f t="shared" si="0"/>
        <v>182000</v>
      </c>
    </row>
    <row r="46" spans="1:7">
      <c r="A46" s="162">
        <v>45231177</v>
      </c>
      <c r="B46" s="163" t="s">
        <v>180</v>
      </c>
      <c r="C46" s="163" t="s">
        <v>183</v>
      </c>
      <c r="D46" s="163" t="s">
        <v>182</v>
      </c>
      <c r="E46" s="164">
        <v>110000000</v>
      </c>
      <c r="F46" s="164">
        <v>1</v>
      </c>
      <c r="G46" s="165">
        <f t="shared" si="0"/>
        <v>110000</v>
      </c>
    </row>
    <row r="47" spans="1:7">
      <c r="A47" s="229" t="s">
        <v>184</v>
      </c>
      <c r="B47" s="230"/>
      <c r="C47" s="230"/>
      <c r="D47" s="230"/>
      <c r="E47" s="230"/>
      <c r="F47" s="231"/>
      <c r="G47" s="165">
        <f>SUM(G48:G92)</f>
        <v>207465.69999999998</v>
      </c>
    </row>
    <row r="48" spans="1:7">
      <c r="A48" s="162">
        <v>71351540</v>
      </c>
      <c r="B48" s="163" t="s">
        <v>185</v>
      </c>
      <c r="C48" s="163" t="s">
        <v>186</v>
      </c>
      <c r="D48" s="163" t="s">
        <v>182</v>
      </c>
      <c r="E48" s="164">
        <v>7693000</v>
      </c>
      <c r="F48" s="164">
        <v>1</v>
      </c>
      <c r="G48" s="165">
        <f t="shared" ref="G48:G92" si="1">+F48*E48/1000</f>
        <v>7693</v>
      </c>
    </row>
    <row r="49" spans="1:7">
      <c r="A49" s="162">
        <v>71351540</v>
      </c>
      <c r="B49" s="163" t="s">
        <v>185</v>
      </c>
      <c r="C49" s="163" t="s">
        <v>186</v>
      </c>
      <c r="D49" s="163" t="s">
        <v>182</v>
      </c>
      <c r="E49" s="164">
        <v>13860000</v>
      </c>
      <c r="F49" s="164">
        <v>1</v>
      </c>
      <c r="G49" s="165">
        <f t="shared" si="1"/>
        <v>13860</v>
      </c>
    </row>
    <row r="50" spans="1:7">
      <c r="A50" s="162">
        <v>71351540</v>
      </c>
      <c r="B50" s="163" t="s">
        <v>185</v>
      </c>
      <c r="C50" s="163" t="s">
        <v>186</v>
      </c>
      <c r="D50" s="163" t="s">
        <v>182</v>
      </c>
      <c r="E50" s="164">
        <v>8897800</v>
      </c>
      <c r="F50" s="164">
        <v>1</v>
      </c>
      <c r="G50" s="165">
        <f t="shared" si="1"/>
        <v>8897.7999999999993</v>
      </c>
    </row>
    <row r="51" spans="1:7">
      <c r="A51" s="162">
        <v>71351540</v>
      </c>
      <c r="B51" s="163" t="s">
        <v>185</v>
      </c>
      <c r="C51" s="163" t="s">
        <v>186</v>
      </c>
      <c r="D51" s="163" t="s">
        <v>182</v>
      </c>
      <c r="E51" s="164">
        <v>6191700</v>
      </c>
      <c r="F51" s="164">
        <v>1</v>
      </c>
      <c r="G51" s="165">
        <f t="shared" si="1"/>
        <v>6191.7</v>
      </c>
    </row>
    <row r="52" spans="1:7">
      <c r="A52" s="162">
        <v>71351540</v>
      </c>
      <c r="B52" s="163" t="s">
        <v>185</v>
      </c>
      <c r="C52" s="163" t="s">
        <v>186</v>
      </c>
      <c r="D52" s="163" t="s">
        <v>182</v>
      </c>
      <c r="E52" s="164">
        <v>6893000</v>
      </c>
      <c r="F52" s="164">
        <v>1</v>
      </c>
      <c r="G52" s="165">
        <f t="shared" si="1"/>
        <v>6893</v>
      </c>
    </row>
    <row r="53" spans="1:7">
      <c r="A53" s="162">
        <v>71351540</v>
      </c>
      <c r="B53" s="163" t="s">
        <v>185</v>
      </c>
      <c r="C53" s="163" t="s">
        <v>186</v>
      </c>
      <c r="D53" s="163" t="s">
        <v>182</v>
      </c>
      <c r="E53" s="164">
        <v>4993600</v>
      </c>
      <c r="F53" s="164">
        <v>1</v>
      </c>
      <c r="G53" s="165">
        <f t="shared" si="1"/>
        <v>4993.6000000000004</v>
      </c>
    </row>
    <row r="54" spans="1:7">
      <c r="A54" s="162">
        <v>71351540</v>
      </c>
      <c r="B54" s="163" t="s">
        <v>185</v>
      </c>
      <c r="C54" s="163" t="s">
        <v>186</v>
      </c>
      <c r="D54" s="163" t="s">
        <v>182</v>
      </c>
      <c r="E54" s="164">
        <v>9552100</v>
      </c>
      <c r="F54" s="164">
        <v>1</v>
      </c>
      <c r="G54" s="165">
        <f t="shared" si="1"/>
        <v>9552.1</v>
      </c>
    </row>
    <row r="55" spans="1:7">
      <c r="A55" s="162">
        <v>71351540</v>
      </c>
      <c r="B55" s="163" t="s">
        <v>185</v>
      </c>
      <c r="C55" s="163" t="s">
        <v>186</v>
      </c>
      <c r="D55" s="163" t="s">
        <v>182</v>
      </c>
      <c r="E55" s="164">
        <v>2056000</v>
      </c>
      <c r="F55" s="164">
        <v>1</v>
      </c>
      <c r="G55" s="165">
        <f t="shared" si="1"/>
        <v>2056</v>
      </c>
    </row>
    <row r="56" spans="1:7">
      <c r="A56" s="162">
        <v>71351540</v>
      </c>
      <c r="B56" s="163" t="s">
        <v>185</v>
      </c>
      <c r="C56" s="163" t="s">
        <v>186</v>
      </c>
      <c r="D56" s="163" t="s">
        <v>182</v>
      </c>
      <c r="E56" s="164">
        <v>4145000</v>
      </c>
      <c r="F56" s="164">
        <v>1</v>
      </c>
      <c r="G56" s="165">
        <f t="shared" si="1"/>
        <v>4145</v>
      </c>
    </row>
    <row r="57" spans="1:7">
      <c r="A57" s="162">
        <v>71351540</v>
      </c>
      <c r="B57" s="163" t="s">
        <v>185</v>
      </c>
      <c r="C57" s="163" t="s">
        <v>186</v>
      </c>
      <c r="D57" s="163" t="s">
        <v>182</v>
      </c>
      <c r="E57" s="164">
        <v>2825000</v>
      </c>
      <c r="F57" s="164">
        <v>1</v>
      </c>
      <c r="G57" s="165">
        <f t="shared" si="1"/>
        <v>2825</v>
      </c>
    </row>
    <row r="58" spans="1:7">
      <c r="A58" s="162">
        <v>71351540</v>
      </c>
      <c r="B58" s="163" t="s">
        <v>185</v>
      </c>
      <c r="C58" s="163" t="s">
        <v>186</v>
      </c>
      <c r="D58" s="163" t="s">
        <v>182</v>
      </c>
      <c r="E58" s="164">
        <v>5563000</v>
      </c>
      <c r="F58" s="164">
        <v>1</v>
      </c>
      <c r="G58" s="165">
        <f t="shared" si="1"/>
        <v>5563</v>
      </c>
    </row>
    <row r="59" spans="1:7">
      <c r="A59" s="162">
        <v>98111140</v>
      </c>
      <c r="B59" s="163" t="s">
        <v>187</v>
      </c>
      <c r="C59" s="163" t="s">
        <v>188</v>
      </c>
      <c r="D59" s="163" t="s">
        <v>182</v>
      </c>
      <c r="E59" s="164">
        <v>3846600</v>
      </c>
      <c r="F59" s="164">
        <v>1</v>
      </c>
      <c r="G59" s="165">
        <f t="shared" si="1"/>
        <v>3846.6</v>
      </c>
    </row>
    <row r="60" spans="1:7">
      <c r="A60" s="162">
        <v>98111140</v>
      </c>
      <c r="B60" s="163" t="s">
        <v>187</v>
      </c>
      <c r="C60" s="163" t="s">
        <v>188</v>
      </c>
      <c r="D60" s="163" t="s">
        <v>182</v>
      </c>
      <c r="E60" s="164">
        <v>8316300</v>
      </c>
      <c r="F60" s="164">
        <v>1</v>
      </c>
      <c r="G60" s="165">
        <f t="shared" si="1"/>
        <v>8316.2999999999993</v>
      </c>
    </row>
    <row r="61" spans="1:7">
      <c r="A61" s="162">
        <v>98111140</v>
      </c>
      <c r="B61" s="163" t="s">
        <v>187</v>
      </c>
      <c r="C61" s="163" t="s">
        <v>188</v>
      </c>
      <c r="D61" s="163" t="s">
        <v>182</v>
      </c>
      <c r="E61" s="164">
        <v>3945400</v>
      </c>
      <c r="F61" s="164">
        <v>1</v>
      </c>
      <c r="G61" s="165">
        <f t="shared" si="1"/>
        <v>3945.4</v>
      </c>
    </row>
    <row r="62" spans="1:7">
      <c r="A62" s="162">
        <v>98111140</v>
      </c>
      <c r="B62" s="163" t="s">
        <v>187</v>
      </c>
      <c r="C62" s="163" t="s">
        <v>188</v>
      </c>
      <c r="D62" s="163" t="s">
        <v>182</v>
      </c>
      <c r="E62" s="164">
        <v>4102500</v>
      </c>
      <c r="F62" s="164">
        <v>1</v>
      </c>
      <c r="G62" s="165">
        <f t="shared" si="1"/>
        <v>4102.5</v>
      </c>
    </row>
    <row r="63" spans="1:7">
      <c r="A63" s="162">
        <v>98111140</v>
      </c>
      <c r="B63" s="163" t="s">
        <v>187</v>
      </c>
      <c r="C63" s="163" t="s">
        <v>188</v>
      </c>
      <c r="D63" s="163" t="s">
        <v>182</v>
      </c>
      <c r="E63" s="164">
        <v>4448900</v>
      </c>
      <c r="F63" s="164">
        <v>1</v>
      </c>
      <c r="G63" s="165">
        <f t="shared" si="1"/>
        <v>4448.8999999999996</v>
      </c>
    </row>
    <row r="64" spans="1:7">
      <c r="A64" s="162">
        <v>98111140</v>
      </c>
      <c r="B64" s="163" t="s">
        <v>187</v>
      </c>
      <c r="C64" s="163" t="s">
        <v>188</v>
      </c>
      <c r="D64" s="163" t="s">
        <v>182</v>
      </c>
      <c r="E64" s="164">
        <v>3095800</v>
      </c>
      <c r="F64" s="164">
        <v>1</v>
      </c>
      <c r="G64" s="165">
        <f t="shared" si="1"/>
        <v>3095.8</v>
      </c>
    </row>
    <row r="65" spans="1:7">
      <c r="A65" s="162">
        <v>98111140</v>
      </c>
      <c r="B65" s="163" t="s">
        <v>187</v>
      </c>
      <c r="C65" s="163" t="s">
        <v>188</v>
      </c>
      <c r="D65" s="163" t="s">
        <v>182</v>
      </c>
      <c r="E65" s="164">
        <v>6090300</v>
      </c>
      <c r="F65" s="164">
        <v>1</v>
      </c>
      <c r="G65" s="165">
        <f t="shared" si="1"/>
        <v>6090.3</v>
      </c>
    </row>
    <row r="66" spans="1:7">
      <c r="A66" s="162">
        <v>98111140</v>
      </c>
      <c r="B66" s="163" t="s">
        <v>187</v>
      </c>
      <c r="C66" s="163" t="s">
        <v>188</v>
      </c>
      <c r="D66" s="163" t="s">
        <v>182</v>
      </c>
      <c r="E66" s="164">
        <v>3446800</v>
      </c>
      <c r="F66" s="164">
        <v>1</v>
      </c>
      <c r="G66" s="165">
        <f t="shared" si="1"/>
        <v>3446.8</v>
      </c>
    </row>
    <row r="67" spans="1:7">
      <c r="A67" s="162">
        <v>98111140</v>
      </c>
      <c r="B67" s="163" t="s">
        <v>187</v>
      </c>
      <c r="C67" s="163" t="s">
        <v>188</v>
      </c>
      <c r="D67" s="163" t="s">
        <v>182</v>
      </c>
      <c r="E67" s="164">
        <v>2304800</v>
      </c>
      <c r="F67" s="164">
        <v>1</v>
      </c>
      <c r="G67" s="165">
        <f t="shared" si="1"/>
        <v>2304.8000000000002</v>
      </c>
    </row>
    <row r="68" spans="1:7">
      <c r="A68" s="162">
        <v>98111140</v>
      </c>
      <c r="B68" s="163" t="s">
        <v>187</v>
      </c>
      <c r="C68" s="163" t="s">
        <v>188</v>
      </c>
      <c r="D68" s="163" t="s">
        <v>182</v>
      </c>
      <c r="E68" s="164">
        <v>675400</v>
      </c>
      <c r="F68" s="164">
        <v>1</v>
      </c>
      <c r="G68" s="165">
        <f t="shared" si="1"/>
        <v>675.4</v>
      </c>
    </row>
    <row r="69" spans="1:7">
      <c r="A69" s="162">
        <v>98111140</v>
      </c>
      <c r="B69" s="163" t="s">
        <v>187</v>
      </c>
      <c r="C69" s="163" t="s">
        <v>188</v>
      </c>
      <c r="D69" s="163" t="s">
        <v>182</v>
      </c>
      <c r="E69" s="164">
        <v>4911300</v>
      </c>
      <c r="F69" s="164">
        <v>1</v>
      </c>
      <c r="G69" s="165">
        <f t="shared" si="1"/>
        <v>4911.3</v>
      </c>
    </row>
    <row r="70" spans="1:7">
      <c r="A70" s="162">
        <v>98111140</v>
      </c>
      <c r="B70" s="163" t="s">
        <v>187</v>
      </c>
      <c r="C70" s="163" t="s">
        <v>188</v>
      </c>
      <c r="D70" s="163" t="s">
        <v>182</v>
      </c>
      <c r="E70" s="164">
        <v>2862200</v>
      </c>
      <c r="F70" s="164">
        <v>1</v>
      </c>
      <c r="G70" s="165">
        <f t="shared" si="1"/>
        <v>2862.2</v>
      </c>
    </row>
    <row r="71" spans="1:7">
      <c r="A71" s="162">
        <v>98111140</v>
      </c>
      <c r="B71" s="163" t="s">
        <v>187</v>
      </c>
      <c r="C71" s="163" t="s">
        <v>188</v>
      </c>
      <c r="D71" s="163" t="s">
        <v>182</v>
      </c>
      <c r="E71" s="164">
        <v>4776000</v>
      </c>
      <c r="F71" s="164">
        <v>1</v>
      </c>
      <c r="G71" s="165">
        <f t="shared" si="1"/>
        <v>4776</v>
      </c>
    </row>
    <row r="72" spans="1:7">
      <c r="A72" s="162">
        <v>98111140</v>
      </c>
      <c r="B72" s="163" t="s">
        <v>187</v>
      </c>
      <c r="C72" s="163" t="s">
        <v>188</v>
      </c>
      <c r="D72" s="163" t="s">
        <v>182</v>
      </c>
      <c r="E72" s="164">
        <v>3913200</v>
      </c>
      <c r="F72" s="164">
        <v>1</v>
      </c>
      <c r="G72" s="165">
        <f t="shared" si="1"/>
        <v>3913.2</v>
      </c>
    </row>
    <row r="73" spans="1:7">
      <c r="A73" s="162">
        <v>98111140</v>
      </c>
      <c r="B73" s="163" t="s">
        <v>187</v>
      </c>
      <c r="C73" s="163" t="s">
        <v>188</v>
      </c>
      <c r="D73" s="163" t="s">
        <v>182</v>
      </c>
      <c r="E73" s="164">
        <v>15777200</v>
      </c>
      <c r="F73" s="164">
        <v>1</v>
      </c>
      <c r="G73" s="165">
        <f t="shared" si="1"/>
        <v>15777.2</v>
      </c>
    </row>
    <row r="74" spans="1:7">
      <c r="A74" s="162">
        <v>98111140</v>
      </c>
      <c r="B74" s="163" t="s">
        <v>187</v>
      </c>
      <c r="C74" s="163" t="s">
        <v>188</v>
      </c>
      <c r="D74" s="163" t="s">
        <v>182</v>
      </c>
      <c r="E74" s="164">
        <v>519700</v>
      </c>
      <c r="F74" s="164">
        <v>1</v>
      </c>
      <c r="G74" s="165">
        <f t="shared" si="1"/>
        <v>519.70000000000005</v>
      </c>
    </row>
    <row r="75" spans="1:7">
      <c r="A75" s="162">
        <v>98111140</v>
      </c>
      <c r="B75" s="163" t="s">
        <v>187</v>
      </c>
      <c r="C75" s="163" t="s">
        <v>188</v>
      </c>
      <c r="D75" s="163" t="s">
        <v>182</v>
      </c>
      <c r="E75" s="164">
        <v>9664500</v>
      </c>
      <c r="F75" s="164">
        <v>1</v>
      </c>
      <c r="G75" s="165">
        <f t="shared" si="1"/>
        <v>9664.5</v>
      </c>
    </row>
    <row r="76" spans="1:7">
      <c r="A76" s="162">
        <v>98111140</v>
      </c>
      <c r="B76" s="163" t="s">
        <v>187</v>
      </c>
      <c r="C76" s="163" t="s">
        <v>188</v>
      </c>
      <c r="D76" s="163" t="s">
        <v>182</v>
      </c>
      <c r="E76" s="164">
        <v>3606800</v>
      </c>
      <c r="F76" s="164">
        <v>1</v>
      </c>
      <c r="G76" s="165">
        <f t="shared" si="1"/>
        <v>3606.8</v>
      </c>
    </row>
    <row r="77" spans="1:7">
      <c r="A77" s="162">
        <v>98111140</v>
      </c>
      <c r="B77" s="163" t="s">
        <v>187</v>
      </c>
      <c r="C77" s="163" t="s">
        <v>188</v>
      </c>
      <c r="D77" s="163" t="s">
        <v>182</v>
      </c>
      <c r="E77" s="164">
        <v>8933300</v>
      </c>
      <c r="F77" s="164">
        <v>1</v>
      </c>
      <c r="G77" s="165">
        <f t="shared" si="1"/>
        <v>8933.2999999999993</v>
      </c>
    </row>
    <row r="78" spans="1:7">
      <c r="A78" s="162">
        <v>98111140</v>
      </c>
      <c r="B78" s="163" t="s">
        <v>187</v>
      </c>
      <c r="C78" s="163" t="s">
        <v>188</v>
      </c>
      <c r="D78" s="163" t="s">
        <v>182</v>
      </c>
      <c r="E78" s="164">
        <v>5801900</v>
      </c>
      <c r="F78" s="164">
        <v>1</v>
      </c>
      <c r="G78" s="165">
        <f t="shared" si="1"/>
        <v>5801.9</v>
      </c>
    </row>
    <row r="79" spans="1:7">
      <c r="A79" s="162">
        <v>98111140</v>
      </c>
      <c r="B79" s="163" t="s">
        <v>187</v>
      </c>
      <c r="C79" s="163" t="s">
        <v>188</v>
      </c>
      <c r="D79" s="163" t="s">
        <v>182</v>
      </c>
      <c r="E79" s="164">
        <v>8391300</v>
      </c>
      <c r="F79" s="164">
        <v>1</v>
      </c>
      <c r="G79" s="165">
        <f t="shared" si="1"/>
        <v>8391.2999999999993</v>
      </c>
    </row>
    <row r="80" spans="1:7">
      <c r="A80" s="162">
        <v>98111140</v>
      </c>
      <c r="B80" s="163" t="s">
        <v>187</v>
      </c>
      <c r="C80" s="163" t="s">
        <v>188</v>
      </c>
      <c r="D80" s="163" t="s">
        <v>182</v>
      </c>
      <c r="E80" s="164">
        <v>2199200</v>
      </c>
      <c r="F80" s="164">
        <v>1</v>
      </c>
      <c r="G80" s="165">
        <f t="shared" si="1"/>
        <v>2199.1999999999998</v>
      </c>
    </row>
    <row r="81" spans="1:7">
      <c r="A81" s="162">
        <v>98111140</v>
      </c>
      <c r="B81" s="163" t="s">
        <v>187</v>
      </c>
      <c r="C81" s="163" t="s">
        <v>188</v>
      </c>
      <c r="D81" s="163" t="s">
        <v>182</v>
      </c>
      <c r="E81" s="164">
        <v>5950000</v>
      </c>
      <c r="F81" s="164">
        <v>1</v>
      </c>
      <c r="G81" s="165">
        <f t="shared" si="1"/>
        <v>5950</v>
      </c>
    </row>
    <row r="82" spans="1:7">
      <c r="A82" s="162">
        <v>98111140</v>
      </c>
      <c r="B82" s="163" t="s">
        <v>187</v>
      </c>
      <c r="C82" s="163" t="s">
        <v>188</v>
      </c>
      <c r="D82" s="163" t="s">
        <v>182</v>
      </c>
      <c r="E82" s="164">
        <v>822500</v>
      </c>
      <c r="F82" s="164">
        <v>1</v>
      </c>
      <c r="G82" s="165">
        <f t="shared" si="1"/>
        <v>822.5</v>
      </c>
    </row>
    <row r="83" spans="1:7">
      <c r="A83" s="162">
        <v>98111140</v>
      </c>
      <c r="B83" s="163" t="s">
        <v>187</v>
      </c>
      <c r="C83" s="163" t="s">
        <v>188</v>
      </c>
      <c r="D83" s="163" t="s">
        <v>182</v>
      </c>
      <c r="E83" s="164">
        <v>2706900</v>
      </c>
      <c r="F83" s="164">
        <v>1</v>
      </c>
      <c r="G83" s="165">
        <f t="shared" si="1"/>
        <v>2706.9</v>
      </c>
    </row>
    <row r="84" spans="1:7">
      <c r="A84" s="162">
        <v>98111140</v>
      </c>
      <c r="B84" s="163" t="s">
        <v>187</v>
      </c>
      <c r="C84" s="163" t="s">
        <v>188</v>
      </c>
      <c r="D84" s="163" t="s">
        <v>182</v>
      </c>
      <c r="E84" s="164">
        <v>2686600</v>
      </c>
      <c r="F84" s="164">
        <v>1</v>
      </c>
      <c r="G84" s="165">
        <f t="shared" si="1"/>
        <v>2686.6</v>
      </c>
    </row>
    <row r="85" spans="1:7">
      <c r="A85" s="162">
        <v>98111140</v>
      </c>
      <c r="B85" s="163" t="s">
        <v>187</v>
      </c>
      <c r="C85" s="163" t="s">
        <v>188</v>
      </c>
      <c r="D85" s="163" t="s">
        <v>182</v>
      </c>
      <c r="E85" s="164">
        <v>1060800</v>
      </c>
      <c r="F85" s="164">
        <v>1</v>
      </c>
      <c r="G85" s="165">
        <f t="shared" si="1"/>
        <v>1060.8</v>
      </c>
    </row>
    <row r="86" spans="1:7">
      <c r="A86" s="162">
        <v>98111140</v>
      </c>
      <c r="B86" s="163" t="s">
        <v>187</v>
      </c>
      <c r="C86" s="163" t="s">
        <v>188</v>
      </c>
      <c r="D86" s="163" t="s">
        <v>182</v>
      </c>
      <c r="E86" s="164">
        <v>2331600</v>
      </c>
      <c r="F86" s="164">
        <v>1</v>
      </c>
      <c r="G86" s="165">
        <f t="shared" si="1"/>
        <v>2331.6</v>
      </c>
    </row>
    <row r="87" spans="1:7">
      <c r="A87" s="162">
        <v>98111140</v>
      </c>
      <c r="B87" s="163" t="s">
        <v>187</v>
      </c>
      <c r="C87" s="163" t="s">
        <v>188</v>
      </c>
      <c r="D87" s="163" t="s">
        <v>182</v>
      </c>
      <c r="E87" s="164">
        <v>1657900</v>
      </c>
      <c r="F87" s="164">
        <v>1</v>
      </c>
      <c r="G87" s="165">
        <f t="shared" si="1"/>
        <v>1657.9</v>
      </c>
    </row>
    <row r="88" spans="1:7">
      <c r="A88" s="162">
        <v>98111140</v>
      </c>
      <c r="B88" s="163" t="s">
        <v>187</v>
      </c>
      <c r="C88" s="163" t="s">
        <v>188</v>
      </c>
      <c r="D88" s="163" t="s">
        <v>182</v>
      </c>
      <c r="E88" s="164">
        <v>1129800</v>
      </c>
      <c r="F88" s="164">
        <v>1</v>
      </c>
      <c r="G88" s="165">
        <f t="shared" si="1"/>
        <v>1129.8</v>
      </c>
    </row>
    <row r="89" spans="1:7">
      <c r="A89" s="162">
        <v>98111140</v>
      </c>
      <c r="B89" s="163" t="s">
        <v>187</v>
      </c>
      <c r="C89" s="163" t="s">
        <v>188</v>
      </c>
      <c r="D89" s="163" t="s">
        <v>182</v>
      </c>
      <c r="E89" s="164">
        <v>1080700</v>
      </c>
      <c r="F89" s="164">
        <v>1</v>
      </c>
      <c r="G89" s="165">
        <f t="shared" si="1"/>
        <v>1080.7</v>
      </c>
    </row>
    <row r="90" spans="1:7">
      <c r="A90" s="162">
        <v>98111140</v>
      </c>
      <c r="B90" s="163" t="s">
        <v>187</v>
      </c>
      <c r="C90" s="163" t="s">
        <v>188</v>
      </c>
      <c r="D90" s="163" t="s">
        <v>182</v>
      </c>
      <c r="E90" s="164">
        <v>1669100</v>
      </c>
      <c r="F90" s="164">
        <v>1</v>
      </c>
      <c r="G90" s="165">
        <f t="shared" si="1"/>
        <v>1669.1</v>
      </c>
    </row>
    <row r="91" spans="1:7">
      <c r="A91" s="162">
        <v>98111140</v>
      </c>
      <c r="B91" s="163" t="s">
        <v>187</v>
      </c>
      <c r="C91" s="163" t="s">
        <v>188</v>
      </c>
      <c r="D91" s="163" t="s">
        <v>182</v>
      </c>
      <c r="E91" s="164">
        <v>1311100</v>
      </c>
      <c r="F91" s="164">
        <v>1</v>
      </c>
      <c r="G91" s="165">
        <f t="shared" si="1"/>
        <v>1311.1</v>
      </c>
    </row>
    <row r="92" spans="1:7">
      <c r="A92" s="162">
        <v>98111140</v>
      </c>
      <c r="B92" s="163" t="s">
        <v>187</v>
      </c>
      <c r="C92" s="163" t="s">
        <v>188</v>
      </c>
      <c r="D92" s="163" t="s">
        <v>182</v>
      </c>
      <c r="E92" s="164">
        <v>759100</v>
      </c>
      <c r="F92" s="164">
        <v>1</v>
      </c>
      <c r="G92" s="165">
        <f t="shared" si="1"/>
        <v>759.1</v>
      </c>
    </row>
    <row r="93" spans="1:7">
      <c r="A93" s="166" t="s">
        <v>189</v>
      </c>
      <c r="B93" s="228" t="s">
        <v>80</v>
      </c>
      <c r="C93" s="228"/>
      <c r="D93" s="228"/>
      <c r="E93" s="228"/>
      <c r="F93" s="228"/>
      <c r="G93" s="165">
        <f>+G94+G97</f>
        <v>217149.90000000002</v>
      </c>
    </row>
    <row r="94" spans="1:7">
      <c r="A94" s="228" t="s">
        <v>179</v>
      </c>
      <c r="B94" s="228"/>
      <c r="C94" s="228"/>
      <c r="D94" s="228"/>
      <c r="E94" s="228"/>
      <c r="F94" s="228"/>
      <c r="G94" s="165">
        <f>SUM(G95:G96)</f>
        <v>212444.40000000002</v>
      </c>
    </row>
    <row r="95" spans="1:7" ht="34.5">
      <c r="A95" s="162">
        <v>45221117</v>
      </c>
      <c r="B95" s="163" t="s">
        <v>190</v>
      </c>
      <c r="C95" s="163" t="s">
        <v>186</v>
      </c>
      <c r="D95" s="163" t="s">
        <v>182</v>
      </c>
      <c r="E95" s="164">
        <v>57557300</v>
      </c>
      <c r="F95" s="164">
        <v>1</v>
      </c>
      <c r="G95" s="165">
        <f>+F95*E95/1000</f>
        <v>57557.3</v>
      </c>
    </row>
    <row r="96" spans="1:7" ht="34.5">
      <c r="A96" s="162">
        <v>45221117</v>
      </c>
      <c r="B96" s="163" t="s">
        <v>190</v>
      </c>
      <c r="C96" s="163" t="s">
        <v>181</v>
      </c>
      <c r="D96" s="163" t="s">
        <v>182</v>
      </c>
      <c r="E96" s="164">
        <v>154887100</v>
      </c>
      <c r="F96" s="164">
        <v>1</v>
      </c>
      <c r="G96" s="165">
        <f t="shared" ref="G96" si="2">+F96*E96/1000</f>
        <v>154887.1</v>
      </c>
    </row>
    <row r="97" spans="1:7">
      <c r="A97" s="229" t="s">
        <v>184</v>
      </c>
      <c r="B97" s="230"/>
      <c r="C97" s="230"/>
      <c r="D97" s="230"/>
      <c r="E97" s="230"/>
      <c r="F97" s="231"/>
      <c r="G97" s="165">
        <f>SUM(G98:G101)</f>
        <v>4705.5</v>
      </c>
    </row>
    <row r="98" spans="1:7">
      <c r="A98" s="162">
        <v>71351540</v>
      </c>
      <c r="B98" s="163" t="s">
        <v>185</v>
      </c>
      <c r="C98" s="163" t="s">
        <v>186</v>
      </c>
      <c r="D98" s="163" t="s">
        <v>182</v>
      </c>
      <c r="E98" s="164">
        <v>1090000</v>
      </c>
      <c r="F98" s="164">
        <v>1</v>
      </c>
      <c r="G98" s="165">
        <f>+F98*E98/1000</f>
        <v>1090</v>
      </c>
    </row>
    <row r="99" spans="1:7">
      <c r="A99" s="162">
        <v>71351540</v>
      </c>
      <c r="B99" s="163" t="s">
        <v>185</v>
      </c>
      <c r="C99" s="163" t="s">
        <v>186</v>
      </c>
      <c r="D99" s="163" t="s">
        <v>182</v>
      </c>
      <c r="E99" s="164">
        <v>2323000</v>
      </c>
      <c r="F99" s="164">
        <v>1</v>
      </c>
      <c r="G99" s="165">
        <f t="shared" ref="G99:G101" si="3">+F99*E99/1000</f>
        <v>2323</v>
      </c>
    </row>
    <row r="100" spans="1:7">
      <c r="A100" s="162">
        <v>98111140</v>
      </c>
      <c r="B100" s="163" t="s">
        <v>187</v>
      </c>
      <c r="C100" s="163" t="s">
        <v>188</v>
      </c>
      <c r="D100" s="163" t="s">
        <v>182</v>
      </c>
      <c r="E100" s="164">
        <v>363200</v>
      </c>
      <c r="F100" s="164">
        <v>1</v>
      </c>
      <c r="G100" s="165">
        <f t="shared" si="3"/>
        <v>363.2</v>
      </c>
    </row>
    <row r="101" spans="1:7">
      <c r="A101" s="162">
        <v>98111140</v>
      </c>
      <c r="B101" s="163" t="s">
        <v>187</v>
      </c>
      <c r="C101" s="163" t="s">
        <v>188</v>
      </c>
      <c r="D101" s="163" t="s">
        <v>182</v>
      </c>
      <c r="E101" s="164">
        <v>929300</v>
      </c>
      <c r="F101" s="164">
        <v>1</v>
      </c>
      <c r="G101" s="165">
        <f t="shared" si="3"/>
        <v>929.3</v>
      </c>
    </row>
  </sheetData>
  <mergeCells count="18">
    <mergeCell ref="A1:G1"/>
    <mergeCell ref="A2:G2"/>
    <mergeCell ref="A3:G3"/>
    <mergeCell ref="A6:G6"/>
    <mergeCell ref="A7:A8"/>
    <mergeCell ref="B7:B8"/>
    <mergeCell ref="C7:C8"/>
    <mergeCell ref="D7:D8"/>
    <mergeCell ref="E7:E8"/>
    <mergeCell ref="F7:G7"/>
    <mergeCell ref="A94:F94"/>
    <mergeCell ref="A97:F97"/>
    <mergeCell ref="A9:F9"/>
    <mergeCell ref="D10:F10"/>
    <mergeCell ref="B11:F11"/>
    <mergeCell ref="A12:F12"/>
    <mergeCell ref="A47:F47"/>
    <mergeCell ref="B93:F93"/>
  </mergeCells>
  <pageMargins left="0.28000000000000003" right="0.25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'1'!Print_Titles</vt:lpstr>
      <vt:lpstr>'3'!Print_Titles</vt:lpstr>
      <vt:lpstr>'4'!Print_Titles</vt:lpstr>
      <vt:lpstr>'5'!Print_Titles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Hasmik Aperyan</dc:creator>
  <cp:keywords>https:/mul-mta.gov.am/tasks/docs/attachment.php?id=108815&amp;fn=Havelvacner.xlsx&amp;out=1&amp;token=</cp:keywords>
  <cp:lastModifiedBy>h.aperyan</cp:lastModifiedBy>
  <cp:lastPrinted>2020-05-12T10:49:20Z</cp:lastPrinted>
  <dcterms:created xsi:type="dcterms:W3CDTF">2020-01-16T08:04:10Z</dcterms:created>
  <dcterms:modified xsi:type="dcterms:W3CDTF">2020-05-12T10:49:23Z</dcterms:modified>
</cp:coreProperties>
</file>